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13920" windowHeight="7590" activeTab="1"/>
  </bookViews>
  <sheets>
    <sheet name="Parameters" sheetId="25" r:id="rId1"/>
    <sheet name="Model solutions" sheetId="20" r:id="rId2"/>
    <sheet name="C-1980" sheetId="15" state="hidden" r:id="rId3"/>
    <sheet name="C-1981" sheetId="16" state="hidden" r:id="rId4"/>
    <sheet name="C-1982" sheetId="18" state="hidden" r:id="rId5"/>
    <sheet name="C-1983" sheetId="17" state="hidden" r:id="rId6"/>
    <sheet name="C-1984" sheetId="19" state="hidden" r:id="rId7"/>
    <sheet name="D-1980" sheetId="1" state="hidden" r:id="rId8"/>
    <sheet name="D-1981" sheetId="2" state="hidden" r:id="rId9"/>
    <sheet name="D-1982" sheetId="3" state="hidden" r:id="rId10"/>
    <sheet name="H-1980" sheetId="4" state="hidden" r:id="rId11"/>
    <sheet name="H-1981" sheetId="9" state="hidden" r:id="rId12"/>
    <sheet name="D-1983" sheetId="13" state="hidden" r:id="rId13"/>
    <sheet name="D-1984" sheetId="14" state="hidden" r:id="rId14"/>
    <sheet name="H-1982" sheetId="10" state="hidden" r:id="rId15"/>
    <sheet name="H-1983" sheetId="11" state="hidden" r:id="rId16"/>
    <sheet name="H-1984" sheetId="12" state="hidden" r:id="rId17"/>
    <sheet name="H-Graphs" sheetId="22" r:id="rId18"/>
    <sheet name="D-Graphs" sheetId="35" r:id="rId19"/>
    <sheet name="C-Graphs" sheetId="36" r:id="rId20"/>
    <sheet name="Freqs" sheetId="27" r:id="rId21"/>
    <sheet name="transitions" sheetId="31" r:id="rId22"/>
    <sheet name="prevelances" sheetId="32" r:id="rId23"/>
    <sheet name="Sheet3" sheetId="30" r:id="rId24"/>
    <sheet name="reading in parameter solution" sheetId="37" r:id="rId25"/>
  </sheets>
  <externalReferences>
    <externalReference r:id="rId26"/>
  </externalReferences>
  <definedNames>
    <definedName name="contagion">'Model solutions'!$C$18:$O$23</definedName>
    <definedName name="diffusion">'Model solutions'!$C$11:$O$16</definedName>
    <definedName name="hybrid">'Model solutions'!$C$4:$O$9</definedName>
  </definedNames>
  <calcPr calcId="145621"/>
</workbook>
</file>

<file path=xl/calcChain.xml><?xml version="1.0" encoding="utf-8"?>
<calcChain xmlns="http://schemas.openxmlformats.org/spreadsheetml/2006/main">
  <c r="S19" i="25" l="1"/>
  <c r="T19" i="25"/>
  <c r="U19" i="25"/>
  <c r="V19" i="25"/>
  <c r="W19" i="25"/>
  <c r="X19" i="25"/>
  <c r="Y19" i="25"/>
  <c r="Z19" i="25"/>
  <c r="AA19" i="25"/>
  <c r="AB19" i="25"/>
  <c r="AC19" i="25"/>
  <c r="S20" i="25"/>
  <c r="T20" i="25"/>
  <c r="U20" i="25"/>
  <c r="V20" i="25"/>
  <c r="W20" i="25"/>
  <c r="X20" i="25"/>
  <c r="Y20" i="25"/>
  <c r="Z20" i="25"/>
  <c r="AA20" i="25"/>
  <c r="AB20" i="25"/>
  <c r="AC20" i="25"/>
  <c r="S21" i="25"/>
  <c r="T21" i="25"/>
  <c r="U21" i="25"/>
  <c r="V21" i="25"/>
  <c r="W21" i="25"/>
  <c r="X21" i="25"/>
  <c r="Y21" i="25"/>
  <c r="Z21" i="25"/>
  <c r="AA21" i="25"/>
  <c r="AB21" i="25"/>
  <c r="AC21" i="25"/>
  <c r="S22" i="25"/>
  <c r="T22" i="25"/>
  <c r="U22" i="25"/>
  <c r="V22" i="25"/>
  <c r="W22" i="25"/>
  <c r="X22" i="25"/>
  <c r="Y22" i="25"/>
  <c r="Z22" i="25"/>
  <c r="AA22" i="25"/>
  <c r="AB22" i="25"/>
  <c r="AC22" i="25"/>
  <c r="S23" i="25"/>
  <c r="T23" i="25"/>
  <c r="U23" i="25"/>
  <c r="V23" i="25"/>
  <c r="W23" i="25"/>
  <c r="X23" i="25"/>
  <c r="Y23" i="25"/>
  <c r="Z23" i="25"/>
  <c r="AA23" i="25"/>
  <c r="AB23" i="25"/>
  <c r="AC23" i="25"/>
  <c r="R20" i="25"/>
  <c r="R21" i="25"/>
  <c r="R22" i="25"/>
  <c r="R23" i="25"/>
  <c r="R19" i="25"/>
  <c r="D5" i="22"/>
  <c r="E5" i="22"/>
  <c r="F5" i="22"/>
  <c r="G5" i="22"/>
  <c r="H5" i="22"/>
  <c r="I5" i="22"/>
  <c r="J5" i="22"/>
  <c r="K5" i="22"/>
  <c r="L5" i="22"/>
  <c r="M5" i="22"/>
  <c r="N5" i="22"/>
  <c r="O5" i="22"/>
  <c r="D6" i="22"/>
  <c r="E6" i="22"/>
  <c r="F6" i="22"/>
  <c r="G6" i="22"/>
  <c r="H6" i="22"/>
  <c r="I6" i="22"/>
  <c r="J6" i="22"/>
  <c r="K6" i="22"/>
  <c r="L6" i="22"/>
  <c r="M6" i="22"/>
  <c r="N6" i="22"/>
  <c r="O6" i="22"/>
  <c r="D7" i="22"/>
  <c r="E7" i="22"/>
  <c r="F7" i="22"/>
  <c r="G7" i="22"/>
  <c r="H7" i="22"/>
  <c r="I7" i="22"/>
  <c r="J7" i="22"/>
  <c r="K7" i="22"/>
  <c r="L7" i="22"/>
  <c r="M7" i="22"/>
  <c r="N7" i="22"/>
  <c r="O7" i="22"/>
  <c r="D8" i="22"/>
  <c r="E8" i="22"/>
  <c r="F8" i="22"/>
  <c r="G8" i="22"/>
  <c r="H8" i="22"/>
  <c r="I8" i="22"/>
  <c r="J8" i="22"/>
  <c r="K8" i="22"/>
  <c r="L8" i="22"/>
  <c r="M8" i="22"/>
  <c r="N8" i="22"/>
  <c r="O8" i="22"/>
  <c r="D9" i="22"/>
  <c r="E9" i="22"/>
  <c r="F9" i="22"/>
  <c r="G9" i="22"/>
  <c r="H9" i="22"/>
  <c r="I9" i="22"/>
  <c r="J9" i="22"/>
  <c r="K9" i="22"/>
  <c r="L9" i="22"/>
  <c r="M9" i="22"/>
  <c r="N9" i="22"/>
  <c r="O9" i="22"/>
  <c r="J5" i="36"/>
  <c r="K5" i="36"/>
  <c r="L5" i="36"/>
  <c r="M5" i="36"/>
  <c r="N5" i="36"/>
  <c r="O5" i="36"/>
  <c r="J6" i="36"/>
  <c r="K6" i="36"/>
  <c r="L6" i="36"/>
  <c r="M6" i="36"/>
  <c r="N6" i="36"/>
  <c r="O6" i="36"/>
  <c r="J7" i="36"/>
  <c r="K7" i="36"/>
  <c r="L7" i="36"/>
  <c r="M7" i="36"/>
  <c r="N7" i="36"/>
  <c r="O7" i="36"/>
  <c r="J8" i="36"/>
  <c r="K8" i="36"/>
  <c r="L8" i="36"/>
  <c r="M8" i="36"/>
  <c r="N8" i="36"/>
  <c r="O8" i="36"/>
  <c r="J9" i="36"/>
  <c r="K9" i="36"/>
  <c r="L9" i="36"/>
  <c r="M9" i="36"/>
  <c r="N9" i="36"/>
  <c r="O9" i="36"/>
  <c r="S28" i="25"/>
  <c r="T28" i="25"/>
  <c r="U28" i="25"/>
  <c r="V28" i="25"/>
  <c r="W28" i="25"/>
  <c r="X28" i="25"/>
  <c r="Y28" i="25"/>
  <c r="Z28" i="25"/>
  <c r="AA28" i="25"/>
  <c r="AB28" i="25"/>
  <c r="AC28" i="25"/>
  <c r="S29" i="25"/>
  <c r="T29" i="25"/>
  <c r="U29" i="25"/>
  <c r="V29" i="25"/>
  <c r="W29" i="25"/>
  <c r="X29" i="25"/>
  <c r="Y29" i="25"/>
  <c r="Z29" i="25"/>
  <c r="AA29" i="25"/>
  <c r="AB29" i="25"/>
  <c r="AC29" i="25"/>
  <c r="S30" i="25"/>
  <c r="T30" i="25"/>
  <c r="U30" i="25"/>
  <c r="V30" i="25"/>
  <c r="W30" i="25"/>
  <c r="X30" i="25"/>
  <c r="Y30" i="25"/>
  <c r="Z30" i="25"/>
  <c r="AA30" i="25"/>
  <c r="AB30" i="25"/>
  <c r="AC30" i="25"/>
  <c r="S31" i="25"/>
  <c r="T31" i="25"/>
  <c r="U31" i="25"/>
  <c r="V31" i="25"/>
  <c r="W31" i="25"/>
  <c r="X31" i="25"/>
  <c r="Y31" i="25"/>
  <c r="Z31" i="25"/>
  <c r="AA31" i="25"/>
  <c r="AB31" i="25"/>
  <c r="AC31" i="25"/>
  <c r="S32" i="25"/>
  <c r="T32" i="25"/>
  <c r="U32" i="25"/>
  <c r="V32" i="25"/>
  <c r="W32" i="25"/>
  <c r="X32" i="25"/>
  <c r="Y32" i="25"/>
  <c r="Z32" i="25"/>
  <c r="AA32" i="25"/>
  <c r="AB32" i="25"/>
  <c r="AC32" i="25"/>
  <c r="R29" i="25"/>
  <c r="R30" i="25"/>
  <c r="R31" i="25"/>
  <c r="R32" i="25"/>
  <c r="R28" i="25"/>
  <c r="S10" i="25"/>
  <c r="T10" i="25"/>
  <c r="U10" i="25"/>
  <c r="V10" i="25"/>
  <c r="W10" i="25"/>
  <c r="X10" i="25"/>
  <c r="Y10" i="25"/>
  <c r="Z10" i="25"/>
  <c r="AA10" i="25"/>
  <c r="AB10" i="25"/>
  <c r="AC10" i="25"/>
  <c r="S11" i="25"/>
  <c r="T11" i="25"/>
  <c r="U11" i="25"/>
  <c r="V11" i="25"/>
  <c r="W11" i="25"/>
  <c r="X11" i="25"/>
  <c r="Y11" i="25"/>
  <c r="Z11" i="25"/>
  <c r="AA11" i="25"/>
  <c r="AB11" i="25"/>
  <c r="AC11" i="25"/>
  <c r="S12" i="25"/>
  <c r="T12" i="25"/>
  <c r="U12" i="25"/>
  <c r="V12" i="25"/>
  <c r="W12" i="25"/>
  <c r="X12" i="25"/>
  <c r="Y12" i="25"/>
  <c r="Z12" i="25"/>
  <c r="AA12" i="25"/>
  <c r="AB12" i="25"/>
  <c r="AC12" i="25"/>
  <c r="S13" i="25"/>
  <c r="T13" i="25"/>
  <c r="U13" i="25"/>
  <c r="V13" i="25"/>
  <c r="W13" i="25"/>
  <c r="X13" i="25"/>
  <c r="Y13" i="25"/>
  <c r="Z13" i="25"/>
  <c r="AA13" i="25"/>
  <c r="AB13" i="25"/>
  <c r="AC13" i="25"/>
  <c r="S14" i="25"/>
  <c r="T14" i="25"/>
  <c r="U14" i="25"/>
  <c r="V14" i="25"/>
  <c r="W14" i="25"/>
  <c r="X14" i="25"/>
  <c r="Y14" i="25"/>
  <c r="Z14" i="25"/>
  <c r="AA14" i="25"/>
  <c r="AB14" i="25"/>
  <c r="AC14" i="25"/>
  <c r="R11" i="25"/>
  <c r="R12" i="25"/>
  <c r="R13" i="25"/>
  <c r="R14" i="25"/>
  <c r="R10" i="25"/>
  <c r="AM4" i="20" l="1"/>
  <c r="AN4" i="20"/>
  <c r="AO4" i="20"/>
  <c r="AP4" i="20"/>
  <c r="AQ4" i="20"/>
  <c r="AM5" i="20"/>
  <c r="AN5" i="20"/>
  <c r="AO5" i="20"/>
  <c r="AP5" i="20"/>
  <c r="AQ5" i="20"/>
  <c r="AM6" i="20"/>
  <c r="AN6" i="20"/>
  <c r="AO6" i="20"/>
  <c r="AP6" i="20"/>
  <c r="AQ6" i="20"/>
  <c r="AM7" i="20"/>
  <c r="AN7" i="20"/>
  <c r="AO7" i="20"/>
  <c r="AP7" i="20"/>
  <c r="AQ7" i="20"/>
  <c r="AM8" i="20"/>
  <c r="AN8" i="20"/>
  <c r="AO8" i="20"/>
  <c r="AP8" i="20"/>
  <c r="AQ8" i="20"/>
  <c r="AM9" i="20"/>
  <c r="AN9" i="20"/>
  <c r="AO9" i="20"/>
  <c r="AP9" i="20"/>
  <c r="AQ9" i="20"/>
  <c r="AM11" i="20"/>
  <c r="AN11" i="20"/>
  <c r="AO11" i="20"/>
  <c r="AP11" i="20"/>
  <c r="AQ11" i="20"/>
  <c r="AM12" i="20"/>
  <c r="AN12" i="20"/>
  <c r="AO12" i="20"/>
  <c r="AP12" i="20"/>
  <c r="AQ12" i="20"/>
  <c r="AM13" i="20"/>
  <c r="AN13" i="20"/>
  <c r="AO13" i="20"/>
  <c r="AP13" i="20"/>
  <c r="AQ13" i="20"/>
  <c r="AM14" i="20"/>
  <c r="AN14" i="20"/>
  <c r="AO14" i="20"/>
  <c r="AP14" i="20"/>
  <c r="AQ14" i="20"/>
  <c r="AM15" i="20"/>
  <c r="AN15" i="20"/>
  <c r="AO15" i="20"/>
  <c r="AP15" i="20"/>
  <c r="AQ15" i="20"/>
  <c r="AM16" i="20"/>
  <c r="AN16" i="20"/>
  <c r="AO16" i="20"/>
  <c r="AP16" i="20"/>
  <c r="AQ16" i="20"/>
  <c r="AM18" i="20"/>
  <c r="AN18" i="20"/>
  <c r="AO18" i="20"/>
  <c r="AP18" i="20"/>
  <c r="AQ18" i="20"/>
  <c r="AM19" i="20"/>
  <c r="AN19" i="20"/>
  <c r="AO19" i="20"/>
  <c r="AP19" i="20"/>
  <c r="AQ19" i="20"/>
  <c r="AM20" i="20"/>
  <c r="AN20" i="20"/>
  <c r="AO20" i="20"/>
  <c r="AP20" i="20"/>
  <c r="AQ20" i="20"/>
  <c r="AM21" i="20"/>
  <c r="AN21" i="20"/>
  <c r="AO21" i="20"/>
  <c r="AP21" i="20"/>
  <c r="AQ21" i="20"/>
  <c r="AM22" i="20"/>
  <c r="AN22" i="20"/>
  <c r="AO22" i="20"/>
  <c r="AP22" i="20"/>
  <c r="AQ22" i="20"/>
  <c r="AM23" i="20"/>
  <c r="AN23" i="20"/>
  <c r="AO23" i="20"/>
  <c r="AP23" i="20"/>
  <c r="AQ23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C5" i="20"/>
  <c r="C6" i="20"/>
  <c r="C7" i="20"/>
  <c r="C8" i="20"/>
  <c r="C9" i="20"/>
  <c r="C11" i="20"/>
  <c r="C12" i="20"/>
  <c r="C13" i="20"/>
  <c r="C14" i="20"/>
  <c r="C15" i="20"/>
  <c r="C16" i="20"/>
  <c r="C18" i="20"/>
  <c r="C19" i="20"/>
  <c r="C20" i="20"/>
  <c r="C21" i="20"/>
  <c r="C22" i="20"/>
  <c r="C23" i="20"/>
  <c r="C4" i="20"/>
  <c r="AD3" i="37"/>
  <c r="AE3" i="37"/>
  <c r="AF3" i="37"/>
  <c r="AG3" i="37"/>
  <c r="AH3" i="37"/>
  <c r="AI3" i="37"/>
  <c r="AJ3" i="37"/>
  <c r="AK3" i="37"/>
  <c r="AL3" i="37"/>
  <c r="AM3" i="37"/>
  <c r="AN3" i="37"/>
  <c r="AO3" i="37"/>
  <c r="AP3" i="37"/>
  <c r="AD10" i="37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D17" i="37"/>
  <c r="AE17" i="37"/>
  <c r="AF17" i="37"/>
  <c r="AG17" i="37"/>
  <c r="AH17" i="37"/>
  <c r="AI17" i="37"/>
  <c r="AJ17" i="37"/>
  <c r="AK17" i="37"/>
  <c r="AL17" i="37"/>
  <c r="AM17" i="37"/>
  <c r="AN17" i="37"/>
  <c r="AO17" i="37"/>
  <c r="AP17" i="37"/>
  <c r="T3" i="37"/>
  <c r="U3" i="37"/>
  <c r="V3" i="37"/>
  <c r="W3" i="37"/>
  <c r="X3" i="37"/>
  <c r="Y3" i="37"/>
  <c r="Z3" i="37"/>
  <c r="AA3" i="37"/>
  <c r="AB3" i="37"/>
  <c r="AC3" i="37"/>
  <c r="T10" i="37"/>
  <c r="U10" i="37"/>
  <c r="V10" i="37"/>
  <c r="W10" i="37"/>
  <c r="X10" i="37"/>
  <c r="Y10" i="37"/>
  <c r="Z10" i="37"/>
  <c r="AA10" i="37"/>
  <c r="AB10" i="37"/>
  <c r="AC10" i="37"/>
  <c r="T17" i="37"/>
  <c r="U17" i="37"/>
  <c r="V17" i="37"/>
  <c r="W17" i="37"/>
  <c r="X17" i="37"/>
  <c r="Y17" i="37"/>
  <c r="Z17" i="37"/>
  <c r="AA17" i="37"/>
  <c r="AB17" i="37"/>
  <c r="AC17" i="37"/>
  <c r="C2" i="37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B4" i="37"/>
  <c r="B5" i="37"/>
  <c r="B6" i="37"/>
  <c r="B7" i="37"/>
  <c r="B8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B11" i="37"/>
  <c r="I11" i="37"/>
  <c r="J11" i="37"/>
  <c r="K11" i="37"/>
  <c r="L11" i="37"/>
  <c r="M11" i="37"/>
  <c r="N11" i="37"/>
  <c r="B12" i="37"/>
  <c r="I12" i="37"/>
  <c r="J12" i="37"/>
  <c r="K12" i="37"/>
  <c r="L12" i="37"/>
  <c r="M12" i="37"/>
  <c r="N12" i="37"/>
  <c r="B13" i="37"/>
  <c r="I13" i="37"/>
  <c r="J13" i="37"/>
  <c r="K13" i="37"/>
  <c r="L13" i="37"/>
  <c r="M13" i="37"/>
  <c r="N13" i="37"/>
  <c r="B14" i="37"/>
  <c r="I14" i="37"/>
  <c r="J14" i="37"/>
  <c r="K14" i="37"/>
  <c r="L14" i="37"/>
  <c r="M14" i="37"/>
  <c r="N14" i="37"/>
  <c r="B15" i="37"/>
  <c r="I15" i="37"/>
  <c r="J15" i="37"/>
  <c r="K15" i="37"/>
  <c r="L15" i="37"/>
  <c r="M15" i="37"/>
  <c r="N15" i="37"/>
  <c r="B17" i="37"/>
  <c r="C17" i="37"/>
  <c r="D17" i="37"/>
  <c r="E17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B18" i="37"/>
  <c r="I18" i="37"/>
  <c r="J18" i="37"/>
  <c r="K18" i="37"/>
  <c r="L18" i="37"/>
  <c r="M18" i="37"/>
  <c r="N18" i="37"/>
  <c r="B19" i="37"/>
  <c r="I19" i="37"/>
  <c r="J19" i="37"/>
  <c r="K19" i="37"/>
  <c r="L19" i="37"/>
  <c r="M19" i="37"/>
  <c r="N19" i="37"/>
  <c r="B20" i="37"/>
  <c r="I20" i="37"/>
  <c r="J20" i="37"/>
  <c r="K20" i="37"/>
  <c r="L20" i="37"/>
  <c r="M20" i="37"/>
  <c r="N20" i="37"/>
  <c r="B21" i="37"/>
  <c r="I21" i="37"/>
  <c r="J21" i="37"/>
  <c r="K21" i="37"/>
  <c r="L21" i="37"/>
  <c r="M21" i="37"/>
  <c r="N21" i="37"/>
  <c r="B22" i="37"/>
  <c r="I22" i="37"/>
  <c r="J22" i="37"/>
  <c r="K22" i="37"/>
  <c r="L22" i="37"/>
  <c r="M22" i="37"/>
  <c r="N22" i="37"/>
  <c r="B1" i="37"/>
  <c r="U36" i="36"/>
  <c r="U58" i="36" s="1"/>
  <c r="T36" i="36"/>
  <c r="T58" i="36" s="1"/>
  <c r="S36" i="36"/>
  <c r="S58" i="36" s="1"/>
  <c r="Q36" i="36"/>
  <c r="Q58" i="36" s="1"/>
  <c r="P36" i="36"/>
  <c r="P58" i="36" s="1"/>
  <c r="O36" i="36"/>
  <c r="M36" i="36"/>
  <c r="M58" i="36" s="1"/>
  <c r="L36" i="36"/>
  <c r="L58" i="36" s="1"/>
  <c r="K36" i="36"/>
  <c r="K58" i="36" s="1"/>
  <c r="I36" i="36"/>
  <c r="I58" i="36" s="1"/>
  <c r="H36" i="36"/>
  <c r="H58" i="36" s="1"/>
  <c r="G36" i="36"/>
  <c r="G58" i="36" s="1"/>
  <c r="E36" i="36"/>
  <c r="E58" i="36" s="1"/>
  <c r="D36" i="36"/>
  <c r="C36" i="36"/>
  <c r="C58" i="36" s="1"/>
  <c r="U25" i="36"/>
  <c r="U47" i="36" s="1"/>
  <c r="T25" i="36"/>
  <c r="T47" i="36" s="1"/>
  <c r="S25" i="36"/>
  <c r="S47" i="36" s="1"/>
  <c r="Q25" i="36"/>
  <c r="Q47" i="36" s="1"/>
  <c r="P25" i="36"/>
  <c r="P47" i="36" s="1"/>
  <c r="O25" i="36"/>
  <c r="O47" i="36" s="1"/>
  <c r="M25" i="36"/>
  <c r="M47" i="36" s="1"/>
  <c r="L25" i="36"/>
  <c r="L47" i="36" s="1"/>
  <c r="K25" i="36"/>
  <c r="K47" i="36" s="1"/>
  <c r="I25" i="36"/>
  <c r="I47" i="36" s="1"/>
  <c r="H25" i="36"/>
  <c r="H47" i="36" s="1"/>
  <c r="G25" i="36"/>
  <c r="G47" i="36" s="1"/>
  <c r="E25" i="36"/>
  <c r="E47" i="36" s="1"/>
  <c r="D25" i="36"/>
  <c r="D47" i="36" s="1"/>
  <c r="C25" i="36"/>
  <c r="C47" i="36" s="1"/>
  <c r="O58" i="35"/>
  <c r="L58" i="35"/>
  <c r="D58" i="35"/>
  <c r="U47" i="35"/>
  <c r="M47" i="35"/>
  <c r="U36" i="35"/>
  <c r="U58" i="35" s="1"/>
  <c r="T36" i="35"/>
  <c r="T58" i="35" s="1"/>
  <c r="S36" i="35"/>
  <c r="Q36" i="35"/>
  <c r="Q58" i="35" s="1"/>
  <c r="P36" i="35"/>
  <c r="O36" i="35"/>
  <c r="M36" i="35"/>
  <c r="M58" i="35" s="1"/>
  <c r="L36" i="35"/>
  <c r="K36" i="35"/>
  <c r="I36" i="35"/>
  <c r="I58" i="35" s="1"/>
  <c r="H36" i="35"/>
  <c r="G36" i="35"/>
  <c r="G58" i="35" s="1"/>
  <c r="E36" i="35"/>
  <c r="E58" i="35" s="1"/>
  <c r="D36" i="35"/>
  <c r="C36" i="35"/>
  <c r="U25" i="35"/>
  <c r="T25" i="35"/>
  <c r="T47" i="35" s="1"/>
  <c r="S25" i="35"/>
  <c r="S47" i="35" s="1"/>
  <c r="Q25" i="35"/>
  <c r="Q47" i="35" s="1"/>
  <c r="P25" i="35"/>
  <c r="P47" i="35" s="1"/>
  <c r="O25" i="35"/>
  <c r="O47" i="35" s="1"/>
  <c r="M25" i="35"/>
  <c r="L25" i="35"/>
  <c r="L47" i="35" s="1"/>
  <c r="K25" i="35"/>
  <c r="K47" i="35" s="1"/>
  <c r="I25" i="35"/>
  <c r="I47" i="35" s="1"/>
  <c r="H25" i="35"/>
  <c r="H47" i="35" s="1"/>
  <c r="G25" i="35"/>
  <c r="G47" i="35" s="1"/>
  <c r="E25" i="35"/>
  <c r="E47" i="35" s="1"/>
  <c r="D25" i="35"/>
  <c r="D47" i="35" s="1"/>
  <c r="C25" i="35"/>
  <c r="C47" i="35" s="1"/>
  <c r="M36" i="22"/>
  <c r="M58" i="22" s="1"/>
  <c r="L36" i="22"/>
  <c r="K36" i="22"/>
  <c r="K58" i="22" s="1"/>
  <c r="U36" i="22"/>
  <c r="U58" i="22" s="1"/>
  <c r="T36" i="22"/>
  <c r="T58" i="22" s="1"/>
  <c r="S36" i="22"/>
  <c r="Q36" i="22"/>
  <c r="Q58" i="22" s="1"/>
  <c r="P36" i="22"/>
  <c r="P58" i="22" s="1"/>
  <c r="O36" i="22"/>
  <c r="O58" i="22" s="1"/>
  <c r="I36" i="22"/>
  <c r="I58" i="22" s="1"/>
  <c r="H36" i="22"/>
  <c r="G36" i="22"/>
  <c r="G58" i="22" s="1"/>
  <c r="E36" i="22"/>
  <c r="E58" i="22" s="1"/>
  <c r="D36" i="22"/>
  <c r="D58" i="22" s="1"/>
  <c r="C36" i="22"/>
  <c r="U25" i="22"/>
  <c r="U47" i="22" s="1"/>
  <c r="T25" i="22"/>
  <c r="T47" i="22" s="1"/>
  <c r="S25" i="22"/>
  <c r="S47" i="22" s="1"/>
  <c r="Q25" i="22"/>
  <c r="Q47" i="22" s="1"/>
  <c r="P25" i="22"/>
  <c r="P47" i="22" s="1"/>
  <c r="O25" i="22"/>
  <c r="O47" i="22" s="1"/>
  <c r="M25" i="22"/>
  <c r="M47" i="22" s="1"/>
  <c r="L25" i="22"/>
  <c r="L47" i="22" s="1"/>
  <c r="K25" i="22"/>
  <c r="K47" i="22" s="1"/>
  <c r="I25" i="22"/>
  <c r="I47" i="22" s="1"/>
  <c r="H25" i="22"/>
  <c r="H47" i="22" s="1"/>
  <c r="G25" i="22"/>
  <c r="G47" i="22" s="1"/>
  <c r="E25" i="22"/>
  <c r="E47" i="22" s="1"/>
  <c r="D25" i="22"/>
  <c r="D47" i="22" s="1"/>
  <c r="C25" i="22"/>
  <c r="C47" i="22" s="1"/>
  <c r="L5" i="35" l="1"/>
  <c r="K5" i="35"/>
  <c r="O5" i="35"/>
  <c r="N6" i="35"/>
  <c r="N8" i="35"/>
  <c r="N5" i="35"/>
  <c r="N9" i="35"/>
  <c r="N7" i="35"/>
  <c r="M6" i="35"/>
  <c r="K8" i="35"/>
  <c r="O8" i="35"/>
  <c r="M5" i="35"/>
  <c r="L8" i="35"/>
  <c r="K9" i="35"/>
  <c r="L9" i="35"/>
  <c r="O9" i="35"/>
  <c r="J6" i="35"/>
  <c r="J5" i="35"/>
  <c r="J9" i="35"/>
  <c r="J8" i="35"/>
  <c r="J7" i="35"/>
  <c r="O7" i="35"/>
  <c r="K7" i="35"/>
  <c r="M7" i="35"/>
  <c r="L6" i="35"/>
  <c r="M8" i="35"/>
  <c r="L7" i="35"/>
  <c r="O6" i="35"/>
  <c r="K6" i="35"/>
  <c r="M9" i="35"/>
  <c r="O58" i="36"/>
  <c r="D58" i="36"/>
  <c r="C58" i="35"/>
  <c r="K58" i="35"/>
  <c r="P58" i="35"/>
  <c r="S58" i="35"/>
  <c r="H58" i="35"/>
  <c r="L58" i="22"/>
  <c r="C58" i="22"/>
  <c r="S58" i="22"/>
  <c r="H58" i="22"/>
  <c r="A6" i="32"/>
  <c r="A9" i="32" s="1"/>
  <c r="A12" i="32" s="1"/>
  <c r="A15" i="32" s="1"/>
  <c r="A7" i="32"/>
  <c r="A10" i="32" s="1"/>
  <c r="A13" i="32" s="1"/>
  <c r="A16" i="32" s="1"/>
  <c r="A8" i="32"/>
  <c r="A11" i="32"/>
  <c r="A14" i="32" s="1"/>
  <c r="A5" i="32"/>
  <c r="A12" i="31"/>
  <c r="A21" i="31" s="1"/>
  <c r="A30" i="31" s="1"/>
  <c r="A39" i="31" s="1"/>
  <c r="A13" i="31"/>
  <c r="A22" i="31" s="1"/>
  <c r="A31" i="31" s="1"/>
  <c r="A40" i="31" s="1"/>
  <c r="A14" i="31"/>
  <c r="A15" i="31"/>
  <c r="A16" i="31"/>
  <c r="A17" i="31"/>
  <c r="A26" i="31" s="1"/>
  <c r="A35" i="31" s="1"/>
  <c r="A44" i="31" s="1"/>
  <c r="A18" i="31"/>
  <c r="A27" i="31" s="1"/>
  <c r="A36" i="31" s="1"/>
  <c r="A45" i="31" s="1"/>
  <c r="A19" i="31"/>
  <c r="A23" i="31"/>
  <c r="A24" i="31"/>
  <c r="A25" i="31"/>
  <c r="A34" i="31" s="1"/>
  <c r="A43" i="31" s="1"/>
  <c r="A28" i="31"/>
  <c r="A37" i="31" s="1"/>
  <c r="A46" i="31" s="1"/>
  <c r="A32" i="31"/>
  <c r="A33" i="31"/>
  <c r="A42" i="31" s="1"/>
  <c r="A41" i="31"/>
  <c r="A11" i="31"/>
  <c r="A20" i="31" s="1"/>
  <c r="A29" i="31" s="1"/>
  <c r="A38" i="31" s="1"/>
  <c r="U7" i="30"/>
  <c r="V7" i="30"/>
  <c r="W7" i="30"/>
  <c r="X7" i="30"/>
  <c r="Y7" i="30"/>
  <c r="Z7" i="30"/>
  <c r="AA7" i="30"/>
  <c r="AB7" i="30"/>
  <c r="U8" i="30"/>
  <c r="V8" i="30"/>
  <c r="W8" i="30"/>
  <c r="X8" i="30"/>
  <c r="Y8" i="30"/>
  <c r="Z8" i="30"/>
  <c r="AA8" i="30"/>
  <c r="AB8" i="30"/>
  <c r="U9" i="30"/>
  <c r="V9" i="30"/>
  <c r="W9" i="30"/>
  <c r="X9" i="30"/>
  <c r="Y9" i="30"/>
  <c r="Z9" i="30"/>
  <c r="AA9" i="30"/>
  <c r="AB9" i="30"/>
  <c r="U10" i="30"/>
  <c r="V10" i="30"/>
  <c r="W10" i="30"/>
  <c r="X10" i="30"/>
  <c r="Y10" i="30"/>
  <c r="Z10" i="30"/>
  <c r="AA10" i="30"/>
  <c r="AB10" i="30"/>
  <c r="U11" i="30"/>
  <c r="V11" i="30"/>
  <c r="W11" i="30"/>
  <c r="X11" i="30"/>
  <c r="Y11" i="30"/>
  <c r="Z11" i="30"/>
  <c r="AA11" i="30"/>
  <c r="AB11" i="30"/>
  <c r="T11" i="30"/>
  <c r="T10" i="30"/>
  <c r="T9" i="30"/>
  <c r="T8" i="30"/>
  <c r="T7" i="30"/>
  <c r="L7" i="30"/>
  <c r="M7" i="30"/>
  <c r="N7" i="30"/>
  <c r="O7" i="30"/>
  <c r="P7" i="30"/>
  <c r="Q7" i="30"/>
  <c r="R7" i="30"/>
  <c r="S7" i="30"/>
  <c r="L8" i="30"/>
  <c r="M8" i="30"/>
  <c r="N8" i="30"/>
  <c r="O8" i="30"/>
  <c r="P8" i="30"/>
  <c r="Q8" i="30"/>
  <c r="R8" i="30"/>
  <c r="S8" i="30"/>
  <c r="L9" i="30"/>
  <c r="M9" i="30"/>
  <c r="N9" i="30"/>
  <c r="O9" i="30"/>
  <c r="P9" i="30"/>
  <c r="Q9" i="30"/>
  <c r="R9" i="30"/>
  <c r="S9" i="30"/>
  <c r="L10" i="30"/>
  <c r="M10" i="30"/>
  <c r="N10" i="30"/>
  <c r="O10" i="30"/>
  <c r="P10" i="30"/>
  <c r="Q10" i="30"/>
  <c r="R10" i="30"/>
  <c r="S10" i="30"/>
  <c r="L11" i="30"/>
  <c r="M11" i="30"/>
  <c r="N11" i="30"/>
  <c r="O11" i="30"/>
  <c r="P11" i="30"/>
  <c r="Q11" i="30"/>
  <c r="R11" i="30"/>
  <c r="S11" i="30"/>
  <c r="K11" i="30"/>
  <c r="K10" i="30"/>
  <c r="K9" i="30"/>
  <c r="K8" i="30"/>
  <c r="K7" i="30"/>
  <c r="C7" i="30"/>
  <c r="D7" i="30"/>
  <c r="E7" i="30"/>
  <c r="F7" i="30"/>
  <c r="G7" i="30"/>
  <c r="H7" i="30"/>
  <c r="I7" i="30"/>
  <c r="J7" i="30"/>
  <c r="C8" i="30"/>
  <c r="D8" i="30"/>
  <c r="E8" i="30"/>
  <c r="F8" i="30"/>
  <c r="G8" i="30"/>
  <c r="H8" i="30"/>
  <c r="I8" i="30"/>
  <c r="J8" i="30"/>
  <c r="C9" i="30"/>
  <c r="D9" i="30"/>
  <c r="E9" i="30"/>
  <c r="F9" i="30"/>
  <c r="G9" i="30"/>
  <c r="H9" i="30"/>
  <c r="I9" i="30"/>
  <c r="J9" i="30"/>
  <c r="C10" i="30"/>
  <c r="D10" i="30"/>
  <c r="E10" i="30"/>
  <c r="F10" i="30"/>
  <c r="G10" i="30"/>
  <c r="H10" i="30"/>
  <c r="I10" i="30"/>
  <c r="J10" i="30"/>
  <c r="C11" i="30"/>
  <c r="D11" i="30"/>
  <c r="E11" i="30"/>
  <c r="F11" i="30"/>
  <c r="G11" i="30"/>
  <c r="H11" i="30"/>
  <c r="I11" i="30"/>
  <c r="J11" i="30"/>
  <c r="B8" i="30"/>
  <c r="B9" i="30"/>
  <c r="B10" i="30"/>
  <c r="B11" i="30"/>
  <c r="B7" i="30"/>
  <c r="AS48" i="27" l="1"/>
  <c r="AR48" i="27"/>
  <c r="AQ48" i="27"/>
  <c r="AJ48" i="27"/>
  <c r="AI48" i="27"/>
  <c r="AH48" i="27"/>
  <c r="AA48" i="27"/>
  <c r="Z48" i="27"/>
  <c r="Y48" i="27"/>
  <c r="R48" i="27"/>
  <c r="Q48" i="27"/>
  <c r="P48" i="27"/>
  <c r="AS47" i="27"/>
  <c r="AR47" i="27"/>
  <c r="AQ47" i="27"/>
  <c r="AJ47" i="27"/>
  <c r="AI47" i="27"/>
  <c r="AH47" i="27"/>
  <c r="AA47" i="27"/>
  <c r="Z47" i="27"/>
  <c r="Y47" i="27"/>
  <c r="R47" i="27"/>
  <c r="Q47" i="27"/>
  <c r="P47" i="27"/>
  <c r="AS46" i="27"/>
  <c r="AR46" i="27"/>
  <c r="AQ46" i="27"/>
  <c r="AJ46" i="27"/>
  <c r="AI46" i="27"/>
  <c r="AH46" i="27"/>
  <c r="AA46" i="27"/>
  <c r="Z46" i="27"/>
  <c r="Y46" i="27"/>
  <c r="R46" i="27"/>
  <c r="Q46" i="27"/>
  <c r="P46" i="27"/>
  <c r="AS45" i="27"/>
  <c r="AR45" i="27"/>
  <c r="AQ45" i="27"/>
  <c r="AJ45" i="27"/>
  <c r="AI45" i="27"/>
  <c r="AH45" i="27"/>
  <c r="AA45" i="27"/>
  <c r="Z45" i="27"/>
  <c r="Y45" i="27"/>
  <c r="R45" i="27"/>
  <c r="Q45" i="27"/>
  <c r="P45" i="27"/>
  <c r="AS44" i="27"/>
  <c r="AR44" i="27"/>
  <c r="AQ44" i="27"/>
  <c r="AJ44" i="27"/>
  <c r="AI44" i="27"/>
  <c r="AH44" i="27"/>
  <c r="AA44" i="27"/>
  <c r="Z44" i="27"/>
  <c r="Y44" i="27"/>
  <c r="R44" i="27"/>
  <c r="Q44" i="27"/>
  <c r="P44" i="27"/>
  <c r="AS43" i="27"/>
  <c r="AR43" i="27"/>
  <c r="AQ43" i="27"/>
  <c r="AJ43" i="27"/>
  <c r="AI43" i="27"/>
  <c r="AH43" i="27"/>
  <c r="AA43" i="27"/>
  <c r="Z43" i="27"/>
  <c r="Y43" i="27"/>
  <c r="R43" i="27"/>
  <c r="Q43" i="27"/>
  <c r="P43" i="27"/>
  <c r="AS42" i="27"/>
  <c r="AR42" i="27"/>
  <c r="AQ42" i="27"/>
  <c r="AJ42" i="27"/>
  <c r="AI42" i="27"/>
  <c r="AH42" i="27"/>
  <c r="AA42" i="27"/>
  <c r="Z42" i="27"/>
  <c r="Y42" i="27"/>
  <c r="R42" i="27"/>
  <c r="Q42" i="27"/>
  <c r="P42" i="27"/>
  <c r="AS41" i="27"/>
  <c r="AR41" i="27"/>
  <c r="AQ41" i="27"/>
  <c r="AJ41" i="27"/>
  <c r="AI41" i="27"/>
  <c r="AH41" i="27"/>
  <c r="AA41" i="27"/>
  <c r="Z41" i="27"/>
  <c r="Y41" i="27"/>
  <c r="R41" i="27"/>
  <c r="Q41" i="27"/>
  <c r="P41" i="27"/>
  <c r="AS40" i="27"/>
  <c r="AR40" i="27"/>
  <c r="AQ40" i="27"/>
  <c r="AJ40" i="27"/>
  <c r="AI40" i="27"/>
  <c r="AH40" i="27"/>
  <c r="AA40" i="27"/>
  <c r="Z40" i="27"/>
  <c r="Y40" i="27"/>
  <c r="R40" i="27"/>
  <c r="Q40" i="27"/>
  <c r="P40" i="27"/>
  <c r="H4" i="25"/>
  <c r="F100" i="27" l="1"/>
  <c r="U1" i="27"/>
  <c r="V1" i="27" s="1"/>
  <c r="W1" i="27" s="1"/>
  <c r="X1" i="27" s="1"/>
  <c r="Y1" i="27" s="1"/>
  <c r="Z1" i="27" s="1"/>
  <c r="AA1" i="27" s="1"/>
  <c r="AB1" i="27" s="1"/>
  <c r="AD1" i="27"/>
  <c r="AE1" i="27" s="1"/>
  <c r="AF1" i="27" s="1"/>
  <c r="AG1" i="27" s="1"/>
  <c r="AH1" i="27" s="1"/>
  <c r="AI1" i="27" s="1"/>
  <c r="AJ1" i="27" s="1"/>
  <c r="AK1" i="27" s="1"/>
  <c r="AM1" i="27"/>
  <c r="AN1" i="27" s="1"/>
  <c r="AO1" i="27" s="1"/>
  <c r="AP1" i="27" s="1"/>
  <c r="AQ1" i="27" s="1"/>
  <c r="AR1" i="27" s="1"/>
  <c r="AS1" i="27" s="1"/>
  <c r="C2" i="27"/>
  <c r="D2" i="27" s="1"/>
  <c r="E2" i="27" s="1"/>
  <c r="F2" i="27" s="1"/>
  <c r="G2" i="27" s="1"/>
  <c r="H2" i="27" s="1"/>
  <c r="I2" i="27" s="1"/>
  <c r="J2" i="27" s="1"/>
  <c r="L2" i="27"/>
  <c r="M2" i="27" s="1"/>
  <c r="N2" i="27" s="1"/>
  <c r="O2" i="27" s="1"/>
  <c r="P2" i="27" s="1"/>
  <c r="Q2" i="27" s="1"/>
  <c r="R2" i="27" s="1"/>
  <c r="S2" i="27" s="1"/>
  <c r="U2" i="27"/>
  <c r="V2" i="27" s="1"/>
  <c r="W2" i="27" s="1"/>
  <c r="X2" i="27" s="1"/>
  <c r="Y2" i="27" s="1"/>
  <c r="Z2" i="27" s="1"/>
  <c r="AA2" i="27" s="1"/>
  <c r="AB2" i="27" s="1"/>
  <c r="AD2" i="27"/>
  <c r="AE2" i="27" s="1"/>
  <c r="AF2" i="27" s="1"/>
  <c r="AG2" i="27" s="1"/>
  <c r="AH2" i="27" s="1"/>
  <c r="AI2" i="27" s="1"/>
  <c r="AJ2" i="27" s="1"/>
  <c r="AK2" i="27" s="1"/>
  <c r="AM2" i="27"/>
  <c r="AN2" i="27" s="1"/>
  <c r="AO2" i="27" s="1"/>
  <c r="AP2" i="27" s="1"/>
  <c r="AQ2" i="27" s="1"/>
  <c r="AR2" i="27" s="1"/>
  <c r="AS2" i="27" s="1"/>
  <c r="AT2" i="27" s="1"/>
  <c r="U13" i="27"/>
  <c r="V13" i="27" s="1"/>
  <c r="W13" i="27" s="1"/>
  <c r="X13" i="27" s="1"/>
  <c r="Y13" i="27" s="1"/>
  <c r="Z13" i="27" s="1"/>
  <c r="AA13" i="27" s="1"/>
  <c r="AB13" i="27" s="1"/>
  <c r="AD13" i="27"/>
  <c r="AE13" i="27" s="1"/>
  <c r="AF13" i="27" s="1"/>
  <c r="AG13" i="27" s="1"/>
  <c r="AH13" i="27" s="1"/>
  <c r="AI13" i="27" s="1"/>
  <c r="AJ13" i="27" s="1"/>
  <c r="AK13" i="27" s="1"/>
  <c r="AM13" i="27"/>
  <c r="AN13" i="27" s="1"/>
  <c r="AO13" i="27" s="1"/>
  <c r="AP13" i="27" s="1"/>
  <c r="AQ13" i="27" s="1"/>
  <c r="AR13" i="27" s="1"/>
  <c r="AS13" i="27" s="1"/>
  <c r="C14" i="27"/>
  <c r="D14" i="27" s="1"/>
  <c r="E14" i="27" s="1"/>
  <c r="F14" i="27" s="1"/>
  <c r="G14" i="27" s="1"/>
  <c r="H14" i="27" s="1"/>
  <c r="I14" i="27" s="1"/>
  <c r="J14" i="27" s="1"/>
  <c r="L14" i="27"/>
  <c r="M14" i="27" s="1"/>
  <c r="N14" i="27" s="1"/>
  <c r="O14" i="27" s="1"/>
  <c r="P14" i="27" s="1"/>
  <c r="Q14" i="27" s="1"/>
  <c r="R14" i="27" s="1"/>
  <c r="S14" i="27" s="1"/>
  <c r="U14" i="27"/>
  <c r="V14" i="27"/>
  <c r="W14" i="27" s="1"/>
  <c r="X14" i="27" s="1"/>
  <c r="Y14" i="27" s="1"/>
  <c r="Z14" i="27" s="1"/>
  <c r="AA14" i="27" s="1"/>
  <c r="AB14" i="27" s="1"/>
  <c r="AD14" i="27"/>
  <c r="AE14" i="27" s="1"/>
  <c r="AF14" i="27" s="1"/>
  <c r="AG14" i="27" s="1"/>
  <c r="AH14" i="27" s="1"/>
  <c r="AI14" i="27" s="1"/>
  <c r="AJ14" i="27" s="1"/>
  <c r="AK14" i="27" s="1"/>
  <c r="AM14" i="27"/>
  <c r="AN14" i="27"/>
  <c r="AO14" i="27" s="1"/>
  <c r="AP14" i="27" s="1"/>
  <c r="AQ14" i="27" s="1"/>
  <c r="AR14" i="27" s="1"/>
  <c r="AS14" i="27" s="1"/>
  <c r="AT14" i="27" s="1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AT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G109" i="27"/>
  <c r="C76" i="27"/>
  <c r="D76" i="27"/>
  <c r="E76" i="27"/>
  <c r="F76" i="27"/>
  <c r="G76" i="27"/>
  <c r="H76" i="27"/>
  <c r="I76" i="27"/>
  <c r="J76" i="27"/>
  <c r="K76" i="27"/>
  <c r="C77" i="27"/>
  <c r="D77" i="27"/>
  <c r="E77" i="27"/>
  <c r="F77" i="27"/>
  <c r="G77" i="27"/>
  <c r="H77" i="27"/>
  <c r="I77" i="27"/>
  <c r="J77" i="27"/>
  <c r="K77" i="27"/>
  <c r="C78" i="27"/>
  <c r="D78" i="27"/>
  <c r="E78" i="27"/>
  <c r="F78" i="27"/>
  <c r="G78" i="27"/>
  <c r="H78" i="27"/>
  <c r="I78" i="27"/>
  <c r="J78" i="27"/>
  <c r="K78" i="27"/>
  <c r="C79" i="27"/>
  <c r="D79" i="27"/>
  <c r="E79" i="27"/>
  <c r="F79" i="27"/>
  <c r="G79" i="27"/>
  <c r="H79" i="27"/>
  <c r="I79" i="27"/>
  <c r="J79" i="27"/>
  <c r="K79" i="27"/>
  <c r="C80" i="27"/>
  <c r="D80" i="27"/>
  <c r="E80" i="27"/>
  <c r="F80" i="27"/>
  <c r="G80" i="27"/>
  <c r="H80" i="27"/>
  <c r="I80" i="27"/>
  <c r="J80" i="27"/>
  <c r="K80" i="27"/>
  <c r="C81" i="27"/>
  <c r="D81" i="27"/>
  <c r="E81" i="27"/>
  <c r="F81" i="27"/>
  <c r="G81" i="27"/>
  <c r="H81" i="27"/>
  <c r="I81" i="27"/>
  <c r="J81" i="27"/>
  <c r="K81" i="27"/>
  <c r="C82" i="27"/>
  <c r="D82" i="27"/>
  <c r="E82" i="27"/>
  <c r="F82" i="27"/>
  <c r="G82" i="27"/>
  <c r="H82" i="27"/>
  <c r="I82" i="27"/>
  <c r="J82" i="27"/>
  <c r="K82" i="27"/>
  <c r="C83" i="27"/>
  <c r="D83" i="27"/>
  <c r="E83" i="27"/>
  <c r="F83" i="27"/>
  <c r="G83" i="27"/>
  <c r="H83" i="27"/>
  <c r="I83" i="27"/>
  <c r="J83" i="27"/>
  <c r="K83" i="27"/>
  <c r="C87" i="27"/>
  <c r="D87" i="27"/>
  <c r="E87" i="27"/>
  <c r="F87" i="27"/>
  <c r="G87" i="27"/>
  <c r="H87" i="27"/>
  <c r="I87" i="27"/>
  <c r="J87" i="27"/>
  <c r="K87" i="27"/>
  <c r="C88" i="27"/>
  <c r="D88" i="27"/>
  <c r="E88" i="27"/>
  <c r="F88" i="27"/>
  <c r="G88" i="27"/>
  <c r="H88" i="27"/>
  <c r="I88" i="27"/>
  <c r="J88" i="27"/>
  <c r="K88" i="27"/>
  <c r="C89" i="27"/>
  <c r="D89" i="27"/>
  <c r="E89" i="27"/>
  <c r="F89" i="27"/>
  <c r="G89" i="27"/>
  <c r="H89" i="27"/>
  <c r="I89" i="27"/>
  <c r="J89" i="27"/>
  <c r="K89" i="27"/>
  <c r="C90" i="27"/>
  <c r="D90" i="27"/>
  <c r="E90" i="27"/>
  <c r="F90" i="27"/>
  <c r="G90" i="27"/>
  <c r="H90" i="27"/>
  <c r="I90" i="27"/>
  <c r="J90" i="27"/>
  <c r="K90" i="27"/>
  <c r="C91" i="27"/>
  <c r="D91" i="27"/>
  <c r="E91" i="27"/>
  <c r="F91" i="27"/>
  <c r="G91" i="27"/>
  <c r="H91" i="27"/>
  <c r="I91" i="27"/>
  <c r="J91" i="27"/>
  <c r="K91" i="27"/>
  <c r="C92" i="27"/>
  <c r="D92" i="27"/>
  <c r="E92" i="27"/>
  <c r="F92" i="27"/>
  <c r="G92" i="27"/>
  <c r="H92" i="27"/>
  <c r="I92" i="27"/>
  <c r="J92" i="27"/>
  <c r="K92" i="27"/>
  <c r="C93" i="27"/>
  <c r="D93" i="27"/>
  <c r="E93" i="27"/>
  <c r="F93" i="27"/>
  <c r="G93" i="27"/>
  <c r="H93" i="27"/>
  <c r="I93" i="27"/>
  <c r="J93" i="27"/>
  <c r="K93" i="27"/>
  <c r="C94" i="27"/>
  <c r="D94" i="27"/>
  <c r="E94" i="27"/>
  <c r="F94" i="27"/>
  <c r="G94" i="27"/>
  <c r="H94" i="27"/>
  <c r="I94" i="27"/>
  <c r="J94" i="27"/>
  <c r="K94" i="27"/>
  <c r="C98" i="27"/>
  <c r="D98" i="27"/>
  <c r="E98" i="27"/>
  <c r="F98" i="27"/>
  <c r="G98" i="27"/>
  <c r="H98" i="27"/>
  <c r="I98" i="27"/>
  <c r="J98" i="27"/>
  <c r="K98" i="27"/>
  <c r="C99" i="27"/>
  <c r="D99" i="27"/>
  <c r="E99" i="27"/>
  <c r="F99" i="27"/>
  <c r="G99" i="27"/>
  <c r="H99" i="27"/>
  <c r="I99" i="27"/>
  <c r="J99" i="27"/>
  <c r="K99" i="27"/>
  <c r="C100" i="27"/>
  <c r="D100" i="27"/>
  <c r="E100" i="27"/>
  <c r="G100" i="27"/>
  <c r="H100" i="27"/>
  <c r="I100" i="27"/>
  <c r="J100" i="27"/>
  <c r="K100" i="27"/>
  <c r="C101" i="27"/>
  <c r="D101" i="27"/>
  <c r="E101" i="27"/>
  <c r="F101" i="27"/>
  <c r="G101" i="27"/>
  <c r="H101" i="27"/>
  <c r="I101" i="27"/>
  <c r="J101" i="27"/>
  <c r="K101" i="27"/>
  <c r="C102" i="27"/>
  <c r="D102" i="27"/>
  <c r="E102" i="27"/>
  <c r="F102" i="27"/>
  <c r="G102" i="27"/>
  <c r="H102" i="27"/>
  <c r="I102" i="27"/>
  <c r="J102" i="27"/>
  <c r="K102" i="27"/>
  <c r="C103" i="27"/>
  <c r="D103" i="27"/>
  <c r="E103" i="27"/>
  <c r="F103" i="27"/>
  <c r="G103" i="27"/>
  <c r="H103" i="27"/>
  <c r="I103" i="27"/>
  <c r="J103" i="27"/>
  <c r="K103" i="27"/>
  <c r="C104" i="27"/>
  <c r="D104" i="27"/>
  <c r="E104" i="27"/>
  <c r="F104" i="27"/>
  <c r="G104" i="27"/>
  <c r="H104" i="27"/>
  <c r="I104" i="27"/>
  <c r="J104" i="27"/>
  <c r="K104" i="27"/>
  <c r="C105" i="27"/>
  <c r="D105" i="27"/>
  <c r="E105" i="27"/>
  <c r="F105" i="27"/>
  <c r="G105" i="27"/>
  <c r="H105" i="27"/>
  <c r="I105" i="27"/>
  <c r="J105" i="27"/>
  <c r="K105" i="27"/>
  <c r="C109" i="27"/>
  <c r="D109" i="27"/>
  <c r="E109" i="27"/>
  <c r="F109" i="27"/>
  <c r="AE20" i="12" l="1"/>
  <c r="AA20" i="12"/>
  <c r="W20" i="12"/>
  <c r="S20" i="12"/>
  <c r="AK18" i="12"/>
  <c r="AJ18" i="12"/>
  <c r="AI18" i="12"/>
  <c r="AG18" i="12"/>
  <c r="AF18" i="12"/>
  <c r="AE18" i="12"/>
  <c r="AC18" i="12"/>
  <c r="AB18" i="12"/>
  <c r="AA18" i="12"/>
  <c r="Y18" i="12"/>
  <c r="X18" i="12"/>
  <c r="W18" i="12"/>
  <c r="U18" i="12"/>
  <c r="T18" i="12"/>
  <c r="S18" i="12"/>
  <c r="AK17" i="12"/>
  <c r="AJ17" i="12"/>
  <c r="AI17" i="12"/>
  <c r="AG17" i="12"/>
  <c r="AF17" i="12"/>
  <c r="AE17" i="12"/>
  <c r="AC17" i="12"/>
  <c r="AB17" i="12"/>
  <c r="AA17" i="12"/>
  <c r="Y17" i="12"/>
  <c r="X17" i="12"/>
  <c r="W17" i="12"/>
  <c r="U17" i="12"/>
  <c r="T17" i="12"/>
  <c r="S17" i="12"/>
  <c r="AK16" i="12"/>
  <c r="AJ16" i="12"/>
  <c r="AI16" i="12"/>
  <c r="AG16" i="12"/>
  <c r="AF16" i="12"/>
  <c r="AE16" i="12"/>
  <c r="AC16" i="12"/>
  <c r="AB16" i="12"/>
  <c r="AA16" i="12"/>
  <c r="Y16" i="12"/>
  <c r="X16" i="12"/>
  <c r="W16" i="12"/>
  <c r="U16" i="12"/>
  <c r="T16" i="12"/>
  <c r="S16" i="12"/>
  <c r="AK15" i="12"/>
  <c r="AJ15" i="12"/>
  <c r="AI15" i="12"/>
  <c r="AG15" i="12"/>
  <c r="AF15" i="12"/>
  <c r="AE15" i="12"/>
  <c r="AC15" i="12"/>
  <c r="AB15" i="12"/>
  <c r="AA15" i="12"/>
  <c r="Y15" i="12"/>
  <c r="X15" i="12"/>
  <c r="W15" i="12"/>
  <c r="U15" i="12"/>
  <c r="T15" i="12"/>
  <c r="S15" i="12"/>
  <c r="AK14" i="12"/>
  <c r="AJ14" i="12"/>
  <c r="AI14" i="12"/>
  <c r="AG14" i="12"/>
  <c r="AF14" i="12"/>
  <c r="AE14" i="12"/>
  <c r="AC14" i="12"/>
  <c r="AB14" i="12"/>
  <c r="AA14" i="12"/>
  <c r="Y14" i="12"/>
  <c r="X14" i="12"/>
  <c r="W14" i="12"/>
  <c r="U14" i="12"/>
  <c r="T14" i="12"/>
  <c r="S14" i="12"/>
  <c r="AK13" i="12"/>
  <c r="AJ13" i="12"/>
  <c r="AI13" i="12"/>
  <c r="AG13" i="12"/>
  <c r="AF13" i="12"/>
  <c r="AE13" i="12"/>
  <c r="AC13" i="12"/>
  <c r="AB13" i="12"/>
  <c r="AA13" i="12"/>
  <c r="Y13" i="12"/>
  <c r="X13" i="12"/>
  <c r="W13" i="12"/>
  <c r="U13" i="12"/>
  <c r="T13" i="12"/>
  <c r="S13" i="12"/>
  <c r="AK12" i="12"/>
  <c r="AJ12" i="12"/>
  <c r="AI12" i="12"/>
  <c r="AG12" i="12"/>
  <c r="AF12" i="12"/>
  <c r="AE12" i="12"/>
  <c r="AC12" i="12"/>
  <c r="AB12" i="12"/>
  <c r="AA12" i="12"/>
  <c r="Y12" i="12"/>
  <c r="X12" i="12"/>
  <c r="W12" i="12"/>
  <c r="U12" i="12"/>
  <c r="T12" i="12"/>
  <c r="S12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AE20" i="11"/>
  <c r="AA20" i="11"/>
  <c r="W20" i="11"/>
  <c r="S20" i="11"/>
  <c r="AK18" i="11"/>
  <c r="AJ18" i="11"/>
  <c r="AI18" i="11"/>
  <c r="AG18" i="11"/>
  <c r="AF18" i="11"/>
  <c r="AE18" i="11"/>
  <c r="AC18" i="11"/>
  <c r="AB18" i="11"/>
  <c r="AA18" i="11"/>
  <c r="Y18" i="11"/>
  <c r="X18" i="11"/>
  <c r="W18" i="11"/>
  <c r="U18" i="11"/>
  <c r="T18" i="11"/>
  <c r="S18" i="11"/>
  <c r="AK17" i="11"/>
  <c r="AJ17" i="11"/>
  <c r="AI17" i="11"/>
  <c r="AG17" i="11"/>
  <c r="AF17" i="11"/>
  <c r="AE17" i="11"/>
  <c r="AC17" i="11"/>
  <c r="AB17" i="11"/>
  <c r="AA17" i="11"/>
  <c r="Y17" i="11"/>
  <c r="X17" i="11"/>
  <c r="W17" i="11"/>
  <c r="U17" i="11"/>
  <c r="T17" i="11"/>
  <c r="S17" i="11"/>
  <c r="AK16" i="11"/>
  <c r="AJ16" i="11"/>
  <c r="AI16" i="11"/>
  <c r="AG16" i="11"/>
  <c r="AF16" i="11"/>
  <c r="AE16" i="11"/>
  <c r="AC16" i="11"/>
  <c r="AB16" i="11"/>
  <c r="AA16" i="11"/>
  <c r="Y16" i="11"/>
  <c r="X16" i="11"/>
  <c r="W16" i="11"/>
  <c r="U16" i="11"/>
  <c r="T16" i="11"/>
  <c r="S16" i="11"/>
  <c r="AK15" i="11"/>
  <c r="AJ15" i="11"/>
  <c r="AI15" i="11"/>
  <c r="AG15" i="11"/>
  <c r="AF15" i="11"/>
  <c r="AE15" i="11"/>
  <c r="AC15" i="11"/>
  <c r="AB15" i="11"/>
  <c r="AA15" i="11"/>
  <c r="Y15" i="11"/>
  <c r="X15" i="11"/>
  <c r="W15" i="11"/>
  <c r="U15" i="11"/>
  <c r="T15" i="11"/>
  <c r="S15" i="11"/>
  <c r="AK14" i="11"/>
  <c r="AJ14" i="11"/>
  <c r="AI14" i="11"/>
  <c r="AG14" i="11"/>
  <c r="AF14" i="11"/>
  <c r="AE14" i="11"/>
  <c r="AC14" i="11"/>
  <c r="AB14" i="11"/>
  <c r="AA14" i="11"/>
  <c r="Y14" i="11"/>
  <c r="X14" i="11"/>
  <c r="W14" i="11"/>
  <c r="U14" i="11"/>
  <c r="T14" i="11"/>
  <c r="S14" i="11"/>
  <c r="AK13" i="11"/>
  <c r="AJ13" i="11"/>
  <c r="AI13" i="11"/>
  <c r="AG13" i="11"/>
  <c r="AF13" i="11"/>
  <c r="AE13" i="11"/>
  <c r="AC13" i="11"/>
  <c r="AB13" i="11"/>
  <c r="AA13" i="11"/>
  <c r="Y13" i="11"/>
  <c r="X13" i="11"/>
  <c r="W13" i="11"/>
  <c r="U13" i="11"/>
  <c r="T13" i="11"/>
  <c r="S13" i="11"/>
  <c r="AK12" i="11"/>
  <c r="AJ12" i="11"/>
  <c r="AI12" i="11"/>
  <c r="AG12" i="11"/>
  <c r="AF12" i="11"/>
  <c r="AE12" i="11"/>
  <c r="AC12" i="11"/>
  <c r="AB12" i="11"/>
  <c r="AA12" i="11"/>
  <c r="Y12" i="11"/>
  <c r="X12" i="11"/>
  <c r="W12" i="11"/>
  <c r="U12" i="11"/>
  <c r="T12" i="11"/>
  <c r="S12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AE20" i="10"/>
  <c r="AA20" i="10"/>
  <c r="W20" i="10"/>
  <c r="S20" i="10"/>
  <c r="AK18" i="10"/>
  <c r="AJ18" i="10"/>
  <c r="AI18" i="10"/>
  <c r="AG18" i="10"/>
  <c r="AF18" i="10"/>
  <c r="AE18" i="10"/>
  <c r="AC18" i="10"/>
  <c r="AB18" i="10"/>
  <c r="AA18" i="10"/>
  <c r="Y18" i="10"/>
  <c r="X18" i="10"/>
  <c r="W18" i="10"/>
  <c r="U18" i="10"/>
  <c r="T18" i="10"/>
  <c r="S18" i="10"/>
  <c r="AK17" i="10"/>
  <c r="AJ17" i="10"/>
  <c r="AI17" i="10"/>
  <c r="AG17" i="10"/>
  <c r="AF17" i="10"/>
  <c r="AE17" i="10"/>
  <c r="AC17" i="10"/>
  <c r="AB17" i="10"/>
  <c r="AA17" i="10"/>
  <c r="Y17" i="10"/>
  <c r="X17" i="10"/>
  <c r="W17" i="10"/>
  <c r="U17" i="10"/>
  <c r="T17" i="10"/>
  <c r="S17" i="10"/>
  <c r="AK16" i="10"/>
  <c r="AJ16" i="10"/>
  <c r="AI16" i="10"/>
  <c r="AG16" i="10"/>
  <c r="AF16" i="10"/>
  <c r="AE16" i="10"/>
  <c r="AC16" i="10"/>
  <c r="AB16" i="10"/>
  <c r="AA16" i="10"/>
  <c r="Y16" i="10"/>
  <c r="X16" i="10"/>
  <c r="W16" i="10"/>
  <c r="U16" i="10"/>
  <c r="T16" i="10"/>
  <c r="S16" i="10"/>
  <c r="AK15" i="10"/>
  <c r="AJ15" i="10"/>
  <c r="AI15" i="10"/>
  <c r="AG15" i="10"/>
  <c r="AF15" i="10"/>
  <c r="AE15" i="10"/>
  <c r="AC15" i="10"/>
  <c r="AB15" i="10"/>
  <c r="AA15" i="10"/>
  <c r="Y15" i="10"/>
  <c r="X15" i="10"/>
  <c r="W15" i="10"/>
  <c r="U15" i="10"/>
  <c r="T15" i="10"/>
  <c r="S15" i="10"/>
  <c r="AK14" i="10"/>
  <c r="AJ14" i="10"/>
  <c r="AI14" i="10"/>
  <c r="AG14" i="10"/>
  <c r="AF14" i="10"/>
  <c r="AE14" i="10"/>
  <c r="AC14" i="10"/>
  <c r="AB14" i="10"/>
  <c r="AA14" i="10"/>
  <c r="Y14" i="10"/>
  <c r="X14" i="10"/>
  <c r="W14" i="10"/>
  <c r="U14" i="10"/>
  <c r="T14" i="10"/>
  <c r="S14" i="10"/>
  <c r="AK13" i="10"/>
  <c r="AJ13" i="10"/>
  <c r="AI13" i="10"/>
  <c r="AG13" i="10"/>
  <c r="AF13" i="10"/>
  <c r="AE13" i="10"/>
  <c r="AC13" i="10"/>
  <c r="AB13" i="10"/>
  <c r="AA13" i="10"/>
  <c r="Y13" i="10"/>
  <c r="X13" i="10"/>
  <c r="W13" i="10"/>
  <c r="U13" i="10"/>
  <c r="T13" i="10"/>
  <c r="S13" i="10"/>
  <c r="AK12" i="10"/>
  <c r="AJ12" i="10"/>
  <c r="AI12" i="10"/>
  <c r="AG12" i="10"/>
  <c r="AF12" i="10"/>
  <c r="AE12" i="10"/>
  <c r="AC12" i="10"/>
  <c r="AB12" i="10"/>
  <c r="AA12" i="10"/>
  <c r="Y12" i="10"/>
  <c r="X12" i="10"/>
  <c r="W12" i="10"/>
  <c r="U12" i="10"/>
  <c r="T12" i="10"/>
  <c r="S12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Y20" i="14"/>
  <c r="U20" i="14"/>
  <c r="Q20" i="14"/>
  <c r="M20" i="14"/>
  <c r="AE18" i="14"/>
  <c r="AD18" i="14"/>
  <c r="AC18" i="14"/>
  <c r="AA18" i="14"/>
  <c r="Z18" i="14"/>
  <c r="Y18" i="14"/>
  <c r="W18" i="14"/>
  <c r="V18" i="14"/>
  <c r="U18" i="14"/>
  <c r="S18" i="14"/>
  <c r="R18" i="14"/>
  <c r="Q18" i="14"/>
  <c r="O18" i="14"/>
  <c r="N18" i="14"/>
  <c r="M18" i="14"/>
  <c r="AE17" i="14"/>
  <c r="AD17" i="14"/>
  <c r="AC17" i="14"/>
  <c r="AA17" i="14"/>
  <c r="Z17" i="14"/>
  <c r="Y17" i="14"/>
  <c r="W17" i="14"/>
  <c r="V17" i="14"/>
  <c r="U17" i="14"/>
  <c r="S17" i="14"/>
  <c r="R17" i="14"/>
  <c r="Q17" i="14"/>
  <c r="O17" i="14"/>
  <c r="N17" i="14"/>
  <c r="M17" i="14"/>
  <c r="AE16" i="14"/>
  <c r="AD16" i="14"/>
  <c r="AC16" i="14"/>
  <c r="AA16" i="14"/>
  <c r="Z16" i="14"/>
  <c r="Y16" i="14"/>
  <c r="W16" i="14"/>
  <c r="V16" i="14"/>
  <c r="U16" i="14"/>
  <c r="S16" i="14"/>
  <c r="R16" i="14"/>
  <c r="Q16" i="14"/>
  <c r="O16" i="14"/>
  <c r="N16" i="14"/>
  <c r="M16" i="14"/>
  <c r="AE15" i="14"/>
  <c r="AD15" i="14"/>
  <c r="AC15" i="14"/>
  <c r="AA15" i="14"/>
  <c r="Z15" i="14"/>
  <c r="Y15" i="14"/>
  <c r="W15" i="14"/>
  <c r="V15" i="14"/>
  <c r="U15" i="14"/>
  <c r="S15" i="14"/>
  <c r="R15" i="14"/>
  <c r="Q15" i="14"/>
  <c r="O15" i="14"/>
  <c r="N15" i="14"/>
  <c r="M15" i="14"/>
  <c r="AE14" i="14"/>
  <c r="AD14" i="14"/>
  <c r="AC14" i="14"/>
  <c r="AA14" i="14"/>
  <c r="Z14" i="14"/>
  <c r="Y14" i="14"/>
  <c r="W14" i="14"/>
  <c r="V14" i="14"/>
  <c r="U14" i="14"/>
  <c r="S14" i="14"/>
  <c r="R14" i="14"/>
  <c r="Q14" i="14"/>
  <c r="O14" i="14"/>
  <c r="N14" i="14"/>
  <c r="M14" i="14"/>
  <c r="AE13" i="14"/>
  <c r="AD13" i="14"/>
  <c r="AC13" i="14"/>
  <c r="AA13" i="14"/>
  <c r="Z13" i="14"/>
  <c r="Y13" i="14"/>
  <c r="W13" i="14"/>
  <c r="V13" i="14"/>
  <c r="U13" i="14"/>
  <c r="S13" i="14"/>
  <c r="R13" i="14"/>
  <c r="Q13" i="14"/>
  <c r="O13" i="14"/>
  <c r="N13" i="14"/>
  <c r="M13" i="14"/>
  <c r="AE12" i="14"/>
  <c r="AD12" i="14"/>
  <c r="AC12" i="14"/>
  <c r="AA12" i="14"/>
  <c r="Z12" i="14"/>
  <c r="Y12" i="14"/>
  <c r="W12" i="14"/>
  <c r="V12" i="14"/>
  <c r="U12" i="14"/>
  <c r="S12" i="14"/>
  <c r="R12" i="14"/>
  <c r="Q12" i="14"/>
  <c r="O12" i="14"/>
  <c r="N12" i="14"/>
  <c r="M12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Y20" i="13"/>
  <c r="U20" i="13"/>
  <c r="Q20" i="13"/>
  <c r="M20" i="13"/>
  <c r="AE18" i="13"/>
  <c r="AD18" i="13"/>
  <c r="AC18" i="13"/>
  <c r="AA18" i="13"/>
  <c r="Z18" i="13"/>
  <c r="Y18" i="13"/>
  <c r="W18" i="13"/>
  <c r="V18" i="13"/>
  <c r="U18" i="13"/>
  <c r="S18" i="13"/>
  <c r="R18" i="13"/>
  <c r="Q18" i="13"/>
  <c r="O18" i="13"/>
  <c r="N18" i="13"/>
  <c r="M18" i="13"/>
  <c r="AE17" i="13"/>
  <c r="AD17" i="13"/>
  <c r="AC17" i="13"/>
  <c r="AA17" i="13"/>
  <c r="Z17" i="13"/>
  <c r="Y17" i="13"/>
  <c r="W17" i="13"/>
  <c r="V17" i="13"/>
  <c r="U17" i="13"/>
  <c r="S17" i="13"/>
  <c r="R17" i="13"/>
  <c r="Q17" i="13"/>
  <c r="O17" i="13"/>
  <c r="N17" i="13"/>
  <c r="M17" i="13"/>
  <c r="AE16" i="13"/>
  <c r="AD16" i="13"/>
  <c r="AC16" i="13"/>
  <c r="AA16" i="13"/>
  <c r="Z16" i="13"/>
  <c r="Y16" i="13"/>
  <c r="W16" i="13"/>
  <c r="V16" i="13"/>
  <c r="U16" i="13"/>
  <c r="S16" i="13"/>
  <c r="R16" i="13"/>
  <c r="Q16" i="13"/>
  <c r="O16" i="13"/>
  <c r="N16" i="13"/>
  <c r="M16" i="13"/>
  <c r="AE15" i="13"/>
  <c r="AD15" i="13"/>
  <c r="AC15" i="13"/>
  <c r="AA15" i="13"/>
  <c r="Z15" i="13"/>
  <c r="Y15" i="13"/>
  <c r="W15" i="13"/>
  <c r="V15" i="13"/>
  <c r="U15" i="13"/>
  <c r="S15" i="13"/>
  <c r="R15" i="13"/>
  <c r="Q15" i="13"/>
  <c r="O15" i="13"/>
  <c r="N15" i="13"/>
  <c r="M15" i="13"/>
  <c r="AE14" i="13"/>
  <c r="AD14" i="13"/>
  <c r="AC14" i="13"/>
  <c r="AA14" i="13"/>
  <c r="Z14" i="13"/>
  <c r="Y14" i="13"/>
  <c r="W14" i="13"/>
  <c r="V14" i="13"/>
  <c r="U14" i="13"/>
  <c r="S14" i="13"/>
  <c r="R14" i="13"/>
  <c r="Q14" i="13"/>
  <c r="O14" i="13"/>
  <c r="N14" i="13"/>
  <c r="M14" i="13"/>
  <c r="AE13" i="13"/>
  <c r="AD13" i="13"/>
  <c r="AC13" i="13"/>
  <c r="AA13" i="13"/>
  <c r="Z13" i="13"/>
  <c r="Y13" i="13"/>
  <c r="W13" i="13"/>
  <c r="V13" i="13"/>
  <c r="U13" i="13"/>
  <c r="S13" i="13"/>
  <c r="R13" i="13"/>
  <c r="Q13" i="13"/>
  <c r="O13" i="13"/>
  <c r="N13" i="13"/>
  <c r="M13" i="13"/>
  <c r="AE12" i="13"/>
  <c r="AD12" i="13"/>
  <c r="AC12" i="13"/>
  <c r="AA12" i="13"/>
  <c r="Z12" i="13"/>
  <c r="Y12" i="13"/>
  <c r="W12" i="13"/>
  <c r="V12" i="13"/>
  <c r="U12" i="13"/>
  <c r="S12" i="13"/>
  <c r="R12" i="13"/>
  <c r="Q12" i="13"/>
  <c r="O12" i="13"/>
  <c r="N12" i="13"/>
  <c r="M12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AE20" i="9"/>
  <c r="AA20" i="9"/>
  <c r="W20" i="9"/>
  <c r="S20" i="9"/>
  <c r="AK18" i="9"/>
  <c r="AJ18" i="9"/>
  <c r="AI18" i="9"/>
  <c r="AG18" i="9"/>
  <c r="AF18" i="9"/>
  <c r="AE18" i="9"/>
  <c r="AC18" i="9"/>
  <c r="AB18" i="9"/>
  <c r="AA18" i="9"/>
  <c r="Y18" i="9"/>
  <c r="X18" i="9"/>
  <c r="W18" i="9"/>
  <c r="U18" i="9"/>
  <c r="T18" i="9"/>
  <c r="S18" i="9"/>
  <c r="AK17" i="9"/>
  <c r="AJ17" i="9"/>
  <c r="AI17" i="9"/>
  <c r="AG17" i="9"/>
  <c r="AF17" i="9"/>
  <c r="AE17" i="9"/>
  <c r="AC17" i="9"/>
  <c r="AB17" i="9"/>
  <c r="AA17" i="9"/>
  <c r="Y17" i="9"/>
  <c r="X17" i="9"/>
  <c r="W17" i="9"/>
  <c r="U17" i="9"/>
  <c r="T17" i="9"/>
  <c r="S17" i="9"/>
  <c r="AK16" i="9"/>
  <c r="AJ16" i="9"/>
  <c r="AI16" i="9"/>
  <c r="AG16" i="9"/>
  <c r="AF16" i="9"/>
  <c r="AE16" i="9"/>
  <c r="AC16" i="9"/>
  <c r="AB16" i="9"/>
  <c r="AA16" i="9"/>
  <c r="Y16" i="9"/>
  <c r="X16" i="9"/>
  <c r="W16" i="9"/>
  <c r="U16" i="9"/>
  <c r="T16" i="9"/>
  <c r="S16" i="9"/>
  <c r="AK15" i="9"/>
  <c r="AJ15" i="9"/>
  <c r="AI15" i="9"/>
  <c r="AG15" i="9"/>
  <c r="AF15" i="9"/>
  <c r="AE15" i="9"/>
  <c r="AC15" i="9"/>
  <c r="AB15" i="9"/>
  <c r="AA15" i="9"/>
  <c r="Y15" i="9"/>
  <c r="X15" i="9"/>
  <c r="W15" i="9"/>
  <c r="U15" i="9"/>
  <c r="T15" i="9"/>
  <c r="S15" i="9"/>
  <c r="AK14" i="9"/>
  <c r="AJ14" i="9"/>
  <c r="AI14" i="9"/>
  <c r="AG14" i="9"/>
  <c r="AF14" i="9"/>
  <c r="AE14" i="9"/>
  <c r="AC14" i="9"/>
  <c r="AB14" i="9"/>
  <c r="AA14" i="9"/>
  <c r="Y14" i="9"/>
  <c r="X14" i="9"/>
  <c r="W14" i="9"/>
  <c r="U14" i="9"/>
  <c r="T14" i="9"/>
  <c r="S14" i="9"/>
  <c r="AK13" i="9"/>
  <c r="AJ13" i="9"/>
  <c r="AI13" i="9"/>
  <c r="AG13" i="9"/>
  <c r="AF13" i="9"/>
  <c r="AE13" i="9"/>
  <c r="AC13" i="9"/>
  <c r="AB13" i="9"/>
  <c r="AA13" i="9"/>
  <c r="Y13" i="9"/>
  <c r="X13" i="9"/>
  <c r="W13" i="9"/>
  <c r="U13" i="9"/>
  <c r="T13" i="9"/>
  <c r="S13" i="9"/>
  <c r="AK12" i="9"/>
  <c r="AJ12" i="9"/>
  <c r="AI12" i="9"/>
  <c r="AG12" i="9"/>
  <c r="AF12" i="9"/>
  <c r="AE12" i="9"/>
  <c r="AC12" i="9"/>
  <c r="AB12" i="9"/>
  <c r="AA12" i="9"/>
  <c r="Y12" i="9"/>
  <c r="X12" i="9"/>
  <c r="W12" i="9"/>
  <c r="U12" i="9"/>
  <c r="T12" i="9"/>
  <c r="S12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AE20" i="4"/>
  <c r="AA20" i="4"/>
  <c r="W20" i="4"/>
  <c r="S20" i="4"/>
  <c r="AK18" i="4"/>
  <c r="AJ18" i="4"/>
  <c r="AI18" i="4"/>
  <c r="AG18" i="4"/>
  <c r="AF18" i="4"/>
  <c r="AE18" i="4"/>
  <c r="AC18" i="4"/>
  <c r="AB18" i="4"/>
  <c r="AA18" i="4"/>
  <c r="Y18" i="4"/>
  <c r="X18" i="4"/>
  <c r="W18" i="4"/>
  <c r="U18" i="4"/>
  <c r="T18" i="4"/>
  <c r="S18" i="4"/>
  <c r="AK17" i="4"/>
  <c r="AJ17" i="4"/>
  <c r="AI17" i="4"/>
  <c r="AG17" i="4"/>
  <c r="AF17" i="4"/>
  <c r="AE17" i="4"/>
  <c r="AC17" i="4"/>
  <c r="AB17" i="4"/>
  <c r="AA17" i="4"/>
  <c r="Y17" i="4"/>
  <c r="X17" i="4"/>
  <c r="W17" i="4"/>
  <c r="U17" i="4"/>
  <c r="T17" i="4"/>
  <c r="S17" i="4"/>
  <c r="AK16" i="4"/>
  <c r="AJ16" i="4"/>
  <c r="AI16" i="4"/>
  <c r="AG16" i="4"/>
  <c r="AF16" i="4"/>
  <c r="AE16" i="4"/>
  <c r="AC16" i="4"/>
  <c r="AB16" i="4"/>
  <c r="AA16" i="4"/>
  <c r="Y16" i="4"/>
  <c r="X16" i="4"/>
  <c r="W16" i="4"/>
  <c r="U16" i="4"/>
  <c r="T16" i="4"/>
  <c r="S16" i="4"/>
  <c r="AK15" i="4"/>
  <c r="AJ15" i="4"/>
  <c r="AI15" i="4"/>
  <c r="AG15" i="4"/>
  <c r="AF15" i="4"/>
  <c r="AE15" i="4"/>
  <c r="AC15" i="4"/>
  <c r="AB15" i="4"/>
  <c r="AA15" i="4"/>
  <c r="Y15" i="4"/>
  <c r="X15" i="4"/>
  <c r="W15" i="4"/>
  <c r="U15" i="4"/>
  <c r="T15" i="4"/>
  <c r="S15" i="4"/>
  <c r="AK14" i="4"/>
  <c r="AJ14" i="4"/>
  <c r="AI14" i="4"/>
  <c r="AG14" i="4"/>
  <c r="AF14" i="4"/>
  <c r="AE14" i="4"/>
  <c r="AC14" i="4"/>
  <c r="AB14" i="4"/>
  <c r="AA14" i="4"/>
  <c r="Y14" i="4"/>
  <c r="X14" i="4"/>
  <c r="W14" i="4"/>
  <c r="U14" i="4"/>
  <c r="T14" i="4"/>
  <c r="S14" i="4"/>
  <c r="AK13" i="4"/>
  <c r="AJ13" i="4"/>
  <c r="AI13" i="4"/>
  <c r="AG13" i="4"/>
  <c r="AF13" i="4"/>
  <c r="AE13" i="4"/>
  <c r="AC13" i="4"/>
  <c r="AB13" i="4"/>
  <c r="AA13" i="4"/>
  <c r="Y13" i="4"/>
  <c r="X13" i="4"/>
  <c r="W13" i="4"/>
  <c r="U13" i="4"/>
  <c r="T13" i="4"/>
  <c r="S13" i="4"/>
  <c r="AK12" i="4"/>
  <c r="AJ12" i="4"/>
  <c r="AI12" i="4"/>
  <c r="AG12" i="4"/>
  <c r="AF12" i="4"/>
  <c r="AE12" i="4"/>
  <c r="AC12" i="4"/>
  <c r="AB12" i="4"/>
  <c r="AA12" i="4"/>
  <c r="Y12" i="4"/>
  <c r="X12" i="4"/>
  <c r="W12" i="4"/>
  <c r="U12" i="4"/>
  <c r="T12" i="4"/>
  <c r="S12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Y20" i="3"/>
  <c r="U20" i="3"/>
  <c r="Q20" i="3"/>
  <c r="M20" i="3"/>
  <c r="AE18" i="3"/>
  <c r="AD18" i="3"/>
  <c r="AC18" i="3"/>
  <c r="AA18" i="3"/>
  <c r="Z18" i="3"/>
  <c r="Y18" i="3"/>
  <c r="W18" i="3"/>
  <c r="V18" i="3"/>
  <c r="U18" i="3"/>
  <c r="S18" i="3"/>
  <c r="R18" i="3"/>
  <c r="Q18" i="3"/>
  <c r="O18" i="3"/>
  <c r="N18" i="3"/>
  <c r="M18" i="3"/>
  <c r="AE17" i="3"/>
  <c r="AD17" i="3"/>
  <c r="AC17" i="3"/>
  <c r="AA17" i="3"/>
  <c r="Z17" i="3"/>
  <c r="Y17" i="3"/>
  <c r="W17" i="3"/>
  <c r="V17" i="3"/>
  <c r="U17" i="3"/>
  <c r="S17" i="3"/>
  <c r="R17" i="3"/>
  <c r="Q17" i="3"/>
  <c r="O17" i="3"/>
  <c r="N17" i="3"/>
  <c r="M17" i="3"/>
  <c r="AE16" i="3"/>
  <c r="AD16" i="3"/>
  <c r="AC16" i="3"/>
  <c r="AA16" i="3"/>
  <c r="Z16" i="3"/>
  <c r="Y16" i="3"/>
  <c r="W16" i="3"/>
  <c r="V16" i="3"/>
  <c r="U16" i="3"/>
  <c r="S16" i="3"/>
  <c r="R16" i="3"/>
  <c r="Q16" i="3"/>
  <c r="O16" i="3"/>
  <c r="N16" i="3"/>
  <c r="M16" i="3"/>
  <c r="AE15" i="3"/>
  <c r="AD15" i="3"/>
  <c r="AC15" i="3"/>
  <c r="AA15" i="3"/>
  <c r="Z15" i="3"/>
  <c r="Y15" i="3"/>
  <c r="W15" i="3"/>
  <c r="V15" i="3"/>
  <c r="U15" i="3"/>
  <c r="S15" i="3"/>
  <c r="R15" i="3"/>
  <c r="Q15" i="3"/>
  <c r="O15" i="3"/>
  <c r="N15" i="3"/>
  <c r="M15" i="3"/>
  <c r="AE14" i="3"/>
  <c r="AD14" i="3"/>
  <c r="AC14" i="3"/>
  <c r="AA14" i="3"/>
  <c r="Z14" i="3"/>
  <c r="Y14" i="3"/>
  <c r="W14" i="3"/>
  <c r="V14" i="3"/>
  <c r="U14" i="3"/>
  <c r="S14" i="3"/>
  <c r="R14" i="3"/>
  <c r="Q14" i="3"/>
  <c r="O14" i="3"/>
  <c r="N14" i="3"/>
  <c r="M14" i="3"/>
  <c r="AE13" i="3"/>
  <c r="AD13" i="3"/>
  <c r="AC13" i="3"/>
  <c r="AA13" i="3"/>
  <c r="Z13" i="3"/>
  <c r="Y13" i="3"/>
  <c r="W13" i="3"/>
  <c r="V13" i="3"/>
  <c r="U13" i="3"/>
  <c r="S13" i="3"/>
  <c r="R13" i="3"/>
  <c r="Q13" i="3"/>
  <c r="O13" i="3"/>
  <c r="N13" i="3"/>
  <c r="M13" i="3"/>
  <c r="AE12" i="3"/>
  <c r="AD12" i="3"/>
  <c r="AC12" i="3"/>
  <c r="AA12" i="3"/>
  <c r="Z12" i="3"/>
  <c r="Y12" i="3"/>
  <c r="W12" i="3"/>
  <c r="V12" i="3"/>
  <c r="U12" i="3"/>
  <c r="S12" i="3"/>
  <c r="R12" i="3"/>
  <c r="Q12" i="3"/>
  <c r="O12" i="3"/>
  <c r="N12" i="3"/>
  <c r="M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Y20" i="2"/>
  <c r="U20" i="2"/>
  <c r="Q20" i="2"/>
  <c r="M20" i="2"/>
  <c r="AE18" i="2"/>
  <c r="AD18" i="2"/>
  <c r="AC18" i="2"/>
  <c r="AA18" i="2"/>
  <c r="Z18" i="2"/>
  <c r="Y18" i="2"/>
  <c r="W18" i="2"/>
  <c r="V18" i="2"/>
  <c r="U18" i="2"/>
  <c r="S18" i="2"/>
  <c r="R18" i="2"/>
  <c r="Q18" i="2"/>
  <c r="O18" i="2"/>
  <c r="N18" i="2"/>
  <c r="M18" i="2"/>
  <c r="AE17" i="2"/>
  <c r="AD17" i="2"/>
  <c r="AC17" i="2"/>
  <c r="AA17" i="2"/>
  <c r="Z17" i="2"/>
  <c r="Y17" i="2"/>
  <c r="W17" i="2"/>
  <c r="V17" i="2"/>
  <c r="U17" i="2"/>
  <c r="S17" i="2"/>
  <c r="R17" i="2"/>
  <c r="Q17" i="2"/>
  <c r="O17" i="2"/>
  <c r="N17" i="2"/>
  <c r="M17" i="2"/>
  <c r="AE16" i="2"/>
  <c r="AD16" i="2"/>
  <c r="AC16" i="2"/>
  <c r="AA16" i="2"/>
  <c r="Z16" i="2"/>
  <c r="Y16" i="2"/>
  <c r="W16" i="2"/>
  <c r="V16" i="2"/>
  <c r="U16" i="2"/>
  <c r="S16" i="2"/>
  <c r="R16" i="2"/>
  <c r="Q16" i="2"/>
  <c r="O16" i="2"/>
  <c r="N16" i="2"/>
  <c r="M16" i="2"/>
  <c r="AE15" i="2"/>
  <c r="AD15" i="2"/>
  <c r="AC15" i="2"/>
  <c r="AA15" i="2"/>
  <c r="Z15" i="2"/>
  <c r="Y15" i="2"/>
  <c r="W15" i="2"/>
  <c r="V15" i="2"/>
  <c r="U15" i="2"/>
  <c r="S15" i="2"/>
  <c r="R15" i="2"/>
  <c r="Q15" i="2"/>
  <c r="O15" i="2"/>
  <c r="N15" i="2"/>
  <c r="M15" i="2"/>
  <c r="AE14" i="2"/>
  <c r="AD14" i="2"/>
  <c r="AC14" i="2"/>
  <c r="AA14" i="2"/>
  <c r="Z14" i="2"/>
  <c r="Y14" i="2"/>
  <c r="W14" i="2"/>
  <c r="V14" i="2"/>
  <c r="U14" i="2"/>
  <c r="S14" i="2"/>
  <c r="R14" i="2"/>
  <c r="Q14" i="2"/>
  <c r="O14" i="2"/>
  <c r="N14" i="2"/>
  <c r="M14" i="2"/>
  <c r="AE13" i="2"/>
  <c r="AD13" i="2"/>
  <c r="AC13" i="2"/>
  <c r="AA13" i="2"/>
  <c r="Z13" i="2"/>
  <c r="Y13" i="2"/>
  <c r="W13" i="2"/>
  <c r="V13" i="2"/>
  <c r="U13" i="2"/>
  <c r="S13" i="2"/>
  <c r="R13" i="2"/>
  <c r="Q13" i="2"/>
  <c r="O13" i="2"/>
  <c r="N13" i="2"/>
  <c r="M13" i="2"/>
  <c r="AE12" i="2"/>
  <c r="AD12" i="2"/>
  <c r="AC12" i="2"/>
  <c r="AA12" i="2"/>
  <c r="Z12" i="2"/>
  <c r="Y12" i="2"/>
  <c r="W12" i="2"/>
  <c r="V12" i="2"/>
  <c r="U12" i="2"/>
  <c r="S12" i="2"/>
  <c r="R12" i="2"/>
  <c r="Q12" i="2"/>
  <c r="O12" i="2"/>
  <c r="N12" i="2"/>
  <c r="M12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Y20" i="1"/>
  <c r="U20" i="1"/>
  <c r="Q20" i="1"/>
  <c r="M20" i="1"/>
  <c r="AE18" i="1"/>
  <c r="AD18" i="1"/>
  <c r="AC18" i="1"/>
  <c r="AA18" i="1"/>
  <c r="Z18" i="1"/>
  <c r="Y18" i="1"/>
  <c r="W18" i="1"/>
  <c r="V18" i="1"/>
  <c r="U18" i="1"/>
  <c r="S18" i="1"/>
  <c r="R18" i="1"/>
  <c r="Q18" i="1"/>
  <c r="O18" i="1"/>
  <c r="N18" i="1"/>
  <c r="M18" i="1"/>
  <c r="AE17" i="1"/>
  <c r="AD17" i="1"/>
  <c r="AC17" i="1"/>
  <c r="AA17" i="1"/>
  <c r="Z17" i="1"/>
  <c r="Y17" i="1"/>
  <c r="W17" i="1"/>
  <c r="V17" i="1"/>
  <c r="U17" i="1"/>
  <c r="S17" i="1"/>
  <c r="R17" i="1"/>
  <c r="Q17" i="1"/>
  <c r="O17" i="1"/>
  <c r="N17" i="1"/>
  <c r="M17" i="1"/>
  <c r="AE16" i="1"/>
  <c r="AD16" i="1"/>
  <c r="AC16" i="1"/>
  <c r="AA16" i="1"/>
  <c r="Z16" i="1"/>
  <c r="Y16" i="1"/>
  <c r="W16" i="1"/>
  <c r="V16" i="1"/>
  <c r="U16" i="1"/>
  <c r="S16" i="1"/>
  <c r="R16" i="1"/>
  <c r="Q16" i="1"/>
  <c r="O16" i="1"/>
  <c r="N16" i="1"/>
  <c r="M16" i="1"/>
  <c r="AE15" i="1"/>
  <c r="AD15" i="1"/>
  <c r="AC15" i="1"/>
  <c r="AA15" i="1"/>
  <c r="Z15" i="1"/>
  <c r="Y15" i="1"/>
  <c r="W15" i="1"/>
  <c r="V15" i="1"/>
  <c r="U15" i="1"/>
  <c r="S15" i="1"/>
  <c r="R15" i="1"/>
  <c r="Q15" i="1"/>
  <c r="O15" i="1"/>
  <c r="N15" i="1"/>
  <c r="M15" i="1"/>
  <c r="AE14" i="1"/>
  <c r="AD14" i="1"/>
  <c r="AC14" i="1"/>
  <c r="AA14" i="1"/>
  <c r="Z14" i="1"/>
  <c r="Y14" i="1"/>
  <c r="W14" i="1"/>
  <c r="V14" i="1"/>
  <c r="U14" i="1"/>
  <c r="S14" i="1"/>
  <c r="R14" i="1"/>
  <c r="Q14" i="1"/>
  <c r="O14" i="1"/>
  <c r="N14" i="1"/>
  <c r="M14" i="1"/>
  <c r="AE13" i="1"/>
  <c r="AD13" i="1"/>
  <c r="AC13" i="1"/>
  <c r="AA13" i="1"/>
  <c r="Z13" i="1"/>
  <c r="Y13" i="1"/>
  <c r="W13" i="1"/>
  <c r="V13" i="1"/>
  <c r="U13" i="1"/>
  <c r="S13" i="1"/>
  <c r="R13" i="1"/>
  <c r="Q13" i="1"/>
  <c r="O13" i="1"/>
  <c r="N13" i="1"/>
  <c r="M13" i="1"/>
  <c r="AE12" i="1"/>
  <c r="AD12" i="1"/>
  <c r="AC12" i="1"/>
  <c r="AA12" i="1"/>
  <c r="Z12" i="1"/>
  <c r="Y12" i="1"/>
  <c r="W12" i="1"/>
  <c r="V12" i="1"/>
  <c r="U12" i="1"/>
  <c r="S12" i="1"/>
  <c r="R12" i="1"/>
  <c r="Q12" i="1"/>
  <c r="O12" i="1"/>
  <c r="N12" i="1"/>
  <c r="M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Y20" i="19"/>
  <c r="U20" i="19"/>
  <c r="Q20" i="19"/>
  <c r="M20" i="19"/>
  <c r="I20" i="19"/>
  <c r="H20" i="19"/>
  <c r="AE18" i="19"/>
  <c r="AD18" i="19"/>
  <c r="AC18" i="19"/>
  <c r="AA18" i="19"/>
  <c r="Z18" i="19"/>
  <c r="Y18" i="19"/>
  <c r="W18" i="19"/>
  <c r="V18" i="19"/>
  <c r="U18" i="19"/>
  <c r="S18" i="19"/>
  <c r="R18" i="19"/>
  <c r="Q18" i="19"/>
  <c r="O18" i="19"/>
  <c r="N18" i="19"/>
  <c r="M18" i="19"/>
  <c r="AE17" i="19"/>
  <c r="AD17" i="19"/>
  <c r="AC17" i="19"/>
  <c r="AA17" i="19"/>
  <c r="Z17" i="19"/>
  <c r="Y17" i="19"/>
  <c r="W17" i="19"/>
  <c r="V17" i="19"/>
  <c r="U17" i="19"/>
  <c r="S17" i="19"/>
  <c r="R17" i="19"/>
  <c r="Q17" i="19"/>
  <c r="O17" i="19"/>
  <c r="N17" i="19"/>
  <c r="M17" i="19"/>
  <c r="AE16" i="19"/>
  <c r="AD16" i="19"/>
  <c r="AC16" i="19"/>
  <c r="AA16" i="19"/>
  <c r="Z16" i="19"/>
  <c r="Y16" i="19"/>
  <c r="W16" i="19"/>
  <c r="V16" i="19"/>
  <c r="U16" i="19"/>
  <c r="S16" i="19"/>
  <c r="R16" i="19"/>
  <c r="Q16" i="19"/>
  <c r="O16" i="19"/>
  <c r="N16" i="19"/>
  <c r="M16" i="19"/>
  <c r="AE15" i="19"/>
  <c r="AD15" i="19"/>
  <c r="AC15" i="19"/>
  <c r="AA15" i="19"/>
  <c r="Z15" i="19"/>
  <c r="Y15" i="19"/>
  <c r="W15" i="19"/>
  <c r="V15" i="19"/>
  <c r="U15" i="19"/>
  <c r="S15" i="19"/>
  <c r="R15" i="19"/>
  <c r="Q15" i="19"/>
  <c r="O15" i="19"/>
  <c r="N15" i="19"/>
  <c r="M15" i="19"/>
  <c r="AE14" i="19"/>
  <c r="AD14" i="19"/>
  <c r="AC14" i="19"/>
  <c r="AA14" i="19"/>
  <c r="Z14" i="19"/>
  <c r="Y14" i="19"/>
  <c r="W14" i="19"/>
  <c r="V14" i="19"/>
  <c r="U14" i="19"/>
  <c r="S14" i="19"/>
  <c r="R14" i="19"/>
  <c r="Q14" i="19"/>
  <c r="O14" i="19"/>
  <c r="N14" i="19"/>
  <c r="M14" i="19"/>
  <c r="AE13" i="19"/>
  <c r="AD13" i="19"/>
  <c r="AC13" i="19"/>
  <c r="AA13" i="19"/>
  <c r="Z13" i="19"/>
  <c r="Y13" i="19"/>
  <c r="W13" i="19"/>
  <c r="V13" i="19"/>
  <c r="U13" i="19"/>
  <c r="S13" i="19"/>
  <c r="R13" i="19"/>
  <c r="Q13" i="19"/>
  <c r="O13" i="19"/>
  <c r="N13" i="19"/>
  <c r="M13" i="19"/>
  <c r="AE12" i="19"/>
  <c r="AD12" i="19"/>
  <c r="AC12" i="19"/>
  <c r="AA12" i="19"/>
  <c r="Z12" i="19"/>
  <c r="Y12" i="19"/>
  <c r="W12" i="19"/>
  <c r="V12" i="19"/>
  <c r="U12" i="19"/>
  <c r="S12" i="19"/>
  <c r="R12" i="19"/>
  <c r="Q12" i="19"/>
  <c r="O12" i="19"/>
  <c r="N12" i="19"/>
  <c r="M12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Y20" i="17"/>
  <c r="U20" i="17"/>
  <c r="Q20" i="17"/>
  <c r="M20" i="17"/>
  <c r="AE18" i="17"/>
  <c r="AD18" i="17"/>
  <c r="AC18" i="17"/>
  <c r="AA18" i="17"/>
  <c r="Z18" i="17"/>
  <c r="Y18" i="17"/>
  <c r="W18" i="17"/>
  <c r="V18" i="17"/>
  <c r="U18" i="17"/>
  <c r="S18" i="17"/>
  <c r="R18" i="17"/>
  <c r="Q18" i="17"/>
  <c r="O18" i="17"/>
  <c r="N18" i="17"/>
  <c r="M18" i="17"/>
  <c r="AE17" i="17"/>
  <c r="AD17" i="17"/>
  <c r="AC17" i="17"/>
  <c r="AA17" i="17"/>
  <c r="Z17" i="17"/>
  <c r="Y17" i="17"/>
  <c r="W17" i="17"/>
  <c r="V17" i="17"/>
  <c r="U17" i="17"/>
  <c r="S17" i="17"/>
  <c r="R17" i="17"/>
  <c r="Q17" i="17"/>
  <c r="O17" i="17"/>
  <c r="N17" i="17"/>
  <c r="M17" i="17"/>
  <c r="AE16" i="17"/>
  <c r="AD16" i="17"/>
  <c r="AC16" i="17"/>
  <c r="AA16" i="17"/>
  <c r="Z16" i="17"/>
  <c r="Y16" i="17"/>
  <c r="W16" i="17"/>
  <c r="V16" i="17"/>
  <c r="U16" i="17"/>
  <c r="S16" i="17"/>
  <c r="R16" i="17"/>
  <c r="Q16" i="17"/>
  <c r="O16" i="17"/>
  <c r="N16" i="17"/>
  <c r="M16" i="17"/>
  <c r="AE15" i="17"/>
  <c r="AD15" i="17"/>
  <c r="AC15" i="17"/>
  <c r="AA15" i="17"/>
  <c r="Z15" i="17"/>
  <c r="Y15" i="17"/>
  <c r="W15" i="17"/>
  <c r="V15" i="17"/>
  <c r="U15" i="17"/>
  <c r="S15" i="17"/>
  <c r="R15" i="17"/>
  <c r="Q15" i="17"/>
  <c r="O15" i="17"/>
  <c r="N15" i="17"/>
  <c r="M15" i="17"/>
  <c r="AE14" i="17"/>
  <c r="AD14" i="17"/>
  <c r="AC14" i="17"/>
  <c r="AA14" i="17"/>
  <c r="Z14" i="17"/>
  <c r="Y14" i="17"/>
  <c r="W14" i="17"/>
  <c r="V14" i="17"/>
  <c r="U14" i="17"/>
  <c r="S14" i="17"/>
  <c r="R14" i="17"/>
  <c r="Q14" i="17"/>
  <c r="O14" i="17"/>
  <c r="N14" i="17"/>
  <c r="M14" i="17"/>
  <c r="AE13" i="17"/>
  <c r="AD13" i="17"/>
  <c r="AC13" i="17"/>
  <c r="AA13" i="17"/>
  <c r="Z13" i="17"/>
  <c r="Y13" i="17"/>
  <c r="W13" i="17"/>
  <c r="V13" i="17"/>
  <c r="U13" i="17"/>
  <c r="S13" i="17"/>
  <c r="R13" i="17"/>
  <c r="Q13" i="17"/>
  <c r="O13" i="17"/>
  <c r="N13" i="17"/>
  <c r="M13" i="17"/>
  <c r="AE12" i="17"/>
  <c r="AD12" i="17"/>
  <c r="AC12" i="17"/>
  <c r="AA12" i="17"/>
  <c r="Z12" i="17"/>
  <c r="Y12" i="17"/>
  <c r="W12" i="17"/>
  <c r="V12" i="17"/>
  <c r="U12" i="17"/>
  <c r="S12" i="17"/>
  <c r="R12" i="17"/>
  <c r="Q12" i="17"/>
  <c r="O12" i="17"/>
  <c r="N12" i="17"/>
  <c r="M12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Y20" i="18"/>
  <c r="U20" i="18"/>
  <c r="Q20" i="18"/>
  <c r="M20" i="18"/>
  <c r="AE18" i="18"/>
  <c r="AD18" i="18"/>
  <c r="AC18" i="18"/>
  <c r="AA18" i="18"/>
  <c r="Z18" i="18"/>
  <c r="Y18" i="18"/>
  <c r="W18" i="18"/>
  <c r="V18" i="18"/>
  <c r="U18" i="18"/>
  <c r="S18" i="18"/>
  <c r="R18" i="18"/>
  <c r="Q18" i="18"/>
  <c r="O18" i="18"/>
  <c r="N18" i="18"/>
  <c r="M18" i="18"/>
  <c r="AE17" i="18"/>
  <c r="AD17" i="18"/>
  <c r="AC17" i="18"/>
  <c r="AA17" i="18"/>
  <c r="Z17" i="18"/>
  <c r="Y17" i="18"/>
  <c r="W17" i="18"/>
  <c r="V17" i="18"/>
  <c r="U17" i="18"/>
  <c r="S17" i="18"/>
  <c r="R17" i="18"/>
  <c r="Q17" i="18"/>
  <c r="O17" i="18"/>
  <c r="N17" i="18"/>
  <c r="M17" i="18"/>
  <c r="AE16" i="18"/>
  <c r="AD16" i="18"/>
  <c r="AC16" i="18"/>
  <c r="AA16" i="18"/>
  <c r="Z16" i="18"/>
  <c r="Y16" i="18"/>
  <c r="W16" i="18"/>
  <c r="V16" i="18"/>
  <c r="U16" i="18"/>
  <c r="S16" i="18"/>
  <c r="R16" i="18"/>
  <c r="Q16" i="18"/>
  <c r="O16" i="18"/>
  <c r="N16" i="18"/>
  <c r="M16" i="18"/>
  <c r="AE15" i="18"/>
  <c r="AD15" i="18"/>
  <c r="AC15" i="18"/>
  <c r="AA15" i="18"/>
  <c r="Z15" i="18"/>
  <c r="Y15" i="18"/>
  <c r="W15" i="18"/>
  <c r="V15" i="18"/>
  <c r="U15" i="18"/>
  <c r="S15" i="18"/>
  <c r="R15" i="18"/>
  <c r="Q15" i="18"/>
  <c r="O15" i="18"/>
  <c r="N15" i="18"/>
  <c r="M15" i="18"/>
  <c r="AE14" i="18"/>
  <c r="AD14" i="18"/>
  <c r="AC14" i="18"/>
  <c r="AA14" i="18"/>
  <c r="Z14" i="18"/>
  <c r="Y14" i="18"/>
  <c r="W14" i="18"/>
  <c r="V14" i="18"/>
  <c r="U14" i="18"/>
  <c r="S14" i="18"/>
  <c r="R14" i="18"/>
  <c r="Q14" i="18"/>
  <c r="O14" i="18"/>
  <c r="N14" i="18"/>
  <c r="M14" i="18"/>
  <c r="AE13" i="18"/>
  <c r="AD13" i="18"/>
  <c r="AC13" i="18"/>
  <c r="AA13" i="18"/>
  <c r="Z13" i="18"/>
  <c r="Y13" i="18"/>
  <c r="W13" i="18"/>
  <c r="V13" i="18"/>
  <c r="U13" i="18"/>
  <c r="S13" i="18"/>
  <c r="R13" i="18"/>
  <c r="Q13" i="18"/>
  <c r="O13" i="18"/>
  <c r="N13" i="18"/>
  <c r="M13" i="18"/>
  <c r="AE12" i="18"/>
  <c r="AD12" i="18"/>
  <c r="AC12" i="18"/>
  <c r="AA12" i="18"/>
  <c r="Z12" i="18"/>
  <c r="Y12" i="18"/>
  <c r="W12" i="18"/>
  <c r="V12" i="18"/>
  <c r="U12" i="18"/>
  <c r="S12" i="18"/>
  <c r="R12" i="18"/>
  <c r="Q12" i="18"/>
  <c r="O12" i="18"/>
  <c r="N12" i="18"/>
  <c r="M12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Y20" i="16"/>
  <c r="U20" i="16"/>
  <c r="Q20" i="16"/>
  <c r="M20" i="16"/>
  <c r="AE18" i="16"/>
  <c r="AD18" i="16"/>
  <c r="AC18" i="16"/>
  <c r="AA18" i="16"/>
  <c r="Z18" i="16"/>
  <c r="Y18" i="16"/>
  <c r="W18" i="16"/>
  <c r="V18" i="16"/>
  <c r="U18" i="16"/>
  <c r="S18" i="16"/>
  <c r="R18" i="16"/>
  <c r="Q18" i="16"/>
  <c r="O18" i="16"/>
  <c r="N18" i="16"/>
  <c r="M18" i="16"/>
  <c r="AE17" i="16"/>
  <c r="AD17" i="16"/>
  <c r="AC17" i="16"/>
  <c r="AA17" i="16"/>
  <c r="Z17" i="16"/>
  <c r="Y17" i="16"/>
  <c r="W17" i="16"/>
  <c r="V17" i="16"/>
  <c r="U17" i="16"/>
  <c r="S17" i="16"/>
  <c r="R17" i="16"/>
  <c r="Q17" i="16"/>
  <c r="O17" i="16"/>
  <c r="N17" i="16"/>
  <c r="M17" i="16"/>
  <c r="AE16" i="16"/>
  <c r="AD16" i="16"/>
  <c r="AC16" i="16"/>
  <c r="AA16" i="16"/>
  <c r="Z16" i="16"/>
  <c r="Y16" i="16"/>
  <c r="W16" i="16"/>
  <c r="V16" i="16"/>
  <c r="U16" i="16"/>
  <c r="S16" i="16"/>
  <c r="R16" i="16"/>
  <c r="Q16" i="16"/>
  <c r="O16" i="16"/>
  <c r="N16" i="16"/>
  <c r="M16" i="16"/>
  <c r="AE15" i="16"/>
  <c r="AD15" i="16"/>
  <c r="AC15" i="16"/>
  <c r="AA15" i="16"/>
  <c r="Z15" i="16"/>
  <c r="Y15" i="16"/>
  <c r="W15" i="16"/>
  <c r="V15" i="16"/>
  <c r="U15" i="16"/>
  <c r="S15" i="16"/>
  <c r="R15" i="16"/>
  <c r="Q15" i="16"/>
  <c r="O15" i="16"/>
  <c r="N15" i="16"/>
  <c r="M15" i="16"/>
  <c r="AE14" i="16"/>
  <c r="AD14" i="16"/>
  <c r="AC14" i="16"/>
  <c r="AA14" i="16"/>
  <c r="Z14" i="16"/>
  <c r="Y14" i="16"/>
  <c r="W14" i="16"/>
  <c r="V14" i="16"/>
  <c r="U14" i="16"/>
  <c r="S14" i="16"/>
  <c r="R14" i="16"/>
  <c r="Q14" i="16"/>
  <c r="O14" i="16"/>
  <c r="N14" i="16"/>
  <c r="M14" i="16"/>
  <c r="AE13" i="16"/>
  <c r="AD13" i="16"/>
  <c r="AC13" i="16"/>
  <c r="AA13" i="16"/>
  <c r="Z13" i="16"/>
  <c r="Y13" i="16"/>
  <c r="W13" i="16"/>
  <c r="V13" i="16"/>
  <c r="U13" i="16"/>
  <c r="S13" i="16"/>
  <c r="R13" i="16"/>
  <c r="Q13" i="16"/>
  <c r="O13" i="16"/>
  <c r="N13" i="16"/>
  <c r="M13" i="16"/>
  <c r="AE12" i="16"/>
  <c r="AD12" i="16"/>
  <c r="AC12" i="16"/>
  <c r="AA12" i="16"/>
  <c r="Z12" i="16"/>
  <c r="Y12" i="16"/>
  <c r="W12" i="16"/>
  <c r="V12" i="16"/>
  <c r="U12" i="16"/>
  <c r="S12" i="16"/>
  <c r="R12" i="16"/>
  <c r="Q12" i="16"/>
  <c r="O12" i="16"/>
  <c r="N12" i="16"/>
  <c r="M12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Y20" i="15"/>
  <c r="U20" i="15"/>
  <c r="Q20" i="15"/>
  <c r="M20" i="15"/>
  <c r="AE18" i="15"/>
  <c r="AD18" i="15"/>
  <c r="AC18" i="15"/>
  <c r="AA18" i="15"/>
  <c r="Z18" i="15"/>
  <c r="Y18" i="15"/>
  <c r="W18" i="15"/>
  <c r="V18" i="15"/>
  <c r="U18" i="15"/>
  <c r="S18" i="15"/>
  <c r="R18" i="15"/>
  <c r="Q18" i="15"/>
  <c r="O18" i="15"/>
  <c r="N18" i="15"/>
  <c r="M18" i="15"/>
  <c r="AE17" i="15"/>
  <c r="AD17" i="15"/>
  <c r="AC17" i="15"/>
  <c r="AA17" i="15"/>
  <c r="Z17" i="15"/>
  <c r="Y17" i="15"/>
  <c r="W17" i="15"/>
  <c r="V17" i="15"/>
  <c r="U17" i="15"/>
  <c r="S17" i="15"/>
  <c r="R17" i="15"/>
  <c r="Q17" i="15"/>
  <c r="O17" i="15"/>
  <c r="N17" i="15"/>
  <c r="M17" i="15"/>
  <c r="AE16" i="15"/>
  <c r="AD16" i="15"/>
  <c r="AC16" i="15"/>
  <c r="AA16" i="15"/>
  <c r="Z16" i="15"/>
  <c r="Y16" i="15"/>
  <c r="W16" i="15"/>
  <c r="V16" i="15"/>
  <c r="U16" i="15"/>
  <c r="S16" i="15"/>
  <c r="R16" i="15"/>
  <c r="Q16" i="15"/>
  <c r="O16" i="15"/>
  <c r="N16" i="15"/>
  <c r="M16" i="15"/>
  <c r="AE15" i="15"/>
  <c r="AD15" i="15"/>
  <c r="AC15" i="15"/>
  <c r="AA15" i="15"/>
  <c r="Z15" i="15"/>
  <c r="Y15" i="15"/>
  <c r="W15" i="15"/>
  <c r="V15" i="15"/>
  <c r="U15" i="15"/>
  <c r="S15" i="15"/>
  <c r="R15" i="15"/>
  <c r="Q15" i="15"/>
  <c r="O15" i="15"/>
  <c r="N15" i="15"/>
  <c r="M15" i="15"/>
  <c r="AE14" i="15"/>
  <c r="AD14" i="15"/>
  <c r="AC14" i="15"/>
  <c r="AA14" i="15"/>
  <c r="Z14" i="15"/>
  <c r="Y14" i="15"/>
  <c r="W14" i="15"/>
  <c r="V14" i="15"/>
  <c r="U14" i="15"/>
  <c r="S14" i="15"/>
  <c r="R14" i="15"/>
  <c r="Q14" i="15"/>
  <c r="O14" i="15"/>
  <c r="N14" i="15"/>
  <c r="M14" i="15"/>
  <c r="AE13" i="15"/>
  <c r="AD13" i="15"/>
  <c r="AC13" i="15"/>
  <c r="AA13" i="15"/>
  <c r="Z13" i="15"/>
  <c r="Y13" i="15"/>
  <c r="W13" i="15"/>
  <c r="V13" i="15"/>
  <c r="U13" i="15"/>
  <c r="S13" i="15"/>
  <c r="R13" i="15"/>
  <c r="Q13" i="15"/>
  <c r="O13" i="15"/>
  <c r="N13" i="15"/>
  <c r="M13" i="15"/>
  <c r="AE12" i="15"/>
  <c r="AD12" i="15"/>
  <c r="AC12" i="15"/>
  <c r="AA12" i="15"/>
  <c r="Z12" i="15"/>
  <c r="Y12" i="15"/>
  <c r="W12" i="15"/>
  <c r="V12" i="15"/>
  <c r="U12" i="15"/>
  <c r="S12" i="15"/>
  <c r="R12" i="15"/>
  <c r="Q12" i="15"/>
  <c r="O12" i="15"/>
  <c r="N12" i="15"/>
  <c r="M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O6" i="25"/>
  <c r="N6" i="25"/>
  <c r="M6" i="25"/>
  <c r="L6" i="25"/>
  <c r="K6" i="25"/>
  <c r="J6" i="25"/>
  <c r="I6" i="25"/>
  <c r="H6" i="25"/>
  <c r="G6" i="25"/>
  <c r="F6" i="25"/>
  <c r="E6" i="25"/>
  <c r="D6" i="25"/>
  <c r="O5" i="25"/>
  <c r="N5" i="25"/>
  <c r="M5" i="25"/>
  <c r="L5" i="25"/>
  <c r="K5" i="25"/>
  <c r="J5" i="25"/>
  <c r="I5" i="25"/>
  <c r="H5" i="25"/>
  <c r="G5" i="25"/>
  <c r="F5" i="25"/>
  <c r="E5" i="25"/>
  <c r="D5" i="25"/>
  <c r="O4" i="25"/>
  <c r="N4" i="25"/>
  <c r="M4" i="25"/>
  <c r="L4" i="25"/>
  <c r="K4" i="25"/>
  <c r="J4" i="25"/>
  <c r="I4" i="25"/>
  <c r="G4" i="25"/>
  <c r="F4" i="25"/>
  <c r="E4" i="25"/>
  <c r="D4" i="25"/>
  <c r="O3" i="25"/>
  <c r="N3" i="25"/>
  <c r="M3" i="25"/>
  <c r="L3" i="25"/>
  <c r="K3" i="25"/>
  <c r="J3" i="25"/>
  <c r="I3" i="25"/>
  <c r="H3" i="25"/>
  <c r="G3" i="25"/>
  <c r="F3" i="25"/>
  <c r="E3" i="25"/>
  <c r="D3" i="25"/>
  <c r="O2" i="25"/>
  <c r="N2" i="25"/>
  <c r="M2" i="25"/>
  <c r="L2" i="25"/>
  <c r="K2" i="25"/>
  <c r="J2" i="25"/>
  <c r="I2" i="25"/>
  <c r="H2" i="25"/>
  <c r="G2" i="25"/>
  <c r="F2" i="25"/>
  <c r="E2" i="25"/>
  <c r="D2" i="25"/>
  <c r="C1" i="25"/>
  <c r="Z19" i="37" l="1"/>
  <c r="Q18" i="37"/>
  <c r="R19" i="37"/>
  <c r="AF21" i="37"/>
  <c r="Z14" i="37"/>
  <c r="AB14" i="37"/>
  <c r="AA13" i="37"/>
  <c r="Y12" i="37"/>
  <c r="Z11" i="37"/>
  <c r="V22" i="37"/>
  <c r="AJ21" i="37"/>
  <c r="H21" i="37"/>
  <c r="I8" i="36" s="1"/>
  <c r="AB21" i="37"/>
  <c r="AF19" i="37"/>
  <c r="AJ19" i="37"/>
  <c r="H19" i="37"/>
  <c r="I6" i="36" s="1"/>
  <c r="AD19" i="37"/>
  <c r="V6" i="37"/>
  <c r="F5" i="37"/>
  <c r="F4" i="37"/>
  <c r="Q15" i="37" l="1"/>
  <c r="P15" i="37"/>
  <c r="P14" i="37"/>
  <c r="F14" i="37"/>
  <c r="G8" i="35" s="1"/>
  <c r="AF14" i="37"/>
  <c r="T14" i="37"/>
  <c r="AN14" i="37"/>
  <c r="AJ14" i="37"/>
  <c r="X14" i="37"/>
  <c r="O13" i="37"/>
  <c r="V12" i="37"/>
  <c r="AH12" i="37"/>
  <c r="H12" i="37"/>
  <c r="I6" i="35" s="1"/>
  <c r="R12" i="37"/>
  <c r="AD12" i="37"/>
  <c r="D12" i="37"/>
  <c r="E6" i="35" s="1"/>
  <c r="AP12" i="37"/>
  <c r="Z12" i="37"/>
  <c r="AL12" i="37"/>
  <c r="AL11" i="37"/>
  <c r="G11" i="37"/>
  <c r="H5" i="35" s="1"/>
  <c r="AH11" i="37"/>
  <c r="AF11" i="37"/>
  <c r="W11" i="37"/>
  <c r="AD11" i="37"/>
  <c r="AP11" i="37"/>
  <c r="AB11" i="37"/>
  <c r="E11" i="37"/>
  <c r="F5" i="35" s="1"/>
  <c r="AJ11" i="37"/>
  <c r="S11" i="37"/>
  <c r="U11" i="37"/>
  <c r="AN11" i="37"/>
  <c r="AF22" i="37"/>
  <c r="H22" i="37"/>
  <c r="I9" i="36" s="1"/>
  <c r="AJ22" i="37"/>
  <c r="Y22" i="37"/>
  <c r="R22" i="37"/>
  <c r="AN22" i="37"/>
  <c r="D22" i="37"/>
  <c r="E9" i="36" s="1"/>
  <c r="AA22" i="37"/>
  <c r="V21" i="37"/>
  <c r="R21" i="37"/>
  <c r="AN21" i="37"/>
  <c r="D21" i="37"/>
  <c r="E8" i="36" s="1"/>
  <c r="Q20" i="37"/>
  <c r="V19" i="37"/>
  <c r="AN19" i="37"/>
  <c r="D19" i="37"/>
  <c r="E6" i="36" s="1"/>
  <c r="Y18" i="37"/>
  <c r="E8" i="37"/>
  <c r="O8" i="37"/>
  <c r="R8" i="37"/>
  <c r="F8" i="37"/>
  <c r="Q7" i="37"/>
  <c r="D7" i="37"/>
  <c r="O7" i="37"/>
  <c r="E6" i="37"/>
  <c r="F6" i="37"/>
  <c r="G6" i="37"/>
  <c r="K6" i="37"/>
  <c r="AI6" i="37"/>
  <c r="AM6" i="37"/>
  <c r="W6" i="37"/>
  <c r="AA6" i="37"/>
  <c r="C6" i="37"/>
  <c r="AE6" i="37"/>
  <c r="S6" i="37"/>
  <c r="G5" i="37"/>
  <c r="K5" i="37"/>
  <c r="M5" i="37"/>
  <c r="AI5" i="37"/>
  <c r="AM5" i="37"/>
  <c r="AO5" i="37"/>
  <c r="W5" i="37"/>
  <c r="AA5" i="37"/>
  <c r="AC5" i="37"/>
  <c r="C5" i="37"/>
  <c r="E5" i="37"/>
  <c r="I5" i="37"/>
  <c r="AE5" i="37"/>
  <c r="AG5" i="37"/>
  <c r="AK5" i="37"/>
  <c r="S5" i="37"/>
  <c r="U5" i="37"/>
  <c r="Y5" i="37"/>
  <c r="E4" i="37"/>
  <c r="U15" i="37"/>
  <c r="G15" i="37"/>
  <c r="H9" i="35" s="1"/>
  <c r="AO15" i="37"/>
  <c r="AK15" i="37"/>
  <c r="AG15" i="37"/>
  <c r="AC15" i="37"/>
  <c r="Y15" i="37"/>
  <c r="X15" i="37"/>
  <c r="AN15" i="37"/>
  <c r="AF15" i="37"/>
  <c r="W15" i="37"/>
  <c r="S15" i="37"/>
  <c r="O15" i="37"/>
  <c r="E15" i="37"/>
  <c r="F9" i="35" s="1"/>
  <c r="AM15" i="37"/>
  <c r="AI15" i="37"/>
  <c r="AE15" i="37"/>
  <c r="AA15" i="37"/>
  <c r="C15" i="37"/>
  <c r="D9" i="35" s="1"/>
  <c r="T15" i="37"/>
  <c r="F15" i="37"/>
  <c r="G9" i="35" s="1"/>
  <c r="AJ15" i="37"/>
  <c r="AB15" i="37"/>
  <c r="V15" i="37"/>
  <c r="R15" i="37"/>
  <c r="H15" i="37"/>
  <c r="I9" i="35" s="1"/>
  <c r="D15" i="37"/>
  <c r="E9" i="35" s="1"/>
  <c r="AP15" i="37"/>
  <c r="AL15" i="37"/>
  <c r="AH15" i="37"/>
  <c r="AD15" i="37"/>
  <c r="Z15" i="37"/>
  <c r="W14" i="37"/>
  <c r="S14" i="37"/>
  <c r="O14" i="37"/>
  <c r="E14" i="37"/>
  <c r="F8" i="35" s="1"/>
  <c r="AM14" i="37"/>
  <c r="AI14" i="37"/>
  <c r="AE14" i="37"/>
  <c r="AA14" i="37"/>
  <c r="V14" i="37"/>
  <c r="R14" i="37"/>
  <c r="H14" i="37"/>
  <c r="I8" i="35" s="1"/>
  <c r="D14" i="37"/>
  <c r="E8" i="35" s="1"/>
  <c r="AP14" i="37"/>
  <c r="AL14" i="37"/>
  <c r="AH14" i="37"/>
  <c r="AD14" i="37"/>
  <c r="C14" i="37"/>
  <c r="D8" i="35" s="1"/>
  <c r="U14" i="37"/>
  <c r="Q14" i="37"/>
  <c r="G14" i="37"/>
  <c r="H8" i="35" s="1"/>
  <c r="AO14" i="37"/>
  <c r="AK14" i="37"/>
  <c r="AG14" i="37"/>
  <c r="AC14" i="37"/>
  <c r="Y14" i="37"/>
  <c r="W13" i="37"/>
  <c r="S13" i="37"/>
  <c r="E13" i="37"/>
  <c r="F7" i="35" s="1"/>
  <c r="AN13" i="37"/>
  <c r="AJ13" i="37"/>
  <c r="AF13" i="37"/>
  <c r="AB13" i="37"/>
  <c r="V13" i="37"/>
  <c r="R13" i="37"/>
  <c r="H13" i="37"/>
  <c r="I7" i="35" s="1"/>
  <c r="D13" i="37"/>
  <c r="AM13" i="37"/>
  <c r="AI13" i="37"/>
  <c r="AE13" i="37"/>
  <c r="C13" i="37"/>
  <c r="D7" i="35" s="1"/>
  <c r="U13" i="37"/>
  <c r="Q13" i="37"/>
  <c r="G13" i="37"/>
  <c r="H7" i="35" s="1"/>
  <c r="AP13" i="37"/>
  <c r="AL13" i="37"/>
  <c r="AH13" i="37"/>
  <c r="AD13" i="37"/>
  <c r="Z13" i="37"/>
  <c r="X13" i="37"/>
  <c r="T13" i="37"/>
  <c r="P13" i="37"/>
  <c r="F13" i="37"/>
  <c r="G7" i="35" s="1"/>
  <c r="AO13" i="37"/>
  <c r="AK13" i="37"/>
  <c r="AG13" i="37"/>
  <c r="AC13" i="37"/>
  <c r="Y13" i="37"/>
  <c r="C12" i="37"/>
  <c r="D6" i="35" s="1"/>
  <c r="U12" i="37"/>
  <c r="Q12" i="37"/>
  <c r="G12" i="37"/>
  <c r="H6" i="35" s="1"/>
  <c r="AO12" i="37"/>
  <c r="AK12" i="37"/>
  <c r="AG12" i="37"/>
  <c r="AC12" i="37"/>
  <c r="X12" i="37"/>
  <c r="T12" i="37"/>
  <c r="P12" i="37"/>
  <c r="F12" i="37"/>
  <c r="G6" i="35" s="1"/>
  <c r="AN12" i="37"/>
  <c r="AJ12" i="37"/>
  <c r="AF12" i="37"/>
  <c r="AB12" i="37"/>
  <c r="W12" i="37"/>
  <c r="S12" i="37"/>
  <c r="O12" i="37"/>
  <c r="E12" i="37"/>
  <c r="F6" i="35" s="1"/>
  <c r="AM12" i="37"/>
  <c r="AI12" i="37"/>
  <c r="AE12" i="37"/>
  <c r="AA12" i="37"/>
  <c r="Q11" i="37"/>
  <c r="C11" i="37"/>
  <c r="D5" i="35" s="1"/>
  <c r="X11" i="37"/>
  <c r="T11" i="37"/>
  <c r="P11" i="37"/>
  <c r="F11" i="37"/>
  <c r="G5" i="35" s="1"/>
  <c r="AM11" i="37"/>
  <c r="AI11" i="37"/>
  <c r="AE11" i="37"/>
  <c r="AA11" i="37"/>
  <c r="O11" i="37"/>
  <c r="V11" i="37"/>
  <c r="R11" i="37"/>
  <c r="H11" i="37"/>
  <c r="D11" i="37"/>
  <c r="E5" i="35" s="1"/>
  <c r="AO11" i="37"/>
  <c r="AK11" i="37"/>
  <c r="AG11" i="37"/>
  <c r="AC11" i="37"/>
  <c r="Y11" i="37"/>
  <c r="AI22" i="37"/>
  <c r="AE22" i="37"/>
  <c r="U22" i="37"/>
  <c r="G22" i="37"/>
  <c r="H9" i="36" s="1"/>
  <c r="AD22" i="37"/>
  <c r="C22" i="37"/>
  <c r="D9" i="36" s="1"/>
  <c r="AP22" i="37"/>
  <c r="AL22" i="37"/>
  <c r="AH22" i="37"/>
  <c r="X22" i="37"/>
  <c r="T22" i="37"/>
  <c r="P22" i="37"/>
  <c r="F22" i="37"/>
  <c r="G9" i="36" s="1"/>
  <c r="AC22" i="37"/>
  <c r="AM22" i="37"/>
  <c r="Q22" i="37"/>
  <c r="Z22" i="37"/>
  <c r="AO22" i="37"/>
  <c r="AK22" i="37"/>
  <c r="AG22" i="37"/>
  <c r="W22" i="37"/>
  <c r="S22" i="37"/>
  <c r="O22" i="37"/>
  <c r="E22" i="37"/>
  <c r="F9" i="36" s="1"/>
  <c r="AB22" i="37"/>
  <c r="AM21" i="37"/>
  <c r="AI21" i="37"/>
  <c r="AE21" i="37"/>
  <c r="U21" i="37"/>
  <c r="Q21" i="37"/>
  <c r="G21" i="37"/>
  <c r="H8" i="36" s="1"/>
  <c r="AA21" i="37"/>
  <c r="C21" i="37"/>
  <c r="D8" i="36" s="1"/>
  <c r="AP21" i="37"/>
  <c r="AL21" i="37"/>
  <c r="AH21" i="37"/>
  <c r="X21" i="37"/>
  <c r="T21" i="37"/>
  <c r="P21" i="37"/>
  <c r="F21" i="37"/>
  <c r="G8" i="36" s="1"/>
  <c r="AD21" i="37"/>
  <c r="Z21" i="37"/>
  <c r="AO21" i="37"/>
  <c r="AK21" i="37"/>
  <c r="AG21" i="37"/>
  <c r="W21" i="37"/>
  <c r="S21" i="37"/>
  <c r="O21" i="37"/>
  <c r="E21" i="37"/>
  <c r="F8" i="36" s="1"/>
  <c r="AC21" i="37"/>
  <c r="Y21" i="37"/>
  <c r="AM20" i="37"/>
  <c r="AI20" i="37"/>
  <c r="AE20" i="37"/>
  <c r="U20" i="37"/>
  <c r="G20" i="37"/>
  <c r="H7" i="36" s="1"/>
  <c r="AB20" i="37"/>
  <c r="C20" i="37"/>
  <c r="D7" i="36" s="1"/>
  <c r="AP20" i="37"/>
  <c r="AL20" i="37"/>
  <c r="AH20" i="37"/>
  <c r="X20" i="37"/>
  <c r="T20" i="37"/>
  <c r="P20" i="37"/>
  <c r="F20" i="37"/>
  <c r="G7" i="36" s="1"/>
  <c r="AA20" i="37"/>
  <c r="AO20" i="37"/>
  <c r="AK20" i="37"/>
  <c r="AG20" i="37"/>
  <c r="W20" i="37"/>
  <c r="S20" i="37"/>
  <c r="O20" i="37"/>
  <c r="E20" i="37"/>
  <c r="F7" i="36" s="1"/>
  <c r="AD20" i="37"/>
  <c r="Z20" i="37"/>
  <c r="AN20" i="37"/>
  <c r="AJ20" i="37"/>
  <c r="AF20" i="37"/>
  <c r="V20" i="37"/>
  <c r="R20" i="37"/>
  <c r="H20" i="37"/>
  <c r="I7" i="36" s="1"/>
  <c r="D20" i="37"/>
  <c r="E7" i="36" s="1"/>
  <c r="AC20" i="37"/>
  <c r="Y20" i="37"/>
  <c r="AI19" i="37"/>
  <c r="Q19" i="37"/>
  <c r="Y19" i="37"/>
  <c r="C19" i="37"/>
  <c r="D6" i="36" s="1"/>
  <c r="AP19" i="37"/>
  <c r="AL19" i="37"/>
  <c r="AH19" i="37"/>
  <c r="X19" i="37"/>
  <c r="T19" i="37"/>
  <c r="P19" i="37"/>
  <c r="F19" i="37"/>
  <c r="G6" i="36" s="1"/>
  <c r="AB19" i="37"/>
  <c r="AM19" i="37"/>
  <c r="AE19" i="37"/>
  <c r="U19" i="37"/>
  <c r="G19" i="37"/>
  <c r="H6" i="36" s="1"/>
  <c r="AC19" i="37"/>
  <c r="AO19" i="37"/>
  <c r="AK19" i="37"/>
  <c r="AG19" i="37"/>
  <c r="W19" i="37"/>
  <c r="S19" i="37"/>
  <c r="O19" i="37"/>
  <c r="E19" i="37"/>
  <c r="F6" i="36" s="1"/>
  <c r="AA19" i="37"/>
  <c r="AM18" i="37"/>
  <c r="AE18" i="37"/>
  <c r="G18" i="37"/>
  <c r="H5" i="36" s="1"/>
  <c r="AD18" i="37"/>
  <c r="C18" i="37"/>
  <c r="D5" i="36" s="1"/>
  <c r="AP18" i="37"/>
  <c r="AL18" i="37"/>
  <c r="AH18" i="37"/>
  <c r="X18" i="37"/>
  <c r="T18" i="37"/>
  <c r="P18" i="37"/>
  <c r="F18" i="37"/>
  <c r="G5" i="36" s="1"/>
  <c r="AC18" i="37"/>
  <c r="U18" i="37"/>
  <c r="Z18" i="37"/>
  <c r="AO18" i="37"/>
  <c r="AK18" i="37"/>
  <c r="AG18" i="37"/>
  <c r="W18" i="37"/>
  <c r="S18" i="37"/>
  <c r="O18" i="37"/>
  <c r="E18" i="37"/>
  <c r="F5" i="36" s="1"/>
  <c r="AB18" i="37"/>
  <c r="AI18" i="37"/>
  <c r="AN18" i="37"/>
  <c r="AJ18" i="37"/>
  <c r="AF18" i="37"/>
  <c r="V18" i="37"/>
  <c r="R18" i="37"/>
  <c r="H18" i="37"/>
  <c r="I5" i="36" s="1"/>
  <c r="D18" i="37"/>
  <c r="E5" i="36" s="1"/>
  <c r="AA18" i="37"/>
  <c r="AM8" i="37"/>
  <c r="AE8" i="37"/>
  <c r="W8" i="37"/>
  <c r="G8" i="37"/>
  <c r="AP8" i="37"/>
  <c r="AD8" i="37"/>
  <c r="V8" i="37"/>
  <c r="N8" i="37"/>
  <c r="J8" i="37"/>
  <c r="AO8" i="37"/>
  <c r="AK8" i="37"/>
  <c r="AG8" i="37"/>
  <c r="AC8" i="37"/>
  <c r="Y8" i="37"/>
  <c r="U8" i="37"/>
  <c r="Q8" i="37"/>
  <c r="M8" i="37"/>
  <c r="I8" i="37"/>
  <c r="C8" i="37"/>
  <c r="AI8" i="37"/>
  <c r="AA8" i="37"/>
  <c r="S8" i="37"/>
  <c r="K8" i="37"/>
  <c r="AL8" i="37"/>
  <c r="AH8" i="37"/>
  <c r="Z8" i="37"/>
  <c r="AN8" i="37"/>
  <c r="AJ8" i="37"/>
  <c r="AF8" i="37"/>
  <c r="AB8" i="37"/>
  <c r="X8" i="37"/>
  <c r="T8" i="37"/>
  <c r="P8" i="37"/>
  <c r="L8" i="37"/>
  <c r="H8" i="37"/>
  <c r="D8" i="37"/>
  <c r="AN7" i="37"/>
  <c r="AJ7" i="37"/>
  <c r="AF7" i="37"/>
  <c r="AB7" i="37"/>
  <c r="X7" i="37"/>
  <c r="T7" i="37"/>
  <c r="P7" i="37"/>
  <c r="L7" i="37"/>
  <c r="H7" i="37"/>
  <c r="AO7" i="37"/>
  <c r="AK7" i="37"/>
  <c r="AG7" i="37"/>
  <c r="AC7" i="37"/>
  <c r="Y7" i="37"/>
  <c r="U7" i="37"/>
  <c r="M7" i="37"/>
  <c r="I7" i="37"/>
  <c r="E7" i="37"/>
  <c r="C7" i="37"/>
  <c r="AM7" i="37"/>
  <c r="AI7" i="37"/>
  <c r="AE7" i="37"/>
  <c r="AA7" i="37"/>
  <c r="W7" i="37"/>
  <c r="S7" i="37"/>
  <c r="K7" i="37"/>
  <c r="G7" i="37"/>
  <c r="AP7" i="37"/>
  <c r="AL7" i="37"/>
  <c r="AH7" i="37"/>
  <c r="AD7" i="37"/>
  <c r="Z7" i="37"/>
  <c r="V7" i="37"/>
  <c r="R7" i="37"/>
  <c r="N7" i="37"/>
  <c r="J7" i="37"/>
  <c r="F7" i="37"/>
  <c r="O6" i="37"/>
  <c r="AP6" i="37"/>
  <c r="AL6" i="37"/>
  <c r="AH6" i="37"/>
  <c r="AD6" i="37"/>
  <c r="Z6" i="37"/>
  <c r="R6" i="37"/>
  <c r="N6" i="37"/>
  <c r="J6" i="37"/>
  <c r="AO6" i="37"/>
  <c r="AK6" i="37"/>
  <c r="AG6" i="37"/>
  <c r="AC6" i="37"/>
  <c r="Y6" i="37"/>
  <c r="U6" i="37"/>
  <c r="Q6" i="37"/>
  <c r="M6" i="37"/>
  <c r="I6" i="37"/>
  <c r="AN6" i="37"/>
  <c r="AJ6" i="37"/>
  <c r="AF6" i="37"/>
  <c r="AB6" i="37"/>
  <c r="X6" i="37"/>
  <c r="T6" i="37"/>
  <c r="P6" i="37"/>
  <c r="L6" i="37"/>
  <c r="H6" i="37"/>
  <c r="D6" i="37"/>
  <c r="O5" i="37"/>
  <c r="AP5" i="37"/>
  <c r="AL5" i="37"/>
  <c r="AH5" i="37"/>
  <c r="AD5" i="37"/>
  <c r="Z5" i="37"/>
  <c r="V5" i="37"/>
  <c r="R5" i="37"/>
  <c r="N5" i="37"/>
  <c r="J5" i="37"/>
  <c r="Q5" i="37"/>
  <c r="AN5" i="37"/>
  <c r="AJ5" i="37"/>
  <c r="AF5" i="37"/>
  <c r="AB5" i="37"/>
  <c r="X5" i="37"/>
  <c r="T5" i="37"/>
  <c r="P5" i="37"/>
  <c r="L5" i="37"/>
  <c r="H5" i="37"/>
  <c r="D5" i="37"/>
  <c r="C4" i="37"/>
  <c r="AM4" i="37"/>
  <c r="AI4" i="37"/>
  <c r="AE4" i="37"/>
  <c r="AA4" i="37"/>
  <c r="W4" i="37"/>
  <c r="S4" i="37"/>
  <c r="O4" i="37"/>
  <c r="K4" i="37"/>
  <c r="G4" i="37"/>
  <c r="AP4" i="37"/>
  <c r="AL4" i="37"/>
  <c r="AH4" i="37"/>
  <c r="AD4" i="37"/>
  <c r="Z4" i="37"/>
  <c r="V4" i="37"/>
  <c r="R4" i="37"/>
  <c r="N4" i="37"/>
  <c r="J4" i="37"/>
  <c r="AO4" i="37"/>
  <c r="AK4" i="37"/>
  <c r="AG4" i="37"/>
  <c r="AC4" i="37"/>
  <c r="Y4" i="37"/>
  <c r="U4" i="37"/>
  <c r="Q4" i="37"/>
  <c r="M4" i="37"/>
  <c r="I4" i="37"/>
  <c r="AN4" i="37"/>
  <c r="AJ4" i="37"/>
  <c r="AF4" i="37"/>
  <c r="AB4" i="37"/>
  <c r="X4" i="37"/>
  <c r="T4" i="37"/>
  <c r="P4" i="37"/>
  <c r="L4" i="37"/>
  <c r="H4" i="37"/>
  <c r="D4" i="37"/>
  <c r="E7" i="35" l="1"/>
  <c r="K33" i="35" s="1"/>
  <c r="K55" i="35" s="1"/>
  <c r="I5" i="35"/>
  <c r="T37" i="35" s="1"/>
  <c r="C33" i="35"/>
  <c r="C55" i="35" s="1"/>
  <c r="S33" i="35"/>
  <c r="S55" i="35" s="1"/>
  <c r="C29" i="35"/>
  <c r="C27" i="35"/>
  <c r="C26" i="35"/>
  <c r="C28" i="35"/>
  <c r="C30" i="35"/>
  <c r="C32" i="35"/>
  <c r="C31" i="35"/>
  <c r="C37" i="35"/>
  <c r="D28" i="35"/>
  <c r="D50" i="35" s="1"/>
  <c r="D31" i="35"/>
  <c r="D53" i="35" s="1"/>
  <c r="D30" i="35"/>
  <c r="D52" i="35" s="1"/>
  <c r="D27" i="35"/>
  <c r="D49" i="35" s="1"/>
  <c r="D29" i="35"/>
  <c r="D51" i="35" s="1"/>
  <c r="D37" i="35"/>
  <c r="D32" i="35"/>
  <c r="D54" i="35" s="1"/>
  <c r="D33" i="35"/>
  <c r="D55" i="35" s="1"/>
  <c r="D26" i="35"/>
  <c r="D48" i="35" s="1"/>
  <c r="G31" i="35"/>
  <c r="H33" i="35"/>
  <c r="H55" i="35" s="1"/>
  <c r="H30" i="35"/>
  <c r="H52" i="35" s="1"/>
  <c r="H28" i="35"/>
  <c r="H50" i="35" s="1"/>
  <c r="H37" i="35"/>
  <c r="H32" i="35"/>
  <c r="H54" i="35" s="1"/>
  <c r="H26" i="35"/>
  <c r="H48" i="35" s="1"/>
  <c r="H31" i="35"/>
  <c r="H53" i="35" s="1"/>
  <c r="H29" i="35"/>
  <c r="H51" i="35" s="1"/>
  <c r="H27" i="35"/>
  <c r="H49" i="35" s="1"/>
  <c r="G32" i="35"/>
  <c r="G28" i="35"/>
  <c r="G26" i="35"/>
  <c r="G29" i="35"/>
  <c r="G27" i="35"/>
  <c r="G33" i="35"/>
  <c r="G37" i="35"/>
  <c r="G30" i="35"/>
  <c r="K31" i="35"/>
  <c r="K26" i="35"/>
  <c r="K29" i="35"/>
  <c r="L28" i="35"/>
  <c r="L50" i="35" s="1"/>
  <c r="L30" i="35"/>
  <c r="L52" i="35" s="1"/>
  <c r="L31" i="35"/>
  <c r="L53" i="35" s="1"/>
  <c r="L27" i="35"/>
  <c r="L49" i="35" s="1"/>
  <c r="L37" i="35"/>
  <c r="L33" i="35"/>
  <c r="L55" i="35" s="1"/>
  <c r="L32" i="35"/>
  <c r="L54" i="35" s="1"/>
  <c r="L29" i="35"/>
  <c r="L51" i="35" s="1"/>
  <c r="L26" i="35"/>
  <c r="L48" i="35" s="1"/>
  <c r="P27" i="35"/>
  <c r="P49" i="35" s="1"/>
  <c r="O32" i="35"/>
  <c r="O29" i="35"/>
  <c r="O28" i="35"/>
  <c r="O27" i="35"/>
  <c r="O26" i="35"/>
  <c r="O31" i="35"/>
  <c r="O30" i="35"/>
  <c r="O37" i="35"/>
  <c r="O33" i="35"/>
  <c r="P33" i="35"/>
  <c r="P55" i="35" s="1"/>
  <c r="P30" i="35"/>
  <c r="P52" i="35" s="1"/>
  <c r="P32" i="35"/>
  <c r="P54" i="35" s="1"/>
  <c r="P31" i="35"/>
  <c r="P53" i="35" s="1"/>
  <c r="P37" i="35"/>
  <c r="P29" i="35"/>
  <c r="P51" i="35" s="1"/>
  <c r="P26" i="35"/>
  <c r="P48" i="35" s="1"/>
  <c r="P28" i="35"/>
  <c r="P50" i="35" s="1"/>
  <c r="S26" i="35"/>
  <c r="S27" i="35"/>
  <c r="S31" i="35"/>
  <c r="S28" i="35"/>
  <c r="S32" i="35"/>
  <c r="S37" i="35"/>
  <c r="S29" i="35"/>
  <c r="S30" i="35"/>
  <c r="T27" i="35"/>
  <c r="T49" i="35" s="1"/>
  <c r="C31" i="36"/>
  <c r="C27" i="36"/>
  <c r="C30" i="36"/>
  <c r="C33" i="36"/>
  <c r="C29" i="36"/>
  <c r="C37" i="36"/>
  <c r="C32" i="36"/>
  <c r="C26" i="36"/>
  <c r="C28" i="36"/>
  <c r="D32" i="36"/>
  <c r="D54" i="36" s="1"/>
  <c r="D28" i="36"/>
  <c r="D50" i="36" s="1"/>
  <c r="D26" i="36"/>
  <c r="D48" i="36" s="1"/>
  <c r="D33" i="36"/>
  <c r="D55" i="36" s="1"/>
  <c r="D30" i="36"/>
  <c r="D52" i="36" s="1"/>
  <c r="D27" i="36"/>
  <c r="D49" i="36" s="1"/>
  <c r="D31" i="36"/>
  <c r="D53" i="36" s="1"/>
  <c r="D37" i="36"/>
  <c r="D29" i="36"/>
  <c r="D51" i="36" s="1"/>
  <c r="G31" i="36"/>
  <c r="H31" i="36"/>
  <c r="H53" i="36" s="1"/>
  <c r="H27" i="36"/>
  <c r="H49" i="36" s="1"/>
  <c r="H26" i="36"/>
  <c r="H48" i="36" s="1"/>
  <c r="H37" i="36"/>
  <c r="H30" i="36"/>
  <c r="H52" i="36" s="1"/>
  <c r="H32" i="36"/>
  <c r="H54" i="36" s="1"/>
  <c r="H28" i="36"/>
  <c r="H50" i="36" s="1"/>
  <c r="H33" i="36"/>
  <c r="H55" i="36" s="1"/>
  <c r="H29" i="36"/>
  <c r="H51" i="36" s="1"/>
  <c r="G32" i="36"/>
  <c r="G30" i="36"/>
  <c r="G28" i="36"/>
  <c r="G33" i="36"/>
  <c r="G29" i="36"/>
  <c r="G26" i="36"/>
  <c r="G27" i="36"/>
  <c r="G37" i="36"/>
  <c r="L30" i="36"/>
  <c r="L52" i="36" s="1"/>
  <c r="L33" i="36"/>
  <c r="L55" i="36" s="1"/>
  <c r="L27" i="36"/>
  <c r="L49" i="36" s="1"/>
  <c r="L28" i="36"/>
  <c r="L50" i="36" s="1"/>
  <c r="L26" i="36"/>
  <c r="L48" i="36" s="1"/>
  <c r="L31" i="36"/>
  <c r="L53" i="36" s="1"/>
  <c r="L37" i="36"/>
  <c r="L29" i="36"/>
  <c r="L51" i="36" s="1"/>
  <c r="L32" i="36"/>
  <c r="L54" i="36" s="1"/>
  <c r="K37" i="36"/>
  <c r="K26" i="36"/>
  <c r="K27" i="36"/>
  <c r="K32" i="36"/>
  <c r="K28" i="36"/>
  <c r="K33" i="36"/>
  <c r="K29" i="36"/>
  <c r="K31" i="36"/>
  <c r="K30" i="36"/>
  <c r="O29" i="36"/>
  <c r="P33" i="36"/>
  <c r="P55" i="36" s="1"/>
  <c r="P29" i="36"/>
  <c r="P51" i="36" s="1"/>
  <c r="P28" i="36"/>
  <c r="P50" i="36" s="1"/>
  <c r="P32" i="36"/>
  <c r="P54" i="36" s="1"/>
  <c r="P26" i="36"/>
  <c r="P48" i="36" s="1"/>
  <c r="P27" i="36"/>
  <c r="P49" i="36" s="1"/>
  <c r="P30" i="36"/>
  <c r="P52" i="36" s="1"/>
  <c r="P37" i="36"/>
  <c r="P31" i="36"/>
  <c r="P53" i="36" s="1"/>
  <c r="O31" i="36"/>
  <c r="O27" i="36"/>
  <c r="O32" i="36"/>
  <c r="O30" i="36"/>
  <c r="O28" i="36"/>
  <c r="O26" i="36"/>
  <c r="O37" i="36"/>
  <c r="O33" i="36"/>
  <c r="T32" i="36"/>
  <c r="T54" i="36" s="1"/>
  <c r="T28" i="36"/>
  <c r="T50" i="36" s="1"/>
  <c r="T31" i="36"/>
  <c r="T53" i="36" s="1"/>
  <c r="T29" i="36"/>
  <c r="T51" i="36" s="1"/>
  <c r="T33" i="36"/>
  <c r="T55" i="36" s="1"/>
  <c r="T30" i="36"/>
  <c r="T52" i="36" s="1"/>
  <c r="T37" i="36"/>
  <c r="T27" i="36"/>
  <c r="T49" i="36" s="1"/>
  <c r="T26" i="36"/>
  <c r="T48" i="36" s="1"/>
  <c r="S30" i="36"/>
  <c r="S26" i="36"/>
  <c r="S33" i="36"/>
  <c r="S29" i="36"/>
  <c r="S31" i="36"/>
  <c r="S27" i="36"/>
  <c r="S28" i="36"/>
  <c r="S37" i="36"/>
  <c r="S32" i="36"/>
  <c r="C31" i="22"/>
  <c r="C32" i="22"/>
  <c r="C28" i="22"/>
  <c r="C26" i="22"/>
  <c r="C30" i="22"/>
  <c r="C33" i="22"/>
  <c r="C29" i="22"/>
  <c r="C37" i="22"/>
  <c r="C27" i="22"/>
  <c r="D33" i="22"/>
  <c r="D55" i="22" s="1"/>
  <c r="D31" i="22"/>
  <c r="D53" i="22" s="1"/>
  <c r="D37" i="22"/>
  <c r="D28" i="22"/>
  <c r="D50" i="22" s="1"/>
  <c r="D30" i="22"/>
  <c r="D52" i="22" s="1"/>
  <c r="D32" i="22"/>
  <c r="D54" i="22" s="1"/>
  <c r="D26" i="22"/>
  <c r="D48" i="22" s="1"/>
  <c r="D29" i="22"/>
  <c r="D51" i="22" s="1"/>
  <c r="D27" i="22"/>
  <c r="D49" i="22" s="1"/>
  <c r="G29" i="22"/>
  <c r="G32" i="22"/>
  <c r="G37" i="22"/>
  <c r="G26" i="22"/>
  <c r="G30" i="22"/>
  <c r="G28" i="22"/>
  <c r="G27" i="22"/>
  <c r="G31" i="22"/>
  <c r="G33" i="22"/>
  <c r="H29" i="22"/>
  <c r="H51" i="22" s="1"/>
  <c r="H31" i="22"/>
  <c r="H53" i="22" s="1"/>
  <c r="H32" i="22"/>
  <c r="H54" i="22" s="1"/>
  <c r="H30" i="22"/>
  <c r="H52" i="22" s="1"/>
  <c r="H28" i="22"/>
  <c r="H50" i="22" s="1"/>
  <c r="H33" i="22"/>
  <c r="H55" i="22" s="1"/>
  <c r="H26" i="22"/>
  <c r="H48" i="22" s="1"/>
  <c r="H27" i="22"/>
  <c r="H49" i="22" s="1"/>
  <c r="H37" i="22"/>
  <c r="K32" i="22"/>
  <c r="K30" i="22"/>
  <c r="K37" i="22"/>
  <c r="K28" i="22"/>
  <c r="K31" i="22"/>
  <c r="K29" i="22"/>
  <c r="K33" i="22"/>
  <c r="K27" i="22"/>
  <c r="K26" i="22"/>
  <c r="L33" i="22"/>
  <c r="L55" i="22" s="1"/>
  <c r="L26" i="22"/>
  <c r="L48" i="22" s="1"/>
  <c r="L37" i="22"/>
  <c r="L28" i="22"/>
  <c r="L50" i="22" s="1"/>
  <c r="L32" i="22"/>
  <c r="L54" i="22" s="1"/>
  <c r="L29" i="22"/>
  <c r="L51" i="22" s="1"/>
  <c r="L31" i="22"/>
  <c r="L53" i="22" s="1"/>
  <c r="L27" i="22"/>
  <c r="L49" i="22" s="1"/>
  <c r="L30" i="22"/>
  <c r="L52" i="22" s="1"/>
  <c r="P33" i="22"/>
  <c r="P55" i="22" s="1"/>
  <c r="P37" i="22"/>
  <c r="P26" i="22"/>
  <c r="P48" i="22" s="1"/>
  <c r="P27" i="22"/>
  <c r="P49" i="22" s="1"/>
  <c r="P28" i="22"/>
  <c r="P50" i="22" s="1"/>
  <c r="P30" i="22"/>
  <c r="P52" i="22" s="1"/>
  <c r="P29" i="22"/>
  <c r="P51" i="22" s="1"/>
  <c r="P31" i="22"/>
  <c r="P53" i="22" s="1"/>
  <c r="O31" i="22"/>
  <c r="O28" i="22"/>
  <c r="O26" i="22"/>
  <c r="O30" i="22"/>
  <c r="O37" i="22"/>
  <c r="O33" i="22"/>
  <c r="O32" i="22"/>
  <c r="O27" i="22"/>
  <c r="O29" i="22"/>
  <c r="P32" i="22"/>
  <c r="P54" i="22" s="1"/>
  <c r="S31" i="22"/>
  <c r="S33" i="22"/>
  <c r="S37" i="22"/>
  <c r="S30" i="22"/>
  <c r="S28" i="22"/>
  <c r="S32" i="22"/>
  <c r="S29" i="22"/>
  <c r="S26" i="22"/>
  <c r="S27" i="22"/>
  <c r="T31" i="22"/>
  <c r="T53" i="22" s="1"/>
  <c r="T28" i="22"/>
  <c r="T50" i="22" s="1"/>
  <c r="T29" i="22"/>
  <c r="T51" i="22" s="1"/>
  <c r="T26" i="22"/>
  <c r="T48" i="22" s="1"/>
  <c r="T37" i="22"/>
  <c r="T27" i="22"/>
  <c r="T49" i="22" s="1"/>
  <c r="T33" i="22"/>
  <c r="T55" i="22" s="1"/>
  <c r="T32" i="22"/>
  <c r="T54" i="22" s="1"/>
  <c r="T30" i="22"/>
  <c r="T52" i="22" s="1"/>
  <c r="T26" i="35" l="1"/>
  <c r="T48" i="35" s="1"/>
  <c r="T29" i="35"/>
  <c r="T51" i="35" s="1"/>
  <c r="K37" i="35"/>
  <c r="K59" i="35" s="1"/>
  <c r="T33" i="35"/>
  <c r="T55" i="35" s="1"/>
  <c r="T32" i="35"/>
  <c r="T54" i="35" s="1"/>
  <c r="T31" i="35"/>
  <c r="T53" i="35" s="1"/>
  <c r="K30" i="35"/>
  <c r="K52" i="35" s="1"/>
  <c r="K28" i="35"/>
  <c r="K50" i="35" s="1"/>
  <c r="T28" i="35"/>
  <c r="T50" i="35" s="1"/>
  <c r="T30" i="35"/>
  <c r="T52" i="35" s="1"/>
  <c r="K32" i="35"/>
  <c r="M32" i="35" s="1"/>
  <c r="M54" i="35" s="1"/>
  <c r="K27" i="35"/>
  <c r="M27" i="35" s="1"/>
  <c r="M49" i="35" s="1"/>
  <c r="D59" i="35"/>
  <c r="C54" i="35"/>
  <c r="E32" i="35"/>
  <c r="E54" i="35" s="1"/>
  <c r="E27" i="35"/>
  <c r="E49" i="35" s="1"/>
  <c r="C49" i="35"/>
  <c r="C52" i="35"/>
  <c r="E30" i="35"/>
  <c r="E52" i="35" s="1"/>
  <c r="C51" i="35"/>
  <c r="E29" i="35"/>
  <c r="E51" i="35" s="1"/>
  <c r="E37" i="35"/>
  <c r="E59" i="35" s="1"/>
  <c r="C59" i="35"/>
  <c r="C50" i="35"/>
  <c r="E28" i="35"/>
  <c r="E50" i="35" s="1"/>
  <c r="E33" i="35"/>
  <c r="E55" i="35" s="1"/>
  <c r="E31" i="35"/>
  <c r="E53" i="35" s="1"/>
  <c r="C53" i="35"/>
  <c r="C48" i="35"/>
  <c r="E26" i="35"/>
  <c r="E48" i="35" s="1"/>
  <c r="G55" i="35"/>
  <c r="I33" i="35"/>
  <c r="I55" i="35" s="1"/>
  <c r="G54" i="35"/>
  <c r="I32" i="35"/>
  <c r="I54" i="35" s="1"/>
  <c r="G52" i="35"/>
  <c r="I30" i="35"/>
  <c r="I52" i="35" s="1"/>
  <c r="G51" i="35"/>
  <c r="I29" i="35"/>
  <c r="I51" i="35" s="1"/>
  <c r="G50" i="35"/>
  <c r="I28" i="35"/>
  <c r="I50" i="35" s="1"/>
  <c r="G49" i="35"/>
  <c r="I27" i="35"/>
  <c r="I49" i="35" s="1"/>
  <c r="G59" i="35"/>
  <c r="I37" i="35"/>
  <c r="G48" i="35"/>
  <c r="I26" i="35"/>
  <c r="I48" i="35" s="1"/>
  <c r="H59" i="35"/>
  <c r="H38" i="35"/>
  <c r="G53" i="35"/>
  <c r="I31" i="35"/>
  <c r="I53" i="35" s="1"/>
  <c r="L59" i="35"/>
  <c r="K48" i="35"/>
  <c r="M26" i="35"/>
  <c r="M48" i="35" s="1"/>
  <c r="M33" i="35"/>
  <c r="M55" i="35" s="1"/>
  <c r="K51" i="35"/>
  <c r="M29" i="35"/>
  <c r="M51" i="35" s="1"/>
  <c r="K53" i="35"/>
  <c r="M31" i="35"/>
  <c r="M53" i="35" s="1"/>
  <c r="O52" i="35"/>
  <c r="Q30" i="35"/>
  <c r="Q52" i="35" s="1"/>
  <c r="O50" i="35"/>
  <c r="Q28" i="35"/>
  <c r="Q50" i="35" s="1"/>
  <c r="P59" i="35"/>
  <c r="O53" i="35"/>
  <c r="Q31" i="35"/>
  <c r="Q53" i="35" s="1"/>
  <c r="O51" i="35"/>
  <c r="Q29" i="35"/>
  <c r="Q51" i="35" s="1"/>
  <c r="O55" i="35"/>
  <c r="Q33" i="35"/>
  <c r="Q55" i="35" s="1"/>
  <c r="Q26" i="35"/>
  <c r="Q48" i="35" s="1"/>
  <c r="O48" i="35"/>
  <c r="O54" i="35"/>
  <c r="Q32" i="35"/>
  <c r="Q54" i="35" s="1"/>
  <c r="O59" i="35"/>
  <c r="Q37" i="35"/>
  <c r="Q59" i="35" s="1"/>
  <c r="O49" i="35"/>
  <c r="Q27" i="35"/>
  <c r="Q49" i="35" s="1"/>
  <c r="S59" i="35"/>
  <c r="U37" i="35"/>
  <c r="U59" i="35" s="1"/>
  <c r="S49" i="35"/>
  <c r="U27" i="35"/>
  <c r="U49" i="35" s="1"/>
  <c r="S54" i="35"/>
  <c r="S48" i="35"/>
  <c r="U26" i="35"/>
  <c r="U48" i="35" s="1"/>
  <c r="T59" i="35"/>
  <c r="S52" i="35"/>
  <c r="S50" i="35"/>
  <c r="S51" i="35"/>
  <c r="S53" i="35"/>
  <c r="C49" i="36"/>
  <c r="E27" i="36"/>
  <c r="E49" i="36" s="1"/>
  <c r="D59" i="36"/>
  <c r="C50" i="36"/>
  <c r="E28" i="36"/>
  <c r="E50" i="36" s="1"/>
  <c r="C48" i="36"/>
  <c r="E26" i="36"/>
  <c r="E48" i="36" s="1"/>
  <c r="C55" i="36"/>
  <c r="E33" i="36"/>
  <c r="E55" i="36" s="1"/>
  <c r="C54" i="36"/>
  <c r="E32" i="36"/>
  <c r="E54" i="36" s="1"/>
  <c r="C52" i="36"/>
  <c r="E30" i="36"/>
  <c r="E52" i="36" s="1"/>
  <c r="E37" i="36"/>
  <c r="E59" i="36" s="1"/>
  <c r="C59" i="36"/>
  <c r="C51" i="36"/>
  <c r="E29" i="36"/>
  <c r="E51" i="36" s="1"/>
  <c r="C53" i="36"/>
  <c r="E31" i="36"/>
  <c r="E53" i="36" s="1"/>
  <c r="G48" i="36"/>
  <c r="I26" i="36"/>
  <c r="I48" i="36" s="1"/>
  <c r="G52" i="36"/>
  <c r="I30" i="36"/>
  <c r="I52" i="36" s="1"/>
  <c r="G51" i="36"/>
  <c r="I29" i="36"/>
  <c r="I51" i="36" s="1"/>
  <c r="G54" i="36"/>
  <c r="I32" i="36"/>
  <c r="I54" i="36" s="1"/>
  <c r="G59" i="36"/>
  <c r="I37" i="36"/>
  <c r="I59" i="36" s="1"/>
  <c r="G55" i="36"/>
  <c r="I33" i="36"/>
  <c r="I55" i="36" s="1"/>
  <c r="G49" i="36"/>
  <c r="I27" i="36"/>
  <c r="I49" i="36" s="1"/>
  <c r="G50" i="36"/>
  <c r="I28" i="36"/>
  <c r="I50" i="36" s="1"/>
  <c r="H59" i="36"/>
  <c r="G53" i="36"/>
  <c r="I31" i="36"/>
  <c r="I53" i="36" s="1"/>
  <c r="K51" i="36"/>
  <c r="M29" i="36"/>
  <c r="M51" i="36" s="1"/>
  <c r="K49" i="36"/>
  <c r="M27" i="36"/>
  <c r="M49" i="36" s="1"/>
  <c r="K55" i="36"/>
  <c r="M33" i="36"/>
  <c r="M55" i="36" s="1"/>
  <c r="K48" i="36"/>
  <c r="M26" i="36"/>
  <c r="M48" i="36" s="1"/>
  <c r="L59" i="36"/>
  <c r="K52" i="36"/>
  <c r="M30" i="36"/>
  <c r="M52" i="36" s="1"/>
  <c r="K50" i="36"/>
  <c r="M28" i="36"/>
  <c r="M50" i="36" s="1"/>
  <c r="K59" i="36"/>
  <c r="M37" i="36"/>
  <c r="M59" i="36" s="1"/>
  <c r="K53" i="36"/>
  <c r="M31" i="36"/>
  <c r="M53" i="36" s="1"/>
  <c r="K54" i="36"/>
  <c r="M32" i="36"/>
  <c r="M54" i="36" s="1"/>
  <c r="O49" i="36"/>
  <c r="Q27" i="36"/>
  <c r="Q49" i="36" s="1"/>
  <c r="O50" i="36"/>
  <c r="Q28" i="36"/>
  <c r="Q50" i="36" s="1"/>
  <c r="O53" i="36"/>
  <c r="Q31" i="36"/>
  <c r="Q53" i="36" s="1"/>
  <c r="O55" i="36"/>
  <c r="Q33" i="36"/>
  <c r="Q55" i="36" s="1"/>
  <c r="O52" i="36"/>
  <c r="Q30" i="36"/>
  <c r="Q52" i="36" s="1"/>
  <c r="O48" i="36"/>
  <c r="Q26" i="36"/>
  <c r="Q48" i="36" s="1"/>
  <c r="O59" i="36"/>
  <c r="Q37" i="36"/>
  <c r="Q59" i="36" s="1"/>
  <c r="O54" i="36"/>
  <c r="Q32" i="36"/>
  <c r="Q54" i="36" s="1"/>
  <c r="P59" i="36"/>
  <c r="Q29" i="36"/>
  <c r="Q51" i="36" s="1"/>
  <c r="O51" i="36"/>
  <c r="S55" i="36"/>
  <c r="U33" i="36"/>
  <c r="U55" i="36" s="1"/>
  <c r="S49" i="36"/>
  <c r="U27" i="36"/>
  <c r="U49" i="36" s="1"/>
  <c r="U32" i="36"/>
  <c r="U54" i="36" s="1"/>
  <c r="S54" i="36"/>
  <c r="S53" i="36"/>
  <c r="U31" i="36"/>
  <c r="U53" i="36" s="1"/>
  <c r="S52" i="36"/>
  <c r="U30" i="36"/>
  <c r="U52" i="36" s="1"/>
  <c r="S50" i="36"/>
  <c r="U28" i="36"/>
  <c r="U50" i="36" s="1"/>
  <c r="S48" i="36"/>
  <c r="U26" i="36"/>
  <c r="U48" i="36" s="1"/>
  <c r="T59" i="36"/>
  <c r="S59" i="36"/>
  <c r="U37" i="36"/>
  <c r="U59" i="36" s="1"/>
  <c r="S51" i="36"/>
  <c r="U29" i="36"/>
  <c r="U51" i="36" s="1"/>
  <c r="D59" i="22"/>
  <c r="C59" i="22"/>
  <c r="E37" i="22"/>
  <c r="E59" i="22" s="1"/>
  <c r="C48" i="22"/>
  <c r="E26" i="22"/>
  <c r="E48" i="22" s="1"/>
  <c r="C51" i="22"/>
  <c r="E29" i="22"/>
  <c r="E51" i="22" s="1"/>
  <c r="C50" i="22"/>
  <c r="E28" i="22"/>
  <c r="E50" i="22" s="1"/>
  <c r="C55" i="22"/>
  <c r="E33" i="22"/>
  <c r="E55" i="22" s="1"/>
  <c r="C54" i="22"/>
  <c r="E32" i="22"/>
  <c r="E54" i="22" s="1"/>
  <c r="C49" i="22"/>
  <c r="E27" i="22"/>
  <c r="E49" i="22" s="1"/>
  <c r="C52" i="22"/>
  <c r="E30" i="22"/>
  <c r="E52" i="22" s="1"/>
  <c r="C53" i="22"/>
  <c r="E31" i="22"/>
  <c r="E53" i="22" s="1"/>
  <c r="H59" i="22"/>
  <c r="G53" i="22"/>
  <c r="I31" i="22"/>
  <c r="I53" i="22" s="1"/>
  <c r="G48" i="22"/>
  <c r="I26" i="22"/>
  <c r="I48" i="22" s="1"/>
  <c r="G49" i="22"/>
  <c r="I27" i="22"/>
  <c r="I49" i="22" s="1"/>
  <c r="G59" i="22"/>
  <c r="I37" i="22"/>
  <c r="I59" i="22" s="1"/>
  <c r="G50" i="22"/>
  <c r="I28" i="22"/>
  <c r="I50" i="22" s="1"/>
  <c r="I32" i="22"/>
  <c r="I54" i="22" s="1"/>
  <c r="G54" i="22"/>
  <c r="G55" i="22"/>
  <c r="I33" i="22"/>
  <c r="I55" i="22" s="1"/>
  <c r="G52" i="22"/>
  <c r="I30" i="22"/>
  <c r="I52" i="22" s="1"/>
  <c r="I29" i="22"/>
  <c r="I51" i="22" s="1"/>
  <c r="G51" i="22"/>
  <c r="L59" i="22"/>
  <c r="K50" i="22"/>
  <c r="M28" i="22"/>
  <c r="M50" i="22" s="1"/>
  <c r="K55" i="22"/>
  <c r="M33" i="22"/>
  <c r="M55" i="22" s="1"/>
  <c r="K59" i="22"/>
  <c r="M37" i="22"/>
  <c r="M29" i="22"/>
  <c r="M51" i="22" s="1"/>
  <c r="K51" i="22"/>
  <c r="K52" i="22"/>
  <c r="M30" i="22"/>
  <c r="M52" i="22" s="1"/>
  <c r="K49" i="22"/>
  <c r="M27" i="22"/>
  <c r="M49" i="22" s="1"/>
  <c r="K48" i="22"/>
  <c r="M26" i="22"/>
  <c r="M48" i="22" s="1"/>
  <c r="K53" i="22"/>
  <c r="M31" i="22"/>
  <c r="M53" i="22" s="1"/>
  <c r="K54" i="22"/>
  <c r="M32" i="22"/>
  <c r="M54" i="22" s="1"/>
  <c r="Q27" i="22"/>
  <c r="Q49" i="22" s="1"/>
  <c r="O49" i="22"/>
  <c r="O52" i="22"/>
  <c r="Q30" i="22"/>
  <c r="Q52" i="22" s="1"/>
  <c r="O54" i="22"/>
  <c r="Q32" i="22"/>
  <c r="Q54" i="22" s="1"/>
  <c r="O48" i="22"/>
  <c r="Q26" i="22"/>
  <c r="Q48" i="22" s="1"/>
  <c r="O55" i="22"/>
  <c r="Q33" i="22"/>
  <c r="Q55" i="22" s="1"/>
  <c r="O50" i="22"/>
  <c r="Q28" i="22"/>
  <c r="Q50" i="22" s="1"/>
  <c r="P59" i="22"/>
  <c r="O51" i="22"/>
  <c r="Q29" i="22"/>
  <c r="Q51" i="22" s="1"/>
  <c r="O59" i="22"/>
  <c r="Q37" i="22"/>
  <c r="Q59" i="22" s="1"/>
  <c r="Q31" i="22"/>
  <c r="Q53" i="22" s="1"/>
  <c r="O53" i="22"/>
  <c r="S48" i="22"/>
  <c r="U26" i="22"/>
  <c r="U48" i="22" s="1"/>
  <c r="S52" i="22"/>
  <c r="U30" i="22"/>
  <c r="U52" i="22" s="1"/>
  <c r="S51" i="22"/>
  <c r="U29" i="22"/>
  <c r="U51" i="22" s="1"/>
  <c r="S59" i="22"/>
  <c r="U37" i="22"/>
  <c r="U59" i="22" s="1"/>
  <c r="T59" i="22"/>
  <c r="S54" i="22"/>
  <c r="U32" i="22"/>
  <c r="U54" i="22" s="1"/>
  <c r="S55" i="22"/>
  <c r="U33" i="22"/>
  <c r="U55" i="22" s="1"/>
  <c r="S49" i="22"/>
  <c r="U27" i="22"/>
  <c r="U49" i="22" s="1"/>
  <c r="S50" i="22"/>
  <c r="U28" i="22"/>
  <c r="U50" i="22" s="1"/>
  <c r="S53" i="22"/>
  <c r="U31" i="22"/>
  <c r="U53" i="22" s="1"/>
  <c r="U29" i="35" l="1"/>
  <c r="U51" i="35" s="1"/>
  <c r="U30" i="35"/>
  <c r="U52" i="35" s="1"/>
  <c r="M30" i="35"/>
  <c r="M52" i="35" s="1"/>
  <c r="K49" i="35"/>
  <c r="K54" i="35"/>
  <c r="M37" i="35"/>
  <c r="M59" i="35" s="1"/>
  <c r="T38" i="35"/>
  <c r="T60" i="35" s="1"/>
  <c r="U31" i="35"/>
  <c r="U53" i="35" s="1"/>
  <c r="U33" i="35"/>
  <c r="U55" i="35" s="1"/>
  <c r="U28" i="35"/>
  <c r="U50" i="35" s="1"/>
  <c r="U32" i="35"/>
  <c r="U54" i="35" s="1"/>
  <c r="D38" i="36"/>
  <c r="D60" i="36" s="1"/>
  <c r="M28" i="35"/>
  <c r="M50" i="35" s="1"/>
  <c r="K38" i="36"/>
  <c r="K60" i="36" s="1"/>
  <c r="G69" i="36"/>
  <c r="H49" i="20" s="1"/>
  <c r="T38" i="36"/>
  <c r="T60" i="36" s="1"/>
  <c r="S38" i="36"/>
  <c r="S60" i="36" s="1"/>
  <c r="S38" i="35"/>
  <c r="O38" i="35"/>
  <c r="O60" i="35" s="1"/>
  <c r="P38" i="35"/>
  <c r="P60" i="35" s="1"/>
  <c r="D38" i="35"/>
  <c r="D60" i="35" s="1"/>
  <c r="E69" i="36"/>
  <c r="F49" i="20" s="1"/>
  <c r="F69" i="36"/>
  <c r="G49" i="20" s="1"/>
  <c r="C38" i="36"/>
  <c r="C60" i="36" s="1"/>
  <c r="C38" i="35"/>
  <c r="E38" i="35" s="1"/>
  <c r="E60" i="35" s="1"/>
  <c r="O38" i="22"/>
  <c r="O60" i="22" s="1"/>
  <c r="C69" i="35"/>
  <c r="D50" i="20" s="1"/>
  <c r="D69" i="35"/>
  <c r="E50" i="20" s="1"/>
  <c r="H60" i="35"/>
  <c r="G38" i="35"/>
  <c r="I59" i="35"/>
  <c r="F69" i="35"/>
  <c r="G50" i="20" s="1"/>
  <c r="C69" i="36"/>
  <c r="D49" i="20" s="1"/>
  <c r="H38" i="36"/>
  <c r="G38" i="36"/>
  <c r="D69" i="36"/>
  <c r="E49" i="20" s="1"/>
  <c r="L38" i="36"/>
  <c r="P38" i="36"/>
  <c r="O38" i="36"/>
  <c r="C69" i="22"/>
  <c r="D51" i="20" s="1"/>
  <c r="D38" i="22"/>
  <c r="C38" i="22"/>
  <c r="G38" i="22"/>
  <c r="H38" i="22"/>
  <c r="D69" i="22"/>
  <c r="E51" i="20" s="1"/>
  <c r="K38" i="22"/>
  <c r="K60" i="22" s="1"/>
  <c r="M59" i="22"/>
  <c r="E69" i="22"/>
  <c r="F51" i="20" s="1"/>
  <c r="L38" i="22"/>
  <c r="F69" i="22"/>
  <c r="G51" i="20" s="1"/>
  <c r="P38" i="22"/>
  <c r="T38" i="22"/>
  <c r="S38" i="22"/>
  <c r="G69" i="22"/>
  <c r="H51" i="20" s="1"/>
  <c r="G69" i="35" l="1"/>
  <c r="H50" i="20" s="1"/>
  <c r="E69" i="35"/>
  <c r="F50" i="20" s="1"/>
  <c r="L38" i="35"/>
  <c r="L60" i="35" s="1"/>
  <c r="K38" i="35"/>
  <c r="K60" i="35" s="1"/>
  <c r="U38" i="35"/>
  <c r="U60" i="35" s="1"/>
  <c r="C60" i="35"/>
  <c r="E38" i="36"/>
  <c r="E60" i="36" s="1"/>
  <c r="U38" i="36"/>
  <c r="U60" i="36" s="1"/>
  <c r="Q38" i="35"/>
  <c r="Q60" i="35" s="1"/>
  <c r="C39" i="35"/>
  <c r="C61" i="35" s="1"/>
  <c r="S60" i="35"/>
  <c r="Q38" i="22"/>
  <c r="Q60" i="22" s="1"/>
  <c r="D39" i="35"/>
  <c r="G60" i="35"/>
  <c r="I38" i="35"/>
  <c r="I60" i="35" s="1"/>
  <c r="H60" i="36"/>
  <c r="I38" i="36"/>
  <c r="I60" i="36" s="1"/>
  <c r="G60" i="36"/>
  <c r="L60" i="36"/>
  <c r="M38" i="36"/>
  <c r="M60" i="36" s="1"/>
  <c r="O60" i="36"/>
  <c r="Q38" i="36"/>
  <c r="Q60" i="36" s="1"/>
  <c r="P60" i="36"/>
  <c r="C60" i="22"/>
  <c r="E38" i="22"/>
  <c r="E60" i="22" s="1"/>
  <c r="D60" i="22"/>
  <c r="H60" i="22"/>
  <c r="G60" i="22"/>
  <c r="I38" i="22"/>
  <c r="I60" i="22" s="1"/>
  <c r="M38" i="22"/>
  <c r="L39" i="22" s="1"/>
  <c r="L61" i="22" s="1"/>
  <c r="L60" i="22"/>
  <c r="P60" i="22"/>
  <c r="U38" i="22"/>
  <c r="U60" i="22" s="1"/>
  <c r="S60" i="22"/>
  <c r="T60" i="22"/>
  <c r="S39" i="35" l="1"/>
  <c r="S61" i="35" s="1"/>
  <c r="T39" i="35"/>
  <c r="T61" i="35" s="1"/>
  <c r="M38" i="35"/>
  <c r="M60" i="35" s="1"/>
  <c r="O39" i="35"/>
  <c r="O61" i="35" s="1"/>
  <c r="C39" i="36"/>
  <c r="C61" i="36" s="1"/>
  <c r="P39" i="35"/>
  <c r="D39" i="36"/>
  <c r="D61" i="36" s="1"/>
  <c r="T39" i="36"/>
  <c r="T61" i="36" s="1"/>
  <c r="S39" i="36"/>
  <c r="S61" i="36" s="1"/>
  <c r="P39" i="22"/>
  <c r="P61" i="22" s="1"/>
  <c r="P39" i="36"/>
  <c r="P61" i="36" s="1"/>
  <c r="H39" i="22"/>
  <c r="H61" i="22" s="1"/>
  <c r="G39" i="35"/>
  <c r="G61" i="35" s="1"/>
  <c r="O39" i="36"/>
  <c r="O61" i="36" s="1"/>
  <c r="O39" i="22"/>
  <c r="O61" i="22" s="1"/>
  <c r="G39" i="36"/>
  <c r="G61" i="36" s="1"/>
  <c r="H39" i="35"/>
  <c r="H61" i="35" s="1"/>
  <c r="T39" i="22"/>
  <c r="T61" i="22" s="1"/>
  <c r="S39" i="22"/>
  <c r="S61" i="22" s="1"/>
  <c r="D61" i="35"/>
  <c r="E39" i="35"/>
  <c r="E61" i="35" s="1"/>
  <c r="H39" i="36"/>
  <c r="L39" i="36"/>
  <c r="K39" i="36"/>
  <c r="D39" i="22"/>
  <c r="C39" i="22"/>
  <c r="G39" i="22"/>
  <c r="K39" i="22"/>
  <c r="M60" i="22"/>
  <c r="U39" i="35" l="1"/>
  <c r="U61" i="35" s="1"/>
  <c r="Q39" i="35"/>
  <c r="Q61" i="35" s="1"/>
  <c r="L39" i="35"/>
  <c r="L61" i="35" s="1"/>
  <c r="P61" i="35"/>
  <c r="K39" i="35"/>
  <c r="K61" i="35" s="1"/>
  <c r="U39" i="36"/>
  <c r="U61" i="36" s="1"/>
  <c r="E39" i="36"/>
  <c r="E61" i="36" s="1"/>
  <c r="T40" i="35"/>
  <c r="T62" i="35" s="1"/>
  <c r="Q39" i="22"/>
  <c r="Q61" i="22" s="1"/>
  <c r="Q39" i="36"/>
  <c r="Q61" i="36" s="1"/>
  <c r="I39" i="35"/>
  <c r="I61" i="35" s="1"/>
  <c r="D40" i="35"/>
  <c r="D62" i="35" s="1"/>
  <c r="U39" i="22"/>
  <c r="T40" i="22" s="1"/>
  <c r="T62" i="22" s="1"/>
  <c r="C40" i="35"/>
  <c r="H61" i="36"/>
  <c r="I39" i="36"/>
  <c r="I61" i="36" s="1"/>
  <c r="K61" i="36"/>
  <c r="M39" i="36"/>
  <c r="M61" i="36" s="1"/>
  <c r="L61" i="36"/>
  <c r="D61" i="22"/>
  <c r="C61" i="22"/>
  <c r="E39" i="22"/>
  <c r="E61" i="22" s="1"/>
  <c r="G61" i="22"/>
  <c r="I39" i="22"/>
  <c r="I61" i="22" s="1"/>
  <c r="M39" i="22"/>
  <c r="K40" i="22" s="1"/>
  <c r="K61" i="22"/>
  <c r="P40" i="35" l="1"/>
  <c r="P62" i="35" s="1"/>
  <c r="S40" i="35"/>
  <c r="U40" i="35" s="1"/>
  <c r="U62" i="35" s="1"/>
  <c r="O40" i="35"/>
  <c r="O62" i="35" s="1"/>
  <c r="M39" i="35"/>
  <c r="M61" i="35" s="1"/>
  <c r="T40" i="36"/>
  <c r="T62" i="36" s="1"/>
  <c r="D40" i="36"/>
  <c r="D62" i="36" s="1"/>
  <c r="C40" i="36"/>
  <c r="C62" i="36" s="1"/>
  <c r="P40" i="36"/>
  <c r="P62" i="36" s="1"/>
  <c r="S40" i="36"/>
  <c r="S62" i="36" s="1"/>
  <c r="P40" i="22"/>
  <c r="P62" i="22" s="1"/>
  <c r="O40" i="22"/>
  <c r="O62" i="22" s="1"/>
  <c r="U61" i="22"/>
  <c r="S40" i="22"/>
  <c r="S62" i="22" s="1"/>
  <c r="G40" i="35"/>
  <c r="G62" i="35" s="1"/>
  <c r="H40" i="35"/>
  <c r="H62" i="35" s="1"/>
  <c r="O40" i="36"/>
  <c r="O62" i="36" s="1"/>
  <c r="C40" i="22"/>
  <c r="C62" i="22" s="1"/>
  <c r="H40" i="22"/>
  <c r="H62" i="22" s="1"/>
  <c r="D40" i="22"/>
  <c r="E40" i="35"/>
  <c r="E62" i="35" s="1"/>
  <c r="C62" i="35"/>
  <c r="S62" i="35"/>
  <c r="G40" i="36"/>
  <c r="H40" i="36"/>
  <c r="K40" i="36"/>
  <c r="L40" i="36"/>
  <c r="G40" i="22"/>
  <c r="K62" i="22"/>
  <c r="L40" i="22"/>
  <c r="M40" i="22" s="1"/>
  <c r="M61" i="22"/>
  <c r="Q40" i="35" l="1"/>
  <c r="P41" i="35" s="1"/>
  <c r="P63" i="35" s="1"/>
  <c r="L40" i="35"/>
  <c r="L62" i="35" s="1"/>
  <c r="K40" i="35"/>
  <c r="U40" i="36"/>
  <c r="U62" i="36" s="1"/>
  <c r="E40" i="36"/>
  <c r="E62" i="36" s="1"/>
  <c r="Q40" i="36"/>
  <c r="Q62" i="36" s="1"/>
  <c r="I40" i="35"/>
  <c r="I62" i="35" s="1"/>
  <c r="S41" i="35"/>
  <c r="S63" i="35" s="1"/>
  <c r="Q40" i="22"/>
  <c r="Q62" i="22" s="1"/>
  <c r="U40" i="22"/>
  <c r="T41" i="22" s="1"/>
  <c r="T63" i="22" s="1"/>
  <c r="T41" i="35"/>
  <c r="T63" i="35" s="1"/>
  <c r="C41" i="35"/>
  <c r="C63" i="35" s="1"/>
  <c r="E40" i="22"/>
  <c r="E62" i="22" s="1"/>
  <c r="D62" i="22"/>
  <c r="D41" i="35"/>
  <c r="I40" i="36"/>
  <c r="I62" i="36" s="1"/>
  <c r="G62" i="36"/>
  <c r="H62" i="36"/>
  <c r="L62" i="36"/>
  <c r="K62" i="36"/>
  <c r="M40" i="36"/>
  <c r="M62" i="36" s="1"/>
  <c r="G62" i="22"/>
  <c r="I40" i="22"/>
  <c r="I62" i="22" s="1"/>
  <c r="K41" i="22"/>
  <c r="K63" i="22" s="1"/>
  <c r="M62" i="22"/>
  <c r="L41" i="22"/>
  <c r="L62" i="22"/>
  <c r="M40" i="35" l="1"/>
  <c r="L41" i="35" s="1"/>
  <c r="L63" i="35" s="1"/>
  <c r="O41" i="35"/>
  <c r="O63" i="35" s="1"/>
  <c r="T41" i="36"/>
  <c r="T63" i="36" s="1"/>
  <c r="Q62" i="35"/>
  <c r="K62" i="35"/>
  <c r="D41" i="36"/>
  <c r="D63" i="36" s="1"/>
  <c r="M62" i="35"/>
  <c r="K41" i="35"/>
  <c r="S41" i="36"/>
  <c r="S63" i="36" s="1"/>
  <c r="C41" i="36"/>
  <c r="C63" i="36" s="1"/>
  <c r="P41" i="36"/>
  <c r="P63" i="36" s="1"/>
  <c r="O41" i="36"/>
  <c r="O63" i="36" s="1"/>
  <c r="H41" i="36"/>
  <c r="H63" i="36" s="1"/>
  <c r="U41" i="35"/>
  <c r="U63" i="35" s="1"/>
  <c r="H41" i="35"/>
  <c r="H63" i="35" s="1"/>
  <c r="G41" i="35"/>
  <c r="P41" i="22"/>
  <c r="P63" i="22" s="1"/>
  <c r="O41" i="22"/>
  <c r="L41" i="36"/>
  <c r="L63" i="36" s="1"/>
  <c r="G41" i="36"/>
  <c r="G63" i="36" s="1"/>
  <c r="K41" i="36"/>
  <c r="K63" i="36" s="1"/>
  <c r="U62" i="22"/>
  <c r="S41" i="22"/>
  <c r="C41" i="22"/>
  <c r="D41" i="22"/>
  <c r="D63" i="22" s="1"/>
  <c r="H41" i="22"/>
  <c r="H63" i="22" s="1"/>
  <c r="D63" i="35"/>
  <c r="E41" i="35"/>
  <c r="E63" i="35" s="1"/>
  <c r="G41" i="22"/>
  <c r="M41" i="22"/>
  <c r="L42" i="22" s="1"/>
  <c r="L64" i="22" s="1"/>
  <c r="L63" i="22"/>
  <c r="Q41" i="35" l="1"/>
  <c r="Q63" i="35" s="1"/>
  <c r="U41" i="36"/>
  <c r="U63" i="36" s="1"/>
  <c r="I41" i="36"/>
  <c r="I63" i="36" s="1"/>
  <c r="M41" i="35"/>
  <c r="K63" i="35"/>
  <c r="E41" i="36"/>
  <c r="D42" i="36" s="1"/>
  <c r="D64" i="36" s="1"/>
  <c r="M41" i="36"/>
  <c r="M63" i="36" s="1"/>
  <c r="Q41" i="36"/>
  <c r="Q63" i="36" s="1"/>
  <c r="T42" i="35"/>
  <c r="T64" i="35" s="1"/>
  <c r="S42" i="35"/>
  <c r="I41" i="35"/>
  <c r="G63" i="35"/>
  <c r="Q41" i="22"/>
  <c r="Q63" i="22" s="1"/>
  <c r="O63" i="22"/>
  <c r="L42" i="36"/>
  <c r="L64" i="36" s="1"/>
  <c r="D42" i="35"/>
  <c r="D64" i="35" s="1"/>
  <c r="U41" i="22"/>
  <c r="S63" i="22"/>
  <c r="E41" i="22"/>
  <c r="E63" i="22" s="1"/>
  <c r="C63" i="22"/>
  <c r="C42" i="35"/>
  <c r="G63" i="22"/>
  <c r="I41" i="22"/>
  <c r="I63" i="22" s="1"/>
  <c r="K42" i="22"/>
  <c r="M63" i="22"/>
  <c r="G42" i="36" l="1"/>
  <c r="G64" i="36" s="1"/>
  <c r="S42" i="36"/>
  <c r="S64" i="36" s="1"/>
  <c r="O42" i="35"/>
  <c r="P42" i="35"/>
  <c r="P64" i="35" s="1"/>
  <c r="T42" i="36"/>
  <c r="T64" i="36" s="1"/>
  <c r="P42" i="22"/>
  <c r="P64" i="22" s="1"/>
  <c r="H42" i="36"/>
  <c r="H64" i="36" s="1"/>
  <c r="M63" i="35"/>
  <c r="L42" i="35"/>
  <c r="L64" i="35" s="1"/>
  <c r="K42" i="35"/>
  <c r="C42" i="36"/>
  <c r="C64" i="36" s="1"/>
  <c r="E63" i="36"/>
  <c r="P42" i="36"/>
  <c r="P64" i="36" s="1"/>
  <c r="O42" i="36"/>
  <c r="O64" i="36" s="1"/>
  <c r="K42" i="36"/>
  <c r="K64" i="36" s="1"/>
  <c r="S64" i="35"/>
  <c r="U42" i="35"/>
  <c r="I63" i="35"/>
  <c r="G42" i="35"/>
  <c r="H42" i="35"/>
  <c r="H64" i="35" s="1"/>
  <c r="O42" i="22"/>
  <c r="O64" i="22" s="1"/>
  <c r="U63" i="22"/>
  <c r="S42" i="22"/>
  <c r="T42" i="22"/>
  <c r="T64" i="22" s="1"/>
  <c r="C42" i="22"/>
  <c r="D42" i="22"/>
  <c r="D64" i="22" s="1"/>
  <c r="H42" i="22"/>
  <c r="H64" i="22" s="1"/>
  <c r="E42" i="35"/>
  <c r="E64" i="35" s="1"/>
  <c r="C64" i="35"/>
  <c r="G42" i="22"/>
  <c r="M42" i="22"/>
  <c r="K43" i="22" s="1"/>
  <c r="K64" i="22"/>
  <c r="I42" i="36" l="1"/>
  <c r="I64" i="36" s="1"/>
  <c r="Q42" i="35"/>
  <c r="Q64" i="35" s="1"/>
  <c r="O64" i="35"/>
  <c r="U42" i="36"/>
  <c r="S43" i="36" s="1"/>
  <c r="S65" i="36" s="1"/>
  <c r="K64" i="35"/>
  <c r="M42" i="35"/>
  <c r="M64" i="35" s="1"/>
  <c r="E42" i="36"/>
  <c r="E64" i="36" s="1"/>
  <c r="M42" i="36"/>
  <c r="M64" i="36" s="1"/>
  <c r="Q42" i="22"/>
  <c r="Q64" i="22" s="1"/>
  <c r="Q42" i="36"/>
  <c r="Q64" i="36" s="1"/>
  <c r="U64" i="35"/>
  <c r="S43" i="35"/>
  <c r="T43" i="35"/>
  <c r="T65" i="35" s="1"/>
  <c r="I42" i="35"/>
  <c r="G64" i="35"/>
  <c r="D43" i="36"/>
  <c r="D65" i="36" s="1"/>
  <c r="U42" i="22"/>
  <c r="U64" i="22" s="1"/>
  <c r="S64" i="22"/>
  <c r="C43" i="35"/>
  <c r="C65" i="35" s="1"/>
  <c r="E42" i="22"/>
  <c r="E64" i="22" s="1"/>
  <c r="C64" i="22"/>
  <c r="D43" i="35"/>
  <c r="G64" i="22"/>
  <c r="I42" i="22"/>
  <c r="I64" i="22" s="1"/>
  <c r="K65" i="22"/>
  <c r="L43" i="22"/>
  <c r="L65" i="22" s="1"/>
  <c r="M64" i="22"/>
  <c r="O43" i="22" l="1"/>
  <c r="O65" i="22" s="1"/>
  <c r="G43" i="36"/>
  <c r="I43" i="36" s="1"/>
  <c r="I65" i="36" s="1"/>
  <c r="H43" i="36"/>
  <c r="H65" i="36" s="1"/>
  <c r="U64" i="36"/>
  <c r="O43" i="35"/>
  <c r="Q43" i="35" s="1"/>
  <c r="Q65" i="35" s="1"/>
  <c r="P43" i="35"/>
  <c r="P65" i="35" s="1"/>
  <c r="T43" i="36"/>
  <c r="T65" i="36" s="1"/>
  <c r="D43" i="22"/>
  <c r="D65" i="22" s="1"/>
  <c r="K43" i="36"/>
  <c r="K65" i="36" s="1"/>
  <c r="P43" i="22"/>
  <c r="P65" i="22" s="1"/>
  <c r="C43" i="36"/>
  <c r="E43" i="36" s="1"/>
  <c r="E65" i="36" s="1"/>
  <c r="L43" i="35"/>
  <c r="L65" i="35" s="1"/>
  <c r="K43" i="35"/>
  <c r="L43" i="36"/>
  <c r="L65" i="36" s="1"/>
  <c r="O65" i="35"/>
  <c r="O43" i="36"/>
  <c r="O65" i="36" s="1"/>
  <c r="P43" i="36"/>
  <c r="P65" i="36" s="1"/>
  <c r="U43" i="35"/>
  <c r="U65" i="35" s="1"/>
  <c r="S65" i="35"/>
  <c r="I64" i="35"/>
  <c r="H43" i="35"/>
  <c r="H65" i="35" s="1"/>
  <c r="G43" i="35"/>
  <c r="S43" i="22"/>
  <c r="T43" i="22"/>
  <c r="T65" i="22" s="1"/>
  <c r="H43" i="22"/>
  <c r="H65" i="22" s="1"/>
  <c r="C43" i="22"/>
  <c r="M43" i="22"/>
  <c r="K44" i="22" s="1"/>
  <c r="K66" i="22" s="1"/>
  <c r="G43" i="22"/>
  <c r="D65" i="35"/>
  <c r="E43" i="35"/>
  <c r="E65" i="35" s="1"/>
  <c r="G65" i="36"/>
  <c r="Q43" i="22" l="1"/>
  <c r="P44" i="22" s="1"/>
  <c r="P66" i="22" s="1"/>
  <c r="U43" i="36"/>
  <c r="U65" i="36" s="1"/>
  <c r="C44" i="36"/>
  <c r="C66" i="36" s="1"/>
  <c r="C65" i="36"/>
  <c r="D44" i="36"/>
  <c r="D66" i="36" s="1"/>
  <c r="M43" i="36"/>
  <c r="L44" i="36" s="1"/>
  <c r="L66" i="36" s="1"/>
  <c r="K65" i="35"/>
  <c r="M43" i="35"/>
  <c r="O44" i="35"/>
  <c r="G44" i="36"/>
  <c r="G66" i="36" s="1"/>
  <c r="P44" i="35"/>
  <c r="P66" i="35" s="1"/>
  <c r="Q43" i="36"/>
  <c r="Q65" i="36" s="1"/>
  <c r="H44" i="36"/>
  <c r="H66" i="36" s="1"/>
  <c r="T44" i="35"/>
  <c r="T66" i="35" s="1"/>
  <c r="S44" i="35"/>
  <c r="G65" i="35"/>
  <c r="I43" i="35"/>
  <c r="H44" i="35" s="1"/>
  <c r="H66" i="35" s="1"/>
  <c r="S65" i="22"/>
  <c r="U43" i="22"/>
  <c r="U65" i="22" s="1"/>
  <c r="D44" i="35"/>
  <c r="D66" i="35" s="1"/>
  <c r="L44" i="22"/>
  <c r="L66" i="22" s="1"/>
  <c r="C44" i="35"/>
  <c r="C66" i="35" s="1"/>
  <c r="M65" i="22"/>
  <c r="I43" i="22"/>
  <c r="G44" i="22" s="1"/>
  <c r="G66" i="22" s="1"/>
  <c r="E43" i="22"/>
  <c r="E65" i="22" s="1"/>
  <c r="C65" i="22"/>
  <c r="G65" i="22"/>
  <c r="I65" i="22"/>
  <c r="Q65" i="22"/>
  <c r="O44" i="22"/>
  <c r="O66" i="22" s="1"/>
  <c r="S44" i="36" l="1"/>
  <c r="T44" i="36"/>
  <c r="T66" i="36" s="1"/>
  <c r="E44" i="36"/>
  <c r="E66" i="36" s="1"/>
  <c r="C70" i="36" s="1"/>
  <c r="L49" i="20" s="1"/>
  <c r="K44" i="36"/>
  <c r="M44" i="36" s="1"/>
  <c r="M66" i="36" s="1"/>
  <c r="O44" i="36"/>
  <c r="O66" i="36" s="1"/>
  <c r="M65" i="36"/>
  <c r="M65" i="35"/>
  <c r="L44" i="35"/>
  <c r="L66" i="35" s="1"/>
  <c r="K44" i="35"/>
  <c r="P44" i="36"/>
  <c r="P66" i="36" s="1"/>
  <c r="Q44" i="35"/>
  <c r="Q66" i="35" s="1"/>
  <c r="O66" i="35"/>
  <c r="F70" i="35" s="1"/>
  <c r="O50" i="20" s="1"/>
  <c r="S66" i="36"/>
  <c r="I44" i="36"/>
  <c r="I66" i="36" s="1"/>
  <c r="D70" i="36" s="1"/>
  <c r="M49" i="20" s="1"/>
  <c r="S66" i="35"/>
  <c r="U44" i="35"/>
  <c r="U66" i="35" s="1"/>
  <c r="I65" i="35"/>
  <c r="G44" i="35"/>
  <c r="S44" i="22"/>
  <c r="S66" i="22" s="1"/>
  <c r="T44" i="22"/>
  <c r="T66" i="22" s="1"/>
  <c r="E44" i="35"/>
  <c r="E66" i="35" s="1"/>
  <c r="C70" i="35" s="1"/>
  <c r="L50" i="20" s="1"/>
  <c r="M44" i="22"/>
  <c r="M66" i="22" s="1"/>
  <c r="E70" i="22" s="1"/>
  <c r="N51" i="20" s="1"/>
  <c r="H44" i="22"/>
  <c r="H66" i="22" s="1"/>
  <c r="D44" i="22"/>
  <c r="D66" i="22" s="1"/>
  <c r="Q44" i="22"/>
  <c r="Q66" i="22" s="1"/>
  <c r="F70" i="22" s="1"/>
  <c r="O51" i="20" s="1"/>
  <c r="C44" i="22"/>
  <c r="K66" i="36" l="1"/>
  <c r="E70" i="36" s="1"/>
  <c r="N49" i="20" s="1"/>
  <c r="U44" i="36"/>
  <c r="U66" i="36" s="1"/>
  <c r="Q44" i="36"/>
  <c r="Q66" i="36" s="1"/>
  <c r="K66" i="35"/>
  <c r="M44" i="35"/>
  <c r="M66" i="35" s="1"/>
  <c r="G70" i="36"/>
  <c r="P49" i="20" s="1"/>
  <c r="G70" i="35"/>
  <c r="P50" i="20" s="1"/>
  <c r="I44" i="35"/>
  <c r="I66" i="35" s="1"/>
  <c r="G66" i="35"/>
  <c r="U44" i="22"/>
  <c r="U66" i="22" s="1"/>
  <c r="G70" i="22" s="1"/>
  <c r="P51" i="20" s="1"/>
  <c r="I44" i="22"/>
  <c r="I66" i="22" s="1"/>
  <c r="D70" i="22" s="1"/>
  <c r="M51" i="20" s="1"/>
  <c r="C66" i="22"/>
  <c r="E44" i="22"/>
  <c r="E66" i="22" s="1"/>
  <c r="F70" i="36"/>
  <c r="O49" i="20" s="1"/>
  <c r="E70" i="35" l="1"/>
  <c r="N50" i="20" s="1"/>
  <c r="D70" i="35"/>
  <c r="M50" i="20" s="1"/>
  <c r="C70" i="22"/>
  <c r="L51" i="20" s="1"/>
</calcChain>
</file>

<file path=xl/sharedStrings.xml><?xml version="1.0" encoding="utf-8"?>
<sst xmlns="http://schemas.openxmlformats.org/spreadsheetml/2006/main" count="1893" uniqueCount="132">
  <si>
    <t>Parameters_keep (1), Tgi</t>
  </si>
  <si>
    <t>Parameters_keep (2), Tga</t>
  </si>
  <si>
    <t>Parameters_keep (3), Tig</t>
  </si>
  <si>
    <t>Parameters_keep (4), Tag</t>
  </si>
  <si>
    <t>Parameters_keep (5), Tia</t>
  </si>
  <si>
    <t>Parameters_keep (6), Tai</t>
  </si>
  <si>
    <t>AIC</t>
  </si>
  <si>
    <t>BIC</t>
  </si>
  <si>
    <t>prevalence of goers,using MLE (yearly)</t>
  </si>
  <si>
    <t>prevalence of undecided, using MLE  (yearly)</t>
  </si>
  <si>
    <t>prevalence of absentees, using MLE  (yearly)</t>
  </si>
  <si>
    <t>prevalence of goers,using mean (yearly)</t>
  </si>
  <si>
    <t>prevalence of undecided, using mean (yearly)</t>
  </si>
  <si>
    <t>prevalence of absentees, using mean (yearly)</t>
  </si>
  <si>
    <t>prevalence of goers,using MLE</t>
  </si>
  <si>
    <t>prevalence of undecided, using MLE</t>
  </si>
  <si>
    <t>prevalence of absentees, using MLE</t>
  </si>
  <si>
    <t>prevalence of goers,using mean</t>
  </si>
  <si>
    <t>prevalence of undecided, using mean</t>
  </si>
  <si>
    <t>prevalence of absentees, using mean</t>
  </si>
  <si>
    <t>observed prevalence of goers (the ones we're trying to guess)</t>
  </si>
  <si>
    <t>observed prevalence of undecided (the ones we're trying to guess)</t>
  </si>
  <si>
    <t>observed prevalence of non-goers</t>
  </si>
  <si>
    <t>MLE's (8-year forecast)</t>
  </si>
  <si>
    <t>Means (8-year forecast)</t>
  </si>
  <si>
    <t>mean</t>
  </si>
  <si>
    <t>MLE's (1-year forecast)</t>
  </si>
  <si>
    <t>Means (1-year forecast)</t>
  </si>
  <si>
    <t>c_keep (1), Cgi</t>
  </si>
  <si>
    <t>c_keep (2), Cig</t>
  </si>
  <si>
    <t>c_keep (3), Cag</t>
  </si>
  <si>
    <t>c_keep (4), Cga</t>
  </si>
  <si>
    <t>c_keep (5), Cia</t>
  </si>
  <si>
    <t>c_keep (6), Cai</t>
  </si>
  <si>
    <t>Contagion</t>
  </si>
  <si>
    <t>Tgi</t>
  </si>
  <si>
    <t>Tga</t>
  </si>
  <si>
    <t>Tig</t>
  </si>
  <si>
    <t>Tag</t>
  </si>
  <si>
    <t>Tia</t>
  </si>
  <si>
    <t>Tai</t>
  </si>
  <si>
    <t>Diffusion</t>
  </si>
  <si>
    <t>Kgi</t>
  </si>
  <si>
    <t>Kga</t>
  </si>
  <si>
    <t>Kig</t>
  </si>
  <si>
    <t>Kag</t>
  </si>
  <si>
    <t>Kia</t>
  </si>
  <si>
    <t>Kai</t>
  </si>
  <si>
    <t>Hybrid</t>
  </si>
  <si>
    <t>Cgi</t>
  </si>
  <si>
    <t>Cig</t>
  </si>
  <si>
    <t>Cag</t>
  </si>
  <si>
    <t>Cga</t>
  </si>
  <si>
    <t>Cia</t>
  </si>
  <si>
    <t>Cai</t>
  </si>
  <si>
    <t>All models are estimated using 1-year forecast. That is the prevalences of the next year is predicted from the OBSERVED prevalences.  In 8-year forecast estimation, each following prevalnce is predicted from the model result the step before</t>
  </si>
  <si>
    <t>G</t>
  </si>
  <si>
    <t>D</t>
  </si>
  <si>
    <t>I</t>
  </si>
  <si>
    <t>A</t>
  </si>
  <si>
    <t>Ob</t>
  </si>
  <si>
    <t>M1y</t>
  </si>
  <si>
    <t>M8ys</t>
  </si>
  <si>
    <t>allyears</t>
  </si>
  <si>
    <t>Misfit</t>
  </si>
  <si>
    <t>H-M1y</t>
  </si>
  <si>
    <t>H-M8ys</t>
  </si>
  <si>
    <t>1-year estimation</t>
  </si>
  <si>
    <t>NA</t>
  </si>
  <si>
    <t>ia</t>
  </si>
  <si>
    <t>ag</t>
  </si>
  <si>
    <t>ai</t>
  </si>
  <si>
    <t>ig</t>
  </si>
  <si>
    <t>gi</t>
  </si>
  <si>
    <t>ga</t>
  </si>
  <si>
    <t>aa</t>
  </si>
  <si>
    <t>ii</t>
  </si>
  <si>
    <t>gg</t>
  </si>
  <si>
    <t>Year</t>
  </si>
  <si>
    <t>a</t>
  </si>
  <si>
    <t>i</t>
  </si>
  <si>
    <t>g</t>
  </si>
  <si>
    <t>Age</t>
  </si>
  <si>
    <t>Cohort</t>
  </si>
  <si>
    <t>g00</t>
  </si>
  <si>
    <t>g01</t>
  </si>
  <si>
    <t>g02</t>
  </si>
  <si>
    <t>g03</t>
  </si>
  <si>
    <t>g04</t>
  </si>
  <si>
    <t>g05</t>
  </si>
  <si>
    <t>g06</t>
  </si>
  <si>
    <t>g07</t>
  </si>
  <si>
    <t>g08</t>
  </si>
  <si>
    <t>i00</t>
  </si>
  <si>
    <t>i01</t>
  </si>
  <si>
    <t>i02</t>
  </si>
  <si>
    <t>i03</t>
  </si>
  <si>
    <t>i04</t>
  </si>
  <si>
    <t>i05</t>
  </si>
  <si>
    <t>i06</t>
  </si>
  <si>
    <t>i07</t>
  </si>
  <si>
    <t>i08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</si>
  <si>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</si>
  <si>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</si>
  <si>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</si>
  <si>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</si>
  <si>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</si>
  <si>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</si>
  <si>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</si>
  <si>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</si>
  <si>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</si>
  <si>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cohort</t>
  </si>
  <si>
    <t>t01</t>
  </si>
  <si>
    <t>t02</t>
  </si>
  <si>
    <t>t03</t>
  </si>
  <si>
    <t>t04</t>
  </si>
  <si>
    <t>t05</t>
  </si>
  <si>
    <t>t06</t>
  </si>
  <si>
    <t>t07</t>
  </si>
  <si>
    <t>transition</t>
  </si>
  <si>
    <t>category</t>
  </si>
  <si>
    <t>p00</t>
  </si>
  <si>
    <t>p01</t>
  </si>
  <si>
    <t>p02</t>
  </si>
  <si>
    <t>p03</t>
  </si>
  <si>
    <t>p04</t>
  </si>
  <si>
    <t>p05</t>
  </si>
  <si>
    <t>p06</t>
  </si>
  <si>
    <t>p07</t>
  </si>
  <si>
    <t>p08</t>
  </si>
  <si>
    <t>t08</t>
  </si>
  <si>
    <t>contagion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</si>
</sst>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sz val="10"/>
      <color theme="0"/>
      <name val="MS Sans Serif"/>
      <family val="2"/>
    </font>
  </fonts>
  <fills count="14">
    <fill>
      <patternFill patternType="none"/>
    </fill>
    <fill>
      <patternFill patternType="gray125"/>
    </fill>
    <fill>
      <patternFill patternType="solid">
        <fgColor rgb="FFFFA3A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0" fillId="0" borderId="0" xfId="0"/>
    <xf numFmtId="0" fontId="0" fillId="0" borderId="0" xfId="0" applyNumberFormat="1" applyAlignment="1"/>
    <xf numFmtId="0" fontId="0" fillId="0" borderId="0" xfId="0"/>
    <xf numFmtId="0" fontId="0" fillId="3" borderId="0" xfId="0" applyFill="1" applyAlignment="1">
      <alignment horizontal="center"/>
    </xf>
    <xf numFmtId="0" fontId="1" fillId="3" borderId="0" xfId="1" applyFill="1"/>
    <xf numFmtId="0" fontId="0" fillId="0" borderId="0" xfId="0" quotePrefix="1" applyNumberFormat="1"/>
    <xf numFmtId="0" fontId="1" fillId="3" borderId="7" xfId="1" applyFill="1" applyBorder="1" applyAlignment="1">
      <alignment horizontal="center" vertical="center"/>
    </xf>
    <xf numFmtId="0" fontId="1" fillId="3" borderId="0" xfId="1" applyFill="1" applyBorder="1"/>
    <xf numFmtId="0" fontId="1" fillId="3" borderId="0" xfId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2" fontId="1" fillId="3" borderId="0" xfId="1" applyNumberFormat="1" applyFill="1" applyBorder="1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1" fillId="3" borderId="0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2" fontId="1" fillId="3" borderId="0" xfId="1" applyNumberFormat="1" applyFill="1" applyBorder="1" applyAlignment="1">
      <alignment horizontal="center"/>
    </xf>
    <xf numFmtId="0" fontId="1" fillId="3" borderId="4" xfId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1" fillId="3" borderId="8" xfId="1" applyFill="1" applyBorder="1" applyAlignment="1">
      <alignment horizontal="center" vertical="center"/>
    </xf>
    <xf numFmtId="0" fontId="1" fillId="3" borderId="1" xfId="1" applyNumberFormat="1" applyFill="1" applyBorder="1" applyAlignment="1">
      <alignment horizontal="center" vertical="center"/>
    </xf>
    <xf numFmtId="0" fontId="1" fillId="3" borderId="2" xfId="1" applyNumberFormat="1" applyFill="1" applyBorder="1" applyAlignment="1">
      <alignment horizontal="center" vertical="center"/>
    </xf>
    <xf numFmtId="0" fontId="1" fillId="3" borderId="3" xfId="1" applyNumberFormat="1" applyFill="1" applyBorder="1" applyAlignment="1">
      <alignment horizontal="center" vertical="center"/>
    </xf>
    <xf numFmtId="0" fontId="1" fillId="3" borderId="4" xfId="1" applyNumberFormat="1" applyFill="1" applyBorder="1" applyAlignment="1">
      <alignment horizontal="center"/>
    </xf>
    <xf numFmtId="0" fontId="1" fillId="3" borderId="0" xfId="1" applyNumberFormat="1" applyFill="1" applyBorder="1" applyAlignment="1">
      <alignment horizontal="center"/>
    </xf>
    <xf numFmtId="0" fontId="1" fillId="3" borderId="5" xfId="1" applyNumberFormat="1" applyFill="1" applyBorder="1" applyAlignment="1">
      <alignment horizontal="center"/>
    </xf>
    <xf numFmtId="0" fontId="1" fillId="3" borderId="4" xfId="1" applyNumberFormat="1" applyFill="1" applyBorder="1" applyAlignment="1">
      <alignment horizontal="center" vertical="center"/>
    </xf>
    <xf numFmtId="0" fontId="1" fillId="3" borderId="0" xfId="1" applyNumberFormat="1" applyFill="1" applyBorder="1" applyAlignment="1">
      <alignment horizontal="center" vertical="center"/>
    </xf>
    <xf numFmtId="0" fontId="1" fillId="3" borderId="5" xfId="1" applyNumberFormat="1" applyFill="1" applyBorder="1" applyAlignment="1">
      <alignment horizontal="center" vertical="center"/>
    </xf>
    <xf numFmtId="0" fontId="1" fillId="3" borderId="6" xfId="1" applyNumberFormat="1" applyFill="1" applyBorder="1" applyAlignment="1">
      <alignment horizontal="center" vertical="center"/>
    </xf>
    <xf numFmtId="0" fontId="1" fillId="3" borderId="7" xfId="1" applyNumberFormat="1" applyFill="1" applyBorder="1" applyAlignment="1">
      <alignment horizontal="center" vertical="center"/>
    </xf>
    <xf numFmtId="0" fontId="1" fillId="3" borderId="8" xfId="1" applyNumberFormat="1" applyFill="1" applyBorder="1" applyAlignment="1">
      <alignment horizontal="center" vertical="center"/>
    </xf>
    <xf numFmtId="0" fontId="3" fillId="6" borderId="0" xfId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1" fillId="3" borderId="0" xfId="1" applyFill="1" applyAlignment="1">
      <alignment horizontal="left"/>
    </xf>
    <xf numFmtId="0" fontId="0" fillId="0" borderId="0" xfId="0"/>
    <xf numFmtId="0" fontId="0" fillId="3" borderId="0" xfId="0" applyFill="1"/>
    <xf numFmtId="0" fontId="0" fillId="0" borderId="0" xfId="0"/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0" xfId="0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0" fillId="3" borderId="0" xfId="0" applyFill="1" applyBorder="1"/>
    <xf numFmtId="2" fontId="0" fillId="3" borderId="8" xfId="0" applyNumberFormat="1" applyFill="1" applyBorder="1"/>
    <xf numFmtId="2" fontId="0" fillId="3" borderId="5" xfId="0" applyNumberFormat="1" applyFill="1" applyBorder="1"/>
    <xf numFmtId="0" fontId="0" fillId="3" borderId="8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7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2" fontId="0" fillId="3" borderId="7" xfId="0" applyNumberFormat="1" applyFill="1" applyBorder="1"/>
    <xf numFmtId="2" fontId="0" fillId="3" borderId="0" xfId="0" applyNumberFormat="1" applyFill="1" applyBorder="1"/>
    <xf numFmtId="0" fontId="0" fillId="7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2" fontId="0" fillId="3" borderId="0" xfId="0" applyNumberFormat="1" applyFill="1"/>
    <xf numFmtId="0" fontId="0" fillId="9" borderId="5" xfId="0" applyFill="1" applyBorder="1"/>
    <xf numFmtId="0" fontId="0" fillId="9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2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2" fontId="2" fillId="6" borderId="0" xfId="0" applyNumberFormat="1" applyFont="1" applyFill="1" applyBorder="1"/>
    <xf numFmtId="2" fontId="2" fillId="6" borderId="7" xfId="0" applyNumberFormat="1" applyFont="1" applyFill="1" applyBorder="1"/>
    <xf numFmtId="2" fontId="2" fillId="6" borderId="5" xfId="0" applyNumberFormat="1" applyFont="1" applyFill="1" applyBorder="1"/>
    <xf numFmtId="2" fontId="2" fillId="6" borderId="8" xfId="0" applyNumberFormat="1" applyFont="1" applyFill="1" applyBorder="1"/>
    <xf numFmtId="1" fontId="0" fillId="3" borderId="0" xfId="0" applyNumberFormat="1" applyFill="1" applyBorder="1"/>
    <xf numFmtId="1" fontId="0" fillId="3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0" fontId="0" fillId="3" borderId="0" xfId="0" applyNumberFormat="1" applyFill="1" applyAlignment="1"/>
    <xf numFmtId="0" fontId="0" fillId="3" borderId="0" xfId="0" applyFill="1" applyAlignment="1">
      <alignment horizontal="center" vertical="center"/>
    </xf>
    <xf numFmtId="164" fontId="0" fillId="3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22086970777491"/>
          <c:y val="4.1803210971277496E-2"/>
          <c:w val="0.79024259478370851"/>
          <c:h val="0.83951102730223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Parameters!$H$1</c:f>
              <c:strCache>
                <c:ptCount val="1"/>
                <c:pt idx="0">
                  <c:v>Cag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Parameters!$H$2:$H$6</c:f>
              <c:numCache>
                <c:formatCode>General</c:formatCode>
                <c:ptCount val="5"/>
                <c:pt idx="0">
                  <c:v>0.35883999999999999</c:v>
                </c:pt>
                <c:pt idx="1">
                  <c:v>0.35565999999999998</c:v>
                </c:pt>
                <c:pt idx="2">
                  <c:v>0.40795999999999999</c:v>
                </c:pt>
                <c:pt idx="3">
                  <c:v>0.37654500000000002</c:v>
                </c:pt>
                <c:pt idx="4">
                  <c:v>0.38235000000000002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Parameters!$N$1</c:f>
              <c:strCache>
                <c:ptCount val="1"/>
                <c:pt idx="0">
                  <c:v>Tag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Parameters!$N$2:$N$6</c:f>
              <c:numCache>
                <c:formatCode>General</c:formatCode>
                <c:ptCount val="5"/>
                <c:pt idx="0">
                  <c:v>0.45984999999999998</c:v>
                </c:pt>
                <c:pt idx="1">
                  <c:v>0.44402999999999998</c:v>
                </c:pt>
                <c:pt idx="2">
                  <c:v>0.44630999999999998</c:v>
                </c:pt>
                <c:pt idx="3">
                  <c:v>0.43345400000000001</c:v>
                </c:pt>
                <c:pt idx="4">
                  <c:v>0.43495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8048"/>
        <c:axId val="77378624"/>
      </c:scatterChart>
      <c:valAx>
        <c:axId val="7737804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crossAx val="77378624"/>
        <c:crossesAt val="0"/>
        <c:crossBetween val="midCat"/>
        <c:majorUnit val="1"/>
      </c:valAx>
      <c:valAx>
        <c:axId val="77378624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737804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</a:t>
            </a:r>
          </a:p>
        </c:rich>
      </c:tx>
      <c:layout>
        <c:manualLayout>
          <c:xMode val="edge"/>
          <c:yMode val="edge"/>
          <c:x val="0.26521515282896169"/>
          <c:y val="5.912820811266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7815036051528037E-2"/>
          <c:y val="8.9450037828085902E-2"/>
          <c:w val="0.79959951126798801"/>
          <c:h val="0.83588197637199557"/>
        </c:manualLayout>
      </c:layout>
      <c:lineChart>
        <c:grouping val="standard"/>
        <c:varyColors val="0"/>
        <c:ser>
          <c:idx val="1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'Model solutions'!#REF!</c:f>
            </c:num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none"/>
          </c:marker>
          <c:cat>
            <c:numRef>
              <c:f>'Model solutions'!#REF!</c:f>
            </c:num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solutions'!#REF!</c:f>
            </c:num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  <a:prstDash val="dash"/>
            </a:ln>
            <a:effectLst>
              <a:outerShdw blurRad="25400" dist="38100" dir="2700000" sx="99000" sy="99000" algn="tl" rotWithShape="0">
                <a:prstClr val="black">
                  <a:alpha val="45000"/>
                </a:prstClr>
              </a:outerShdw>
            </a:effectLst>
          </c:spPr>
          <c:marker>
            <c:symbol val="none"/>
          </c:marker>
          <c:cat>
            <c:numRef>
              <c:f>'Model solutions'!#REF!</c:f>
            </c:num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solutions'!#REF!</c:f>
            </c:num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525888"/>
        <c:axId val="263801088"/>
      </c:lineChart>
      <c:catAx>
        <c:axId val="295525888"/>
        <c:scaling>
          <c:orientation val="maxMin"/>
        </c:scaling>
        <c:delete val="1"/>
        <c:axPos val="b"/>
        <c:numFmt formatCode="General" sourceLinked="1"/>
        <c:majorTickMark val="out"/>
        <c:minorTickMark val="none"/>
        <c:tickLblPos val="nextTo"/>
        <c:crossAx val="263801088"/>
        <c:crosses val="autoZero"/>
        <c:auto val="1"/>
        <c:lblAlgn val="ctr"/>
        <c:lblOffset val="100"/>
        <c:noMultiLvlLbl val="0"/>
      </c:catAx>
      <c:valAx>
        <c:axId val="263801088"/>
        <c:scaling>
          <c:orientation val="minMax"/>
          <c:max val="140"/>
        </c:scaling>
        <c:delete val="0"/>
        <c:axPos val="r"/>
        <c:majorGridlines/>
        <c:numFmt formatCode="General" sourceLinked="1"/>
        <c:majorTickMark val="out"/>
        <c:minorTickMark val="none"/>
        <c:tickLblPos val="low"/>
        <c:crossAx val="295525888"/>
        <c:crossesAt val="198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dirty="0" smtClean="0">
                <a:latin typeface="Times New Roman" panose="02020603050405020304" pitchFamily="18" charset="0"/>
                <a:cs typeface="Times New Roman" panose="02020603050405020304" pitchFamily="18" charset="0"/>
              </a:rPr>
              <a:t>√SS</a:t>
            </a:r>
            <a:endParaRPr lang="en-US" dirty="0"/>
          </a:p>
        </c:rich>
      </c:tx>
      <c:layout>
        <c:manualLayout>
          <c:xMode val="edge"/>
          <c:yMode val="edge"/>
          <c:x val="0.25954271660982864"/>
          <c:y val="2.173785290491315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solutions'!$K$49</c:f>
              <c:strCache>
                <c:ptCount val="1"/>
                <c:pt idx="0">
                  <c:v>Contagion</c:v>
                </c:pt>
              </c:strCache>
            </c:strRef>
          </c:tx>
          <c:spPr>
            <a:ln>
              <a:solidFill>
                <a:schemeClr val="dk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dk1"/>
                </a:solidFill>
              </a:ln>
            </c:spPr>
          </c:marker>
          <c:cat>
            <c:numRef>
              <c:f>'Model solutions'!$L$48:$P$48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solutions'!$L$49:$P$49</c:f>
              <c:numCache>
                <c:formatCode>General</c:formatCode>
                <c:ptCount val="5"/>
                <c:pt idx="0">
                  <c:v>1.2883041789275365</c:v>
                </c:pt>
                <c:pt idx="1">
                  <c:v>0.96647297687257261</c:v>
                </c:pt>
                <c:pt idx="2">
                  <c:v>2.2565646288140697</c:v>
                </c:pt>
                <c:pt idx="3">
                  <c:v>1.0945924670333882</c:v>
                </c:pt>
                <c:pt idx="4">
                  <c:v>1.3219603722195534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solutions'!$K$50</c:f>
              <c:strCache>
                <c:ptCount val="1"/>
                <c:pt idx="0">
                  <c:v>Diffusion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solutions'!$L$48:$P$48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solutions'!$L$50:$P$50</c:f>
              <c:numCache>
                <c:formatCode>General</c:formatCode>
                <c:ptCount val="5"/>
                <c:pt idx="0">
                  <c:v>5.6946547267194107E-2</c:v>
                </c:pt>
                <c:pt idx="1">
                  <c:v>5.3793238534249332E-2</c:v>
                </c:pt>
                <c:pt idx="2">
                  <c:v>7.2384264513211741E-2</c:v>
                </c:pt>
                <c:pt idx="3">
                  <c:v>5.8130192443304037E-2</c:v>
                </c:pt>
                <c:pt idx="4">
                  <c:v>9.2619121314672218E-2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 solutions'!$K$51</c:f>
              <c:strCache>
                <c:ptCount val="1"/>
                <c:pt idx="0">
                  <c:v>Hybrid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solutions'!$L$48:$P$48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solutions'!$L$51:$P$51</c:f>
              <c:numCache>
                <c:formatCode>General</c:formatCode>
                <c:ptCount val="5"/>
                <c:pt idx="0">
                  <c:v>4.5103426506826257E-2</c:v>
                </c:pt>
                <c:pt idx="1">
                  <c:v>4.5334210423704988E-2</c:v>
                </c:pt>
                <c:pt idx="2">
                  <c:v>5.4066461305266017E-2</c:v>
                </c:pt>
                <c:pt idx="3">
                  <c:v>7.6207301263463492E-2</c:v>
                </c:pt>
                <c:pt idx="4">
                  <c:v>8.155079596293191E-2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37120"/>
        <c:axId val="263803392"/>
      </c:lineChart>
      <c:catAx>
        <c:axId val="27603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803392"/>
        <c:crosses val="autoZero"/>
        <c:auto val="1"/>
        <c:lblAlgn val="ctr"/>
        <c:lblOffset val="100"/>
        <c:noMultiLvlLbl val="0"/>
      </c:catAx>
      <c:valAx>
        <c:axId val="263803392"/>
        <c:scaling>
          <c:orientation val="minMax"/>
          <c:max val="0.35000000000000003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276037120"/>
        <c:crosses val="autoZero"/>
        <c:crossBetween val="between"/>
        <c:majorUnit val="5.0000000000000017E-2"/>
        <c:minorUnit val="2.0000000000000007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prstClr val="black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 dirty="0" smtClean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√SS</a:t>
            </a:r>
            <a:endParaRPr lang="en-US" dirty="0" smtClean="0">
              <a:effectLst/>
            </a:endParaRPr>
          </a:p>
        </c:rich>
      </c:tx>
      <c:layout>
        <c:manualLayout>
          <c:xMode val="edge"/>
          <c:yMode val="edge"/>
          <c:x val="0.26049975386141477"/>
          <c:y val="5.281546845657041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solutions'!$C$49</c:f>
              <c:strCache>
                <c:ptCount val="1"/>
                <c:pt idx="0">
                  <c:v>Contagion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dk1"/>
                </a:solidFill>
              </a:ln>
            </c:spPr>
          </c:marker>
          <c:cat>
            <c:numRef>
              <c:f>'Model solutions'!$D$48:$H$48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solutions'!$D$49:$H$49</c:f>
              <c:numCache>
                <c:formatCode>General</c:formatCode>
                <c:ptCount val="5"/>
                <c:pt idx="0">
                  <c:v>9.958432449745093E-2</c:v>
                </c:pt>
                <c:pt idx="1">
                  <c:v>0.10775609617408004</c:v>
                </c:pt>
                <c:pt idx="2">
                  <c:v>0.16313493227589562</c:v>
                </c:pt>
                <c:pt idx="3">
                  <c:v>0.17718368536270521</c:v>
                </c:pt>
                <c:pt idx="4">
                  <c:v>0.21981412868521993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solutions'!$C$50</c:f>
              <c:strCache>
                <c:ptCount val="1"/>
                <c:pt idx="0">
                  <c:v>Diffusion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solutions'!$D$48:$H$48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solutions'!$D$50:$H$50</c:f>
              <c:numCache>
                <c:formatCode>General</c:formatCode>
                <c:ptCount val="5"/>
                <c:pt idx="0">
                  <c:v>5.3114178554285345E-2</c:v>
                </c:pt>
                <c:pt idx="1">
                  <c:v>5.4928251013929258E-2</c:v>
                </c:pt>
                <c:pt idx="2">
                  <c:v>6.9586233061804365E-2</c:v>
                </c:pt>
                <c:pt idx="3">
                  <c:v>6.1215230709938583E-2</c:v>
                </c:pt>
                <c:pt idx="4">
                  <c:v>8.9369707094941714E-2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 solutions'!$C$51</c:f>
              <c:strCache>
                <c:ptCount val="1"/>
                <c:pt idx="0">
                  <c:v>Hybrid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rgbClr val="0070C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solutions'!$D$48:$H$48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solutions'!$D$51:$H$51</c:f>
              <c:numCache>
                <c:formatCode>General</c:formatCode>
                <c:ptCount val="5"/>
                <c:pt idx="0">
                  <c:v>5.4644382445038532E-2</c:v>
                </c:pt>
                <c:pt idx="1">
                  <c:v>5.3861518302147644E-2</c:v>
                </c:pt>
                <c:pt idx="2">
                  <c:v>6.8692327595255398E-2</c:v>
                </c:pt>
                <c:pt idx="3">
                  <c:v>6.7023477877471732E-2</c:v>
                </c:pt>
                <c:pt idx="4">
                  <c:v>8.5987164788817586E-2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62752"/>
        <c:axId val="266895360"/>
      </c:lineChart>
      <c:catAx>
        <c:axId val="33716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895360"/>
        <c:crosses val="autoZero"/>
        <c:auto val="1"/>
        <c:lblAlgn val="ctr"/>
        <c:lblOffset val="100"/>
        <c:noMultiLvlLbl val="0"/>
      </c:catAx>
      <c:valAx>
        <c:axId val="266895360"/>
        <c:scaling>
          <c:orientation val="minMax"/>
          <c:max val="0.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337162752"/>
        <c:crosses val="autoZero"/>
        <c:crossBetween val="between"/>
        <c:majorUnit val="5.0000000000000017E-2"/>
        <c:minorUnit val="2.0000000000000007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</a:t>
            </a:r>
          </a:p>
        </c:rich>
      </c:tx>
      <c:layout>
        <c:manualLayout>
          <c:xMode val="edge"/>
          <c:yMode val="edge"/>
          <c:x val="0.2841139488012514"/>
          <c:y val="8.704641000541470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solutions'!#REF!</c:f>
            </c:num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solutions'!#REF!</c:f>
            </c:num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Pt>
            <c:idx val="3"/>
            <c:marker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</c:dPt>
          <c:cat>
            <c:numRef>
              <c:f>'Model solutions'!#REF!</c:f>
            </c:num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63776"/>
        <c:axId val="266897664"/>
      </c:lineChart>
      <c:catAx>
        <c:axId val="3371637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one"/>
        <c:crossAx val="266897664"/>
        <c:crosses val="autoZero"/>
        <c:auto val="1"/>
        <c:lblAlgn val="ctr"/>
        <c:lblOffset val="100"/>
        <c:noMultiLvlLbl val="0"/>
      </c:catAx>
      <c:valAx>
        <c:axId val="266897664"/>
        <c:scaling>
          <c:orientation val="minMax"/>
          <c:max val="400"/>
        </c:scaling>
        <c:delete val="0"/>
        <c:axPos val="r"/>
        <c:majorGridlines/>
        <c:numFmt formatCode="General" sourceLinked="1"/>
        <c:majorTickMark val="out"/>
        <c:minorTickMark val="none"/>
        <c:tickLblPos val="low"/>
        <c:crossAx val="337163776"/>
        <c:crossesAt val="198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</a:t>
            </a:r>
          </a:p>
        </c:rich>
      </c:tx>
      <c:layout>
        <c:manualLayout>
          <c:xMode val="edge"/>
          <c:yMode val="edge"/>
          <c:x val="0.41643169929707596"/>
          <c:y val="6.65192341267531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7815036051528037E-2"/>
          <c:y val="8.9450037828085902E-2"/>
          <c:w val="0.79959951126798801"/>
          <c:h val="0.83588197637199557"/>
        </c:manualLayout>
      </c:layout>
      <c:lineChart>
        <c:grouping val="standard"/>
        <c:varyColors val="0"/>
        <c:ser>
          <c:idx val="1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'Model solutions'!#REF!</c:f>
            </c:num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none"/>
          </c:marker>
          <c:cat>
            <c:numRef>
              <c:f>'Model solutions'!#REF!</c:f>
            </c:num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solutions'!#REF!</c:f>
            </c:num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  <a:prstDash val="dash"/>
            </a:ln>
            <a:effectLst>
              <a:outerShdw blurRad="25400" dist="38100" dir="2700000" sx="99000" sy="99000" algn="tl" rotWithShape="0">
                <a:prstClr val="black">
                  <a:alpha val="45000"/>
                </a:prstClr>
              </a:outerShdw>
            </a:effectLst>
          </c:spPr>
          <c:marker>
            <c:symbol val="none"/>
          </c:marker>
          <c:cat>
            <c:numRef>
              <c:f>'Model solutions'!#REF!</c:f>
            </c:num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solutions'!#REF!</c:f>
            </c:num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64288"/>
        <c:axId val="266900544"/>
      </c:lineChart>
      <c:catAx>
        <c:axId val="337164288"/>
        <c:scaling>
          <c:orientation val="maxMin"/>
        </c:scaling>
        <c:delete val="1"/>
        <c:axPos val="b"/>
        <c:numFmt formatCode="General" sourceLinked="1"/>
        <c:majorTickMark val="out"/>
        <c:minorTickMark val="none"/>
        <c:tickLblPos val="nextTo"/>
        <c:crossAx val="266900544"/>
        <c:crosses val="autoZero"/>
        <c:auto val="1"/>
        <c:lblAlgn val="ctr"/>
        <c:lblOffset val="100"/>
        <c:noMultiLvlLbl val="0"/>
      </c:catAx>
      <c:valAx>
        <c:axId val="266900544"/>
        <c:scaling>
          <c:orientation val="minMax"/>
          <c:max val="80"/>
        </c:scaling>
        <c:delete val="0"/>
        <c:axPos val="r"/>
        <c:majorGridlines/>
        <c:numFmt formatCode="General" sourceLinked="1"/>
        <c:majorTickMark val="out"/>
        <c:minorTickMark val="none"/>
        <c:tickLblPos val="low"/>
        <c:crossAx val="337164288"/>
        <c:crossesAt val="198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</a:t>
            </a:r>
          </a:p>
        </c:rich>
      </c:tx>
      <c:layout>
        <c:manualLayout>
          <c:xMode val="edge"/>
          <c:yMode val="edge"/>
          <c:x val="0.41570223703670728"/>
          <c:y val="7.913310000492244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solutions'!#REF!</c:f>
            </c:num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solutions'!#REF!</c:f>
            </c:num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Pt>
            <c:idx val="3"/>
            <c:marker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</c:dPt>
          <c:cat>
            <c:numRef>
              <c:f>'Model solutions'!#REF!</c:f>
            </c:num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65824"/>
        <c:axId val="266902848"/>
      </c:lineChart>
      <c:catAx>
        <c:axId val="337165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one"/>
        <c:crossAx val="266902848"/>
        <c:crosses val="autoZero"/>
        <c:auto val="1"/>
        <c:lblAlgn val="ctr"/>
        <c:lblOffset val="100"/>
        <c:noMultiLvlLbl val="0"/>
      </c:catAx>
      <c:valAx>
        <c:axId val="266902848"/>
        <c:scaling>
          <c:orientation val="minMax"/>
          <c:max val="200"/>
        </c:scaling>
        <c:delete val="0"/>
        <c:axPos val="r"/>
        <c:majorGridlines/>
        <c:numFmt formatCode="General" sourceLinked="1"/>
        <c:majorTickMark val="out"/>
        <c:minorTickMark val="none"/>
        <c:tickLblPos val="low"/>
        <c:crossAx val="337165824"/>
        <c:crossesAt val="198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prstClr val="black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 dirty="0" smtClean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√SS</a:t>
            </a:r>
            <a:endParaRPr lang="en-US" dirty="0" smtClean="0">
              <a:effectLst/>
            </a:endParaRPr>
          </a:p>
        </c:rich>
      </c:tx>
      <c:layout>
        <c:manualLayout>
          <c:xMode val="edge"/>
          <c:yMode val="edge"/>
          <c:x val="0.36604142491055025"/>
          <c:y val="6.790560230130482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solutions'!$C$49</c:f>
              <c:strCache>
                <c:ptCount val="1"/>
                <c:pt idx="0">
                  <c:v>Contagion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dk1"/>
                </a:solidFill>
              </a:ln>
            </c:spPr>
          </c:marker>
          <c:cat>
            <c:numRef>
              <c:f>'Model solutions'!$D$48:$H$48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solutions'!$D$49:$H$49</c:f>
              <c:numCache>
                <c:formatCode>General</c:formatCode>
                <c:ptCount val="5"/>
                <c:pt idx="0">
                  <c:v>9.958432449745093E-2</c:v>
                </c:pt>
                <c:pt idx="1">
                  <c:v>0.10775609617408004</c:v>
                </c:pt>
                <c:pt idx="2">
                  <c:v>0.16313493227589562</c:v>
                </c:pt>
                <c:pt idx="3">
                  <c:v>0.17718368536270521</c:v>
                </c:pt>
                <c:pt idx="4">
                  <c:v>0.21981412868521993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solutions'!$C$50</c:f>
              <c:strCache>
                <c:ptCount val="1"/>
                <c:pt idx="0">
                  <c:v>Diffusion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solutions'!$D$48:$H$48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solutions'!$D$50:$H$50</c:f>
              <c:numCache>
                <c:formatCode>General</c:formatCode>
                <c:ptCount val="5"/>
                <c:pt idx="0">
                  <c:v>5.3114178554285345E-2</c:v>
                </c:pt>
                <c:pt idx="1">
                  <c:v>5.4928251013929258E-2</c:v>
                </c:pt>
                <c:pt idx="2">
                  <c:v>6.9586233061804365E-2</c:v>
                </c:pt>
                <c:pt idx="3">
                  <c:v>6.1215230709938583E-2</c:v>
                </c:pt>
                <c:pt idx="4">
                  <c:v>8.9369707094941714E-2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 solutions'!$C$51</c:f>
              <c:strCache>
                <c:ptCount val="1"/>
                <c:pt idx="0">
                  <c:v>Hybrid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rgbClr val="0070C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solutions'!$D$48:$H$48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solutions'!$D$51:$H$51</c:f>
              <c:numCache>
                <c:formatCode>General</c:formatCode>
                <c:ptCount val="5"/>
                <c:pt idx="0">
                  <c:v>5.4644382445038532E-2</c:v>
                </c:pt>
                <c:pt idx="1">
                  <c:v>5.3861518302147644E-2</c:v>
                </c:pt>
                <c:pt idx="2">
                  <c:v>6.8692327595255398E-2</c:v>
                </c:pt>
                <c:pt idx="3">
                  <c:v>6.7023477877471732E-2</c:v>
                </c:pt>
                <c:pt idx="4">
                  <c:v>8.5987164788817586E-2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014208"/>
        <c:axId val="295233216"/>
      </c:lineChart>
      <c:catAx>
        <c:axId val="33801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233216"/>
        <c:crosses val="autoZero"/>
        <c:auto val="1"/>
        <c:lblAlgn val="ctr"/>
        <c:lblOffset val="100"/>
        <c:noMultiLvlLbl val="0"/>
      </c:catAx>
      <c:valAx>
        <c:axId val="295233216"/>
        <c:scaling>
          <c:orientation val="minMax"/>
          <c:max val="0.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338014208"/>
        <c:crosses val="autoZero"/>
        <c:crossBetween val="between"/>
        <c:majorUnit val="5.0000000000000017E-2"/>
        <c:minorUnit val="2.0000000000000007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dirty="0" smtClean="0">
                <a:latin typeface="Times New Roman" panose="02020603050405020304" pitchFamily="18" charset="0"/>
                <a:cs typeface="Times New Roman" panose="02020603050405020304" pitchFamily="18" charset="0"/>
              </a:rPr>
              <a:t>√SS</a:t>
            </a:r>
            <a:endParaRPr lang="en-US" dirty="0"/>
          </a:p>
        </c:rich>
      </c:tx>
      <c:layout>
        <c:manualLayout>
          <c:xMode val="edge"/>
          <c:yMode val="edge"/>
          <c:x val="0.3462398199003171"/>
          <c:y val="3.622975484152192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solutions'!$K$49</c:f>
              <c:strCache>
                <c:ptCount val="1"/>
                <c:pt idx="0">
                  <c:v>Contagion</c:v>
                </c:pt>
              </c:strCache>
            </c:strRef>
          </c:tx>
          <c:spPr>
            <a:ln>
              <a:solidFill>
                <a:schemeClr val="dk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dk1"/>
                </a:solidFill>
              </a:ln>
            </c:spPr>
          </c:marker>
          <c:cat>
            <c:numRef>
              <c:f>'Model solutions'!$L$48:$P$48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solutions'!$L$49:$P$49</c:f>
              <c:numCache>
                <c:formatCode>General</c:formatCode>
                <c:ptCount val="5"/>
                <c:pt idx="0">
                  <c:v>1.2883041789275365</c:v>
                </c:pt>
                <c:pt idx="1">
                  <c:v>0.96647297687257261</c:v>
                </c:pt>
                <c:pt idx="2">
                  <c:v>2.2565646288140697</c:v>
                </c:pt>
                <c:pt idx="3">
                  <c:v>1.0945924670333882</c:v>
                </c:pt>
                <c:pt idx="4">
                  <c:v>1.3219603722195534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solutions'!$K$50</c:f>
              <c:strCache>
                <c:ptCount val="1"/>
                <c:pt idx="0">
                  <c:v>Diffusion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solutions'!$L$48:$P$48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solutions'!$L$50:$P$50</c:f>
              <c:numCache>
                <c:formatCode>General</c:formatCode>
                <c:ptCount val="5"/>
                <c:pt idx="0">
                  <c:v>5.6946547267194107E-2</c:v>
                </c:pt>
                <c:pt idx="1">
                  <c:v>5.3793238534249332E-2</c:v>
                </c:pt>
                <c:pt idx="2">
                  <c:v>7.2384264513211741E-2</c:v>
                </c:pt>
                <c:pt idx="3">
                  <c:v>5.8130192443304037E-2</c:v>
                </c:pt>
                <c:pt idx="4">
                  <c:v>9.2619121314672218E-2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 solutions'!$K$51</c:f>
              <c:strCache>
                <c:ptCount val="1"/>
                <c:pt idx="0">
                  <c:v>Hybrid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solutions'!$L$48:$P$48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solutions'!$L$51:$P$51</c:f>
              <c:numCache>
                <c:formatCode>General</c:formatCode>
                <c:ptCount val="5"/>
                <c:pt idx="0">
                  <c:v>4.5103426506826257E-2</c:v>
                </c:pt>
                <c:pt idx="1">
                  <c:v>4.5334210423704988E-2</c:v>
                </c:pt>
                <c:pt idx="2">
                  <c:v>5.4066461305266017E-2</c:v>
                </c:pt>
                <c:pt idx="3">
                  <c:v>7.6207301263463492E-2</c:v>
                </c:pt>
                <c:pt idx="4">
                  <c:v>8.155079596293191E-2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014720"/>
        <c:axId val="295235520"/>
      </c:lineChart>
      <c:catAx>
        <c:axId val="33801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235520"/>
        <c:crosses val="autoZero"/>
        <c:auto val="1"/>
        <c:lblAlgn val="ctr"/>
        <c:lblOffset val="100"/>
        <c:noMultiLvlLbl val="0"/>
      </c:catAx>
      <c:valAx>
        <c:axId val="295235520"/>
        <c:scaling>
          <c:orientation val="minMax"/>
          <c:max val="0.2"/>
          <c:min val="5.000000000000001E-2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338014720"/>
        <c:crosses val="autoZero"/>
        <c:crossBetween val="between"/>
        <c:majorUnit val="5.0000000000000017E-2"/>
        <c:minorUnit val="2.0000000000000007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'H-Graphs'!$C$69</c:f>
          <c:strCache>
            <c:ptCount val="1"/>
            <c:pt idx="0">
              <c:v>0.055</c:v>
            </c:pt>
          </c:strCache>
        </c:strRef>
      </c:tx>
      <c:layout>
        <c:manualLayout>
          <c:xMode val="edge"/>
          <c:yMode val="edge"/>
          <c:x val="8.7650348054319538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'H-Graphs'!$C$24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'H-Graphs'!$C$25:$C$33</c:f>
              <c:numCache>
                <c:formatCode>General</c:formatCode>
                <c:ptCount val="9"/>
                <c:pt idx="0">
                  <c:v>0.18721973094</c:v>
                </c:pt>
                <c:pt idx="1">
                  <c:v>0.16900056979165309</c:v>
                </c:pt>
                <c:pt idx="2">
                  <c:v>0.16480608904482824</c:v>
                </c:pt>
                <c:pt idx="3">
                  <c:v>0.15767314435509738</c:v>
                </c:pt>
                <c:pt idx="4">
                  <c:v>0.16246136484094734</c:v>
                </c:pt>
                <c:pt idx="5">
                  <c:v>0.16051205856225625</c:v>
                </c:pt>
                <c:pt idx="6">
                  <c:v>0.16595461608391632</c:v>
                </c:pt>
                <c:pt idx="7">
                  <c:v>0.15914664775405185</c:v>
                </c:pt>
                <c:pt idx="8">
                  <c:v>0.16130148211900505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'H-Graphs'!$D$24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'H-Graphs'!$D$25:$D$33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0.28523237538478974</c:v>
                </c:pt>
                <c:pt idx="2">
                  <c:v>0.28876181330042439</c:v>
                </c:pt>
                <c:pt idx="3">
                  <c:v>0.28325756227656246</c:v>
                </c:pt>
                <c:pt idx="4">
                  <c:v>0.26490373692488955</c:v>
                </c:pt>
                <c:pt idx="5">
                  <c:v>0.26726029030673348</c:v>
                </c:pt>
                <c:pt idx="6">
                  <c:v>0.26233006808931336</c:v>
                </c:pt>
                <c:pt idx="7">
                  <c:v>0.25055462786922394</c:v>
                </c:pt>
                <c:pt idx="8">
                  <c:v>0.26547243389782005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'H-Graphs'!$E$24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'H-Graphs'!$E$25:$E$33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0.54576705482355714</c:v>
                </c:pt>
                <c:pt idx="2">
                  <c:v>0.54643209765474743</c:v>
                </c:pt>
                <c:pt idx="3">
                  <c:v>0.5590692933683401</c:v>
                </c:pt>
                <c:pt idx="4">
                  <c:v>0.57263489823416314</c:v>
                </c:pt>
                <c:pt idx="5">
                  <c:v>0.57222765113101026</c:v>
                </c:pt>
                <c:pt idx="6">
                  <c:v>0.57171531582677038</c:v>
                </c:pt>
                <c:pt idx="7">
                  <c:v>0.59029872437672415</c:v>
                </c:pt>
                <c:pt idx="8">
                  <c:v>0.57322608398317487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57472"/>
        <c:axId val="425231488"/>
      </c:lineChart>
      <c:catAx>
        <c:axId val="409257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5231488"/>
        <c:crossesAt val="0"/>
        <c:auto val="1"/>
        <c:lblAlgn val="ctr"/>
        <c:lblOffset val="100"/>
        <c:noMultiLvlLbl val="0"/>
      </c:catAx>
      <c:valAx>
        <c:axId val="425231488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0925747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'H-Graphs'!$D$69</c:f>
          <c:strCache>
            <c:ptCount val="1"/>
            <c:pt idx="0">
              <c:v>0.054</c:v>
            </c:pt>
          </c:strCache>
        </c:strRef>
      </c:tx>
      <c:layout>
        <c:manualLayout>
          <c:xMode val="edge"/>
          <c:yMode val="edge"/>
          <c:x val="8.7650348054319538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'H-Graphs'!$G$24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'H-Graphs'!$G$25:$G$33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0.22033581144076494</c:v>
                </c:pt>
                <c:pt idx="2">
                  <c:v>0.20700127261504114</c:v>
                </c:pt>
                <c:pt idx="3">
                  <c:v>0.19965522498165841</c:v>
                </c:pt>
                <c:pt idx="4">
                  <c:v>0.20530754093161069</c:v>
                </c:pt>
                <c:pt idx="5">
                  <c:v>0.20097962292714533</c:v>
                </c:pt>
                <c:pt idx="6">
                  <c:v>0.20402934561206768</c:v>
                </c:pt>
                <c:pt idx="7">
                  <c:v>0.19789826195482857</c:v>
                </c:pt>
                <c:pt idx="8">
                  <c:v>0.19525204647236674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'H-Graphs'!$H$24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'H-Graphs'!$H$25:$H$33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0.30067943260863472</c:v>
                </c:pt>
                <c:pt idx="2">
                  <c:v>0.2947860220239909</c:v>
                </c:pt>
                <c:pt idx="3">
                  <c:v>0.28474955310343453</c:v>
                </c:pt>
                <c:pt idx="4">
                  <c:v>0.27443123358545896</c:v>
                </c:pt>
                <c:pt idx="5">
                  <c:v>0.24830719620333677</c:v>
                </c:pt>
                <c:pt idx="6">
                  <c:v>0.25959362467274122</c:v>
                </c:pt>
                <c:pt idx="7">
                  <c:v>0.25185104758205146</c:v>
                </c:pt>
                <c:pt idx="8">
                  <c:v>0.24895781812089626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'H-Graphs'!$I$25:$I$33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0.4789847559506003</c:v>
                </c:pt>
                <c:pt idx="2">
                  <c:v>0.4982127053609679</c:v>
                </c:pt>
                <c:pt idx="3">
                  <c:v>0.51559522191490703</c:v>
                </c:pt>
                <c:pt idx="4">
                  <c:v>0.5202612254829303</c:v>
                </c:pt>
                <c:pt idx="5">
                  <c:v>0.55071318086951793</c:v>
                </c:pt>
                <c:pt idx="6">
                  <c:v>0.53637702971519108</c:v>
                </c:pt>
                <c:pt idx="7">
                  <c:v>0.55025069046311992</c:v>
                </c:pt>
                <c:pt idx="8">
                  <c:v>0.55579013540673705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59008"/>
        <c:axId val="425233792"/>
      </c:lineChart>
      <c:catAx>
        <c:axId val="40925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5233792"/>
        <c:crossesAt val="0"/>
        <c:auto val="1"/>
        <c:lblAlgn val="ctr"/>
        <c:lblOffset val="100"/>
        <c:noMultiLvlLbl val="0"/>
      </c:catAx>
      <c:valAx>
        <c:axId val="425233792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0925900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789608863751246"/>
          <c:y val="0.11232379129820028"/>
          <c:w val="0.79024259478370851"/>
          <c:h val="0.85671099478142121"/>
        </c:manualLayout>
      </c:layout>
      <c:scatterChart>
        <c:scatterStyle val="smoothMarker"/>
        <c:varyColors val="0"/>
        <c:ser>
          <c:idx val="3"/>
          <c:order val="2"/>
          <c:tx>
            <c:strRef>
              <c:f>Parameters!$I$1</c:f>
              <c:strCache>
                <c:ptCount val="1"/>
                <c:pt idx="0">
                  <c:v>Cig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rgbClr val="7030A0"/>
              </a:solidFill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Parameters!$I$2:$I$6</c:f>
              <c:numCache>
                <c:formatCode>General</c:formatCode>
                <c:ptCount val="5"/>
                <c:pt idx="0">
                  <c:v>0.34642000000000001</c:v>
                </c:pt>
                <c:pt idx="1">
                  <c:v>0.36010999999999999</c:v>
                </c:pt>
                <c:pt idx="2">
                  <c:v>0.25847999999999999</c:v>
                </c:pt>
                <c:pt idx="3">
                  <c:v>0.37124299999999999</c:v>
                </c:pt>
                <c:pt idx="4">
                  <c:v>0.43726999999999999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Parameters!$O$1</c:f>
              <c:strCache>
                <c:ptCount val="1"/>
                <c:pt idx="0">
                  <c:v>Tig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Parameters!$O$2:$O$6</c:f>
              <c:numCache>
                <c:formatCode>General</c:formatCode>
                <c:ptCount val="5"/>
                <c:pt idx="0">
                  <c:v>0.42229</c:v>
                </c:pt>
                <c:pt idx="1">
                  <c:v>0.46106999999999998</c:v>
                </c:pt>
                <c:pt idx="2">
                  <c:v>0.54149999999999998</c:v>
                </c:pt>
                <c:pt idx="3">
                  <c:v>0.405891</c:v>
                </c:pt>
                <c:pt idx="4">
                  <c:v>0.34371000000000002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0928"/>
        <c:axId val="84116032"/>
      </c:scatterChart>
      <c:valAx>
        <c:axId val="7738092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crossAx val="84116032"/>
        <c:crossesAt val="0"/>
        <c:crossBetween val="midCat"/>
        <c:majorUnit val="1"/>
      </c:valAx>
      <c:valAx>
        <c:axId val="8411603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7738092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'H-Graphs'!$C$70</c:f>
          <c:strCache>
            <c:ptCount val="1"/>
            <c:pt idx="0">
              <c:v>0.045</c:v>
            </c:pt>
          </c:strCache>
        </c:strRef>
      </c:tx>
      <c:layout>
        <c:manualLayout>
          <c:xMode val="edge"/>
          <c:yMode val="edge"/>
          <c:x val="8.765034805431958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'H-Graphs'!$C$35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'H-Graphs'!$C$36:$C$44</c:f>
              <c:numCache>
                <c:formatCode>General</c:formatCode>
                <c:ptCount val="9"/>
                <c:pt idx="0">
                  <c:v>0.18721973094</c:v>
                </c:pt>
                <c:pt idx="1">
                  <c:v>0.16900056979165309</c:v>
                </c:pt>
                <c:pt idx="2">
                  <c:v>0.16292187395124091</c:v>
                </c:pt>
                <c:pt idx="3">
                  <c:v>0.16092103959814372</c:v>
                </c:pt>
                <c:pt idx="4">
                  <c:v>0.16028886451073709</c:v>
                </c:pt>
                <c:pt idx="5">
                  <c:v>0.16011201944449102</c:v>
                </c:pt>
                <c:pt idx="6">
                  <c:v>0.16008191773925112</c:v>
                </c:pt>
                <c:pt idx="7">
                  <c:v>0.16009495727894191</c:v>
                </c:pt>
                <c:pt idx="8">
                  <c:v>0.16011719667128421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'H-Graphs'!$D$35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'H-Graphs'!$D$36:$D$44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0.28523237538478974</c:v>
                </c:pt>
                <c:pt idx="2">
                  <c:v>0.28118838743770919</c:v>
                </c:pt>
                <c:pt idx="3">
                  <c:v>0.27607988886301565</c:v>
                </c:pt>
                <c:pt idx="4">
                  <c:v>0.27154428339524228</c:v>
                </c:pt>
                <c:pt idx="5">
                  <c:v>0.26790615494751402</c:v>
                </c:pt>
                <c:pt idx="6">
                  <c:v>0.26510091295451221</c:v>
                </c:pt>
                <c:pt idx="7">
                  <c:v>0.26297461002853934</c:v>
                </c:pt>
                <c:pt idx="8">
                  <c:v>0.26137551633003819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'H-Graphs'!$E$35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'H-Graphs'!$E$36:$E$44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0.54576705482355714</c:v>
                </c:pt>
                <c:pt idx="2">
                  <c:v>0.55588973861104995</c:v>
                </c:pt>
                <c:pt idx="3">
                  <c:v>0.56299907153884066</c:v>
                </c:pt>
                <c:pt idx="4">
                  <c:v>0.56816685209402062</c:v>
                </c:pt>
                <c:pt idx="5">
                  <c:v>0.57198182560799493</c:v>
                </c:pt>
                <c:pt idx="6">
                  <c:v>0.57481716930623661</c:v>
                </c:pt>
                <c:pt idx="7">
                  <c:v>0.57693043269251887</c:v>
                </c:pt>
                <c:pt idx="8">
                  <c:v>0.57850728699867759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59520"/>
        <c:axId val="425236096"/>
      </c:lineChart>
      <c:catAx>
        <c:axId val="4092595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5236096"/>
        <c:crossesAt val="0"/>
        <c:auto val="1"/>
        <c:lblAlgn val="ctr"/>
        <c:lblOffset val="100"/>
        <c:noMultiLvlLbl val="0"/>
      </c:catAx>
      <c:valAx>
        <c:axId val="425236096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0925952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'H-Graphs'!$D$70</c:f>
          <c:strCache>
            <c:ptCount val="1"/>
            <c:pt idx="0">
              <c:v>0.045</c:v>
            </c:pt>
          </c:strCache>
        </c:strRef>
      </c:tx>
      <c:layout>
        <c:manualLayout>
          <c:xMode val="edge"/>
          <c:yMode val="edge"/>
          <c:x val="8.7650348054319663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'H-Graphs'!$G$36:$G$44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0.22033581144076494</c:v>
                </c:pt>
                <c:pt idx="2">
                  <c:v>0.20867407821189096</c:v>
                </c:pt>
                <c:pt idx="3">
                  <c:v>0.20356636483203311</c:v>
                </c:pt>
                <c:pt idx="4">
                  <c:v>0.20131854395521159</c:v>
                </c:pt>
                <c:pt idx="5">
                  <c:v>0.20032553659835475</c:v>
                </c:pt>
                <c:pt idx="6">
                  <c:v>0.19988608060900614</c:v>
                </c:pt>
                <c:pt idx="7">
                  <c:v>0.19969192155154289</c:v>
                </c:pt>
                <c:pt idx="8">
                  <c:v>0.19960679047747623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'H-Graphs'!$H$36:$H$44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0.30067943260863472</c:v>
                </c:pt>
                <c:pt idx="2">
                  <c:v>0.29158780903540205</c:v>
                </c:pt>
                <c:pt idx="3">
                  <c:v>0.28186930713783054</c:v>
                </c:pt>
                <c:pt idx="4">
                  <c:v>0.27328270341794869</c:v>
                </c:pt>
                <c:pt idx="5">
                  <c:v>0.26625589010560002</c:v>
                </c:pt>
                <c:pt idx="6">
                  <c:v>0.26071638869555624</c:v>
                </c:pt>
                <c:pt idx="7">
                  <c:v>0.25643558901738761</c:v>
                </c:pt>
                <c:pt idx="8">
                  <c:v>0.25316429897079884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'H-Graphs'!$I$36:$I$44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0.4789847559506003</c:v>
                </c:pt>
                <c:pt idx="2">
                  <c:v>0.49973811275270696</c:v>
                </c:pt>
                <c:pt idx="3">
                  <c:v>0.5145643280301363</c:v>
                </c:pt>
                <c:pt idx="4">
                  <c:v>0.52539875262683966</c:v>
                </c:pt>
                <c:pt idx="5">
                  <c:v>0.53341857329604525</c:v>
                </c:pt>
                <c:pt idx="6">
                  <c:v>0.53939753069543761</c:v>
                </c:pt>
                <c:pt idx="7">
                  <c:v>0.54387248943106947</c:v>
                </c:pt>
                <c:pt idx="8">
                  <c:v>0.54722891055172496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616896"/>
        <c:axId val="427369024"/>
      </c:lineChart>
      <c:catAx>
        <c:axId val="409616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7369024"/>
        <c:crossesAt val="0"/>
        <c:auto val="1"/>
        <c:lblAlgn val="ctr"/>
        <c:lblOffset val="100"/>
        <c:noMultiLvlLbl val="0"/>
      </c:catAx>
      <c:valAx>
        <c:axId val="427369024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0961689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'H-Graphs'!$E$69</c:f>
          <c:strCache>
            <c:ptCount val="1"/>
            <c:pt idx="0">
              <c:v>0.069</c:v>
            </c:pt>
          </c:strCache>
        </c:strRef>
      </c:tx>
      <c:layout>
        <c:manualLayout>
          <c:xMode val="edge"/>
          <c:yMode val="edge"/>
          <c:x val="8.765034805431958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'H-Graphs'!$K$25:$K$33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0.22110863954738139</c:v>
                </c:pt>
                <c:pt idx="2">
                  <c:v>0.21152159648150345</c:v>
                </c:pt>
                <c:pt idx="3">
                  <c:v>0.19912085868111609</c:v>
                </c:pt>
                <c:pt idx="4">
                  <c:v>0.19787892447939701</c:v>
                </c:pt>
                <c:pt idx="5">
                  <c:v>0.18868264890879266</c:v>
                </c:pt>
                <c:pt idx="6">
                  <c:v>0.19554526289311505</c:v>
                </c:pt>
                <c:pt idx="7">
                  <c:v>0.18336176110753399</c:v>
                </c:pt>
                <c:pt idx="8">
                  <c:v>0.18483282988740929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'H-Graphs'!$L$25:$L$33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0.29363339118920462</c:v>
                </c:pt>
                <c:pt idx="2">
                  <c:v>0.28965761802713796</c:v>
                </c:pt>
                <c:pt idx="3">
                  <c:v>0.2634193362113415</c:v>
                </c:pt>
                <c:pt idx="4">
                  <c:v>0.25571087714081031</c:v>
                </c:pt>
                <c:pt idx="5">
                  <c:v>0.2409663035271645</c:v>
                </c:pt>
                <c:pt idx="6">
                  <c:v>0.24558325622323759</c:v>
                </c:pt>
                <c:pt idx="7">
                  <c:v>0.23111885402508436</c:v>
                </c:pt>
                <c:pt idx="8">
                  <c:v>0.23265715750652607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'H-Graphs'!$M$25:$M$33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0.48525796926341402</c:v>
                </c:pt>
                <c:pt idx="2">
                  <c:v>0.49882078549135855</c:v>
                </c:pt>
                <c:pt idx="3">
                  <c:v>0.53745980510754243</c:v>
                </c:pt>
                <c:pt idx="4">
                  <c:v>0.54641019837979266</c:v>
                </c:pt>
                <c:pt idx="5">
                  <c:v>0.57035104756404276</c:v>
                </c:pt>
                <c:pt idx="6">
                  <c:v>0.55887148088364735</c:v>
                </c:pt>
                <c:pt idx="7">
                  <c:v>0.58551938486738164</c:v>
                </c:pt>
                <c:pt idx="8">
                  <c:v>0.58251001260606461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617920"/>
        <c:axId val="427371328"/>
      </c:lineChart>
      <c:catAx>
        <c:axId val="409617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7371328"/>
        <c:crossesAt val="0"/>
        <c:auto val="1"/>
        <c:lblAlgn val="ctr"/>
        <c:lblOffset val="100"/>
        <c:noMultiLvlLbl val="0"/>
      </c:catAx>
      <c:valAx>
        <c:axId val="427371328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0961792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'H-Graphs'!$E$70</c:f>
          <c:strCache>
            <c:ptCount val="1"/>
            <c:pt idx="0">
              <c:v>0.054</c:v>
            </c:pt>
          </c:strCache>
        </c:strRef>
      </c:tx>
      <c:layout>
        <c:manualLayout>
          <c:xMode val="edge"/>
          <c:yMode val="edge"/>
          <c:x val="8.7650348054319732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'H-Graphs'!$K$36:$K$44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0.22110863954738139</c:v>
                </c:pt>
                <c:pt idx="2">
                  <c:v>0.20801784600461032</c:v>
                </c:pt>
                <c:pt idx="3">
                  <c:v>0.20152659295819453</c:v>
                </c:pt>
                <c:pt idx="4">
                  <c:v>0.19708357871617105</c:v>
                </c:pt>
                <c:pt idx="5">
                  <c:v>0.19374988892505574</c:v>
                </c:pt>
                <c:pt idx="6">
                  <c:v>0.19120079662387737</c:v>
                </c:pt>
                <c:pt idx="7">
                  <c:v>0.18924642490081373</c:v>
                </c:pt>
                <c:pt idx="8">
                  <c:v>0.18774865232845483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'H-Graphs'!$L$36:$L$44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0.29363339118920462</c:v>
                </c:pt>
                <c:pt idx="2">
                  <c:v>0.28098244415968004</c:v>
                </c:pt>
                <c:pt idx="3">
                  <c:v>0.26760955894724525</c:v>
                </c:pt>
                <c:pt idx="4">
                  <c:v>0.2568339752301968</c:v>
                </c:pt>
                <c:pt idx="5">
                  <c:v>0.24853490389484556</c:v>
                </c:pt>
                <c:pt idx="6">
                  <c:v>0.24219939935015075</c:v>
                </c:pt>
                <c:pt idx="7">
                  <c:v>0.2373703071648936</c:v>
                </c:pt>
                <c:pt idx="8">
                  <c:v>0.23368956213917993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'H-Graphs'!$M$36:$M$44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0.48525796926341402</c:v>
                </c:pt>
                <c:pt idx="2">
                  <c:v>0.51099970983570975</c:v>
                </c:pt>
                <c:pt idx="3">
                  <c:v>0.53086384809456022</c:v>
                </c:pt>
                <c:pt idx="4">
                  <c:v>0.5460824460536321</c:v>
                </c:pt>
                <c:pt idx="5">
                  <c:v>0.5577152071800987</c:v>
                </c:pt>
                <c:pt idx="6">
                  <c:v>0.56659980402597188</c:v>
                </c:pt>
                <c:pt idx="7">
                  <c:v>0.57338326793429273</c:v>
                </c:pt>
                <c:pt idx="8">
                  <c:v>0.57856178553236526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58496"/>
        <c:axId val="427373632"/>
      </c:lineChart>
      <c:catAx>
        <c:axId val="409258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7373632"/>
        <c:crossesAt val="0"/>
        <c:auto val="1"/>
        <c:lblAlgn val="ctr"/>
        <c:lblOffset val="100"/>
        <c:noMultiLvlLbl val="0"/>
      </c:catAx>
      <c:valAx>
        <c:axId val="427373632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0925849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'H-Graphs'!$F$69</c:f>
          <c:strCache>
            <c:ptCount val="1"/>
            <c:pt idx="0">
              <c:v>0.067</c:v>
            </c:pt>
          </c:strCache>
        </c:strRef>
      </c:tx>
      <c:layout>
        <c:manualLayout>
          <c:xMode val="edge"/>
          <c:yMode val="edge"/>
          <c:x val="8.7650348054319663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'H-Graphs'!$O$25:$O$33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0.2666950360613527</c:v>
                </c:pt>
                <c:pt idx="2">
                  <c:v>0.22832491139962824</c:v>
                </c:pt>
                <c:pt idx="3">
                  <c:v>0.20743450234877125</c:v>
                </c:pt>
                <c:pt idx="4">
                  <c:v>0.1928515043245829</c:v>
                </c:pt>
                <c:pt idx="5">
                  <c:v>0.18511594388452177</c:v>
                </c:pt>
                <c:pt idx="6">
                  <c:v>0.18582553840953148</c:v>
                </c:pt>
                <c:pt idx="7">
                  <c:v>0.18488761219188921</c:v>
                </c:pt>
                <c:pt idx="8">
                  <c:v>0.18264558341967768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'H-Graphs'!$P$25:$P$33</c:f>
              <c:numCache>
                <c:formatCode>General</c:formatCode>
                <c:ptCount val="9"/>
                <c:pt idx="0">
                  <c:v>0.23978685613</c:v>
                </c:pt>
                <c:pt idx="1">
                  <c:v>0.27788314904964806</c:v>
                </c:pt>
                <c:pt idx="2">
                  <c:v>0.29387468162414876</c:v>
                </c:pt>
                <c:pt idx="3">
                  <c:v>0.27205995488623458</c:v>
                </c:pt>
                <c:pt idx="4">
                  <c:v>0.26107351454127392</c:v>
                </c:pt>
                <c:pt idx="5">
                  <c:v>0.24983572473091359</c:v>
                </c:pt>
                <c:pt idx="6">
                  <c:v>0.26130357989104636</c:v>
                </c:pt>
                <c:pt idx="7">
                  <c:v>0.23809200355571081</c:v>
                </c:pt>
                <c:pt idx="8">
                  <c:v>0.23110956996475318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'H-Graphs'!$Q$25:$Q$33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0.45542181488899924</c:v>
                </c:pt>
                <c:pt idx="2">
                  <c:v>0.47780040697622306</c:v>
                </c:pt>
                <c:pt idx="3">
                  <c:v>0.52050554276499417</c:v>
                </c:pt>
                <c:pt idx="4">
                  <c:v>0.54607498113414321</c:v>
                </c:pt>
                <c:pt idx="5">
                  <c:v>0.56504833138456467</c:v>
                </c:pt>
                <c:pt idx="6">
                  <c:v>0.55287088169942211</c:v>
                </c:pt>
                <c:pt idx="7">
                  <c:v>0.57702038425239999</c:v>
                </c:pt>
                <c:pt idx="8">
                  <c:v>0.58624484661556919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619968"/>
        <c:axId val="175636480"/>
      </c:lineChart>
      <c:catAx>
        <c:axId val="409619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175636480"/>
        <c:crossesAt val="0"/>
        <c:auto val="1"/>
        <c:lblAlgn val="ctr"/>
        <c:lblOffset val="100"/>
        <c:noMultiLvlLbl val="0"/>
      </c:catAx>
      <c:valAx>
        <c:axId val="175636480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0961996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'H-Graphs'!$F$70</c:f>
          <c:strCache>
            <c:ptCount val="1"/>
            <c:pt idx="0">
              <c:v>0.076</c:v>
            </c:pt>
          </c:strCache>
        </c:strRef>
      </c:tx>
      <c:layout>
        <c:manualLayout>
          <c:xMode val="edge"/>
          <c:yMode val="edge"/>
          <c:x val="8.7650348054319788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'H-Graphs'!$O$36:$O$44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0.2666950360613527</c:v>
                </c:pt>
                <c:pt idx="2">
                  <c:v>0.22887573584378834</c:v>
                </c:pt>
                <c:pt idx="3">
                  <c:v>0.20941980209986918</c:v>
                </c:pt>
                <c:pt idx="4">
                  <c:v>0.19956252645846057</c:v>
                </c:pt>
                <c:pt idx="5">
                  <c:v>0.19463258052480337</c:v>
                </c:pt>
                <c:pt idx="6">
                  <c:v>0.19221505203664063</c:v>
                </c:pt>
                <c:pt idx="7">
                  <c:v>0.19106810079128039</c:v>
                </c:pt>
                <c:pt idx="8">
                  <c:v>0.19055377335596418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'H-Graphs'!$P$36:$P$44</c:f>
              <c:numCache>
                <c:formatCode>General</c:formatCode>
                <c:ptCount val="9"/>
                <c:pt idx="0">
                  <c:v>0.23978685613</c:v>
                </c:pt>
                <c:pt idx="1">
                  <c:v>0.27788314904964806</c:v>
                </c:pt>
                <c:pt idx="2">
                  <c:v>0.28438794811594337</c:v>
                </c:pt>
                <c:pt idx="3">
                  <c:v>0.27805980189251617</c:v>
                </c:pt>
                <c:pt idx="4">
                  <c:v>0.26836256299512573</c:v>
                </c:pt>
                <c:pt idx="5">
                  <c:v>0.25921760899063745</c:v>
                </c:pt>
                <c:pt idx="6">
                  <c:v>0.25186428288269941</c:v>
                </c:pt>
                <c:pt idx="7">
                  <c:v>0.24640515810015137</c:v>
                </c:pt>
                <c:pt idx="8">
                  <c:v>0.24254204753340403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'H-Graphs'!$Q$36:$Q$44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0.45542181488899924</c:v>
                </c:pt>
                <c:pt idx="2">
                  <c:v>0.48673631604026835</c:v>
                </c:pt>
                <c:pt idx="3">
                  <c:v>0.51252039600761456</c:v>
                </c:pt>
                <c:pt idx="4">
                  <c:v>0.53207491054641365</c:v>
                </c:pt>
                <c:pt idx="5">
                  <c:v>0.54614981048455924</c:v>
                </c:pt>
                <c:pt idx="6">
                  <c:v>0.55592066508066007</c:v>
                </c:pt>
                <c:pt idx="7">
                  <c:v>0.56252674110856815</c:v>
                </c:pt>
                <c:pt idx="8">
                  <c:v>0.56690417911063185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345408"/>
        <c:axId val="175638784"/>
      </c:lineChart>
      <c:catAx>
        <c:axId val="411345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175638784"/>
        <c:crossesAt val="0"/>
        <c:auto val="1"/>
        <c:lblAlgn val="ctr"/>
        <c:lblOffset val="100"/>
        <c:noMultiLvlLbl val="0"/>
      </c:catAx>
      <c:valAx>
        <c:axId val="175638784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134540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'H-Graphs'!$G$69</c:f>
          <c:strCache>
            <c:ptCount val="1"/>
            <c:pt idx="0">
              <c:v>0.086</c:v>
            </c:pt>
          </c:strCache>
        </c:strRef>
      </c:tx>
      <c:layout>
        <c:manualLayout>
          <c:xMode val="edge"/>
          <c:yMode val="edge"/>
          <c:x val="8.7650348054319732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'H-Graphs'!$S$25:$S$33</c:f>
              <c:numCache>
                <c:formatCode>General</c:formatCode>
                <c:ptCount val="9"/>
                <c:pt idx="0">
                  <c:v>0.40108892922</c:v>
                </c:pt>
                <c:pt idx="1">
                  <c:v>0.32201571070916601</c:v>
                </c:pt>
                <c:pt idx="2">
                  <c:v>0.27758030178294846</c:v>
                </c:pt>
                <c:pt idx="3">
                  <c:v>0.21388100643597358</c:v>
                </c:pt>
                <c:pt idx="4">
                  <c:v>0.1918932094358512</c:v>
                </c:pt>
                <c:pt idx="5">
                  <c:v>0.17103258515480921</c:v>
                </c:pt>
                <c:pt idx="6">
                  <c:v>0.1635471163742962</c:v>
                </c:pt>
                <c:pt idx="7">
                  <c:v>0.16171547003926767</c:v>
                </c:pt>
                <c:pt idx="8">
                  <c:v>0.15990561069346779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'H-Graphs'!$T$25:$T$33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0.26414229912773324</c:v>
                </c:pt>
                <c:pt idx="2">
                  <c:v>0.27573985975603832</c:v>
                </c:pt>
                <c:pt idx="3">
                  <c:v>0.28779432717053161</c:v>
                </c:pt>
                <c:pt idx="4">
                  <c:v>0.29650324587040255</c:v>
                </c:pt>
                <c:pt idx="5">
                  <c:v>0.26582052258161143</c:v>
                </c:pt>
                <c:pt idx="6">
                  <c:v>0.25834777535795056</c:v>
                </c:pt>
                <c:pt idx="7">
                  <c:v>0.22398115798750171</c:v>
                </c:pt>
                <c:pt idx="8">
                  <c:v>0.2407254834568876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'H-Graphs'!$U$25:$U$33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0.41384199016310075</c:v>
                </c:pt>
                <c:pt idx="2">
                  <c:v>0.44667983846101322</c:v>
                </c:pt>
                <c:pt idx="3">
                  <c:v>0.49832466639349488</c:v>
                </c:pt>
                <c:pt idx="4">
                  <c:v>0.51160354469374625</c:v>
                </c:pt>
                <c:pt idx="5">
                  <c:v>0.56314689226357939</c:v>
                </c:pt>
                <c:pt idx="6">
                  <c:v>0.5781051082677533</c:v>
                </c:pt>
                <c:pt idx="7">
                  <c:v>0.61430337197323059</c:v>
                </c:pt>
                <c:pt idx="8">
                  <c:v>0.59936890584964464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346432"/>
        <c:axId val="175641088"/>
      </c:lineChart>
      <c:catAx>
        <c:axId val="411346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175641088"/>
        <c:crossesAt val="0"/>
        <c:auto val="1"/>
        <c:lblAlgn val="ctr"/>
        <c:lblOffset val="100"/>
        <c:noMultiLvlLbl val="0"/>
      </c:catAx>
      <c:valAx>
        <c:axId val="175641088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134643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'H-Graphs'!$G$70</c:f>
          <c:strCache>
            <c:ptCount val="1"/>
            <c:pt idx="0">
              <c:v>0.082</c:v>
            </c:pt>
          </c:strCache>
        </c:strRef>
      </c:tx>
      <c:layout>
        <c:manualLayout>
          <c:xMode val="edge"/>
          <c:yMode val="edge"/>
          <c:x val="8.7650348054319857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'H-Graphs'!$S$36:$S$44</c:f>
              <c:numCache>
                <c:formatCode>General</c:formatCode>
                <c:ptCount val="9"/>
                <c:pt idx="0">
                  <c:v>0.40108892922</c:v>
                </c:pt>
                <c:pt idx="1">
                  <c:v>0.32201571070916601</c:v>
                </c:pt>
                <c:pt idx="2">
                  <c:v>0.26441922120039246</c:v>
                </c:pt>
                <c:pt idx="3">
                  <c:v>0.2247598551826116</c:v>
                </c:pt>
                <c:pt idx="4">
                  <c:v>0.19876379140636447</c:v>
                </c:pt>
                <c:pt idx="5">
                  <c:v>0.18255209395341679</c:v>
                </c:pt>
                <c:pt idx="6">
                  <c:v>0.17304881897947216</c:v>
                </c:pt>
                <c:pt idx="7">
                  <c:v>0.16798860862923332</c:v>
                </c:pt>
                <c:pt idx="8">
                  <c:v>0.16577087297696691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'H-Graphs'!$T$36:$T$44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0.26414229912773324</c:v>
                </c:pt>
                <c:pt idx="2">
                  <c:v>0.27918980367290647</c:v>
                </c:pt>
                <c:pt idx="3">
                  <c:v>0.28254351314429749</c:v>
                </c:pt>
                <c:pt idx="4">
                  <c:v>0.27849566443904761</c:v>
                </c:pt>
                <c:pt idx="5">
                  <c:v>0.27054966036455458</c:v>
                </c:pt>
                <c:pt idx="6">
                  <c:v>0.26117377314557366</c:v>
                </c:pt>
                <c:pt idx="7">
                  <c:v>0.25190199368108523</c:v>
                </c:pt>
                <c:pt idx="8">
                  <c:v>0.24356208934970036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'H-Graphs'!$U$36:$U$44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0.41384199016310075</c:v>
                </c:pt>
                <c:pt idx="2">
                  <c:v>0.45639097512670113</c:v>
                </c:pt>
                <c:pt idx="3">
                  <c:v>0.49269663167309097</c:v>
                </c:pt>
                <c:pt idx="4">
                  <c:v>0.52274054415458793</c:v>
                </c:pt>
                <c:pt idx="5">
                  <c:v>0.54689824568202861</c:v>
                </c:pt>
                <c:pt idx="6">
                  <c:v>0.56577740787495423</c:v>
                </c:pt>
                <c:pt idx="7">
                  <c:v>0.58010939768968151</c:v>
                </c:pt>
                <c:pt idx="8">
                  <c:v>0.59066703767333273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347456"/>
        <c:axId val="175643392"/>
      </c:lineChart>
      <c:catAx>
        <c:axId val="411347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175643392"/>
        <c:crossesAt val="0"/>
        <c:auto val="1"/>
        <c:lblAlgn val="ctr"/>
        <c:lblOffset val="100"/>
        <c:noMultiLvlLbl val="0"/>
      </c:catAx>
      <c:valAx>
        <c:axId val="175643392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134745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'D-Graphs'!$C$69</c:f>
          <c:strCache>
            <c:ptCount val="1"/>
            <c:pt idx="0">
              <c:v>0.053</c:v>
            </c:pt>
          </c:strCache>
        </c:strRef>
      </c:tx>
      <c:layout>
        <c:manualLayout>
          <c:xMode val="edge"/>
          <c:yMode val="edge"/>
          <c:x val="8.7650348054319538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'D-Graphs'!$C$24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'D-Graphs'!$C$25:$C$33</c:f>
              <c:numCache>
                <c:formatCode>General</c:formatCode>
                <c:ptCount val="9"/>
                <c:pt idx="0">
                  <c:v>0.18721973094</c:v>
                </c:pt>
                <c:pt idx="1">
                  <c:v>0.16255332959657459</c:v>
                </c:pt>
                <c:pt idx="2">
                  <c:v>0.1650241031384318</c:v>
                </c:pt>
                <c:pt idx="3">
                  <c:v>0.16856077354390558</c:v>
                </c:pt>
                <c:pt idx="4">
                  <c:v>0.16493810538001552</c:v>
                </c:pt>
                <c:pt idx="5">
                  <c:v>0.16611024663665538</c:v>
                </c:pt>
                <c:pt idx="6">
                  <c:v>0.16293618834134119</c:v>
                </c:pt>
                <c:pt idx="7">
                  <c:v>0.16586065022352953</c:v>
                </c:pt>
                <c:pt idx="8">
                  <c:v>0.1655874215255512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'D-Graphs'!$D$24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'D-Graphs'!$D$25:$D$33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0.2814881165905036</c:v>
                </c:pt>
                <c:pt idx="2">
                  <c:v>0.27958442825217217</c:v>
                </c:pt>
                <c:pt idx="3">
                  <c:v>0.27156216368068309</c:v>
                </c:pt>
                <c:pt idx="4">
                  <c:v>0.26763394618494052</c:v>
                </c:pt>
                <c:pt idx="5">
                  <c:v>0.26708635650370516</c:v>
                </c:pt>
                <c:pt idx="6">
                  <c:v>0.26931859865373958</c:v>
                </c:pt>
                <c:pt idx="7">
                  <c:v>0.258959383409816</c:v>
                </c:pt>
                <c:pt idx="8">
                  <c:v>0.26695589685970261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'D-Graphs'!$E$24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'D-Graphs'!$E$25:$E$33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0.5559585538129217</c:v>
                </c:pt>
                <c:pt idx="2">
                  <c:v>0.55539146860939592</c:v>
                </c:pt>
                <c:pt idx="3">
                  <c:v>0.55987706277541127</c:v>
                </c:pt>
                <c:pt idx="4">
                  <c:v>0.56742794843504396</c:v>
                </c:pt>
                <c:pt idx="5">
                  <c:v>0.56680339685963943</c:v>
                </c:pt>
                <c:pt idx="6">
                  <c:v>0.5677452130049192</c:v>
                </c:pt>
                <c:pt idx="7">
                  <c:v>0.57517996636665436</c:v>
                </c:pt>
                <c:pt idx="8">
                  <c:v>0.56745668161474616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67424"/>
        <c:axId val="411303232"/>
      </c:lineChart>
      <c:catAx>
        <c:axId val="417767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11303232"/>
        <c:crossesAt val="0"/>
        <c:auto val="1"/>
        <c:lblAlgn val="ctr"/>
        <c:lblOffset val="100"/>
        <c:noMultiLvlLbl val="0"/>
      </c:catAx>
      <c:valAx>
        <c:axId val="411303232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776742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'D-Graphs'!$D$69</c:f>
          <c:strCache>
            <c:ptCount val="1"/>
            <c:pt idx="0">
              <c:v>0.055</c:v>
            </c:pt>
          </c:strCache>
        </c:strRef>
      </c:tx>
      <c:layout>
        <c:manualLayout>
          <c:xMode val="edge"/>
          <c:yMode val="edge"/>
          <c:x val="8.7650348054319538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'D-Graphs'!$G$24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'D-Graphs'!$G$25:$G$33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0.21141033464524023</c:v>
                </c:pt>
                <c:pt idx="2">
                  <c:v>0.20682369094281444</c:v>
                </c:pt>
                <c:pt idx="3">
                  <c:v>0.20320562992360144</c:v>
                </c:pt>
                <c:pt idx="4">
                  <c:v>0.20304859251973739</c:v>
                </c:pt>
                <c:pt idx="5">
                  <c:v>0.19761144684992282</c:v>
                </c:pt>
                <c:pt idx="6">
                  <c:v>0.20027788385780373</c:v>
                </c:pt>
                <c:pt idx="7">
                  <c:v>0.19736961614124482</c:v>
                </c:pt>
                <c:pt idx="8">
                  <c:v>0.1961924901554378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'D-Graphs'!$H$24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'D-Graphs'!$H$25:$H$33</c:f>
              <c:numCache>
                <c:formatCode>General</c:formatCode>
                <c:ptCount val="9"/>
                <c:pt idx="0">
                  <c:v>0.30413385827</c:v>
                </c:pt>
                <c:pt idx="1">
                  <c:v>0.29531359251918032</c:v>
                </c:pt>
                <c:pt idx="2">
                  <c:v>0.28578532479998697</c:v>
                </c:pt>
                <c:pt idx="3">
                  <c:v>0.27653294291687841</c:v>
                </c:pt>
                <c:pt idx="4">
                  <c:v>0.27293124999944579</c:v>
                </c:pt>
                <c:pt idx="5">
                  <c:v>0.2554053838569767</c:v>
                </c:pt>
                <c:pt idx="6">
                  <c:v>0.26351204724271682</c:v>
                </c:pt>
                <c:pt idx="7">
                  <c:v>0.25615285432946888</c:v>
                </c:pt>
                <c:pt idx="8">
                  <c:v>0.25325188976080132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'D-Graphs'!$I$25:$I$33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0.49327607283557939</c:v>
                </c:pt>
                <c:pt idx="2">
                  <c:v>0.50739098425719853</c:v>
                </c:pt>
                <c:pt idx="3">
                  <c:v>0.52026142715952006</c:v>
                </c:pt>
                <c:pt idx="4">
                  <c:v>0.52402015748081676</c:v>
                </c:pt>
                <c:pt idx="5">
                  <c:v>0.54698316929310042</c:v>
                </c:pt>
                <c:pt idx="6">
                  <c:v>0.53621006889947942</c:v>
                </c:pt>
                <c:pt idx="7">
                  <c:v>0.5464775295292863</c:v>
                </c:pt>
                <c:pt idx="8">
                  <c:v>0.55055562008376091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66400"/>
        <c:axId val="411914176"/>
      </c:lineChart>
      <c:catAx>
        <c:axId val="414566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11914176"/>
        <c:crossesAt val="0"/>
        <c:auto val="1"/>
        <c:lblAlgn val="ctr"/>
        <c:lblOffset val="100"/>
        <c:noMultiLvlLbl val="0"/>
      </c:catAx>
      <c:valAx>
        <c:axId val="411914176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456640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83825269499956"/>
          <c:y val="6.9652635181382608E-2"/>
          <c:w val="0.78214617360390326"/>
          <c:h val="0.81663283243108709"/>
        </c:manualLayout>
      </c:layout>
      <c:scatterChart>
        <c:scatterStyle val="smoothMarker"/>
        <c:varyColors val="0"/>
        <c:ser>
          <c:idx val="1"/>
          <c:order val="0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0.18721973094170405</c:v>
              </c:pt>
              <c:pt idx="1">
                <c:v>0.17488789237668162</c:v>
              </c:pt>
              <c:pt idx="2">
                <c:v>0.15358744394618834</c:v>
              </c:pt>
              <c:pt idx="3">
                <c:v>0.16704035874439463</c:v>
              </c:pt>
              <c:pt idx="4">
                <c:v>0.16143497757847533</c:v>
              </c:pt>
              <c:pt idx="5">
                <c:v>0.17713004484304934</c:v>
              </c:pt>
              <c:pt idx="6">
                <c:v>0.15695067264573992</c:v>
              </c:pt>
              <c:pt idx="7">
                <c:v>0.16367713004484305</c:v>
              </c:pt>
              <c:pt idx="8">
                <c:v>0.17040358744394618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3"/>
          <c:order val="1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0.24704724409448819</c:v>
              </c:pt>
              <c:pt idx="1">
                <c:v>0.21653543307086615</c:v>
              </c:pt>
              <c:pt idx="2">
                <c:v>0.19980314960629922</c:v>
              </c:pt>
              <c:pt idx="3">
                <c:v>0.2125984251968504</c:v>
              </c:pt>
              <c:pt idx="4">
                <c:v>0.20275590551181102</c:v>
              </c:pt>
              <c:pt idx="5">
                <c:v>0.20964566929133857</c:v>
              </c:pt>
              <c:pt idx="6">
                <c:v>0.19586614173228348</c:v>
              </c:pt>
              <c:pt idx="7">
                <c:v>0.18996062992125984</c:v>
              </c:pt>
              <c:pt idx="8">
                <c:v>0.19291338582677164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8"/>
          <c:order val="2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0.26808905380333953</c:v>
              </c:pt>
              <c:pt idx="1">
                <c:v>0.22634508348794063</c:v>
              </c:pt>
              <c:pt idx="2">
                <c:v>0.20222634508348794</c:v>
              </c:pt>
              <c:pt idx="3">
                <c:v>0.20686456400742115</c:v>
              </c:pt>
              <c:pt idx="4">
                <c:v>0.18367346938775511</c:v>
              </c:pt>
              <c:pt idx="5">
                <c:v>0.20964749536178107</c:v>
              </c:pt>
              <c:pt idx="6">
                <c:v>0.17254174397031541</c:v>
              </c:pt>
              <c:pt idx="7">
                <c:v>0.17717996289424862</c:v>
              </c:pt>
              <c:pt idx="8">
                <c:v>0.20871985157699444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9"/>
          <c:order val="3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0.33747779751332146</c:v>
              </c:pt>
              <c:pt idx="1">
                <c:v>0.26642984014209592</c:v>
              </c:pt>
              <c:pt idx="2">
                <c:v>0.22468916518650089</c:v>
              </c:pt>
              <c:pt idx="3">
                <c:v>0.19626998223801065</c:v>
              </c:pt>
              <c:pt idx="4">
                <c:v>0.18117229129662521</c:v>
              </c:pt>
              <c:pt idx="5">
                <c:v>0.18294849023090587</c:v>
              </c:pt>
              <c:pt idx="6">
                <c:v>0.18028419182948491</c:v>
              </c:pt>
              <c:pt idx="7">
                <c:v>0.17584369449378331</c:v>
              </c:pt>
              <c:pt idx="8">
                <c:v>0.17140319715808169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0"/>
          <c:order val="4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0.40108892921960071</c:v>
              </c:pt>
              <c:pt idx="1">
                <c:v>0.34029038112522686</c:v>
              </c:pt>
              <c:pt idx="2">
                <c:v>0.24954627949183303</c:v>
              </c:pt>
              <c:pt idx="3">
                <c:v>0.21869328493647913</c:v>
              </c:pt>
              <c:pt idx="4">
                <c:v>0.18058076225045372</c:v>
              </c:pt>
              <c:pt idx="5">
                <c:v>0.16787658802177857</c:v>
              </c:pt>
              <c:pt idx="6">
                <c:v>0.15789473684210525</c:v>
              </c:pt>
              <c:pt idx="7">
                <c:v>0.1588021778584392</c:v>
              </c:pt>
              <c:pt idx="8">
                <c:v>0.16152450090744103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1"/>
          <c:order val="5"/>
          <c:tx>
            <c:v>#REF!</c:v>
          </c:tx>
          <c:spPr>
            <a:ln w="1905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33CC33">
                  <a:alpha val="84706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0.28818455111449082</c:v>
              </c:pt>
              <c:pt idx="1">
                <c:v>0.24489772604056226</c:v>
              </c:pt>
              <c:pt idx="2">
                <c:v>0.20597047666286189</c:v>
              </c:pt>
              <c:pt idx="3">
                <c:v>0.20029332302463118</c:v>
              </c:pt>
              <c:pt idx="4">
                <c:v>0.18192348120502408</c:v>
              </c:pt>
              <c:pt idx="5">
                <c:v>0.18944965754977069</c:v>
              </c:pt>
              <c:pt idx="6">
                <c:v>0.1727074974039858</c:v>
              </c:pt>
              <c:pt idx="7">
                <c:v>0.17309271904251483</c:v>
              </c:pt>
              <c:pt idx="8">
                <c:v>0.180992904582647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8912"/>
        <c:axId val="84119488"/>
      </c:scatterChart>
      <c:valAx>
        <c:axId val="8411891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84119488"/>
        <c:crossesAt val="0"/>
        <c:crossBetween val="midCat"/>
        <c:majorUnit val="2"/>
      </c:valAx>
      <c:valAx>
        <c:axId val="84119488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84118912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'D-Graphs'!$C$70</c:f>
          <c:strCache>
            <c:ptCount val="1"/>
            <c:pt idx="0">
              <c:v>0.057</c:v>
            </c:pt>
          </c:strCache>
        </c:strRef>
      </c:tx>
      <c:layout>
        <c:manualLayout>
          <c:xMode val="edge"/>
          <c:yMode val="edge"/>
          <c:x val="8.765034805431958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'D-Graphs'!$C$35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'D-Graphs'!$C$36:$C$44</c:f>
              <c:numCache>
                <c:formatCode>General</c:formatCode>
                <c:ptCount val="9"/>
                <c:pt idx="0">
                  <c:v>0.18721973094</c:v>
                </c:pt>
                <c:pt idx="1">
                  <c:v>0.16255332959657459</c:v>
                </c:pt>
                <c:pt idx="2">
                  <c:v>0.16647462846750621</c:v>
                </c:pt>
                <c:pt idx="3">
                  <c:v>0.16534187709099324</c:v>
                </c:pt>
                <c:pt idx="4">
                  <c:v>0.16544515154949166</c:v>
                </c:pt>
                <c:pt idx="5">
                  <c:v>0.16538155206264515</c:v>
                </c:pt>
                <c:pt idx="6">
                  <c:v>0.16537918067712937</c:v>
                </c:pt>
                <c:pt idx="7">
                  <c:v>0.16537437797092031</c:v>
                </c:pt>
                <c:pt idx="8">
                  <c:v>0.16537348807601179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'D-Graphs'!$D$35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'D-Graphs'!$D$36:$D$44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0.2814881165905036</c:v>
                </c:pt>
                <c:pt idx="2">
                  <c:v>0.271069755617111</c:v>
                </c:pt>
                <c:pt idx="3">
                  <c:v>0.2694273681933701</c:v>
                </c:pt>
                <c:pt idx="4">
                  <c:v>0.26845156019041944</c:v>
                </c:pt>
                <c:pt idx="5">
                  <c:v>0.26818963673978713</c:v>
                </c:pt>
                <c:pt idx="6">
                  <c:v>0.26808194193015811</c:v>
                </c:pt>
                <c:pt idx="7">
                  <c:v>0.26804739713317061</c:v>
                </c:pt>
                <c:pt idx="8">
                  <c:v>0.26803466137267956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'D-Graphs'!$E$35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'D-Graphs'!$E$36:$E$44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0.5559585538129217</c:v>
                </c:pt>
                <c:pt idx="2">
                  <c:v>0.56245561591538273</c:v>
                </c:pt>
                <c:pt idx="3">
                  <c:v>0.56523075471563666</c:v>
                </c:pt>
                <c:pt idx="4">
                  <c:v>0.56610328826008893</c:v>
                </c:pt>
                <c:pt idx="5">
                  <c:v>0.56642881119756772</c:v>
                </c:pt>
                <c:pt idx="6">
                  <c:v>0.56653887739271247</c:v>
                </c:pt>
                <c:pt idx="7">
                  <c:v>0.56657822489590914</c:v>
                </c:pt>
                <c:pt idx="8">
                  <c:v>0.56659185055130856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69472"/>
        <c:axId val="412099712"/>
      </c:lineChart>
      <c:catAx>
        <c:axId val="417769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12099712"/>
        <c:crossesAt val="0"/>
        <c:auto val="1"/>
        <c:lblAlgn val="ctr"/>
        <c:lblOffset val="100"/>
        <c:noMultiLvlLbl val="0"/>
      </c:catAx>
      <c:valAx>
        <c:axId val="412099712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776947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'D-Graphs'!$D$70</c:f>
          <c:strCache>
            <c:ptCount val="1"/>
            <c:pt idx="0">
              <c:v>0.054</c:v>
            </c:pt>
          </c:strCache>
        </c:strRef>
      </c:tx>
      <c:layout>
        <c:manualLayout>
          <c:xMode val="edge"/>
          <c:yMode val="edge"/>
          <c:x val="8.7650348054319663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'D-Graphs'!$G$36:$G$44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0.21141033464524023</c:v>
                </c:pt>
                <c:pt idx="2">
                  <c:v>0.20468368885488963</c:v>
                </c:pt>
                <c:pt idx="3">
                  <c:v>0.20163231272443793</c:v>
                </c:pt>
                <c:pt idx="4">
                  <c:v>0.19997297698187499</c:v>
                </c:pt>
                <c:pt idx="5">
                  <c:v>0.1990529499489409</c:v>
                </c:pt>
                <c:pt idx="6">
                  <c:v>0.19854188851618132</c:v>
                </c:pt>
                <c:pt idx="7">
                  <c:v>0.19825795160431281</c:v>
                </c:pt>
                <c:pt idx="8">
                  <c:v>0.19810019854138333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'D-Graphs'!$H$36:$H$44</c:f>
              <c:numCache>
                <c:formatCode>General</c:formatCode>
                <c:ptCount val="9"/>
                <c:pt idx="0">
                  <c:v>0.30413385827</c:v>
                </c:pt>
                <c:pt idx="1">
                  <c:v>0.29531359251918032</c:v>
                </c:pt>
                <c:pt idx="2">
                  <c:v>0.27918344799362255</c:v>
                </c:pt>
                <c:pt idx="3">
                  <c:v>0.26963246607922531</c:v>
                </c:pt>
                <c:pt idx="4">
                  <c:v>0.26429509525062539</c:v>
                </c:pt>
                <c:pt idx="5">
                  <c:v>0.26132806793669272</c:v>
                </c:pt>
                <c:pt idx="6">
                  <c:v>0.25967952349481854</c:v>
                </c:pt>
                <c:pt idx="7">
                  <c:v>0.25876359942330712</c:v>
                </c:pt>
                <c:pt idx="8">
                  <c:v>0.25825471826716129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'D-Graphs'!$I$36:$I$44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0.49327607283557939</c:v>
                </c:pt>
                <c:pt idx="2">
                  <c:v>0.51613286315148788</c:v>
                </c:pt>
                <c:pt idx="3">
                  <c:v>0.52873522119633676</c:v>
                </c:pt>
                <c:pt idx="4">
                  <c:v>0.53573192776749967</c:v>
                </c:pt>
                <c:pt idx="5">
                  <c:v>0.53961898211436643</c:v>
                </c:pt>
                <c:pt idx="6">
                  <c:v>0.54177858798900003</c:v>
                </c:pt>
                <c:pt idx="7">
                  <c:v>0.54297844897238012</c:v>
                </c:pt>
                <c:pt idx="8">
                  <c:v>0.54364508319145544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07424"/>
        <c:axId val="412105472"/>
      </c:lineChart>
      <c:catAx>
        <c:axId val="415207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12105472"/>
        <c:crossesAt val="0"/>
        <c:auto val="1"/>
        <c:lblAlgn val="ctr"/>
        <c:lblOffset val="100"/>
        <c:noMultiLvlLbl val="0"/>
      </c:catAx>
      <c:valAx>
        <c:axId val="412105472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520742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'D-Graphs'!$E$69</c:f>
          <c:strCache>
            <c:ptCount val="1"/>
            <c:pt idx="0">
              <c:v>0.070</c:v>
            </c:pt>
          </c:strCache>
        </c:strRef>
      </c:tx>
      <c:layout>
        <c:manualLayout>
          <c:xMode val="edge"/>
          <c:yMode val="edge"/>
          <c:x val="8.765034805431958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'D-Graphs'!$K$25:$K$33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0.20218052875678183</c:v>
                </c:pt>
                <c:pt idx="2">
                  <c:v>0.21050903525042108</c:v>
                </c:pt>
                <c:pt idx="3">
                  <c:v>0.20308677180090398</c:v>
                </c:pt>
                <c:pt idx="4">
                  <c:v>0.19795233766234172</c:v>
                </c:pt>
                <c:pt idx="5">
                  <c:v>0.1961254174391969</c:v>
                </c:pt>
                <c:pt idx="6">
                  <c:v>0.19200952690190948</c:v>
                </c:pt>
                <c:pt idx="7">
                  <c:v>0.19380058441605591</c:v>
                </c:pt>
                <c:pt idx="8">
                  <c:v>0.19343640073985488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'D-Graphs'!$L$25:$L$33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0.29634023190876818</c:v>
                </c:pt>
                <c:pt idx="2">
                  <c:v>0.27797230055780231</c:v>
                </c:pt>
                <c:pt idx="3">
                  <c:v>0.25706194805090082</c:v>
                </c:pt>
                <c:pt idx="4">
                  <c:v>0.25556001855444688</c:v>
                </c:pt>
                <c:pt idx="5">
                  <c:v>0.23992330241281251</c:v>
                </c:pt>
                <c:pt idx="6">
                  <c:v>0.25224974953529711</c:v>
                </c:pt>
                <c:pt idx="7">
                  <c:v>0.23119895176272826</c:v>
                </c:pt>
                <c:pt idx="8">
                  <c:v>0.23371220778809071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'D-Graphs'!$M$25:$M$33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0.50147923933445004</c:v>
                </c:pt>
                <c:pt idx="2">
                  <c:v>0.51151866419177661</c:v>
                </c:pt>
                <c:pt idx="3">
                  <c:v>0.53985128014819517</c:v>
                </c:pt>
                <c:pt idx="4">
                  <c:v>0.54648764378321135</c:v>
                </c:pt>
                <c:pt idx="5">
                  <c:v>0.56395128014799067</c:v>
                </c:pt>
                <c:pt idx="6">
                  <c:v>0.55574072356279336</c:v>
                </c:pt>
                <c:pt idx="7">
                  <c:v>0.57500046382121583</c:v>
                </c:pt>
                <c:pt idx="8">
                  <c:v>0.57285139147205433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54752"/>
        <c:axId val="422486592"/>
      </c:lineChart>
      <c:catAx>
        <c:axId val="42215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2486592"/>
        <c:crossesAt val="0"/>
        <c:auto val="1"/>
        <c:lblAlgn val="ctr"/>
        <c:lblOffset val="100"/>
        <c:noMultiLvlLbl val="0"/>
      </c:catAx>
      <c:valAx>
        <c:axId val="422486592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215475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'D-Graphs'!$E$70</c:f>
          <c:strCache>
            <c:ptCount val="1"/>
            <c:pt idx="0">
              <c:v>0.072</c:v>
            </c:pt>
          </c:strCache>
        </c:strRef>
      </c:tx>
      <c:layout>
        <c:manualLayout>
          <c:xMode val="edge"/>
          <c:yMode val="edge"/>
          <c:x val="8.7650348054319732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'D-Graphs'!$K$36:$K$44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0.20218052875678183</c:v>
                </c:pt>
                <c:pt idx="2">
                  <c:v>0.20854666362188609</c:v>
                </c:pt>
                <c:pt idx="3">
                  <c:v>0.19793237530945862</c:v>
                </c:pt>
                <c:pt idx="4">
                  <c:v>0.19659186090800745</c:v>
                </c:pt>
                <c:pt idx="5">
                  <c:v>0.19432276121170056</c:v>
                </c:pt>
                <c:pt idx="6">
                  <c:v>0.19353939687060864</c:v>
                </c:pt>
                <c:pt idx="7">
                  <c:v>0.19293677759099526</c:v>
                </c:pt>
                <c:pt idx="8">
                  <c:v>0.19265014468608382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'D-Graphs'!$L$36:$L$44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0.29634023190876818</c:v>
                </c:pt>
                <c:pt idx="2">
                  <c:v>0.26162976028273655</c:v>
                </c:pt>
                <c:pt idx="3">
                  <c:v>0.25656584452736919</c:v>
                </c:pt>
                <c:pt idx="4">
                  <c:v>0.24898458311105434</c:v>
                </c:pt>
                <c:pt idx="5">
                  <c:v>0.24625968801495418</c:v>
                </c:pt>
                <c:pt idx="6">
                  <c:v>0.24422082555655933</c:v>
                </c:pt>
                <c:pt idx="7">
                  <c:v>0.24323734807191494</c:v>
                </c:pt>
                <c:pt idx="8">
                  <c:v>0.2426297242129804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'D-Graphs'!$M$36:$M$44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0.50147923933445004</c:v>
                </c:pt>
                <c:pt idx="2">
                  <c:v>0.52982357609537734</c:v>
                </c:pt>
                <c:pt idx="3">
                  <c:v>0.54550178016317219</c:v>
                </c:pt>
                <c:pt idx="4">
                  <c:v>0.55442355598093818</c:v>
                </c:pt>
                <c:pt idx="5">
                  <c:v>0.55941755077334521</c:v>
                </c:pt>
                <c:pt idx="6">
                  <c:v>0.56223977757283206</c:v>
                </c:pt>
                <c:pt idx="7">
                  <c:v>0.56382587433708986</c:v>
                </c:pt>
                <c:pt idx="8">
                  <c:v>0.56472013110093577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421952"/>
        <c:axId val="422490624"/>
      </c:lineChart>
      <c:catAx>
        <c:axId val="415421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2490624"/>
        <c:crossesAt val="0"/>
        <c:auto val="1"/>
        <c:lblAlgn val="ctr"/>
        <c:lblOffset val="100"/>
        <c:noMultiLvlLbl val="0"/>
      </c:catAx>
      <c:valAx>
        <c:axId val="422490624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542195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'D-Graphs'!$F$69</c:f>
          <c:strCache>
            <c:ptCount val="1"/>
            <c:pt idx="0">
              <c:v>0.061</c:v>
            </c:pt>
          </c:strCache>
        </c:strRef>
      </c:tx>
      <c:layout>
        <c:manualLayout>
          <c:xMode val="edge"/>
          <c:yMode val="edge"/>
          <c:x val="8.7650348054319663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'D-Graphs'!$O$25:$O$33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0.26249253996270278</c:v>
                </c:pt>
                <c:pt idx="2">
                  <c:v>0.22474757371112394</c:v>
                </c:pt>
                <c:pt idx="3">
                  <c:v>0.20138903197426955</c:v>
                </c:pt>
                <c:pt idx="4">
                  <c:v>0.18563593783407839</c:v>
                </c:pt>
                <c:pt idx="5">
                  <c:v>0.17705307993160813</c:v>
                </c:pt>
                <c:pt idx="6">
                  <c:v>0.17846570159802741</c:v>
                </c:pt>
                <c:pt idx="7">
                  <c:v>0.17610625754903639</c:v>
                </c:pt>
                <c:pt idx="8">
                  <c:v>0.17343367317655187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'D-Graphs'!$P$25:$P$33</c:f>
              <c:numCache>
                <c:formatCode>General</c:formatCode>
                <c:ptCount val="9"/>
                <c:pt idx="0">
                  <c:v>0.23978685613</c:v>
                </c:pt>
                <c:pt idx="1">
                  <c:v>0.2730314209594637</c:v>
                </c:pt>
                <c:pt idx="2">
                  <c:v>0.28291145648310945</c:v>
                </c:pt>
                <c:pt idx="3">
                  <c:v>0.26882729129930105</c:v>
                </c:pt>
                <c:pt idx="4">
                  <c:v>0.26176906749501805</c:v>
                </c:pt>
                <c:pt idx="5">
                  <c:v>0.25442229129987909</c:v>
                </c:pt>
                <c:pt idx="6">
                  <c:v>0.26205761989237131</c:v>
                </c:pt>
                <c:pt idx="7">
                  <c:v>0.24656240674809368</c:v>
                </c:pt>
                <c:pt idx="8">
                  <c:v>0.24191058614293659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'D-Graphs'!$Q$25:$Q$33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0.46447603907783358</c:v>
                </c:pt>
                <c:pt idx="2">
                  <c:v>0.49234096980576658</c:v>
                </c:pt>
                <c:pt idx="3">
                  <c:v>0.52978367672642945</c:v>
                </c:pt>
                <c:pt idx="4">
                  <c:v>0.55259499467090356</c:v>
                </c:pt>
                <c:pt idx="5">
                  <c:v>0.56852462876851284</c:v>
                </c:pt>
                <c:pt idx="6">
                  <c:v>0.55947667850960126</c:v>
                </c:pt>
                <c:pt idx="7">
                  <c:v>0.57733133570286987</c:v>
                </c:pt>
                <c:pt idx="8">
                  <c:v>0.58465574068051152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56800"/>
        <c:axId val="424617088"/>
      </c:lineChart>
      <c:catAx>
        <c:axId val="422156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4617088"/>
        <c:crossesAt val="0"/>
        <c:auto val="1"/>
        <c:lblAlgn val="ctr"/>
        <c:lblOffset val="100"/>
        <c:noMultiLvlLbl val="0"/>
      </c:catAx>
      <c:valAx>
        <c:axId val="424617088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215680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'D-Graphs'!$F$70</c:f>
          <c:strCache>
            <c:ptCount val="1"/>
            <c:pt idx="0">
              <c:v>0.058</c:v>
            </c:pt>
          </c:strCache>
        </c:strRef>
      </c:tx>
      <c:layout>
        <c:manualLayout>
          <c:xMode val="edge"/>
          <c:yMode val="edge"/>
          <c:x val="8.7650348054319788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'D-Graphs'!$O$36:$O$44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0.26249253996270278</c:v>
                </c:pt>
                <c:pt idx="2">
                  <c:v>0.22208694628514253</c:v>
                </c:pt>
                <c:pt idx="3">
                  <c:v>0.19987481814073302</c:v>
                </c:pt>
                <c:pt idx="4">
                  <c:v>0.18747332703703795</c:v>
                </c:pt>
                <c:pt idx="5">
                  <c:v>0.18046812684443894</c:v>
                </c:pt>
                <c:pt idx="6">
                  <c:v>0.17647710598983102</c:v>
                </c:pt>
                <c:pt idx="7">
                  <c:v>0.17418924956635326</c:v>
                </c:pt>
                <c:pt idx="8">
                  <c:v>0.17287195306561046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'D-Graphs'!$P$36:$P$44</c:f>
              <c:numCache>
                <c:formatCode>General</c:formatCode>
                <c:ptCount val="9"/>
                <c:pt idx="0">
                  <c:v>0.23978685613</c:v>
                </c:pt>
                <c:pt idx="1">
                  <c:v>0.2730314209594637</c:v>
                </c:pt>
                <c:pt idx="2">
                  <c:v>0.27389768785097135</c:v>
                </c:pt>
                <c:pt idx="3">
                  <c:v>0.26697473483712442</c:v>
                </c:pt>
                <c:pt idx="4">
                  <c:v>0.2599615964579573</c:v>
                </c:pt>
                <c:pt idx="5">
                  <c:v>0.2546814598952955</c:v>
                </c:pt>
                <c:pt idx="6">
                  <c:v>0.25112727698732373</c:v>
                </c:pt>
                <c:pt idx="7">
                  <c:v>0.24886571168340826</c:v>
                </c:pt>
                <c:pt idx="8">
                  <c:v>0.2474721128496942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'D-Graphs'!$Q$36:$Q$44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0.46447603907783358</c:v>
                </c:pt>
                <c:pt idx="2">
                  <c:v>0.50401536586388618</c:v>
                </c:pt>
                <c:pt idx="3">
                  <c:v>0.53315044702214254</c:v>
                </c:pt>
                <c:pt idx="4">
                  <c:v>0.55256507650500475</c:v>
                </c:pt>
                <c:pt idx="5">
                  <c:v>0.56485041326026564</c:v>
                </c:pt>
                <c:pt idx="6">
                  <c:v>0.57239561702284525</c:v>
                </c:pt>
                <c:pt idx="7">
                  <c:v>0.57694503875023839</c:v>
                </c:pt>
                <c:pt idx="8">
                  <c:v>0.5796559340846954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80544"/>
        <c:axId val="424620544"/>
      </c:lineChart>
      <c:catAx>
        <c:axId val="417580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4620544"/>
        <c:crossesAt val="0"/>
        <c:auto val="1"/>
        <c:lblAlgn val="ctr"/>
        <c:lblOffset val="100"/>
        <c:noMultiLvlLbl val="0"/>
      </c:catAx>
      <c:valAx>
        <c:axId val="424620544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758054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'D-Graphs'!$G$69</c:f>
          <c:strCache>
            <c:ptCount val="1"/>
            <c:pt idx="0">
              <c:v>0.089</c:v>
            </c:pt>
          </c:strCache>
        </c:strRef>
      </c:tx>
      <c:layout>
        <c:manualLayout>
          <c:xMode val="edge"/>
          <c:yMode val="edge"/>
          <c:x val="8.7650348054319732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'D-Graphs'!$S$25:$S$33</c:f>
              <c:numCache>
                <c:formatCode>General</c:formatCode>
                <c:ptCount val="9"/>
                <c:pt idx="0">
                  <c:v>0.40108892922</c:v>
                </c:pt>
                <c:pt idx="1">
                  <c:v>0.30850037205113839</c:v>
                </c:pt>
                <c:pt idx="2">
                  <c:v>0.27104071688132259</c:v>
                </c:pt>
                <c:pt idx="3">
                  <c:v>0.2150187114319807</c:v>
                </c:pt>
                <c:pt idx="4">
                  <c:v>0.19618029945760179</c:v>
                </c:pt>
                <c:pt idx="5">
                  <c:v>0.17127590744067098</c:v>
                </c:pt>
                <c:pt idx="6">
                  <c:v>0.16308241379206589</c:v>
                </c:pt>
                <c:pt idx="7">
                  <c:v>0.15548153357391328</c:v>
                </c:pt>
                <c:pt idx="8">
                  <c:v>0.15672932849468868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'D-Graphs'!$T$25:$T$33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0.26500954628060719</c:v>
                </c:pt>
                <c:pt idx="2">
                  <c:v>0.27094758620610759</c:v>
                </c:pt>
                <c:pt idx="3">
                  <c:v>0.27810130671169836</c:v>
                </c:pt>
                <c:pt idx="4">
                  <c:v>0.28372174228483837</c:v>
                </c:pt>
                <c:pt idx="5">
                  <c:v>0.26575622504441315</c:v>
                </c:pt>
                <c:pt idx="6">
                  <c:v>0.26141419237855801</c:v>
                </c:pt>
                <c:pt idx="7">
                  <c:v>0.24026558983523161</c:v>
                </c:pt>
                <c:pt idx="8">
                  <c:v>0.25067909256003801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'D-Graphs'!$U$25:$U$33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0.42649008166825447</c:v>
                </c:pt>
                <c:pt idx="2">
                  <c:v>0.45801169691256982</c:v>
                </c:pt>
                <c:pt idx="3">
                  <c:v>0.50687998185632099</c:v>
                </c:pt>
                <c:pt idx="4">
                  <c:v>0.52009795825755978</c:v>
                </c:pt>
                <c:pt idx="5">
                  <c:v>0.5629678675149159</c:v>
                </c:pt>
                <c:pt idx="6">
                  <c:v>0.5755033938293761</c:v>
                </c:pt>
                <c:pt idx="7">
                  <c:v>0.60425287659085514</c:v>
                </c:pt>
                <c:pt idx="8">
                  <c:v>0.59259157894527337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153152"/>
        <c:axId val="424886848"/>
      </c:lineChart>
      <c:catAx>
        <c:axId val="423153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4886848"/>
        <c:crossesAt val="0"/>
        <c:auto val="1"/>
        <c:lblAlgn val="ctr"/>
        <c:lblOffset val="100"/>
        <c:noMultiLvlLbl val="0"/>
      </c:catAx>
      <c:valAx>
        <c:axId val="424886848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315315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'D-Graphs'!$G$70</c:f>
          <c:strCache>
            <c:ptCount val="1"/>
            <c:pt idx="0">
              <c:v>0.093</c:v>
            </c:pt>
          </c:strCache>
        </c:strRef>
      </c:tx>
      <c:layout>
        <c:manualLayout>
          <c:xMode val="edge"/>
          <c:yMode val="edge"/>
          <c:x val="8.7650348054319857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'D-Graphs'!$S$36:$S$44</c:f>
              <c:numCache>
                <c:formatCode>General</c:formatCode>
                <c:ptCount val="9"/>
                <c:pt idx="0">
                  <c:v>0.40108892922</c:v>
                </c:pt>
                <c:pt idx="1">
                  <c:v>0.30850037205113839</c:v>
                </c:pt>
                <c:pt idx="2">
                  <c:v>0.25131991369279744</c:v>
                </c:pt>
                <c:pt idx="3">
                  <c:v>0.21559649688310401</c:v>
                </c:pt>
                <c:pt idx="4">
                  <c:v>0.19307375347914801</c:v>
                </c:pt>
                <c:pt idx="5">
                  <c:v>0.17877283501190308</c:v>
                </c:pt>
                <c:pt idx="6">
                  <c:v>0.16964311226437748</c:v>
                </c:pt>
                <c:pt idx="7">
                  <c:v>0.16379077357755351</c:v>
                </c:pt>
                <c:pt idx="8">
                  <c:v>0.16002776591606496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'D-Graphs'!$T$36:$T$44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0.26500954628060719</c:v>
                </c:pt>
                <c:pt idx="2">
                  <c:v>0.2720074189882411</c:v>
                </c:pt>
                <c:pt idx="3">
                  <c:v>0.27007469826819358</c:v>
                </c:pt>
                <c:pt idx="4">
                  <c:v>0.26574744913692261</c:v>
                </c:pt>
                <c:pt idx="5">
                  <c:v>0.26148090710920718</c:v>
                </c:pt>
                <c:pt idx="6">
                  <c:v>0.2580202167856433</c:v>
                </c:pt>
                <c:pt idx="7">
                  <c:v>0.25544624814747441</c:v>
                </c:pt>
                <c:pt idx="8">
                  <c:v>0.25362031882807423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'D-Graphs'!$U$36:$U$44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0.42649008166825447</c:v>
                </c:pt>
                <c:pt idx="2">
                  <c:v>0.47667266731896141</c:v>
                </c:pt>
                <c:pt idx="3">
                  <c:v>0.51432880484870247</c:v>
                </c:pt>
                <c:pt idx="4">
                  <c:v>0.54117879738392938</c:v>
                </c:pt>
                <c:pt idx="5">
                  <c:v>0.55974625787888965</c:v>
                </c:pt>
                <c:pt idx="6">
                  <c:v>0.57233667094997931</c:v>
                </c:pt>
                <c:pt idx="7">
                  <c:v>0.58076297827497214</c:v>
                </c:pt>
                <c:pt idx="8">
                  <c:v>0.58635191525586083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15744"/>
        <c:axId val="424890304"/>
      </c:lineChart>
      <c:catAx>
        <c:axId val="4244157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4890304"/>
        <c:crossesAt val="0"/>
        <c:auto val="1"/>
        <c:lblAlgn val="ctr"/>
        <c:lblOffset val="100"/>
        <c:noMultiLvlLbl val="0"/>
      </c:catAx>
      <c:valAx>
        <c:axId val="424890304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441574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'C-Graphs'!$C$69</c:f>
          <c:strCache>
            <c:ptCount val="1"/>
            <c:pt idx="0">
              <c:v>0.100</c:v>
            </c:pt>
          </c:strCache>
        </c:strRef>
      </c:tx>
      <c:layout>
        <c:manualLayout>
          <c:xMode val="edge"/>
          <c:yMode val="edge"/>
          <c:x val="8.7650348054319538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'C-Graphs'!$C$24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'C-Graphs'!$C$25:$C$33</c:f>
              <c:numCache>
                <c:formatCode>General</c:formatCode>
                <c:ptCount val="9"/>
                <c:pt idx="0">
                  <c:v>0.18721973094</c:v>
                </c:pt>
                <c:pt idx="1">
                  <c:v>0.19654792600632498</c:v>
                </c:pt>
                <c:pt idx="2">
                  <c:v>0.17576548206826681</c:v>
                </c:pt>
                <c:pt idx="3">
                  <c:v>0.14079834081232273</c:v>
                </c:pt>
                <c:pt idx="4">
                  <c:v>0.16464951793104179</c:v>
                </c:pt>
                <c:pt idx="5">
                  <c:v>0.1551405493296826</c:v>
                </c:pt>
                <c:pt idx="6">
                  <c:v>0.18162837443442081</c:v>
                </c:pt>
                <c:pt idx="7">
                  <c:v>0.14904353139710053</c:v>
                </c:pt>
                <c:pt idx="8">
                  <c:v>0.15901278026100177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'C-Graphs'!$D$24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'C-Graphs'!$D$25:$D$33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0.28289786995174204</c:v>
                </c:pt>
                <c:pt idx="2">
                  <c:v>0.29947080717307478</c:v>
                </c:pt>
                <c:pt idx="3">
                  <c:v>0.30484598654946266</c:v>
                </c:pt>
                <c:pt idx="4">
                  <c:v>0.25727378923726629</c:v>
                </c:pt>
                <c:pt idx="5">
                  <c:v>0.2663673991071196</c:v>
                </c:pt>
                <c:pt idx="6">
                  <c:v>0.24433829596577678</c:v>
                </c:pt>
                <c:pt idx="7">
                  <c:v>0.23587923766777297</c:v>
                </c:pt>
                <c:pt idx="8">
                  <c:v>0.26101345291867278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'C-Graphs'!$E$24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'C-Graphs'!$E$25:$E$33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0.52055420404193298</c:v>
                </c:pt>
                <c:pt idx="2">
                  <c:v>0.52476371075865846</c:v>
                </c:pt>
                <c:pt idx="3">
                  <c:v>0.55435567263821461</c:v>
                </c:pt>
                <c:pt idx="4">
                  <c:v>0.57807669283169194</c:v>
                </c:pt>
                <c:pt idx="5">
                  <c:v>0.57849205156319783</c:v>
                </c:pt>
                <c:pt idx="6">
                  <c:v>0.57403332959980236</c:v>
                </c:pt>
                <c:pt idx="7">
                  <c:v>0.61507723093512645</c:v>
                </c:pt>
                <c:pt idx="8">
                  <c:v>0.57997376682032553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80576"/>
        <c:axId val="427546240"/>
      </c:lineChart>
      <c:catAx>
        <c:axId val="414680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7546240"/>
        <c:crossesAt val="0"/>
        <c:auto val="1"/>
        <c:lblAlgn val="ctr"/>
        <c:lblOffset val="100"/>
        <c:noMultiLvlLbl val="0"/>
      </c:catAx>
      <c:valAx>
        <c:axId val="427546240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468057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'C-Graphs'!$D$69</c:f>
          <c:strCache>
            <c:ptCount val="1"/>
            <c:pt idx="0">
              <c:v>0.108</c:v>
            </c:pt>
          </c:strCache>
        </c:strRef>
      </c:tx>
      <c:layout>
        <c:manualLayout>
          <c:xMode val="edge"/>
          <c:yMode val="edge"/>
          <c:x val="8.7650348054319538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'C-Graphs'!$G$24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'C-Graphs'!$G$25:$G$33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0.25622239172535249</c:v>
                </c:pt>
                <c:pt idx="2">
                  <c:v>0.210498671259847</c:v>
                </c:pt>
                <c:pt idx="3">
                  <c:v>0.18634560039807122</c:v>
                </c:pt>
                <c:pt idx="4">
                  <c:v>0.2072579822885362</c:v>
                </c:pt>
                <c:pt idx="5">
                  <c:v>0.19581436023367249</c:v>
                </c:pt>
                <c:pt idx="6">
                  <c:v>0.20477683070687502</c:v>
                </c:pt>
                <c:pt idx="7">
                  <c:v>0.1848264960596907</c:v>
                </c:pt>
                <c:pt idx="8">
                  <c:v>0.17621848425131267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'C-Graphs'!$H$24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'C-Graphs'!$H$25:$H$33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0.30488485236601831</c:v>
                </c:pt>
                <c:pt idx="2">
                  <c:v>0.31138419290773156</c:v>
                </c:pt>
                <c:pt idx="3">
                  <c:v>0.30211670275918695</c:v>
                </c:pt>
                <c:pt idx="4">
                  <c:v>0.2751839566873428</c:v>
                </c:pt>
                <c:pt idx="5">
                  <c:v>0.23123220472248368</c:v>
                </c:pt>
                <c:pt idx="6">
                  <c:v>0.24873906495785733</c:v>
                </c:pt>
                <c:pt idx="7">
                  <c:v>0.24193676180983187</c:v>
                </c:pt>
                <c:pt idx="8">
                  <c:v>0.23982752952296782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'C-Graphs'!$I$25:$I$33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0.43889275590862914</c:v>
                </c:pt>
                <c:pt idx="2">
                  <c:v>0.47811713583242144</c:v>
                </c:pt>
                <c:pt idx="3">
                  <c:v>0.51153769684274186</c:v>
                </c:pt>
                <c:pt idx="4">
                  <c:v>0.51755806102412105</c:v>
                </c:pt>
                <c:pt idx="5">
                  <c:v>0.57295343504384388</c:v>
                </c:pt>
                <c:pt idx="6">
                  <c:v>0.54648410433526762</c:v>
                </c:pt>
                <c:pt idx="7">
                  <c:v>0.57323674213047737</c:v>
                </c:pt>
                <c:pt idx="8">
                  <c:v>0.58395398622571948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80064"/>
        <c:axId val="420503552"/>
      </c:lineChart>
      <c:catAx>
        <c:axId val="414680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0503552"/>
        <c:crossesAt val="0"/>
        <c:auto val="1"/>
        <c:lblAlgn val="ctr"/>
        <c:lblOffset val="100"/>
        <c:noMultiLvlLbl val="0"/>
      </c:catAx>
      <c:valAx>
        <c:axId val="420503552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468006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639922917537"/>
          <c:y val="9.9286758758011309E-2"/>
          <c:w val="0.7575522918607609"/>
          <c:h val="0.82157185302719182"/>
        </c:manualLayout>
      </c:layout>
      <c:scatterChart>
        <c:scatterStyle val="smoothMarker"/>
        <c:varyColors val="0"/>
        <c:ser>
          <c:idx val="1"/>
          <c:order val="0"/>
          <c:tx>
            <c:v>#REF!</c:v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0.28251121076233182</c:v>
              </c:pt>
              <c:pt idx="1">
                <c:v>0.29260089686098656</c:v>
              </c:pt>
              <c:pt idx="2">
                <c:v>0.29484304932735428</c:v>
              </c:pt>
              <c:pt idx="3">
                <c:v>0.26457399103139012</c:v>
              </c:pt>
              <c:pt idx="4">
                <c:v>0.27017937219730942</c:v>
              </c:pt>
              <c:pt idx="5">
                <c:v>0.25672645739910316</c:v>
              </c:pt>
              <c:pt idx="6">
                <c:v>0.25</c:v>
              </c:pt>
              <c:pt idx="7">
                <c:v>0.26681614349775784</c:v>
              </c:pt>
              <c:pt idx="8">
                <c:v>0.25896860986547088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3"/>
          <c:order val="1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0.30413385826771655</c:v>
              </c:pt>
              <c:pt idx="1">
                <c:v>0.30610236220472442</c:v>
              </c:pt>
              <c:pt idx="2">
                <c:v>0.29822834645669294</c:v>
              </c:pt>
              <c:pt idx="3">
                <c:v>0.28051181102362205</c:v>
              </c:pt>
              <c:pt idx="4">
                <c:v>0.24901574803149606</c:v>
              </c:pt>
              <c:pt idx="5">
                <c:v>0.26181102362204722</c:v>
              </c:pt>
              <c:pt idx="6">
                <c:v>0.25590551181102361</c:v>
              </c:pt>
              <c:pt idx="7">
                <c:v>0.25393700787401574</c:v>
              </c:pt>
              <c:pt idx="8">
                <c:v>0.25098425196850394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8"/>
          <c:order val="2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0.2792207792207792</c:v>
              </c:pt>
              <c:pt idx="1">
                <c:v>0.30426716141001853</c:v>
              </c:pt>
              <c:pt idx="2">
                <c:v>0.2782931354359926</c:v>
              </c:pt>
              <c:pt idx="3">
                <c:v>0.26159554730983303</c:v>
              </c:pt>
              <c:pt idx="4">
                <c:v>0.25417439703153988</c:v>
              </c:pt>
              <c:pt idx="5">
                <c:v>0.24211502782931354</c:v>
              </c:pt>
              <c:pt idx="6">
                <c:v>0.24582560296846012</c:v>
              </c:pt>
              <c:pt idx="7">
                <c:v>0.24489795918367346</c:v>
              </c:pt>
              <c:pt idx="8">
                <c:v>0.21799628942486085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9"/>
          <c:order val="3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0.23978685612788633</c:v>
              </c:pt>
              <c:pt idx="1">
                <c:v>0.29218472468916518</c:v>
              </c:pt>
              <c:pt idx="2">
                <c:v>0.27708703374777977</c:v>
              </c:pt>
              <c:pt idx="3">
                <c:v>0.27264653641207814</c:v>
              </c:pt>
              <c:pt idx="4">
                <c:v>0.2619893428063943</c:v>
              </c:pt>
              <c:pt idx="5">
                <c:v>0.27886323268206037</c:v>
              </c:pt>
              <c:pt idx="6">
                <c:v>0.24422735346358793</c:v>
              </c:pt>
              <c:pt idx="7">
                <c:v>0.23534635879218471</c:v>
              </c:pt>
              <c:pt idx="8">
                <c:v>0.23090586145648312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0"/>
          <c:order val="4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0.23321234119782214</c:v>
              </c:pt>
              <c:pt idx="1">
                <c:v>0.25680580762250454</c:v>
              </c:pt>
              <c:pt idx="2">
                <c:v>0.28856624319419238</c:v>
              </c:pt>
              <c:pt idx="3">
                <c:v>0.30580762250453719</c:v>
              </c:pt>
              <c:pt idx="4">
                <c:v>0.27676950998185118</c:v>
              </c:pt>
              <c:pt idx="5">
                <c:v>0.27041742286751363</c:v>
              </c:pt>
              <c:pt idx="6">
                <c:v>0.22958257713248639</c:v>
              </c:pt>
              <c:pt idx="7">
                <c:v>0.25045372050816694</c:v>
              </c:pt>
              <c:pt idx="8">
                <c:v>0.23774954627949182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1"/>
          <c:order val="5"/>
          <c:tx>
            <c:v>#REF!</c:v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FFCC00">
                  <a:alpha val="84706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0.26777300911530727</c:v>
              </c:pt>
              <c:pt idx="1">
                <c:v>0.29039219055747989</c:v>
              </c:pt>
              <c:pt idx="2">
                <c:v>0.28740356163240238</c:v>
              </c:pt>
              <c:pt idx="3">
                <c:v>0.27702710165629213</c:v>
              </c:pt>
              <c:pt idx="4">
                <c:v>0.26242567400971817</c:v>
              </c:pt>
              <c:pt idx="5">
                <c:v>0.26198663288000756</c:v>
              </c:pt>
              <c:pt idx="6">
                <c:v>0.2451082090751116</c:v>
              </c:pt>
              <c:pt idx="7">
                <c:v>0.25029023797115973</c:v>
              </c:pt>
              <c:pt idx="8">
                <c:v>0.23932091179896214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1216"/>
        <c:axId val="84121792"/>
      </c:scatterChart>
      <c:valAx>
        <c:axId val="84121216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84121792"/>
        <c:crossesAt val="0"/>
        <c:crossBetween val="midCat"/>
        <c:majorUnit val="2"/>
      </c:valAx>
      <c:valAx>
        <c:axId val="8412179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8412121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'C-Graphs'!$C$70</c:f>
          <c:strCache>
            <c:ptCount val="1"/>
            <c:pt idx="0">
              <c:v>1.288</c:v>
            </c:pt>
          </c:strCache>
        </c:strRef>
      </c:tx>
      <c:layout>
        <c:manualLayout>
          <c:xMode val="edge"/>
          <c:yMode val="edge"/>
          <c:x val="8.765034805431958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'C-Graphs'!$C$35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'C-Graphs'!$C$36:$C$44</c:f>
              <c:numCache>
                <c:formatCode>General</c:formatCode>
                <c:ptCount val="9"/>
                <c:pt idx="0">
                  <c:v>0.18721973094</c:v>
                </c:pt>
                <c:pt idx="1">
                  <c:v>0.19654792600632498</c:v>
                </c:pt>
                <c:pt idx="2">
                  <c:v>0.21177743559061724</c:v>
                </c:pt>
                <c:pt idx="3">
                  <c:v>0.23669610215337522</c:v>
                </c:pt>
                <c:pt idx="4">
                  <c:v>0.2775516204425465</c:v>
                </c:pt>
                <c:pt idx="5">
                  <c:v>0.34466375165877527</c:v>
                </c:pt>
                <c:pt idx="6">
                  <c:v>0.45510074527987338</c:v>
                </c:pt>
                <c:pt idx="7">
                  <c:v>0.63712626135723127</c:v>
                </c:pt>
                <c:pt idx="8">
                  <c:v>0.93759375772113596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'C-Graphs'!$D$35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'C-Graphs'!$D$36:$D$44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0.28289786995174204</c:v>
                </c:pt>
                <c:pt idx="2">
                  <c:v>0.28263934674725455</c:v>
                </c:pt>
                <c:pt idx="3">
                  <c:v>0.28085489001450387</c:v>
                </c:pt>
                <c:pt idx="4">
                  <c:v>0.27585058860466244</c:v>
                </c:pt>
                <c:pt idx="5">
                  <c:v>0.26446319647241939</c:v>
                </c:pt>
                <c:pt idx="6">
                  <c:v>0.24090844850660365</c:v>
                </c:pt>
                <c:pt idx="7">
                  <c:v>0.1947736577228121</c:v>
                </c:pt>
                <c:pt idx="8">
                  <c:v>0.10753867030199973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'C-Graphs'!$E$35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'C-Graphs'!$E$36:$E$44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0.52055420404193298</c:v>
                </c:pt>
                <c:pt idx="2">
                  <c:v>0.50558321766212821</c:v>
                </c:pt>
                <c:pt idx="3">
                  <c:v>0.48244900783212091</c:v>
                </c:pt>
                <c:pt idx="4">
                  <c:v>0.44659779095279101</c:v>
                </c:pt>
                <c:pt idx="5">
                  <c:v>0.39087305186880533</c:v>
                </c:pt>
                <c:pt idx="6">
                  <c:v>0.30399080621352292</c:v>
                </c:pt>
                <c:pt idx="7">
                  <c:v>0.16810008091995662</c:v>
                </c:pt>
                <c:pt idx="8">
                  <c:v>-4.513242802313569E-2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027200"/>
        <c:axId val="420505856"/>
      </c:lineChart>
      <c:catAx>
        <c:axId val="4150272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0505856"/>
        <c:crossesAt val="0"/>
        <c:auto val="1"/>
        <c:lblAlgn val="ctr"/>
        <c:lblOffset val="100"/>
        <c:noMultiLvlLbl val="0"/>
      </c:catAx>
      <c:valAx>
        <c:axId val="420505856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502720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'C-Graphs'!$D$70</c:f>
          <c:strCache>
            <c:ptCount val="1"/>
            <c:pt idx="0">
              <c:v>0.966</c:v>
            </c:pt>
          </c:strCache>
        </c:strRef>
      </c:tx>
      <c:layout>
        <c:manualLayout>
          <c:xMode val="edge"/>
          <c:yMode val="edge"/>
          <c:x val="8.7650348054319663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'C-Graphs'!$G$36:$G$44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0.25622239172535249</c:v>
                </c:pt>
                <c:pt idx="2">
                  <c:v>0.26983370820294827</c:v>
                </c:pt>
                <c:pt idx="3">
                  <c:v>0.29014376799589586</c:v>
                </c:pt>
                <c:pt idx="4">
                  <c:v>0.32061797073922343</c:v>
                </c:pt>
                <c:pt idx="5">
                  <c:v>0.36658320300596464</c:v>
                </c:pt>
                <c:pt idx="6">
                  <c:v>0.43625443462235758</c:v>
                </c:pt>
                <c:pt idx="7">
                  <c:v>0.54233743947013391</c:v>
                </c:pt>
                <c:pt idx="8">
                  <c:v>0.70453458665611712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'C-Graphs'!$H$36:$H$44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0.30488485236601831</c:v>
                </c:pt>
                <c:pt idx="2">
                  <c:v>0.30485506799734424</c:v>
                </c:pt>
                <c:pt idx="3">
                  <c:v>0.3031715386258485</c:v>
                </c:pt>
                <c:pt idx="4">
                  <c:v>0.29831042763434329</c:v>
                </c:pt>
                <c:pt idx="5">
                  <c:v>0.28767010988726938</c:v>
                </c:pt>
                <c:pt idx="6">
                  <c:v>0.26687993616147215</c:v>
                </c:pt>
                <c:pt idx="7">
                  <c:v>0.22868583961672698</c:v>
                </c:pt>
                <c:pt idx="8">
                  <c:v>0.16116004586019145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'C-Graphs'!$I$36:$I$44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0.43889275590862914</c:v>
                </c:pt>
                <c:pt idx="2">
                  <c:v>0.42531122379970748</c:v>
                </c:pt>
                <c:pt idx="3">
                  <c:v>0.40668469337825569</c:v>
                </c:pt>
                <c:pt idx="4">
                  <c:v>0.38107160162643333</c:v>
                </c:pt>
                <c:pt idx="5">
                  <c:v>0.34574668710676604</c:v>
                </c:pt>
                <c:pt idx="6">
                  <c:v>0.29686562921617027</c:v>
                </c:pt>
                <c:pt idx="7">
                  <c:v>0.22897672091313911</c:v>
                </c:pt>
                <c:pt idx="8">
                  <c:v>0.13430536748369143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81600"/>
        <c:axId val="420508736"/>
      </c:lineChart>
      <c:catAx>
        <c:axId val="414681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0508736"/>
        <c:crossesAt val="0"/>
        <c:auto val="1"/>
        <c:lblAlgn val="ctr"/>
        <c:lblOffset val="100"/>
        <c:noMultiLvlLbl val="0"/>
      </c:catAx>
      <c:valAx>
        <c:axId val="420508736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468160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'C-Graphs'!$E$69</c:f>
          <c:strCache>
            <c:ptCount val="1"/>
            <c:pt idx="0">
              <c:v>0.163</c:v>
            </c:pt>
          </c:strCache>
        </c:strRef>
      </c:tx>
      <c:layout>
        <c:manualLayout>
          <c:xMode val="edge"/>
          <c:yMode val="edge"/>
          <c:x val="8.765034805431958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'C-Graphs'!$K$25:$K$33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0.28976625231412417</c:v>
                </c:pt>
                <c:pt idx="2">
                  <c:v>0.22391998145024927</c:v>
                </c:pt>
                <c:pt idx="3">
                  <c:v>0.18998025973456359</c:v>
                </c:pt>
                <c:pt idx="4">
                  <c:v>0.19870871057903303</c:v>
                </c:pt>
                <c:pt idx="5">
                  <c:v>0.16429282004066642</c:v>
                </c:pt>
                <c:pt idx="6">
                  <c:v>0.20490607606401967</c:v>
                </c:pt>
                <c:pt idx="7">
                  <c:v>0.14825898886763997</c:v>
                </c:pt>
                <c:pt idx="8">
                  <c:v>0.1553869480467624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'C-Graphs'!$L$25:$L$33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0.27791921150170334</c:v>
                </c:pt>
                <c:pt idx="2">
                  <c:v>0.31853116883105825</c:v>
                </c:pt>
                <c:pt idx="3">
                  <c:v>0.27908849722343998</c:v>
                </c:pt>
                <c:pt idx="4">
                  <c:v>0.25293361781091805</c:v>
                </c:pt>
                <c:pt idx="5">
                  <c:v>0.24231074211254366</c:v>
                </c:pt>
                <c:pt idx="6">
                  <c:v>0.22252383116996946</c:v>
                </c:pt>
                <c:pt idx="7">
                  <c:v>0.22976676252559869</c:v>
                </c:pt>
                <c:pt idx="8">
                  <c:v>0.2281399814430366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'C-Graphs'!$M$25:$M$33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0.43231453618417243</c:v>
                </c:pt>
                <c:pt idx="2">
                  <c:v>0.45754884971869247</c:v>
                </c:pt>
                <c:pt idx="3">
                  <c:v>0.53093124304199646</c:v>
                </c:pt>
                <c:pt idx="4">
                  <c:v>0.54835767161004889</c:v>
                </c:pt>
                <c:pt idx="5">
                  <c:v>0.59339643784678997</c:v>
                </c:pt>
                <c:pt idx="6">
                  <c:v>0.5725700927660109</c:v>
                </c:pt>
                <c:pt idx="7">
                  <c:v>0.62197424860676132</c:v>
                </c:pt>
                <c:pt idx="8">
                  <c:v>0.61647307051020095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82112"/>
        <c:axId val="427130880"/>
      </c:lineChart>
      <c:catAx>
        <c:axId val="414682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7130880"/>
        <c:crossesAt val="0"/>
        <c:auto val="1"/>
        <c:lblAlgn val="ctr"/>
        <c:lblOffset val="100"/>
        <c:noMultiLvlLbl val="0"/>
      </c:catAx>
      <c:valAx>
        <c:axId val="427130880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468211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'C-Graphs'!$E$70</c:f>
          <c:strCache>
            <c:ptCount val="1"/>
            <c:pt idx="0">
              <c:v>2.257</c:v>
            </c:pt>
          </c:strCache>
        </c:strRef>
      </c:tx>
      <c:layout>
        <c:manualLayout>
          <c:xMode val="edge"/>
          <c:yMode val="edge"/>
          <c:x val="8.7650348054319732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'C-Graphs'!$K$36:$K$44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0.28976625231412417</c:v>
                </c:pt>
                <c:pt idx="2">
                  <c:v>0.3227716031965383</c:v>
                </c:pt>
                <c:pt idx="3">
                  <c:v>0.37311659882796006</c:v>
                </c:pt>
                <c:pt idx="4">
                  <c:v>0.45005240489272352</c:v>
                </c:pt>
                <c:pt idx="5">
                  <c:v>0.56784217860694719</c:v>
                </c:pt>
                <c:pt idx="6">
                  <c:v>0.74851682617475457</c:v>
                </c:pt>
                <c:pt idx="7">
                  <c:v>1.026167065221488</c:v>
                </c:pt>
                <c:pt idx="8">
                  <c:v>1.4536391183603199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'C-Graphs'!$L$36:$L$44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0.27791921150170334</c:v>
                </c:pt>
                <c:pt idx="2">
                  <c:v>0.27503507442662617</c:v>
                </c:pt>
                <c:pt idx="3">
                  <c:v>0.26924018192816684</c:v>
                </c:pt>
                <c:pt idx="4">
                  <c:v>0.25823029745609599</c:v>
                </c:pt>
                <c:pt idx="5">
                  <c:v>0.23805457937624258</c:v>
                </c:pt>
                <c:pt idx="6">
                  <c:v>0.20200233032087489</c:v>
                </c:pt>
                <c:pt idx="7">
                  <c:v>0.1387621871850884</c:v>
                </c:pt>
                <c:pt idx="8">
                  <c:v>2.9388757275386715E-2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'C-Graphs'!$M$36:$M$44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0.43231453618417243</c:v>
                </c:pt>
                <c:pt idx="2">
                  <c:v>0.40219332237683553</c:v>
                </c:pt>
                <c:pt idx="3">
                  <c:v>0.35764321924387305</c:v>
                </c:pt>
                <c:pt idx="4">
                  <c:v>0.29171729765118054</c:v>
                </c:pt>
                <c:pt idx="5">
                  <c:v>0.19410324201681023</c:v>
                </c:pt>
                <c:pt idx="6">
                  <c:v>4.9480843504370542E-2</c:v>
                </c:pt>
                <c:pt idx="7">
                  <c:v>-0.16492925240657644</c:v>
                </c:pt>
                <c:pt idx="8">
                  <c:v>-0.48302787563570659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82624"/>
        <c:axId val="427133760"/>
      </c:lineChart>
      <c:catAx>
        <c:axId val="4146826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7133760"/>
        <c:crossesAt val="0"/>
        <c:auto val="1"/>
        <c:lblAlgn val="ctr"/>
        <c:lblOffset val="100"/>
        <c:noMultiLvlLbl val="0"/>
      </c:catAx>
      <c:valAx>
        <c:axId val="427133760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468262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'C-Graphs'!$F$69</c:f>
          <c:strCache>
            <c:ptCount val="1"/>
            <c:pt idx="0">
              <c:v>0.177</c:v>
            </c:pt>
          </c:strCache>
        </c:strRef>
      </c:tx>
      <c:layout>
        <c:manualLayout>
          <c:xMode val="edge"/>
          <c:yMode val="edge"/>
          <c:x val="8.7650348054319663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'C-Graphs'!$O$25:$O$33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0.35047223800622862</c:v>
                </c:pt>
                <c:pt idx="2">
                  <c:v>0.25518126997948248</c:v>
                </c:pt>
                <c:pt idx="3">
                  <c:v>0.20278437833405122</c:v>
                </c:pt>
                <c:pt idx="4">
                  <c:v>0.16665348135262711</c:v>
                </c:pt>
                <c:pt idx="5">
                  <c:v>0.14810761101584366</c:v>
                </c:pt>
                <c:pt idx="6">
                  <c:v>0.1490684547059255</c:v>
                </c:pt>
                <c:pt idx="7">
                  <c:v>0.14835612788726488</c:v>
                </c:pt>
                <c:pt idx="8">
                  <c:v>0.14335066607055461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'C-Graphs'!$P$25:$P$33</c:f>
              <c:numCache>
                <c:formatCode>General</c:formatCode>
                <c:ptCount val="9"/>
                <c:pt idx="0">
                  <c:v>0.23978685613</c:v>
                </c:pt>
                <c:pt idx="1">
                  <c:v>0.23603134991424124</c:v>
                </c:pt>
                <c:pt idx="2">
                  <c:v>0.31279207815388022</c:v>
                </c:pt>
                <c:pt idx="3">
                  <c:v>0.28448696270191087</c:v>
                </c:pt>
                <c:pt idx="4">
                  <c:v>0.27455639431303658</c:v>
                </c:pt>
                <c:pt idx="5">
                  <c:v>0.25600518650518067</c:v>
                </c:pt>
                <c:pt idx="6">
                  <c:v>0.28317703374439346</c:v>
                </c:pt>
                <c:pt idx="7">
                  <c:v>0.22750087033178895</c:v>
                </c:pt>
                <c:pt idx="8">
                  <c:v>0.21285122557520467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'C-Graphs'!$Q$25:$Q$33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0.41349641207953014</c:v>
                </c:pt>
                <c:pt idx="2">
                  <c:v>0.43202665186663736</c:v>
                </c:pt>
                <c:pt idx="3">
                  <c:v>0.51272865896403785</c:v>
                </c:pt>
                <c:pt idx="4">
                  <c:v>0.55879012433433628</c:v>
                </c:pt>
                <c:pt idx="5">
                  <c:v>0.59588720247897564</c:v>
                </c:pt>
                <c:pt idx="6">
                  <c:v>0.56775451154968093</c:v>
                </c:pt>
                <c:pt idx="7">
                  <c:v>0.62414300178094617</c:v>
                </c:pt>
                <c:pt idx="8">
                  <c:v>0.64379810835424078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028736"/>
        <c:axId val="427136640"/>
      </c:lineChart>
      <c:catAx>
        <c:axId val="415028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7136640"/>
        <c:crossesAt val="0"/>
        <c:auto val="1"/>
        <c:lblAlgn val="ctr"/>
        <c:lblOffset val="100"/>
        <c:noMultiLvlLbl val="0"/>
      </c:catAx>
      <c:valAx>
        <c:axId val="427136640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502873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'C-Graphs'!$F$70</c:f>
          <c:strCache>
            <c:ptCount val="1"/>
            <c:pt idx="0">
              <c:v>1.095</c:v>
            </c:pt>
          </c:strCache>
        </c:strRef>
      </c:tx>
      <c:layout>
        <c:manualLayout>
          <c:xMode val="edge"/>
          <c:yMode val="edge"/>
          <c:x val="8.7650348054319788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'C-Graphs'!$O$36:$O$44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0.35047223800622862</c:v>
                </c:pt>
                <c:pt idx="2">
                  <c:v>0.36744507991485864</c:v>
                </c:pt>
                <c:pt idx="3">
                  <c:v>0.38959953741207476</c:v>
                </c:pt>
                <c:pt idx="4">
                  <c:v>0.41849411071164877</c:v>
                </c:pt>
                <c:pt idx="5">
                  <c:v>0.45614243161111967</c:v>
                </c:pt>
                <c:pt idx="6">
                  <c:v>0.50513811837903788</c:v>
                </c:pt>
                <c:pt idx="7">
                  <c:v>0.56880897388255858</c:v>
                </c:pt>
                <c:pt idx="8">
                  <c:v>0.65140424107286576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'C-Graphs'!$P$36:$P$44</c:f>
              <c:numCache>
                <c:formatCode>General</c:formatCode>
                <c:ptCount val="9"/>
                <c:pt idx="0">
                  <c:v>0.23978685613</c:v>
                </c:pt>
                <c:pt idx="1">
                  <c:v>0.23603134991424124</c:v>
                </c:pt>
                <c:pt idx="2">
                  <c:v>0.23131564301190094</c:v>
                </c:pt>
                <c:pt idx="3">
                  <c:v>0.22545947965163121</c:v>
                </c:pt>
                <c:pt idx="4">
                  <c:v>0.21829415472727759</c:v>
                </c:pt>
                <c:pt idx="5">
                  <c:v>0.20970477886717381</c:v>
                </c:pt>
                <c:pt idx="6">
                  <c:v>0.19970782557532396</c:v>
                </c:pt>
                <c:pt idx="7">
                  <c:v>0.18858761076589389</c:v>
                </c:pt>
                <c:pt idx="8">
                  <c:v>0.17712997199785166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'C-Graphs'!$Q$36:$Q$44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0.41349641207953014</c:v>
                </c:pt>
                <c:pt idx="2">
                  <c:v>0.40123927707324042</c:v>
                </c:pt>
                <c:pt idx="3">
                  <c:v>0.38494098293629403</c:v>
                </c:pt>
                <c:pt idx="4">
                  <c:v>0.36321173456107364</c:v>
                </c:pt>
                <c:pt idx="5">
                  <c:v>0.33415278952170652</c:v>
                </c:pt>
                <c:pt idx="6">
                  <c:v>0.29515405604563816</c:v>
                </c:pt>
                <c:pt idx="7">
                  <c:v>0.24260341535154753</c:v>
                </c:pt>
                <c:pt idx="8">
                  <c:v>0.17146578692928258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029248"/>
        <c:axId val="427549248"/>
      </c:lineChart>
      <c:catAx>
        <c:axId val="415029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7549248"/>
        <c:crossesAt val="0"/>
        <c:auto val="1"/>
        <c:lblAlgn val="ctr"/>
        <c:lblOffset val="100"/>
        <c:noMultiLvlLbl val="0"/>
      </c:catAx>
      <c:valAx>
        <c:axId val="427549248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502924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'C-Graphs'!$G$69</c:f>
          <c:strCache>
            <c:ptCount val="1"/>
            <c:pt idx="0">
              <c:v>0.220</c:v>
            </c:pt>
          </c:strCache>
        </c:strRef>
      </c:tx>
      <c:layout>
        <c:manualLayout>
          <c:xMode val="edge"/>
          <c:yMode val="edge"/>
          <c:x val="8.7650348054319732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'C-Graphs'!$S$25:$S$33</c:f>
              <c:numCache>
                <c:formatCode>General</c:formatCode>
                <c:ptCount val="9"/>
                <c:pt idx="0">
                  <c:v>0.40108892922</c:v>
                </c:pt>
                <c:pt idx="1">
                  <c:v>0.41098269510014102</c:v>
                </c:pt>
                <c:pt idx="2">
                  <c:v>0.33412304900789991</c:v>
                </c:pt>
                <c:pt idx="3">
                  <c:v>0.2196769963689586</c:v>
                </c:pt>
                <c:pt idx="4">
                  <c:v>0.18026196007729403</c:v>
                </c:pt>
                <c:pt idx="5">
                  <c:v>0.13550557168742511</c:v>
                </c:pt>
                <c:pt idx="6">
                  <c:v>0.12032681487964389</c:v>
                </c:pt>
                <c:pt idx="7">
                  <c:v>0.11120113429886709</c:v>
                </c:pt>
                <c:pt idx="8">
                  <c:v>0.1106901179691147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'C-Graphs'!$T$25:$T$33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0.23471382940452701</c:v>
                </c:pt>
                <c:pt idx="2">
                  <c:v>0.26460383847213631</c:v>
                </c:pt>
                <c:pt idx="3">
                  <c:v>0.30383514518556332</c:v>
                </c:pt>
                <c:pt idx="4">
                  <c:v>0.32721133393162299</c:v>
                </c:pt>
                <c:pt idx="5">
                  <c:v>0.27766688747437868</c:v>
                </c:pt>
                <c:pt idx="6">
                  <c:v>0.26633578040294681</c:v>
                </c:pt>
                <c:pt idx="7">
                  <c:v>0.20159009073999024</c:v>
                </c:pt>
                <c:pt idx="8">
                  <c:v>0.23420857532063646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'C-Graphs'!$U$25:$U$33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0.35430347549533203</c:v>
                </c:pt>
                <c:pt idx="2">
                  <c:v>0.40127311251996378</c:v>
                </c:pt>
                <c:pt idx="3">
                  <c:v>0.47648785844547803</c:v>
                </c:pt>
                <c:pt idx="4">
                  <c:v>0.492526705991083</c:v>
                </c:pt>
                <c:pt idx="5">
                  <c:v>0.58682754083819622</c:v>
                </c:pt>
                <c:pt idx="6">
                  <c:v>0.61333740471740927</c:v>
                </c:pt>
                <c:pt idx="7">
                  <c:v>0.68720877496114263</c:v>
                </c:pt>
                <c:pt idx="8">
                  <c:v>0.65510130671024891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029760"/>
        <c:axId val="427552128"/>
      </c:lineChart>
      <c:catAx>
        <c:axId val="415029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7552128"/>
        <c:crossesAt val="0"/>
        <c:auto val="1"/>
        <c:lblAlgn val="ctr"/>
        <c:lblOffset val="100"/>
        <c:noMultiLvlLbl val="0"/>
      </c:catAx>
      <c:valAx>
        <c:axId val="427552128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502976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'C-Graphs'!$G$70</c:f>
          <c:strCache>
            <c:ptCount val="1"/>
            <c:pt idx="0">
              <c:v>1.322</c:v>
            </c:pt>
          </c:strCache>
        </c:strRef>
      </c:tx>
      <c:layout>
        <c:manualLayout>
          <c:xMode val="edge"/>
          <c:yMode val="edge"/>
          <c:x val="8.7650348054319857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'C-Graphs'!$S$36:$S$44</c:f>
              <c:numCache>
                <c:formatCode>General</c:formatCode>
                <c:ptCount val="9"/>
                <c:pt idx="0">
                  <c:v>0.40108892922</c:v>
                </c:pt>
                <c:pt idx="1">
                  <c:v>0.41098269510014102</c:v>
                </c:pt>
                <c:pt idx="2">
                  <c:v>0.4230728068579333</c:v>
                </c:pt>
                <c:pt idx="3">
                  <c:v>0.43772011698308189</c:v>
                </c:pt>
                <c:pt idx="4">
                  <c:v>0.45526524845839622</c:v>
                </c:pt>
                <c:pt idx="5">
                  <c:v>0.4759623108286174</c:v>
                </c:pt>
                <c:pt idx="6">
                  <c:v>0.49986295126652425</c:v>
                </c:pt>
                <c:pt idx="7">
                  <c:v>0.52662064967262434</c:v>
                </c:pt>
                <c:pt idx="8">
                  <c:v>0.55516825940841008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'C-Graphs'!$T$36:$T$44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0.23471382940452701</c:v>
                </c:pt>
                <c:pt idx="2">
                  <c:v>0.23817055879404972</c:v>
                </c:pt>
                <c:pt idx="3">
                  <c:v>0.24492151390220535</c:v>
                </c:pt>
                <c:pt idx="4">
                  <c:v>0.25709351058204089</c:v>
                </c:pt>
                <c:pt idx="5">
                  <c:v>0.27803847368956064</c:v>
                </c:pt>
                <c:pt idx="6">
                  <c:v>0.31300720270800642</c:v>
                </c:pt>
                <c:pt idx="7">
                  <c:v>0.37018596173246543</c:v>
                </c:pt>
                <c:pt idx="8">
                  <c:v>0.46228931960200009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'C-Graphs'!$U$36:$U$44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0.35430347549533203</c:v>
                </c:pt>
                <c:pt idx="2">
                  <c:v>0.33875663434801706</c:v>
                </c:pt>
                <c:pt idx="3">
                  <c:v>0.31735836911471277</c:v>
                </c:pt>
                <c:pt idx="4">
                  <c:v>0.28764124095956289</c:v>
                </c:pt>
                <c:pt idx="5">
                  <c:v>0.24599921548182196</c:v>
                </c:pt>
                <c:pt idx="6">
                  <c:v>0.18712984602546934</c:v>
                </c:pt>
                <c:pt idx="7">
                  <c:v>0.10319338859491023</c:v>
                </c:pt>
                <c:pt idx="8">
                  <c:v>-1.7457579010410174E-2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826944"/>
        <c:axId val="427555008"/>
      </c:lineChart>
      <c:catAx>
        <c:axId val="415826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7555008"/>
        <c:crossesAt val="0"/>
        <c:auto val="1"/>
        <c:lblAlgn val="ctr"/>
        <c:lblOffset val="100"/>
        <c:noMultiLvlLbl val="0"/>
      </c:catAx>
      <c:valAx>
        <c:axId val="427555008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1582694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Transitions as % of total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548317588067186E-2"/>
          <c:y val="1.899083846460306E-2"/>
          <c:w val="0.889684986028352"/>
          <c:h val="0.8507811319402786"/>
        </c:manualLayout>
      </c:layout>
      <c:lineChart>
        <c:grouping val="standard"/>
        <c:varyColors val="0"/>
        <c:ser>
          <c:idx val="0"/>
          <c:order val="0"/>
          <c:tx>
            <c:strRef>
              <c:f>Freqs!$C$74</c:f>
              <c:strCache>
                <c:ptCount val="1"/>
                <c:pt idx="0">
                  <c:v>gg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Freqs!$C$76:$C$83</c:f>
              <c:numCache>
                <c:formatCode>General</c:formatCode>
                <c:ptCount val="8"/>
                <c:pt idx="0">
                  <c:v>0.27767695099818512</c:v>
                </c:pt>
                <c:pt idx="1">
                  <c:v>0.20689655172413793</c:v>
                </c:pt>
                <c:pt idx="2">
                  <c:v>0.15517241379310345</c:v>
                </c:pt>
                <c:pt idx="3">
                  <c:v>0.1306715063520871</c:v>
                </c:pt>
                <c:pt idx="4">
                  <c:v>0.11887477313974591</c:v>
                </c:pt>
                <c:pt idx="5">
                  <c:v>0.1161524500907441</c:v>
                </c:pt>
                <c:pt idx="6">
                  <c:v>0.10617059891107078</c:v>
                </c:pt>
                <c:pt idx="7">
                  <c:v>0.10889292196007259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Freqs!$D$74</c:f>
              <c:strCache>
                <c:ptCount val="1"/>
                <c:pt idx="0">
                  <c:v>ii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Freqs!$D$76:$D$83</c:f>
              <c:numCache>
                <c:formatCode>General</c:formatCode>
                <c:ptCount val="8"/>
                <c:pt idx="0">
                  <c:v>0.12431941923774954</c:v>
                </c:pt>
                <c:pt idx="1">
                  <c:v>0.14065335753176045</c:v>
                </c:pt>
                <c:pt idx="2">
                  <c:v>0.16696914700544466</c:v>
                </c:pt>
                <c:pt idx="3">
                  <c:v>0.16243194192377494</c:v>
                </c:pt>
                <c:pt idx="4">
                  <c:v>0.1560798548094374</c:v>
                </c:pt>
                <c:pt idx="5">
                  <c:v>0.15154264972776771</c:v>
                </c:pt>
                <c:pt idx="6">
                  <c:v>0.1279491833030853</c:v>
                </c:pt>
                <c:pt idx="7">
                  <c:v>0.13793103448275862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Freqs!$E$74</c:f>
              <c:strCache>
                <c:ptCount val="1"/>
                <c:pt idx="0">
                  <c:v>aa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Freqs!$E$76:$E$83</c:f>
              <c:numCache>
                <c:formatCode>General</c:formatCode>
                <c:ptCount val="8"/>
                <c:pt idx="0">
                  <c:v>0.28947368421052633</c:v>
                </c:pt>
                <c:pt idx="1">
                  <c:v>0.33393829401088931</c:v>
                </c:pt>
                <c:pt idx="2">
                  <c:v>0.37114337568058076</c:v>
                </c:pt>
                <c:pt idx="3">
                  <c:v>0.40018148820326677</c:v>
                </c:pt>
                <c:pt idx="4">
                  <c:v>0.46098003629764067</c:v>
                </c:pt>
                <c:pt idx="5">
                  <c:v>0.49637023593466423</c:v>
                </c:pt>
                <c:pt idx="6">
                  <c:v>0.50816696914700543</c:v>
                </c:pt>
                <c:pt idx="7">
                  <c:v>0.50362976406533577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Freqs!$F$74</c:f>
              <c:strCache>
                <c:ptCount val="1"/>
                <c:pt idx="0">
                  <c:v>ga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Freqs!$F$76:$F$83</c:f>
              <c:numCache>
                <c:formatCode>General</c:formatCode>
                <c:ptCount val="8"/>
                <c:pt idx="0">
                  <c:v>3.9927404718693285E-2</c:v>
                </c:pt>
                <c:pt idx="1">
                  <c:v>3.5390199637023591E-2</c:v>
                </c:pt>
                <c:pt idx="2">
                  <c:v>2.0871143375680582E-2</c:v>
                </c:pt>
                <c:pt idx="3">
                  <c:v>3.4482758620689655E-2</c:v>
                </c:pt>
                <c:pt idx="4">
                  <c:v>1.2704174228675136E-2</c:v>
                </c:pt>
                <c:pt idx="5">
                  <c:v>2.3593466424682397E-2</c:v>
                </c:pt>
                <c:pt idx="6">
                  <c:v>1.1796733212341199E-2</c:v>
                </c:pt>
                <c:pt idx="7">
                  <c:v>1.8148820326678767E-2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Freqs!$G$74</c:f>
              <c:strCache>
                <c:ptCount val="1"/>
                <c:pt idx="0">
                  <c:v>gi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Freqs!$G$76:$G$83</c:f>
              <c:numCache>
                <c:formatCode>General</c:formatCode>
                <c:ptCount val="8"/>
                <c:pt idx="0">
                  <c:v>8.3484573502722328E-2</c:v>
                </c:pt>
                <c:pt idx="1">
                  <c:v>9.8003629764065334E-2</c:v>
                </c:pt>
                <c:pt idx="2">
                  <c:v>7.3502722323048997E-2</c:v>
                </c:pt>
                <c:pt idx="3">
                  <c:v>5.3539019963702361E-2</c:v>
                </c:pt>
                <c:pt idx="4">
                  <c:v>4.9001814882032667E-2</c:v>
                </c:pt>
                <c:pt idx="5">
                  <c:v>2.8130671506352088E-2</c:v>
                </c:pt>
                <c:pt idx="6">
                  <c:v>3.9927404718693285E-2</c:v>
                </c:pt>
                <c:pt idx="7">
                  <c:v>3.1760435571687839E-2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Freqs!$H$74</c:f>
              <c:strCache>
                <c:ptCount val="1"/>
                <c:pt idx="0">
                  <c:v>ig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Freqs!$H$76:$H$83</c:f>
              <c:numCache>
                <c:formatCode>General</c:formatCode>
                <c:ptCount val="8"/>
                <c:pt idx="0">
                  <c:v>3.5390199637023591E-2</c:v>
                </c:pt>
                <c:pt idx="1">
                  <c:v>2.3593466424682397E-2</c:v>
                </c:pt>
                <c:pt idx="2">
                  <c:v>3.8112522686025406E-2</c:v>
                </c:pt>
                <c:pt idx="3">
                  <c:v>3.5390199637023591E-2</c:v>
                </c:pt>
                <c:pt idx="4">
                  <c:v>3.2667876588021776E-2</c:v>
                </c:pt>
                <c:pt idx="5">
                  <c:v>2.6315789473684209E-2</c:v>
                </c:pt>
                <c:pt idx="6">
                  <c:v>3.0852994555353903E-2</c:v>
                </c:pt>
                <c:pt idx="7">
                  <c:v>3.3575317604355719E-2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Freqs!$I$74</c:f>
              <c:strCache>
                <c:ptCount val="1"/>
                <c:pt idx="0">
                  <c:v>ai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Freqs!$I$76:$I$83</c:f>
              <c:numCache>
                <c:formatCode>General</c:formatCode>
                <c:ptCount val="8"/>
                <c:pt idx="0">
                  <c:v>4.9001814882032667E-2</c:v>
                </c:pt>
                <c:pt idx="1">
                  <c:v>4.9909255898366603E-2</c:v>
                </c:pt>
                <c:pt idx="2">
                  <c:v>6.5335753176043551E-2</c:v>
                </c:pt>
                <c:pt idx="3">
                  <c:v>6.0798548094373864E-2</c:v>
                </c:pt>
                <c:pt idx="4">
                  <c:v>6.5335753176043551E-2</c:v>
                </c:pt>
                <c:pt idx="5">
                  <c:v>4.9909255898366603E-2</c:v>
                </c:pt>
                <c:pt idx="6">
                  <c:v>8.2577132486388385E-2</c:v>
                </c:pt>
                <c:pt idx="7">
                  <c:v>6.8058076225045366E-2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Freqs!$J$74</c:f>
              <c:strCache>
                <c:ptCount val="1"/>
                <c:pt idx="0">
                  <c:v>ag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Freqs!$J$76:$J$83</c:f>
              <c:numCache>
                <c:formatCode>General</c:formatCode>
                <c:ptCount val="8"/>
                <c:pt idx="0">
                  <c:v>2.7223230490018149E-2</c:v>
                </c:pt>
                <c:pt idx="1">
                  <c:v>1.9056261343012703E-2</c:v>
                </c:pt>
                <c:pt idx="2">
                  <c:v>2.5408348457350273E-2</c:v>
                </c:pt>
                <c:pt idx="3">
                  <c:v>1.4519056261343012E-2</c:v>
                </c:pt>
                <c:pt idx="4">
                  <c:v>1.6333938294010888E-2</c:v>
                </c:pt>
                <c:pt idx="5">
                  <c:v>1.5426497277676952E-2</c:v>
                </c:pt>
                <c:pt idx="6">
                  <c:v>2.1778584392014518E-2</c:v>
                </c:pt>
                <c:pt idx="7">
                  <c:v>1.9056261343012703E-2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Freqs!$K$74</c:f>
              <c:strCache>
                <c:ptCount val="1"/>
                <c:pt idx="0">
                  <c:v>ia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Freqs!$K$76:$K$83</c:f>
              <c:numCache>
                <c:formatCode>General</c:formatCode>
                <c:ptCount val="8"/>
                <c:pt idx="0">
                  <c:v>7.3502722323048997E-2</c:v>
                </c:pt>
                <c:pt idx="1">
                  <c:v>9.2558983666061703E-2</c:v>
                </c:pt>
                <c:pt idx="2">
                  <c:v>8.3484573502722328E-2</c:v>
                </c:pt>
                <c:pt idx="3">
                  <c:v>0.10798548094373865</c:v>
                </c:pt>
                <c:pt idx="4">
                  <c:v>8.8021778584392016E-2</c:v>
                </c:pt>
                <c:pt idx="5">
                  <c:v>9.2558983666061703E-2</c:v>
                </c:pt>
                <c:pt idx="6">
                  <c:v>7.0780399274047182E-2</c:v>
                </c:pt>
                <c:pt idx="7">
                  <c:v>7.8947368421052627E-2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290048"/>
        <c:axId val="427729472"/>
      </c:lineChart>
      <c:catAx>
        <c:axId val="41229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729472"/>
        <c:crosses val="autoZero"/>
        <c:auto val="1"/>
        <c:lblAlgn val="ctr"/>
        <c:lblOffset val="100"/>
        <c:noMultiLvlLbl val="0"/>
      </c:catAx>
      <c:valAx>
        <c:axId val="427729472"/>
        <c:scaling>
          <c:orientation val="minMax"/>
          <c:max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2900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571713345958336"/>
          <c:y val="0.91775421405600299"/>
          <c:w val="0.47955845709159772"/>
          <c:h val="8.22457304217334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dirty="0" smtClean="0"/>
              <a:t>% </a:t>
            </a:r>
            <a:r>
              <a:rPr lang="en-US" dirty="0"/>
              <a:t>of original cat</a:t>
            </a:r>
          </a:p>
        </c:rich>
      </c:tx>
      <c:layout>
        <c:manualLayout>
          <c:xMode val="edge"/>
          <c:yMode val="edge"/>
          <c:x val="0.10443037974683544"/>
          <c:y val="2.45180801974644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548317588067186E-2"/>
          <c:y val="1.899083846460306E-2"/>
          <c:w val="0.889684986028352"/>
          <c:h val="0.8507811319402786"/>
        </c:manualLayout>
      </c:layout>
      <c:lineChart>
        <c:grouping val="standard"/>
        <c:varyColors val="0"/>
        <c:ser>
          <c:idx val="0"/>
          <c:order val="0"/>
          <c:tx>
            <c:strRef>
              <c:f>Freqs!$C$74</c:f>
              <c:strCache>
                <c:ptCount val="1"/>
                <c:pt idx="0">
                  <c:v>gg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Freqs!$C$87:$C$94</c:f>
              <c:numCache>
                <c:formatCode>General</c:formatCode>
                <c:ptCount val="8"/>
                <c:pt idx="0">
                  <c:v>0.69230769230769229</c:v>
                </c:pt>
                <c:pt idx="1">
                  <c:v>0.60799999999999998</c:v>
                </c:pt>
                <c:pt idx="2">
                  <c:v>0.62181818181818183</c:v>
                </c:pt>
                <c:pt idx="3">
                  <c:v>0.59751037344398339</c:v>
                </c:pt>
                <c:pt idx="4">
                  <c:v>0.65829145728643212</c:v>
                </c:pt>
                <c:pt idx="5">
                  <c:v>0.69189189189189193</c:v>
                </c:pt>
                <c:pt idx="6">
                  <c:v>0.67241379310344829</c:v>
                </c:pt>
                <c:pt idx="7">
                  <c:v>0.68571428571428572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Freqs!$D$74</c:f>
              <c:strCache>
                <c:ptCount val="1"/>
                <c:pt idx="0">
                  <c:v>ii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Freqs!$D$87:$D$94</c:f>
              <c:numCache>
                <c:formatCode>General</c:formatCode>
                <c:ptCount val="8"/>
                <c:pt idx="0">
                  <c:v>0.53307392996108949</c:v>
                </c:pt>
                <c:pt idx="1">
                  <c:v>0.54770318021201414</c:v>
                </c:pt>
                <c:pt idx="2">
                  <c:v>0.57861635220125784</c:v>
                </c:pt>
                <c:pt idx="3">
                  <c:v>0.53115727002967361</c:v>
                </c:pt>
                <c:pt idx="4">
                  <c:v>0.56393442622950818</c:v>
                </c:pt>
                <c:pt idx="5">
                  <c:v>0.56040268456375841</c:v>
                </c:pt>
                <c:pt idx="6">
                  <c:v>0.55731225296442688</c:v>
                </c:pt>
                <c:pt idx="7">
                  <c:v>0.55072463768115942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Freqs!$E$74</c:f>
              <c:strCache>
                <c:ptCount val="1"/>
                <c:pt idx="0">
                  <c:v>aa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Freqs!$E$87:$E$94</c:f>
              <c:numCache>
                <c:formatCode>General</c:formatCode>
                <c:ptCount val="8"/>
                <c:pt idx="0">
                  <c:v>0.79156327543424321</c:v>
                </c:pt>
                <c:pt idx="1">
                  <c:v>0.8288288288288288</c:v>
                </c:pt>
                <c:pt idx="2">
                  <c:v>0.80353634577603139</c:v>
                </c:pt>
                <c:pt idx="3">
                  <c:v>0.84160305343511455</c:v>
                </c:pt>
                <c:pt idx="4">
                  <c:v>0.84949832775919731</c:v>
                </c:pt>
                <c:pt idx="5">
                  <c:v>0.88368336025848138</c:v>
                </c:pt>
                <c:pt idx="6">
                  <c:v>0.82962962962962961</c:v>
                </c:pt>
                <c:pt idx="7">
                  <c:v>0.85253456221198154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Freqs!$F$74</c:f>
              <c:strCache>
                <c:ptCount val="1"/>
                <c:pt idx="0">
                  <c:v>ga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Freqs!$F$87:$F$94</c:f>
              <c:numCache>
                <c:formatCode>General</c:formatCode>
                <c:ptCount val="8"/>
                <c:pt idx="0">
                  <c:v>9.9547511312217188E-2</c:v>
                </c:pt>
                <c:pt idx="1">
                  <c:v>0.104</c:v>
                </c:pt>
                <c:pt idx="2">
                  <c:v>8.3636363636363634E-2</c:v>
                </c:pt>
                <c:pt idx="3">
                  <c:v>0.15767634854771784</c:v>
                </c:pt>
                <c:pt idx="4">
                  <c:v>7.0351758793969849E-2</c:v>
                </c:pt>
                <c:pt idx="5">
                  <c:v>0.14054054054054055</c:v>
                </c:pt>
                <c:pt idx="6">
                  <c:v>7.4712643678160925E-2</c:v>
                </c:pt>
                <c:pt idx="7">
                  <c:v>0.11428571428571428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Freqs!$G$74</c:f>
              <c:strCache>
                <c:ptCount val="1"/>
                <c:pt idx="0">
                  <c:v>gi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Freqs!$G$87:$G$94</c:f>
              <c:numCache>
                <c:formatCode>General</c:formatCode>
                <c:ptCount val="8"/>
                <c:pt idx="0">
                  <c:v>0.20814479638009051</c:v>
                </c:pt>
                <c:pt idx="1">
                  <c:v>0.28799999999999998</c:v>
                </c:pt>
                <c:pt idx="2">
                  <c:v>0.29454545454545455</c:v>
                </c:pt>
                <c:pt idx="3">
                  <c:v>0.24481327800829875</c:v>
                </c:pt>
                <c:pt idx="4">
                  <c:v>0.271356783919598</c:v>
                </c:pt>
                <c:pt idx="5">
                  <c:v>0.16756756756756758</c:v>
                </c:pt>
                <c:pt idx="6">
                  <c:v>0.25287356321839083</c:v>
                </c:pt>
                <c:pt idx="7">
                  <c:v>0.2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Freqs!$H$74</c:f>
              <c:strCache>
                <c:ptCount val="1"/>
                <c:pt idx="0">
                  <c:v>ig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Freqs!$H$87:$H$94</c:f>
              <c:numCache>
                <c:formatCode>General</c:formatCode>
                <c:ptCount val="8"/>
                <c:pt idx="0">
                  <c:v>0.1517509727626459</c:v>
                </c:pt>
                <c:pt idx="1">
                  <c:v>9.187279151943463E-2</c:v>
                </c:pt>
                <c:pt idx="2">
                  <c:v>0.13207547169811321</c:v>
                </c:pt>
                <c:pt idx="3">
                  <c:v>0.11572700296735905</c:v>
                </c:pt>
                <c:pt idx="4">
                  <c:v>0.11803278688524591</c:v>
                </c:pt>
                <c:pt idx="5">
                  <c:v>9.7315436241610737E-2</c:v>
                </c:pt>
                <c:pt idx="6">
                  <c:v>0.13438735177865613</c:v>
                </c:pt>
                <c:pt idx="7">
                  <c:v>0.13405797101449277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Freqs!$I$74</c:f>
              <c:strCache>
                <c:ptCount val="1"/>
                <c:pt idx="0">
                  <c:v>ai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Freqs!$I$87:$I$94</c:f>
              <c:numCache>
                <c:formatCode>General</c:formatCode>
                <c:ptCount val="8"/>
                <c:pt idx="0">
                  <c:v>0.13399503722084366</c:v>
                </c:pt>
                <c:pt idx="1">
                  <c:v>0.12387387387387387</c:v>
                </c:pt>
                <c:pt idx="2">
                  <c:v>0.14145383104125736</c:v>
                </c:pt>
                <c:pt idx="3">
                  <c:v>0.12786259541984732</c:v>
                </c:pt>
                <c:pt idx="4">
                  <c:v>0.12040133779264214</c:v>
                </c:pt>
                <c:pt idx="5">
                  <c:v>8.8852988691437804E-2</c:v>
                </c:pt>
                <c:pt idx="6">
                  <c:v>0.1348148148148148</c:v>
                </c:pt>
                <c:pt idx="7">
                  <c:v>0.1152073732718894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Freqs!$J$74</c:f>
              <c:strCache>
                <c:ptCount val="1"/>
                <c:pt idx="0">
                  <c:v>ag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Freqs!$J$87:$J$94</c:f>
              <c:numCache>
                <c:formatCode>General</c:formatCode>
                <c:ptCount val="8"/>
                <c:pt idx="0">
                  <c:v>7.4441687344913146E-2</c:v>
                </c:pt>
                <c:pt idx="1">
                  <c:v>4.72972972972973E-2</c:v>
                </c:pt>
                <c:pt idx="2">
                  <c:v>5.50098231827112E-2</c:v>
                </c:pt>
                <c:pt idx="3">
                  <c:v>3.0534351145038167E-2</c:v>
                </c:pt>
                <c:pt idx="4">
                  <c:v>3.0100334448160536E-2</c:v>
                </c:pt>
                <c:pt idx="5">
                  <c:v>2.7463651050080775E-2</c:v>
                </c:pt>
                <c:pt idx="6">
                  <c:v>3.5555555555555556E-2</c:v>
                </c:pt>
                <c:pt idx="7">
                  <c:v>3.2258064516129031E-2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Freqs!$K$74</c:f>
              <c:strCache>
                <c:ptCount val="1"/>
                <c:pt idx="0">
                  <c:v>ia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Freqs!$K$87:$K$94</c:f>
              <c:numCache>
                <c:formatCode>General</c:formatCode>
                <c:ptCount val="8"/>
                <c:pt idx="0">
                  <c:v>0.31517509727626458</c:v>
                </c:pt>
                <c:pt idx="1">
                  <c:v>0.36042402826855124</c:v>
                </c:pt>
                <c:pt idx="2">
                  <c:v>0.28930817610062892</c:v>
                </c:pt>
                <c:pt idx="3">
                  <c:v>0.35311572700296734</c:v>
                </c:pt>
                <c:pt idx="4">
                  <c:v>0.31803278688524589</c:v>
                </c:pt>
                <c:pt idx="5">
                  <c:v>0.34228187919463088</c:v>
                </c:pt>
                <c:pt idx="6">
                  <c:v>0.30830039525691699</c:v>
                </c:pt>
                <c:pt idx="7">
                  <c:v>0.31521739130434784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09984"/>
        <c:axId val="427731776"/>
      </c:lineChart>
      <c:catAx>
        <c:axId val="41520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731776"/>
        <c:crosses val="autoZero"/>
        <c:auto val="1"/>
        <c:lblAlgn val="ctr"/>
        <c:lblOffset val="100"/>
        <c:noMultiLvlLbl val="0"/>
      </c:catAx>
      <c:valAx>
        <c:axId val="427731776"/>
        <c:scaling>
          <c:orientation val="minMax"/>
          <c:max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2099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82065849363766"/>
          <c:y val="0.91656218255492106"/>
          <c:w val="0.57660487059370746"/>
          <c:h val="8.22457304217334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412721832861999E-3"/>
          <c:y val="3.2056441873998066E-2"/>
          <c:w val="0.79024259478370851"/>
          <c:h val="0.833777633715604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Parameters!$G$1</c:f>
              <c:strCache>
                <c:ptCount val="1"/>
                <c:pt idx="0">
                  <c:v>Cai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Parameters!$G$2:$G$6</c:f>
              <c:numCache>
                <c:formatCode>General</c:formatCode>
                <c:ptCount val="5"/>
                <c:pt idx="0">
                  <c:v>0.49445</c:v>
                </c:pt>
                <c:pt idx="1">
                  <c:v>0.50429999999999997</c:v>
                </c:pt>
                <c:pt idx="2">
                  <c:v>0.51017000000000001</c:v>
                </c:pt>
                <c:pt idx="3">
                  <c:v>0.45502399999999998</c:v>
                </c:pt>
                <c:pt idx="4">
                  <c:v>0.47458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Parameters!$M$1</c:f>
              <c:strCache>
                <c:ptCount val="1"/>
                <c:pt idx="0">
                  <c:v>Tai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  <a:prstDash val="solid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Parameters!$M$2:$M$6</c:f>
              <c:numCache>
                <c:formatCode>General</c:formatCode>
                <c:ptCount val="5"/>
                <c:pt idx="0">
                  <c:v>0.36069000000000001</c:v>
                </c:pt>
                <c:pt idx="1">
                  <c:v>0.35770999999999997</c:v>
                </c:pt>
                <c:pt idx="2">
                  <c:v>0.34516999999999998</c:v>
                </c:pt>
                <c:pt idx="3">
                  <c:v>0.35747699999999999</c:v>
                </c:pt>
                <c:pt idx="4">
                  <c:v>0.35189999999999999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71264"/>
        <c:axId val="126972416"/>
      </c:scatterChart>
      <c:valAx>
        <c:axId val="12697126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crossAx val="126972416"/>
        <c:crossesAt val="0"/>
        <c:crossBetween val="midCat"/>
        <c:majorUnit val="1"/>
      </c:valAx>
      <c:valAx>
        <c:axId val="12697241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697126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dirty="0" smtClean="0"/>
              <a:t>% </a:t>
            </a:r>
            <a:r>
              <a:rPr lang="en-US" dirty="0"/>
              <a:t>of  resultant</a:t>
            </a:r>
            <a:r>
              <a:rPr lang="en-US" baseline="0" dirty="0"/>
              <a:t> cat</a:t>
            </a:r>
            <a:endParaRPr lang="en-US" dirty="0"/>
          </a:p>
        </c:rich>
      </c:tx>
      <c:layout>
        <c:manualLayout>
          <c:xMode val="edge"/>
          <c:yMode val="edge"/>
          <c:x val="0.10261603375527426"/>
          <c:y val="2.45180801974644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548317588067186E-2"/>
          <c:y val="1.899083846460306E-2"/>
          <c:w val="0.889684986028352"/>
          <c:h val="0.8507811319402786"/>
        </c:manualLayout>
      </c:layout>
      <c:lineChart>
        <c:grouping val="standard"/>
        <c:varyColors val="0"/>
        <c:ser>
          <c:idx val="0"/>
          <c:order val="0"/>
          <c:tx>
            <c:strRef>
              <c:f>Freqs!$C$74</c:f>
              <c:strCache>
                <c:ptCount val="1"/>
                <c:pt idx="0">
                  <c:v>gg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Freqs!$C$98:$C$105</c:f>
              <c:numCache>
                <c:formatCode>General</c:formatCode>
                <c:ptCount val="8"/>
                <c:pt idx="0">
                  <c:v>0.69230769230769229</c:v>
                </c:pt>
                <c:pt idx="1">
                  <c:v>0.60799999999999998</c:v>
                </c:pt>
                <c:pt idx="2">
                  <c:v>0.62181818181818183</c:v>
                </c:pt>
                <c:pt idx="3">
                  <c:v>0.59751037344398339</c:v>
                </c:pt>
                <c:pt idx="4">
                  <c:v>0.65829145728643212</c:v>
                </c:pt>
                <c:pt idx="5">
                  <c:v>0.69189189189189193</c:v>
                </c:pt>
                <c:pt idx="6">
                  <c:v>0.67241379310344829</c:v>
                </c:pt>
                <c:pt idx="7">
                  <c:v>0.68571428571428572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Freqs!$D$74</c:f>
              <c:strCache>
                <c:ptCount val="1"/>
                <c:pt idx="0">
                  <c:v>ii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Freqs!$D$98:$D$105</c:f>
              <c:numCache>
                <c:formatCode>General</c:formatCode>
                <c:ptCount val="8"/>
                <c:pt idx="0">
                  <c:v>0.53307392996108949</c:v>
                </c:pt>
                <c:pt idx="1">
                  <c:v>0.54770318021201414</c:v>
                </c:pt>
                <c:pt idx="2">
                  <c:v>0.57861635220125784</c:v>
                </c:pt>
                <c:pt idx="3">
                  <c:v>0.53115727002967361</c:v>
                </c:pt>
                <c:pt idx="4">
                  <c:v>0.56393442622950818</c:v>
                </c:pt>
                <c:pt idx="5">
                  <c:v>0.56040268456375841</c:v>
                </c:pt>
                <c:pt idx="6">
                  <c:v>0.55731225296442688</c:v>
                </c:pt>
                <c:pt idx="7">
                  <c:v>0.55072463768115942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Freqs!$E$74</c:f>
              <c:strCache>
                <c:ptCount val="1"/>
                <c:pt idx="0">
                  <c:v>aa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Freqs!$E$98:$E$105</c:f>
              <c:numCache>
                <c:formatCode>General</c:formatCode>
                <c:ptCount val="8"/>
                <c:pt idx="0">
                  <c:v>0.79156327543424321</c:v>
                </c:pt>
                <c:pt idx="1">
                  <c:v>0.8288288288288288</c:v>
                </c:pt>
                <c:pt idx="2">
                  <c:v>0.80353634577603139</c:v>
                </c:pt>
                <c:pt idx="3">
                  <c:v>0.84160305343511455</c:v>
                </c:pt>
                <c:pt idx="4">
                  <c:v>0.84949832775919731</c:v>
                </c:pt>
                <c:pt idx="5">
                  <c:v>0.88368336025848138</c:v>
                </c:pt>
                <c:pt idx="6">
                  <c:v>0.82962962962962961</c:v>
                </c:pt>
                <c:pt idx="7">
                  <c:v>0.85253456221198154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Freqs!$F$74</c:f>
              <c:strCache>
                <c:ptCount val="1"/>
                <c:pt idx="0">
                  <c:v>ga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Freqs!$F$98:$F$105</c:f>
              <c:numCache>
                <c:formatCode>General</c:formatCode>
                <c:ptCount val="8"/>
                <c:pt idx="0">
                  <c:v>0.10918114143920596</c:v>
                </c:pt>
                <c:pt idx="1">
                  <c:v>8.7837837837837843E-2</c:v>
                </c:pt>
                <c:pt idx="2">
                  <c:v>4.5186640471512773E-2</c:v>
                </c:pt>
                <c:pt idx="3">
                  <c:v>7.2519083969465645E-2</c:v>
                </c:pt>
                <c:pt idx="4">
                  <c:v>2.3411371237458192E-2</c:v>
                </c:pt>
                <c:pt idx="5">
                  <c:v>4.2003231017770599E-2</c:v>
                </c:pt>
                <c:pt idx="6">
                  <c:v>1.9259259259259261E-2</c:v>
                </c:pt>
                <c:pt idx="7">
                  <c:v>3.0721966205837174E-2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Freqs!$G$74</c:f>
              <c:strCache>
                <c:ptCount val="1"/>
                <c:pt idx="0">
                  <c:v>gi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Freqs!$G$98:$G$105</c:f>
              <c:numCache>
                <c:formatCode>General</c:formatCode>
                <c:ptCount val="8"/>
                <c:pt idx="0">
                  <c:v>0.35797665369649806</c:v>
                </c:pt>
                <c:pt idx="1">
                  <c:v>0.38162544169611307</c:v>
                </c:pt>
                <c:pt idx="2">
                  <c:v>0.25471698113207547</c:v>
                </c:pt>
                <c:pt idx="3">
                  <c:v>0.17507418397626112</c:v>
                </c:pt>
                <c:pt idx="4">
                  <c:v>0.17704918032786884</c:v>
                </c:pt>
                <c:pt idx="5">
                  <c:v>0.1040268456375839</c:v>
                </c:pt>
                <c:pt idx="6">
                  <c:v>0.17391304347826086</c:v>
                </c:pt>
                <c:pt idx="7">
                  <c:v>0.12681159420289856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Freqs!$H$74</c:f>
              <c:strCache>
                <c:ptCount val="1"/>
                <c:pt idx="0">
                  <c:v>ig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Freqs!$H$98:$H$105</c:f>
              <c:numCache>
                <c:formatCode>General</c:formatCode>
                <c:ptCount val="8"/>
                <c:pt idx="0">
                  <c:v>8.8235294117647065E-2</c:v>
                </c:pt>
                <c:pt idx="1">
                  <c:v>6.933333333333333E-2</c:v>
                </c:pt>
                <c:pt idx="2">
                  <c:v>0.15272727272727274</c:v>
                </c:pt>
                <c:pt idx="3">
                  <c:v>0.16182572614107885</c:v>
                </c:pt>
                <c:pt idx="4">
                  <c:v>0.18090452261306533</c:v>
                </c:pt>
                <c:pt idx="5">
                  <c:v>0.15675675675675677</c:v>
                </c:pt>
                <c:pt idx="6">
                  <c:v>0.19540229885057472</c:v>
                </c:pt>
                <c:pt idx="7">
                  <c:v>0.21142857142857144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Freqs!$I$74</c:f>
              <c:strCache>
                <c:ptCount val="1"/>
                <c:pt idx="0">
                  <c:v>ai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Freqs!$I$98:$I$105</c:f>
              <c:numCache>
                <c:formatCode>General</c:formatCode>
                <c:ptCount val="8"/>
                <c:pt idx="0">
                  <c:v>0.21011673151750973</c:v>
                </c:pt>
                <c:pt idx="1">
                  <c:v>0.19434628975265017</c:v>
                </c:pt>
                <c:pt idx="2">
                  <c:v>0.22641509433962265</c:v>
                </c:pt>
                <c:pt idx="3">
                  <c:v>0.19881305637982197</c:v>
                </c:pt>
                <c:pt idx="4">
                  <c:v>0.23606557377049181</c:v>
                </c:pt>
                <c:pt idx="5">
                  <c:v>0.18456375838926176</c:v>
                </c:pt>
                <c:pt idx="6">
                  <c:v>0.35968379446640314</c:v>
                </c:pt>
                <c:pt idx="7">
                  <c:v>0.27173913043478259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Freqs!$J$74</c:f>
              <c:strCache>
                <c:ptCount val="1"/>
                <c:pt idx="0">
                  <c:v>ag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Freqs!$J$98:$J$105</c:f>
              <c:numCache>
                <c:formatCode>General</c:formatCode>
                <c:ptCount val="8"/>
                <c:pt idx="0">
                  <c:v>6.7873303167420809E-2</c:v>
                </c:pt>
                <c:pt idx="1">
                  <c:v>5.6000000000000001E-2</c:v>
                </c:pt>
                <c:pt idx="2">
                  <c:v>0.10181818181818182</c:v>
                </c:pt>
                <c:pt idx="3">
                  <c:v>6.6390041493775934E-2</c:v>
                </c:pt>
                <c:pt idx="4">
                  <c:v>9.0452261306532666E-2</c:v>
                </c:pt>
                <c:pt idx="5">
                  <c:v>9.1891891891891897E-2</c:v>
                </c:pt>
                <c:pt idx="6">
                  <c:v>0.13793103448275862</c:v>
                </c:pt>
                <c:pt idx="7">
                  <c:v>0.12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Freqs!$K$74</c:f>
              <c:strCache>
                <c:ptCount val="1"/>
                <c:pt idx="0">
                  <c:v>ia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Freqs!$K$98:$K$105</c:f>
              <c:numCache>
                <c:formatCode>General</c:formatCode>
                <c:ptCount val="8"/>
                <c:pt idx="0">
                  <c:v>0.31517509727626458</c:v>
                </c:pt>
                <c:pt idx="1">
                  <c:v>0.36042402826855124</c:v>
                </c:pt>
                <c:pt idx="2">
                  <c:v>0.28930817610062892</c:v>
                </c:pt>
                <c:pt idx="3">
                  <c:v>0.35311572700296734</c:v>
                </c:pt>
                <c:pt idx="4">
                  <c:v>0.31803278688524589</c:v>
                </c:pt>
                <c:pt idx="5">
                  <c:v>0.34228187919463088</c:v>
                </c:pt>
                <c:pt idx="6">
                  <c:v>0.30830039525691699</c:v>
                </c:pt>
                <c:pt idx="7">
                  <c:v>0.31521739130434784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420416"/>
        <c:axId val="427734080"/>
      </c:lineChart>
      <c:catAx>
        <c:axId val="41542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734080"/>
        <c:crosses val="autoZero"/>
        <c:auto val="1"/>
        <c:lblAlgn val="ctr"/>
        <c:lblOffset val="100"/>
        <c:noMultiLvlLbl val="0"/>
      </c:catAx>
      <c:valAx>
        <c:axId val="427734080"/>
        <c:scaling>
          <c:orientation val="minMax"/>
          <c:max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4204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242599421907703"/>
          <c:y val="0.91433327344345339"/>
          <c:w val="0.58082427987640783"/>
          <c:h val="8.22457304217334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32662014888801"/>
          <c:y val="0.10422577935411612"/>
          <c:w val="0.78638266370549836"/>
          <c:h val="0.81663283243108709"/>
        </c:manualLayout>
      </c:layout>
      <c:scatterChart>
        <c:scatterStyle val="smoothMarker"/>
        <c:varyColors val="0"/>
        <c:ser>
          <c:idx val="1"/>
          <c:order val="0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0.53026905829596416</c:v>
              </c:pt>
              <c:pt idx="1">
                <c:v>0.53251121076233188</c:v>
              </c:pt>
              <c:pt idx="2">
                <c:v>0.55156950672645744</c:v>
              </c:pt>
              <c:pt idx="3">
                <c:v>0.56838565022421528</c:v>
              </c:pt>
              <c:pt idx="4">
                <c:v>0.56838565022421528</c:v>
              </c:pt>
              <c:pt idx="5">
                <c:v>0.56614349775784756</c:v>
              </c:pt>
              <c:pt idx="6">
                <c:v>0.59304932735426008</c:v>
              </c:pt>
              <c:pt idx="7">
                <c:v>0.56950672645739908</c:v>
              </c:pt>
              <c:pt idx="8">
                <c:v>0.570627802690583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3"/>
          <c:order val="1"/>
          <c:tx>
            <c:v>#REF!</c:v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0.44881889763779526</c:v>
              </c:pt>
              <c:pt idx="1">
                <c:v>0.47736220472440943</c:v>
              </c:pt>
              <c:pt idx="2">
                <c:v>0.50196850393700787</c:v>
              </c:pt>
              <c:pt idx="3">
                <c:v>0.50688976377952755</c:v>
              </c:pt>
              <c:pt idx="4">
                <c:v>0.54822834645669294</c:v>
              </c:pt>
              <c:pt idx="5">
                <c:v>0.52854330708661412</c:v>
              </c:pt>
              <c:pt idx="6">
                <c:v>0.54822834645669294</c:v>
              </c:pt>
              <c:pt idx="7">
                <c:v>0.55610236220472442</c:v>
              </c:pt>
              <c:pt idx="8">
                <c:v>0.55610236220472442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8"/>
          <c:order val="2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0.45269016697588127</c:v>
              </c:pt>
              <c:pt idx="1">
                <c:v>0.46938775510204084</c:v>
              </c:pt>
              <c:pt idx="2">
                <c:v>0.51948051948051943</c:v>
              </c:pt>
              <c:pt idx="3">
                <c:v>0.53153988868274582</c:v>
              </c:pt>
              <c:pt idx="4">
                <c:v>0.56215213358070504</c:v>
              </c:pt>
              <c:pt idx="5">
                <c:v>0.54823747680890533</c:v>
              </c:pt>
              <c:pt idx="6">
                <c:v>0.58163265306122447</c:v>
              </c:pt>
              <c:pt idx="7">
                <c:v>0.57792207792207795</c:v>
              </c:pt>
              <c:pt idx="8">
                <c:v>0.57328385899814471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9"/>
          <c:order val="3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0.42273534635879217</c:v>
              </c:pt>
              <c:pt idx="1">
                <c:v>0.4413854351687389</c:v>
              </c:pt>
              <c:pt idx="2">
                <c:v>0.49822380106571934</c:v>
              </c:pt>
              <c:pt idx="3">
                <c:v>0.53108348134991124</c:v>
              </c:pt>
              <c:pt idx="4">
                <c:v>0.55683836589698044</c:v>
              </c:pt>
              <c:pt idx="5">
                <c:v>0.53818827708703376</c:v>
              </c:pt>
              <c:pt idx="6">
                <c:v>0.57548845470692722</c:v>
              </c:pt>
              <c:pt idx="7">
                <c:v>0.58880994671403197</c:v>
              </c:pt>
              <c:pt idx="8">
                <c:v>0.59769094138543521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0"/>
          <c:order val="4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0.36569872958257715</c:v>
              </c:pt>
              <c:pt idx="1">
                <c:v>0.4029038112522686</c:v>
              </c:pt>
              <c:pt idx="2">
                <c:v>0.46188747731397461</c:v>
              </c:pt>
              <c:pt idx="3">
                <c:v>0.47549909255898365</c:v>
              </c:pt>
              <c:pt idx="4">
                <c:v>0.54264972776769504</c:v>
              </c:pt>
              <c:pt idx="5">
                <c:v>0.56170598911070779</c:v>
              </c:pt>
              <c:pt idx="6">
                <c:v>0.61252268602540838</c:v>
              </c:pt>
              <c:pt idx="7">
                <c:v>0.59074410163339386</c:v>
              </c:pt>
              <c:pt idx="8">
                <c:v>0.60072595281306718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1"/>
          <c:order val="5"/>
          <c:tx>
            <c:v>#REF!</c:v>
          </c:tx>
          <c:spPr>
            <a:ln w="1905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FF0000">
                  <a:alpha val="85000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0.44404243977020197</c:v>
              </c:pt>
              <c:pt idx="1">
                <c:v>0.46471008340195796</c:v>
              </c:pt>
              <c:pt idx="2">
                <c:v>0.50662596170473573</c:v>
              </c:pt>
              <c:pt idx="3">
                <c:v>0.52267957531907672</c:v>
              </c:pt>
              <c:pt idx="4">
                <c:v>0.55565084478525772</c:v>
              </c:pt>
              <c:pt idx="5">
                <c:v>0.54856370957022171</c:v>
              </c:pt>
              <c:pt idx="6">
                <c:v>0.58218429352090262</c:v>
              </c:pt>
              <c:pt idx="7">
                <c:v>0.57661704298632555</c:v>
              </c:pt>
              <c:pt idx="8">
                <c:v>0.57968618361839097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75296"/>
        <c:axId val="131358720"/>
      </c:scatterChart>
      <c:valAx>
        <c:axId val="126975296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131358720"/>
        <c:crossesAt val="0"/>
        <c:crossBetween val="midCat"/>
        <c:majorUnit val="2"/>
      </c:valAx>
      <c:valAx>
        <c:axId val="131358720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697529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5716491113023756E-2"/>
          <c:y val="0.11748384436142312"/>
          <c:w val="0.79024259478370851"/>
          <c:h val="0.839510954849730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Parameters!$E$1</c:f>
              <c:strCache>
                <c:ptCount val="1"/>
                <c:pt idx="0">
                  <c:v>Cga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Parameters!$E$2:$E$6</c:f>
              <c:numCache>
                <c:formatCode>General</c:formatCode>
                <c:ptCount val="5"/>
                <c:pt idx="0">
                  <c:v>0.32652999999999999</c:v>
                </c:pt>
                <c:pt idx="1">
                  <c:v>0.33130999999999999</c:v>
                </c:pt>
                <c:pt idx="2">
                  <c:v>0.36053000000000002</c:v>
                </c:pt>
                <c:pt idx="3">
                  <c:v>0.39435799999999999</c:v>
                </c:pt>
                <c:pt idx="4">
                  <c:v>0.40122999999999998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Parameters!$K$1</c:f>
              <c:strCache>
                <c:ptCount val="1"/>
                <c:pt idx="0">
                  <c:v>Tga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Parameters!$K$2:$K$6</c:f>
              <c:numCache>
                <c:formatCode>General</c:formatCode>
                <c:ptCount val="5"/>
                <c:pt idx="0">
                  <c:v>0.56916999999999995</c:v>
                </c:pt>
                <c:pt idx="1">
                  <c:v>0.52925999999999995</c:v>
                </c:pt>
                <c:pt idx="2">
                  <c:v>0.48655999999999999</c:v>
                </c:pt>
                <c:pt idx="3">
                  <c:v>0.419433</c:v>
                </c:pt>
                <c:pt idx="4">
                  <c:v>0.42968000000000001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73568"/>
        <c:axId val="175679744"/>
      </c:scatterChart>
      <c:valAx>
        <c:axId val="12697356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crossAx val="175679744"/>
        <c:crossesAt val="0"/>
        <c:crossBetween val="midCat"/>
        <c:majorUnit val="1"/>
      </c:valAx>
      <c:valAx>
        <c:axId val="175679744"/>
        <c:scaling>
          <c:orientation val="minMax"/>
          <c:max val="1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697356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23356385957156"/>
          <c:y val="0.12780397002162214"/>
          <c:w val="0.79024259478370851"/>
          <c:h val="0.839505147004035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Parameters!$D$1</c:f>
              <c:strCache>
                <c:ptCount val="1"/>
                <c:pt idx="0">
                  <c:v>Cgi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Parameters!$D$2:$D$6</c:f>
              <c:numCache>
                <c:formatCode>General</c:formatCode>
                <c:ptCount val="5"/>
                <c:pt idx="0">
                  <c:v>0.28571000000000002</c:v>
                </c:pt>
                <c:pt idx="1">
                  <c:v>0.31455</c:v>
                </c:pt>
                <c:pt idx="2">
                  <c:v>0.20268</c:v>
                </c:pt>
                <c:pt idx="3">
                  <c:v>0.29030699999999998</c:v>
                </c:pt>
                <c:pt idx="4">
                  <c:v>0.43224000000000001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Parameters!$J$1</c:f>
              <c:strCache>
                <c:ptCount val="1"/>
                <c:pt idx="0">
                  <c:v>Tgi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Parameters!$J$2:$J$6</c:f>
              <c:numCache>
                <c:formatCode>General</c:formatCode>
                <c:ptCount val="5"/>
                <c:pt idx="0">
                  <c:v>0.66388999999999998</c:v>
                </c:pt>
                <c:pt idx="1">
                  <c:v>0.60148000000000001</c:v>
                </c:pt>
                <c:pt idx="2">
                  <c:v>0.74802999999999997</c:v>
                </c:pt>
                <c:pt idx="3">
                  <c:v>0.637799</c:v>
                </c:pt>
                <c:pt idx="4">
                  <c:v>0.56537999999999999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82048"/>
        <c:axId val="175682624"/>
      </c:scatterChart>
      <c:valAx>
        <c:axId val="17568204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crossAx val="175682624"/>
        <c:crossesAt val="-0.1"/>
        <c:crossBetween val="midCat"/>
        <c:majorUnit val="1"/>
      </c:valAx>
      <c:valAx>
        <c:axId val="175682624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7568204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4391710042761316E-2"/>
          <c:y val="3.5565806162343783E-2"/>
          <c:w val="0.79024259478370851"/>
          <c:h val="0.838345769560233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Parameters!$F$1</c:f>
              <c:strCache>
                <c:ptCount val="1"/>
                <c:pt idx="0">
                  <c:v>Cia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Parameters!$F$2:$F$6</c:f>
              <c:numCache>
                <c:formatCode>General</c:formatCode>
                <c:ptCount val="5"/>
                <c:pt idx="0">
                  <c:v>0.38351000000000002</c:v>
                </c:pt>
                <c:pt idx="1">
                  <c:v>0.37454999999999999</c:v>
                </c:pt>
                <c:pt idx="2">
                  <c:v>0.35328999999999999</c:v>
                </c:pt>
                <c:pt idx="3">
                  <c:v>0.32336100000000001</c:v>
                </c:pt>
                <c:pt idx="4">
                  <c:v>0.35048000000000001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Parameters!$L$1</c:f>
              <c:strCache>
                <c:ptCount val="1"/>
                <c:pt idx="0">
                  <c:v>Tia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Parameters!$L$2:$L$6</c:f>
              <c:numCache>
                <c:formatCode>General</c:formatCode>
                <c:ptCount val="5"/>
                <c:pt idx="0">
                  <c:v>0.48298000000000002</c:v>
                </c:pt>
                <c:pt idx="1">
                  <c:v>0.46586</c:v>
                </c:pt>
                <c:pt idx="2">
                  <c:v>0.48396</c:v>
                </c:pt>
                <c:pt idx="3">
                  <c:v>0.56616599999999995</c:v>
                </c:pt>
                <c:pt idx="4">
                  <c:v>0.55230999999999997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84928"/>
        <c:axId val="195624960"/>
      </c:scatterChart>
      <c:valAx>
        <c:axId val="17568492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crossAx val="195624960"/>
        <c:crossesAt val="0"/>
        <c:crossBetween val="midCat"/>
        <c:majorUnit val="1"/>
      </c:valAx>
      <c:valAx>
        <c:axId val="195624960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7568492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268941</xdr:colOff>
      <xdr:row>6</xdr:row>
      <xdr:rowOff>134471</xdr:rowOff>
    </xdr:from>
    <xdr:to>
      <xdr:col>13</xdr:col>
      <xdr:colOff>599363</xdr:colOff>
      <xdr:row>41</xdr:row>
      <xdr:rowOff>122184</xdr:rowOff>
    </xdr:to>
    <xdr:grpSp>
      <xdr:nvGrpSpPr>
        <xdr:cNvPr id="433" name="Group 432"/>
        <xdr:cNvGrpSpPr/>
      </xdr:nvGrpSpPr>
      <xdr:grpSpPr>
        <a:xfrm>
          <a:off x="806823" y="1277471"/>
          <a:ext cx="7255658" cy="6655213"/>
          <a:chOff x="2468171" y="101393"/>
          <a:chExt cx="7255658" cy="6655213"/>
        </a:xfrm>
      </xdr:grpSpPr>
      <xdr:sp macro="" textlink="">
        <xdr:nvSpPr>
          <xdr:cNvPr id="434" name="TextBox 89"/>
          <xdr:cNvSpPr txBox="1"/>
        </xdr:nvSpPr>
        <xdr:spPr>
          <a:xfrm rot="5400000">
            <a:off x="6341384" y="1554856"/>
            <a:ext cx="1882588" cy="3427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Parameter Value</a:t>
            </a:r>
          </a:p>
        </xdr:txBody>
      </xdr:sp>
      <xdr:graphicFrame macro="">
        <xdr:nvGraphicFramePr>
          <xdr:cNvPr id="435" name="Chart 434"/>
          <xdr:cNvGraphicFramePr>
            <a:graphicFrameLocks/>
          </xdr:cNvGraphicFramePr>
        </xdr:nvGraphicFramePr>
        <xdr:xfrm>
          <a:off x="2487731" y="4501947"/>
          <a:ext cx="2624358" cy="22150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36" name="Chart 435"/>
          <xdr:cNvGraphicFramePr>
            <a:graphicFrameLocks/>
          </xdr:cNvGraphicFramePr>
        </xdr:nvGraphicFramePr>
        <xdr:xfrm>
          <a:off x="2468171" y="2424765"/>
          <a:ext cx="2624358" cy="22150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37" name="Chart 436"/>
          <xdr:cNvGraphicFramePr>
            <a:graphicFrameLocks noChangeAspect="1"/>
          </xdr:cNvGraphicFramePr>
        </xdr:nvGraphicFramePr>
        <xdr:xfrm>
          <a:off x="2583080" y="615217"/>
          <a:ext cx="2662226" cy="23142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438" name="Straight Connector 437"/>
          <xdr:cNvCxnSpPr/>
        </xdr:nvCxnSpPr>
        <xdr:spPr>
          <a:xfrm>
            <a:off x="9184989" y="770310"/>
            <a:ext cx="10366" cy="5694348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9" name="Straight Connector 438"/>
          <xdr:cNvCxnSpPr/>
        </xdr:nvCxnSpPr>
        <xdr:spPr>
          <a:xfrm flipH="1" flipV="1">
            <a:off x="9153546" y="771711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0" name="Straight Connector 439"/>
          <xdr:cNvCxnSpPr/>
        </xdr:nvCxnSpPr>
        <xdr:spPr>
          <a:xfrm flipH="1" flipV="1">
            <a:off x="9151756" y="1151042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1" name="Straight Connector 440"/>
          <xdr:cNvCxnSpPr/>
        </xdr:nvCxnSpPr>
        <xdr:spPr>
          <a:xfrm flipH="1" flipV="1">
            <a:off x="9152950" y="1530374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2" name="Straight Connector 441"/>
          <xdr:cNvCxnSpPr/>
        </xdr:nvCxnSpPr>
        <xdr:spPr>
          <a:xfrm flipH="1" flipV="1">
            <a:off x="9154143" y="1912681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3" name="Straight Connector 442"/>
          <xdr:cNvCxnSpPr/>
        </xdr:nvCxnSpPr>
        <xdr:spPr>
          <a:xfrm flipH="1" flipV="1">
            <a:off x="9155338" y="2289036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4" name="Straight Connector 443"/>
          <xdr:cNvCxnSpPr/>
        </xdr:nvCxnSpPr>
        <xdr:spPr>
          <a:xfrm flipH="1" flipV="1">
            <a:off x="9162502" y="2668368"/>
            <a:ext cx="35846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5" name="Straight Connector 444"/>
          <xdr:cNvCxnSpPr/>
        </xdr:nvCxnSpPr>
        <xdr:spPr>
          <a:xfrm>
            <a:off x="3025551" y="770310"/>
            <a:ext cx="6136952" cy="0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446" name="Chart 445"/>
          <xdr:cNvGraphicFramePr>
            <a:graphicFrameLocks noChangeAspect="1"/>
          </xdr:cNvGraphicFramePr>
        </xdr:nvGraphicFramePr>
        <xdr:xfrm>
          <a:off x="4763562" y="2444548"/>
          <a:ext cx="2732620" cy="2314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447" name="Chart 446"/>
          <xdr:cNvGraphicFramePr>
            <a:graphicFrameLocks/>
          </xdr:cNvGraphicFramePr>
        </xdr:nvGraphicFramePr>
        <xdr:xfrm>
          <a:off x="5042941" y="4541513"/>
          <a:ext cx="2622373" cy="22150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448" name="Chart 447"/>
          <xdr:cNvGraphicFramePr>
            <a:graphicFrameLocks noChangeAspect="1"/>
          </xdr:cNvGraphicFramePr>
        </xdr:nvGraphicFramePr>
        <xdr:xfrm>
          <a:off x="6854523" y="4322963"/>
          <a:ext cx="2644874" cy="23142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cxnSp macro="">
        <xdr:nvCxnSpPr>
          <xdr:cNvPr id="449" name="Straight Arrow Connector 448"/>
          <xdr:cNvCxnSpPr/>
        </xdr:nvCxnSpPr>
        <xdr:spPr>
          <a:xfrm flipV="1">
            <a:off x="7141017" y="757115"/>
            <a:ext cx="735" cy="1843509"/>
          </a:xfrm>
          <a:prstGeom prst="straightConnector1">
            <a:avLst/>
          </a:prstGeom>
          <a:ln w="25400">
            <a:solidFill>
              <a:schemeClr val="tx1">
                <a:alpha val="69000"/>
              </a:schemeClr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0" name="TextBox 37"/>
          <xdr:cNvSpPr txBox="1"/>
        </xdr:nvSpPr>
        <xdr:spPr>
          <a:xfrm>
            <a:off x="3153977" y="2411602"/>
            <a:ext cx="596353" cy="26161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2001</a:t>
            </a:r>
          </a:p>
        </xdr:txBody>
      </xdr:sp>
      <xdr:sp macro="" textlink="">
        <xdr:nvSpPr>
          <xdr:cNvPr id="451" name="TextBox 38"/>
          <xdr:cNvSpPr txBox="1"/>
        </xdr:nvSpPr>
        <xdr:spPr>
          <a:xfrm>
            <a:off x="3600221" y="2407437"/>
            <a:ext cx="596353" cy="26161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2003</a:t>
            </a:r>
          </a:p>
        </xdr:txBody>
      </xdr:sp>
      <xdr:sp macro="" textlink="">
        <xdr:nvSpPr>
          <xdr:cNvPr id="452" name="TextBox 39"/>
          <xdr:cNvSpPr txBox="1"/>
        </xdr:nvSpPr>
        <xdr:spPr>
          <a:xfrm>
            <a:off x="4015126" y="2407434"/>
            <a:ext cx="596353" cy="26161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2005</a:t>
            </a:r>
          </a:p>
        </xdr:txBody>
      </xdr:sp>
      <xdr:sp macro="" textlink="">
        <xdr:nvSpPr>
          <xdr:cNvPr id="453" name="TextBox 40"/>
          <xdr:cNvSpPr txBox="1"/>
        </xdr:nvSpPr>
        <xdr:spPr>
          <a:xfrm>
            <a:off x="4426578" y="2399232"/>
            <a:ext cx="596353" cy="26161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2007</a:t>
            </a:r>
          </a:p>
        </xdr:txBody>
      </xdr:sp>
      <xdr:sp macro="" textlink="">
        <xdr:nvSpPr>
          <xdr:cNvPr id="454" name="TextBox 41"/>
          <xdr:cNvSpPr txBox="1"/>
        </xdr:nvSpPr>
        <xdr:spPr>
          <a:xfrm>
            <a:off x="5228594" y="4311884"/>
            <a:ext cx="596355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2001</a:t>
            </a:r>
          </a:p>
        </xdr:txBody>
      </xdr:sp>
      <xdr:sp macro="" textlink="">
        <xdr:nvSpPr>
          <xdr:cNvPr id="455" name="TextBox 42"/>
          <xdr:cNvSpPr txBox="1"/>
        </xdr:nvSpPr>
        <xdr:spPr>
          <a:xfrm>
            <a:off x="5674839" y="4307719"/>
            <a:ext cx="596355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2003</a:t>
            </a:r>
          </a:p>
        </xdr:txBody>
      </xdr:sp>
      <xdr:sp macro="" textlink="">
        <xdr:nvSpPr>
          <xdr:cNvPr id="456" name="TextBox 43"/>
          <xdr:cNvSpPr txBox="1"/>
        </xdr:nvSpPr>
        <xdr:spPr>
          <a:xfrm>
            <a:off x="6089742" y="4307716"/>
            <a:ext cx="596355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2005</a:t>
            </a:r>
          </a:p>
        </xdr:txBody>
      </xdr:sp>
      <xdr:sp macro="" textlink="">
        <xdr:nvSpPr>
          <xdr:cNvPr id="457" name="TextBox 44"/>
          <xdr:cNvSpPr txBox="1"/>
        </xdr:nvSpPr>
        <xdr:spPr>
          <a:xfrm>
            <a:off x="6501195" y="4299515"/>
            <a:ext cx="596355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2007</a:t>
            </a:r>
          </a:p>
        </xdr:txBody>
      </xdr:sp>
      <xdr:sp macro="" textlink="">
        <xdr:nvSpPr>
          <xdr:cNvPr id="458" name="TextBox 53"/>
          <xdr:cNvSpPr txBox="1"/>
        </xdr:nvSpPr>
        <xdr:spPr>
          <a:xfrm>
            <a:off x="2840030" y="4767787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0.8</a:t>
            </a:r>
          </a:p>
        </xdr:txBody>
      </xdr:sp>
      <xdr:sp macro="" textlink="">
        <xdr:nvSpPr>
          <xdr:cNvPr id="459" name="TextBox 54"/>
          <xdr:cNvSpPr txBox="1"/>
        </xdr:nvSpPr>
        <xdr:spPr>
          <a:xfrm>
            <a:off x="2825723" y="5129223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0.6</a:t>
            </a:r>
          </a:p>
        </xdr:txBody>
      </xdr:sp>
      <xdr:sp macro="" textlink="">
        <xdr:nvSpPr>
          <xdr:cNvPr id="460" name="TextBox 55"/>
          <xdr:cNvSpPr txBox="1"/>
        </xdr:nvSpPr>
        <xdr:spPr>
          <a:xfrm>
            <a:off x="2825723" y="5522167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0.4</a:t>
            </a:r>
          </a:p>
        </xdr:txBody>
      </xdr:sp>
      <xdr:sp macro="" textlink="">
        <xdr:nvSpPr>
          <xdr:cNvPr id="461" name="TextBox 56"/>
          <xdr:cNvSpPr txBox="1"/>
        </xdr:nvSpPr>
        <xdr:spPr>
          <a:xfrm>
            <a:off x="2840763" y="5892499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0.2</a:t>
            </a:r>
          </a:p>
        </xdr:txBody>
      </xdr:sp>
      <xdr:sp macro="" textlink="$C$1">
        <xdr:nvSpPr>
          <xdr:cNvPr id="462" name="TextBox 61"/>
          <xdr:cNvSpPr txBox="1"/>
        </xdr:nvSpPr>
        <xdr:spPr>
          <a:xfrm>
            <a:off x="2899766" y="101393"/>
            <a:ext cx="3477850" cy="6558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8A2D2C59-6E29-4695-8BB0-AC3B5C3D091A}" type="TxLink">
              <a:rPr lang="en-US" sz="3600" u="sng"/>
              <a:pPr algn="l"/>
              <a:t>Hybrid</a:t>
            </a:fld>
            <a:endParaRPr lang="en-US" sz="3600" u="sng"/>
          </a:p>
        </xdr:txBody>
      </xdr:sp>
      <xdr:sp macro="" textlink="">
        <xdr:nvSpPr>
          <xdr:cNvPr id="463" name="TextBox 70"/>
          <xdr:cNvSpPr txBox="1"/>
        </xdr:nvSpPr>
        <xdr:spPr>
          <a:xfrm>
            <a:off x="9010407" y="964273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0.8</a:t>
            </a:r>
          </a:p>
        </xdr:txBody>
      </xdr:sp>
      <xdr:sp macro="" textlink="">
        <xdr:nvSpPr>
          <xdr:cNvPr id="464" name="TextBox 71"/>
          <xdr:cNvSpPr txBox="1"/>
        </xdr:nvSpPr>
        <xdr:spPr>
          <a:xfrm>
            <a:off x="9011142" y="1344237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0.6</a:t>
            </a:r>
          </a:p>
        </xdr:txBody>
      </xdr:sp>
      <xdr:sp macro="" textlink="">
        <xdr:nvSpPr>
          <xdr:cNvPr id="465" name="TextBox 72"/>
          <xdr:cNvSpPr txBox="1"/>
        </xdr:nvSpPr>
        <xdr:spPr>
          <a:xfrm>
            <a:off x="9011142" y="1721725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0.4</a:t>
            </a:r>
          </a:p>
        </xdr:txBody>
      </xdr:sp>
      <xdr:sp macro="" textlink="">
        <xdr:nvSpPr>
          <xdr:cNvPr id="466" name="TextBox 73"/>
          <xdr:cNvSpPr txBox="1"/>
        </xdr:nvSpPr>
        <xdr:spPr>
          <a:xfrm>
            <a:off x="9011142" y="2111704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0.2</a:t>
            </a:r>
          </a:p>
        </xdr:txBody>
      </xdr:sp>
      <xdr:sp macro="" textlink="">
        <xdr:nvSpPr>
          <xdr:cNvPr id="467" name="Rectangle 466"/>
          <xdr:cNvSpPr/>
        </xdr:nvSpPr>
        <xdr:spPr>
          <a:xfrm>
            <a:off x="3056871" y="757806"/>
            <a:ext cx="1185520" cy="468012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400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solidFill>
                  <a:srgbClr val="33CC33"/>
                </a:solidFill>
                <a:effectLst>
                  <a:reflection blurRad="12700" stA="28000" endPos="45000" dist="1000" dir="5400000" sy="-100000" algn="bl" rotWithShape="0"/>
                </a:effectLst>
              </a:rPr>
              <a:t>gOERS</a:t>
            </a:r>
          </a:p>
        </xdr:txBody>
      </xdr:sp>
      <xdr:sp macro="" textlink="">
        <xdr:nvSpPr>
          <xdr:cNvPr id="468" name="Rectangle 467"/>
          <xdr:cNvSpPr/>
        </xdr:nvSpPr>
        <xdr:spPr>
          <a:xfrm>
            <a:off x="4987586" y="2655004"/>
            <a:ext cx="1766423" cy="405432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000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solidFill>
                  <a:srgbClr val="FFFF00"/>
                </a:solidFill>
                <a:effectLst>
                  <a:reflection blurRad="12700" stA="28000" endPos="45000" dist="1000" dir="5400000" sy="-100000" algn="bl" rotWithShape="0"/>
                </a:effectLst>
              </a:rPr>
              <a:t>Irregulars</a:t>
            </a:r>
          </a:p>
        </xdr:txBody>
      </xdr:sp>
      <xdr:sp macro="" textlink="">
        <xdr:nvSpPr>
          <xdr:cNvPr id="469" name="Rectangle 468"/>
          <xdr:cNvSpPr/>
        </xdr:nvSpPr>
        <xdr:spPr>
          <a:xfrm>
            <a:off x="7162234" y="4598105"/>
            <a:ext cx="1620295" cy="405432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2000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solidFill>
                  <a:srgbClr val="FF0000"/>
                </a:solidFill>
                <a:effectLst>
                  <a:reflection blurRad="12700" stA="28000" endPos="45000" dist="1000" dir="5400000" sy="-100000" algn="bl" rotWithShape="0"/>
                </a:effectLst>
              </a:rPr>
              <a:t>Absentees</a:t>
            </a:r>
          </a:p>
        </xdr:txBody>
      </xdr:sp>
      <xdr:graphicFrame macro="">
        <xdr:nvGraphicFramePr>
          <xdr:cNvPr id="470" name="Chart 469"/>
          <xdr:cNvGraphicFramePr>
            <a:graphicFrameLocks/>
          </xdr:cNvGraphicFramePr>
        </xdr:nvGraphicFramePr>
        <xdr:xfrm>
          <a:off x="7099792" y="515078"/>
          <a:ext cx="2624037" cy="22150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pSp>
        <xdr:nvGrpSpPr>
          <xdr:cNvPr id="471" name="Group 470"/>
          <xdr:cNvGrpSpPr/>
        </xdr:nvGrpSpPr>
        <xdr:grpSpPr>
          <a:xfrm>
            <a:off x="2991837" y="765796"/>
            <a:ext cx="6203520" cy="5664136"/>
            <a:chOff x="523666" y="664403"/>
            <a:chExt cx="6203520" cy="5664136"/>
          </a:xfrm>
        </xdr:grpSpPr>
        <xdr:sp macro="" textlink="">
          <xdr:nvSpPr>
            <xdr:cNvPr id="517" name="Rectangle 516"/>
            <xdr:cNvSpPr>
              <a:spLocks noChangeAspect="1"/>
            </xdr:cNvSpPr>
          </xdr:nvSpPr>
          <xdr:spPr>
            <a:xfrm>
              <a:off x="523666" y="664403"/>
              <a:ext cx="2074874" cy="1876011"/>
            </a:xfrm>
            <a:prstGeom prst="rect">
              <a:avLst/>
            </a:prstGeom>
            <a:noFill/>
            <a:ln w="88900">
              <a:solidFill>
                <a:srgbClr val="33CC33">
                  <a:alpha val="60000"/>
                </a:srgbClr>
              </a:solidFill>
            </a:ln>
            <a:effectLst>
              <a:outerShdw blurRad="177800" dist="38100" dir="2700000" algn="tl" rotWithShape="0">
                <a:prstClr val="black">
                  <a:alpha val="8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600"/>
            </a:p>
          </xdr:txBody>
        </xdr:sp>
        <xdr:sp macro="" textlink="">
          <xdr:nvSpPr>
            <xdr:cNvPr id="518" name="Rectangle 517"/>
            <xdr:cNvSpPr>
              <a:spLocks noChangeAspect="1"/>
            </xdr:cNvSpPr>
          </xdr:nvSpPr>
          <xdr:spPr>
            <a:xfrm>
              <a:off x="2577018" y="2548938"/>
              <a:ext cx="2082277" cy="1920230"/>
            </a:xfrm>
            <a:prstGeom prst="rect">
              <a:avLst/>
            </a:prstGeom>
            <a:noFill/>
            <a:ln w="88900">
              <a:solidFill>
                <a:srgbClr val="FFFF00">
                  <a:alpha val="60000"/>
                </a:srgbClr>
              </a:solidFill>
            </a:ln>
            <a:effectLst>
              <a:outerShdw blurRad="177800" dist="38100" dir="2700000" algn="tl" rotWithShape="0">
                <a:prstClr val="black">
                  <a:alpha val="8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600"/>
            </a:p>
          </xdr:txBody>
        </xdr:sp>
        <xdr:sp macro="" textlink="">
          <xdr:nvSpPr>
            <xdr:cNvPr id="519" name="Rectangle 518"/>
            <xdr:cNvSpPr>
              <a:spLocks noChangeAspect="1"/>
            </xdr:cNvSpPr>
          </xdr:nvSpPr>
          <xdr:spPr>
            <a:xfrm>
              <a:off x="4659295" y="4469168"/>
              <a:ext cx="2067891" cy="1859371"/>
            </a:xfrm>
            <a:prstGeom prst="rect">
              <a:avLst/>
            </a:prstGeom>
            <a:noFill/>
            <a:ln w="88900">
              <a:solidFill>
                <a:srgbClr val="FF0000">
                  <a:alpha val="60000"/>
                </a:srgbClr>
              </a:solidFill>
            </a:ln>
            <a:effectLst>
              <a:outerShdw blurRad="177800" dist="38100" dir="2700000" algn="tl" rotWithShape="0">
                <a:prstClr val="black">
                  <a:alpha val="8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600"/>
            </a:p>
          </xdr:txBody>
        </xdr:sp>
      </xdr:grpSp>
      <xdr:graphicFrame macro="">
        <xdr:nvGraphicFramePr>
          <xdr:cNvPr id="472" name="Chart 471"/>
          <xdr:cNvGraphicFramePr>
            <a:graphicFrameLocks/>
          </xdr:cNvGraphicFramePr>
        </xdr:nvGraphicFramePr>
        <xdr:xfrm>
          <a:off x="4543426" y="492752"/>
          <a:ext cx="2619062" cy="22143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pSp>
        <xdr:nvGrpSpPr>
          <xdr:cNvPr id="473" name="Group 472"/>
          <xdr:cNvGrpSpPr/>
        </xdr:nvGrpSpPr>
        <xdr:grpSpPr>
          <a:xfrm>
            <a:off x="4868316" y="2884511"/>
            <a:ext cx="463715" cy="1385019"/>
            <a:chOff x="2400145" y="2783118"/>
            <a:chExt cx="463715" cy="1385019"/>
          </a:xfrm>
        </xdr:grpSpPr>
        <xdr:sp macro="" textlink="">
          <xdr:nvSpPr>
            <xdr:cNvPr id="513" name="TextBox 57"/>
            <xdr:cNvSpPr txBox="1"/>
          </xdr:nvSpPr>
          <xdr:spPr>
            <a:xfrm>
              <a:off x="2400145" y="2783118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0.8</a:t>
              </a:r>
            </a:p>
          </xdr:txBody>
        </xdr:sp>
        <xdr:sp macro="" textlink="">
          <xdr:nvSpPr>
            <xdr:cNvPr id="514" name="TextBox 58"/>
            <xdr:cNvSpPr txBox="1"/>
          </xdr:nvSpPr>
          <xdr:spPr>
            <a:xfrm>
              <a:off x="2400878" y="3163082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0.6</a:t>
              </a:r>
            </a:p>
          </xdr:txBody>
        </xdr:sp>
        <xdr:sp macro="" textlink="">
          <xdr:nvSpPr>
            <xdr:cNvPr id="515" name="TextBox 59"/>
            <xdr:cNvSpPr txBox="1"/>
          </xdr:nvSpPr>
          <xdr:spPr>
            <a:xfrm>
              <a:off x="2400878" y="3540572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0.4</a:t>
              </a:r>
            </a:p>
          </xdr:txBody>
        </xdr:sp>
        <xdr:sp macro="" textlink="">
          <xdr:nvSpPr>
            <xdr:cNvPr id="516" name="TextBox 60"/>
            <xdr:cNvSpPr txBox="1"/>
          </xdr:nvSpPr>
          <xdr:spPr>
            <a:xfrm>
              <a:off x="2400878" y="3906527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0.2</a:t>
              </a:r>
            </a:p>
          </xdr:txBody>
        </xdr:sp>
      </xdr:grpSp>
      <xdr:grpSp>
        <xdr:nvGrpSpPr>
          <xdr:cNvPr id="474" name="Group 473"/>
          <xdr:cNvGrpSpPr/>
        </xdr:nvGrpSpPr>
        <xdr:grpSpPr>
          <a:xfrm>
            <a:off x="2840030" y="964273"/>
            <a:ext cx="463715" cy="1409041"/>
            <a:chOff x="371859" y="862880"/>
            <a:chExt cx="463715" cy="1409041"/>
          </a:xfrm>
        </xdr:grpSpPr>
        <xdr:sp macro="" textlink="">
          <xdr:nvSpPr>
            <xdr:cNvPr id="509" name="TextBox 74"/>
            <xdr:cNvSpPr txBox="1"/>
          </xdr:nvSpPr>
          <xdr:spPr>
            <a:xfrm>
              <a:off x="371859" y="862880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0.8</a:t>
              </a:r>
            </a:p>
          </xdr:txBody>
        </xdr:sp>
        <xdr:sp macro="" textlink="">
          <xdr:nvSpPr>
            <xdr:cNvPr id="510" name="TextBox 75"/>
            <xdr:cNvSpPr txBox="1"/>
          </xdr:nvSpPr>
          <xdr:spPr>
            <a:xfrm>
              <a:off x="372592" y="1242844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0.6</a:t>
              </a:r>
            </a:p>
          </xdr:txBody>
        </xdr:sp>
        <xdr:sp macro="" textlink="">
          <xdr:nvSpPr>
            <xdr:cNvPr id="511" name="TextBox 76"/>
            <xdr:cNvSpPr txBox="1"/>
          </xdr:nvSpPr>
          <xdr:spPr>
            <a:xfrm>
              <a:off x="372592" y="1620332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0.4</a:t>
              </a:r>
            </a:p>
          </xdr:txBody>
        </xdr:sp>
        <xdr:sp macro="" textlink="">
          <xdr:nvSpPr>
            <xdr:cNvPr id="512" name="TextBox 77"/>
            <xdr:cNvSpPr txBox="1"/>
          </xdr:nvSpPr>
          <xdr:spPr>
            <a:xfrm>
              <a:off x="372592" y="2010311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0.2</a:t>
              </a:r>
            </a:p>
          </xdr:txBody>
        </xdr:sp>
      </xdr:grpSp>
      <xdr:graphicFrame macro="">
        <xdr:nvGraphicFramePr>
          <xdr:cNvPr id="475" name="Chart 474"/>
          <xdr:cNvGraphicFramePr>
            <a:graphicFrameLocks/>
          </xdr:cNvGraphicFramePr>
        </xdr:nvGraphicFramePr>
        <xdr:xfrm>
          <a:off x="7070328" y="2577893"/>
          <a:ext cx="2626625" cy="22927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cxnSp macro="">
        <xdr:nvCxnSpPr>
          <xdr:cNvPr id="476" name="Straight Connector 475"/>
          <xdr:cNvCxnSpPr/>
        </xdr:nvCxnSpPr>
        <xdr:spPr>
          <a:xfrm flipH="1" flipV="1">
            <a:off x="9156533" y="3049484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" name="Straight Connector 476"/>
          <xdr:cNvCxnSpPr/>
        </xdr:nvCxnSpPr>
        <xdr:spPr>
          <a:xfrm flipH="1" flipV="1">
            <a:off x="9157728" y="3431793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" name="Straight Connector 477"/>
          <xdr:cNvCxnSpPr/>
        </xdr:nvCxnSpPr>
        <xdr:spPr>
          <a:xfrm flipH="1" flipV="1">
            <a:off x="9155935" y="3808147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" name="Straight Connector 478"/>
          <xdr:cNvCxnSpPr/>
        </xdr:nvCxnSpPr>
        <xdr:spPr>
          <a:xfrm flipH="1" flipV="1">
            <a:off x="9157130" y="4187480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0" name="TextBox 66"/>
          <xdr:cNvSpPr txBox="1"/>
        </xdr:nvSpPr>
        <xdr:spPr>
          <a:xfrm>
            <a:off x="6949864" y="2903269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0.8</a:t>
            </a:r>
          </a:p>
        </xdr:txBody>
      </xdr:sp>
      <xdr:sp macro="" textlink="">
        <xdr:nvSpPr>
          <xdr:cNvPr id="481" name="TextBox 67"/>
          <xdr:cNvSpPr txBox="1"/>
        </xdr:nvSpPr>
        <xdr:spPr>
          <a:xfrm>
            <a:off x="6950599" y="3283234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0.6</a:t>
            </a:r>
          </a:p>
        </xdr:txBody>
      </xdr:sp>
      <xdr:sp macro="" textlink="">
        <xdr:nvSpPr>
          <xdr:cNvPr id="482" name="TextBox 68"/>
          <xdr:cNvSpPr txBox="1"/>
        </xdr:nvSpPr>
        <xdr:spPr>
          <a:xfrm>
            <a:off x="6950599" y="3660722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0.4</a:t>
            </a:r>
          </a:p>
        </xdr:txBody>
      </xdr:sp>
      <xdr:sp macro="" textlink="">
        <xdr:nvSpPr>
          <xdr:cNvPr id="483" name="TextBox 69"/>
          <xdr:cNvSpPr txBox="1"/>
        </xdr:nvSpPr>
        <xdr:spPr>
          <a:xfrm>
            <a:off x="6950599" y="4050702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0.2</a:t>
            </a:r>
          </a:p>
        </xdr:txBody>
      </xdr:sp>
      <xdr:cxnSp macro="">
        <xdr:nvCxnSpPr>
          <xdr:cNvPr id="484" name="Straight Connector 483"/>
          <xdr:cNvCxnSpPr/>
        </xdr:nvCxnSpPr>
        <xdr:spPr>
          <a:xfrm flipH="1" flipV="1">
            <a:off x="9157727" y="4947331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" name="Straight Connector 484"/>
          <xdr:cNvCxnSpPr/>
        </xdr:nvCxnSpPr>
        <xdr:spPr>
          <a:xfrm flipH="1" flipV="1">
            <a:off x="9158921" y="5329640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" name="Straight Connector 485"/>
          <xdr:cNvCxnSpPr/>
        </xdr:nvCxnSpPr>
        <xdr:spPr>
          <a:xfrm flipH="1" flipV="1">
            <a:off x="9157129" y="5705993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" name="Straight Connector 486"/>
          <xdr:cNvCxnSpPr/>
        </xdr:nvCxnSpPr>
        <xdr:spPr>
          <a:xfrm flipH="1" flipV="1">
            <a:off x="9158325" y="6085326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8" name="TextBox 62"/>
          <xdr:cNvSpPr txBox="1"/>
        </xdr:nvSpPr>
        <xdr:spPr>
          <a:xfrm>
            <a:off x="9056315" y="4877984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0.8</a:t>
            </a:r>
          </a:p>
        </xdr:txBody>
      </xdr:sp>
      <xdr:sp macro="" textlink="">
        <xdr:nvSpPr>
          <xdr:cNvPr id="489" name="TextBox 63"/>
          <xdr:cNvSpPr txBox="1"/>
        </xdr:nvSpPr>
        <xdr:spPr>
          <a:xfrm>
            <a:off x="9042008" y="5275876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0.6</a:t>
            </a:r>
          </a:p>
        </xdr:txBody>
      </xdr:sp>
      <xdr:sp macro="" textlink="">
        <xdr:nvSpPr>
          <xdr:cNvPr id="490" name="TextBox 64"/>
          <xdr:cNvSpPr txBox="1"/>
        </xdr:nvSpPr>
        <xdr:spPr>
          <a:xfrm>
            <a:off x="9042008" y="5650680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0.4</a:t>
            </a:r>
          </a:p>
        </xdr:txBody>
      </xdr:sp>
      <xdr:sp macro="" textlink="">
        <xdr:nvSpPr>
          <xdr:cNvPr id="491" name="TextBox 65"/>
          <xdr:cNvSpPr txBox="1"/>
        </xdr:nvSpPr>
        <xdr:spPr>
          <a:xfrm>
            <a:off x="9057049" y="6043622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0.2</a:t>
            </a:r>
          </a:p>
        </xdr:txBody>
      </xdr:sp>
      <xdr:grpSp>
        <xdr:nvGrpSpPr>
          <xdr:cNvPr id="492" name="Group 491"/>
          <xdr:cNvGrpSpPr/>
        </xdr:nvGrpSpPr>
        <xdr:grpSpPr>
          <a:xfrm>
            <a:off x="7308503" y="6189422"/>
            <a:ext cx="1868958" cy="273978"/>
            <a:chOff x="4840332" y="6088029"/>
            <a:chExt cx="1868958" cy="273978"/>
          </a:xfrm>
        </xdr:grpSpPr>
        <xdr:sp macro="" textlink="">
          <xdr:nvSpPr>
            <xdr:cNvPr id="505" name="TextBox 45"/>
            <xdr:cNvSpPr txBox="1"/>
          </xdr:nvSpPr>
          <xdr:spPr>
            <a:xfrm>
              <a:off x="4840332" y="6100397"/>
              <a:ext cx="596355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/>
              <a:r>
                <a:rPr lang="en-US" sz="1100"/>
                <a:t>2001</a:t>
              </a:r>
            </a:p>
          </xdr:txBody>
        </xdr:sp>
        <xdr:sp macro="" textlink="">
          <xdr:nvSpPr>
            <xdr:cNvPr id="506" name="TextBox 46"/>
            <xdr:cNvSpPr txBox="1"/>
          </xdr:nvSpPr>
          <xdr:spPr>
            <a:xfrm>
              <a:off x="5286577" y="6096233"/>
              <a:ext cx="596355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/>
              <a:r>
                <a:rPr lang="en-US" sz="1100"/>
                <a:t>2003</a:t>
              </a:r>
            </a:p>
          </xdr:txBody>
        </xdr:sp>
        <xdr:sp macro="" textlink="">
          <xdr:nvSpPr>
            <xdr:cNvPr id="507" name="TextBox 47"/>
            <xdr:cNvSpPr txBox="1"/>
          </xdr:nvSpPr>
          <xdr:spPr>
            <a:xfrm>
              <a:off x="5701484" y="6096227"/>
              <a:ext cx="596355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/>
              <a:r>
                <a:rPr lang="en-US" sz="1100"/>
                <a:t>2005</a:t>
              </a:r>
            </a:p>
          </xdr:txBody>
        </xdr:sp>
        <xdr:sp macro="" textlink="">
          <xdr:nvSpPr>
            <xdr:cNvPr id="508" name="TextBox 48"/>
            <xdr:cNvSpPr txBox="1"/>
          </xdr:nvSpPr>
          <xdr:spPr>
            <a:xfrm>
              <a:off x="6112935" y="6088029"/>
              <a:ext cx="596355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/>
              <a:r>
                <a:rPr lang="en-US" sz="1100"/>
                <a:t>2007</a:t>
              </a:r>
            </a:p>
          </xdr:txBody>
        </xdr:sp>
      </xdr:grpSp>
      <xdr:grpSp>
        <xdr:nvGrpSpPr>
          <xdr:cNvPr id="493" name="Group 492"/>
          <xdr:cNvGrpSpPr/>
        </xdr:nvGrpSpPr>
        <xdr:grpSpPr>
          <a:xfrm>
            <a:off x="4109713" y="1341108"/>
            <a:ext cx="883424" cy="772309"/>
            <a:chOff x="1641542" y="1239715"/>
            <a:chExt cx="883424" cy="772309"/>
          </a:xfrm>
        </xdr:grpSpPr>
        <xdr:pic>
          <xdr:nvPicPr>
            <xdr:cNvPr id="499" name="Picture 498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45125" y="1239715"/>
              <a:ext cx="517974" cy="772309"/>
            </a:xfrm>
            <a:prstGeom prst="rect">
              <a:avLst/>
            </a:prstGeom>
          </xdr:spPr>
        </xdr:pic>
        <xdr:grpSp>
          <xdr:nvGrpSpPr>
            <xdr:cNvPr id="500" name="Group 499"/>
            <xdr:cNvGrpSpPr/>
          </xdr:nvGrpSpPr>
          <xdr:grpSpPr>
            <a:xfrm>
              <a:off x="1641542" y="1242075"/>
              <a:ext cx="883424" cy="735783"/>
              <a:chOff x="1641542" y="1242075"/>
              <a:chExt cx="883424" cy="735783"/>
            </a:xfrm>
          </xdr:grpSpPr>
          <xdr:sp macro="" textlink="">
            <xdr:nvSpPr>
              <xdr:cNvPr id="501" name="TextBox 80"/>
              <xdr:cNvSpPr txBox="1"/>
            </xdr:nvSpPr>
            <xdr:spPr>
              <a:xfrm>
                <a:off x="1641542" y="1420012"/>
                <a:ext cx="474644" cy="33855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1600">
                    <a:solidFill>
                      <a:srgbClr val="0070C0"/>
                    </a:solidFill>
                  </a:rPr>
                  <a:t>.5</a:t>
                </a:r>
              </a:p>
            </xdr:txBody>
          </xdr:sp>
          <xdr:grpSp>
            <xdr:nvGrpSpPr>
              <xdr:cNvPr id="502" name="Group 501"/>
              <xdr:cNvGrpSpPr/>
            </xdr:nvGrpSpPr>
            <xdr:grpSpPr>
              <a:xfrm>
                <a:off x="2039170" y="1242075"/>
                <a:ext cx="485796" cy="735783"/>
                <a:chOff x="2039170" y="1242075"/>
                <a:chExt cx="485796" cy="735783"/>
              </a:xfrm>
            </xdr:grpSpPr>
            <xdr:sp macro="" textlink="">
              <xdr:nvSpPr>
                <xdr:cNvPr id="503" name="TextBox 80"/>
                <xdr:cNvSpPr txBox="1"/>
              </xdr:nvSpPr>
              <xdr:spPr>
                <a:xfrm>
                  <a:off x="2039170" y="1577748"/>
                  <a:ext cx="474644" cy="400110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2000">
                      <a:solidFill>
                        <a:srgbClr val="7030A0"/>
                      </a:solidFill>
                    </a:rPr>
                    <a:t>C</a:t>
                  </a:r>
                </a:p>
              </xdr:txBody>
            </xdr:sp>
            <xdr:sp macro="" textlink="">
              <xdr:nvSpPr>
                <xdr:cNvPr id="504" name="TextBox 80"/>
                <xdr:cNvSpPr txBox="1"/>
              </xdr:nvSpPr>
              <xdr:spPr>
                <a:xfrm>
                  <a:off x="2050322" y="1242075"/>
                  <a:ext cx="474644" cy="400110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2000"/>
                    <a:t>T</a:t>
                  </a:r>
                </a:p>
              </xdr:txBody>
            </xdr:sp>
          </xdr:grpSp>
        </xdr:grpSp>
      </xdr:grpSp>
      <xdr:sp macro="" textlink="">
        <xdr:nvSpPr>
          <xdr:cNvPr id="494" name="TextBox 81"/>
          <xdr:cNvSpPr txBox="1"/>
        </xdr:nvSpPr>
        <xdr:spPr>
          <a:xfrm>
            <a:off x="5270128" y="1486358"/>
            <a:ext cx="471291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rgbClr val="7030A0">
                    <a:alpha val="50000"/>
                  </a:srgbClr>
                </a:solidFill>
              </a:rPr>
              <a:t>‘84</a:t>
            </a:r>
          </a:p>
        </xdr:txBody>
      </xdr:sp>
      <xdr:sp macro="" textlink="">
        <xdr:nvSpPr>
          <xdr:cNvPr id="495" name="TextBox 82"/>
          <xdr:cNvSpPr txBox="1"/>
        </xdr:nvSpPr>
        <xdr:spPr>
          <a:xfrm>
            <a:off x="5590741" y="1486358"/>
            <a:ext cx="471291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rgbClr val="7030A0">
                    <a:alpha val="50000"/>
                  </a:srgbClr>
                </a:solidFill>
              </a:rPr>
              <a:t>‘83</a:t>
            </a:r>
          </a:p>
        </xdr:txBody>
      </xdr:sp>
      <xdr:sp macro="" textlink="">
        <xdr:nvSpPr>
          <xdr:cNvPr id="496" name="TextBox 83"/>
          <xdr:cNvSpPr txBox="1"/>
        </xdr:nvSpPr>
        <xdr:spPr>
          <a:xfrm>
            <a:off x="5948194" y="1486358"/>
            <a:ext cx="471291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rgbClr val="7030A0">
                    <a:alpha val="50000"/>
                  </a:srgbClr>
                </a:solidFill>
              </a:rPr>
              <a:t>‘82</a:t>
            </a:r>
          </a:p>
        </xdr:txBody>
      </xdr:sp>
      <xdr:sp macro="" textlink="">
        <xdr:nvSpPr>
          <xdr:cNvPr id="497" name="TextBox 84"/>
          <xdr:cNvSpPr txBox="1"/>
        </xdr:nvSpPr>
        <xdr:spPr>
          <a:xfrm>
            <a:off x="6287225" y="1486358"/>
            <a:ext cx="471291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rgbClr val="7030A0">
                    <a:alpha val="50000"/>
                  </a:srgbClr>
                </a:solidFill>
              </a:rPr>
              <a:t>‘81</a:t>
            </a:r>
          </a:p>
        </xdr:txBody>
      </xdr:sp>
      <xdr:sp macro="" textlink="">
        <xdr:nvSpPr>
          <xdr:cNvPr id="498" name="TextBox 85"/>
          <xdr:cNvSpPr txBox="1"/>
        </xdr:nvSpPr>
        <xdr:spPr>
          <a:xfrm>
            <a:off x="6626256" y="1486358"/>
            <a:ext cx="471291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rgbClr val="7030A0">
                    <a:alpha val="50000"/>
                  </a:srgbClr>
                </a:solidFill>
              </a:rPr>
              <a:t>‘80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35</xdr:row>
      <xdr:rowOff>0</xdr:rowOff>
    </xdr:from>
    <xdr:to>
      <xdr:col>27</xdr:col>
      <xdr:colOff>489813</xdr:colOff>
      <xdr:row>71</xdr:row>
      <xdr:rowOff>97367</xdr:rowOff>
    </xdr:to>
    <xdr:grpSp>
      <xdr:nvGrpSpPr>
        <xdr:cNvPr id="63" name="Group 62"/>
        <xdr:cNvGrpSpPr/>
      </xdr:nvGrpSpPr>
      <xdr:grpSpPr>
        <a:xfrm>
          <a:off x="15049500" y="6667500"/>
          <a:ext cx="5338904" cy="6955367"/>
          <a:chOff x="182956" y="-23366"/>
          <a:chExt cx="5388384" cy="6955367"/>
        </a:xfrm>
      </xdr:grpSpPr>
      <xdr:grpSp>
        <xdr:nvGrpSpPr>
          <xdr:cNvPr id="64" name="Group 63"/>
          <xdr:cNvGrpSpPr/>
        </xdr:nvGrpSpPr>
        <xdr:grpSpPr>
          <a:xfrm>
            <a:off x="2924044" y="242335"/>
            <a:ext cx="2647296" cy="6689666"/>
            <a:chOff x="0" y="0"/>
            <a:chExt cx="2701731" cy="6689666"/>
          </a:xfrm>
        </xdr:grpSpPr>
        <xdr:graphicFrame macro="">
          <xdr:nvGraphicFramePr>
            <xdr:cNvPr id="82" name="Chart 81"/>
            <xdr:cNvGraphicFramePr>
              <a:graphicFrameLocks/>
            </xdr:cNvGraphicFramePr>
          </xdr:nvGraphicFramePr>
          <xdr:xfrm>
            <a:off x="1" y="0"/>
            <a:ext cx="2657088" cy="1718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83" name="Chart 82"/>
            <xdr:cNvGraphicFramePr>
              <a:graphicFrameLocks/>
            </xdr:cNvGraphicFramePr>
          </xdr:nvGraphicFramePr>
          <xdr:xfrm>
            <a:off x="0" y="4936963"/>
            <a:ext cx="2690979" cy="17527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84" name="Chart 83"/>
            <xdr:cNvGraphicFramePr>
              <a:graphicFrameLocks/>
            </xdr:cNvGraphicFramePr>
          </xdr:nvGraphicFramePr>
          <xdr:xfrm>
            <a:off x="1" y="3341035"/>
            <a:ext cx="2701730" cy="168321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85" name="Chart 84"/>
            <xdr:cNvGraphicFramePr>
              <a:graphicFrameLocks/>
            </xdr:cNvGraphicFramePr>
          </xdr:nvGraphicFramePr>
          <xdr:xfrm>
            <a:off x="1" y="1625061"/>
            <a:ext cx="2659440" cy="16048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65" name="Rectangle 64"/>
          <xdr:cNvSpPr/>
        </xdr:nvSpPr>
        <xdr:spPr>
          <a:xfrm>
            <a:off x="2830252" y="-23366"/>
            <a:ext cx="1390124" cy="461665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WinBUGS</a:t>
            </a:r>
          </a:p>
        </xdr:txBody>
      </xdr:sp>
      <xdr:grpSp>
        <xdr:nvGrpSpPr>
          <xdr:cNvPr id="66" name="Group 65"/>
          <xdr:cNvGrpSpPr/>
        </xdr:nvGrpSpPr>
        <xdr:grpSpPr>
          <a:xfrm>
            <a:off x="3030225" y="3332855"/>
            <a:ext cx="2111096" cy="338554"/>
            <a:chOff x="3030225" y="3332855"/>
            <a:chExt cx="2111096" cy="338554"/>
          </a:xfrm>
        </xdr:grpSpPr>
        <xdr:sp macro="" textlink="">
          <xdr:nvSpPr>
            <xdr:cNvPr id="77" name="Rectangle 76"/>
            <xdr:cNvSpPr/>
          </xdr:nvSpPr>
          <xdr:spPr>
            <a:xfrm>
              <a:off x="3030225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80</a:t>
              </a:r>
            </a:p>
          </xdr:txBody>
        </xdr:sp>
        <xdr:sp macro="" textlink="">
          <xdr:nvSpPr>
            <xdr:cNvPr id="78" name="Rectangle 77"/>
            <xdr:cNvSpPr/>
          </xdr:nvSpPr>
          <xdr:spPr>
            <a:xfrm>
              <a:off x="3435289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81</a:t>
              </a:r>
            </a:p>
          </xdr:txBody>
        </xdr:sp>
        <xdr:sp macro="" textlink="">
          <xdr:nvSpPr>
            <xdr:cNvPr id="79" name="Rectangle 78"/>
            <xdr:cNvSpPr/>
          </xdr:nvSpPr>
          <xdr:spPr>
            <a:xfrm>
              <a:off x="3840353" y="3332855"/>
              <a:ext cx="490840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82</a:t>
              </a:r>
            </a:p>
          </xdr:txBody>
        </xdr:sp>
        <xdr:sp macro="" textlink="">
          <xdr:nvSpPr>
            <xdr:cNvPr id="80" name="Rectangle 79"/>
            <xdr:cNvSpPr/>
          </xdr:nvSpPr>
          <xdr:spPr>
            <a:xfrm>
              <a:off x="4291904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83</a:t>
              </a:r>
            </a:p>
          </xdr:txBody>
        </xdr:sp>
        <xdr:sp macro="" textlink="">
          <xdr:nvSpPr>
            <xdr:cNvPr id="81" name="Rectangle 80"/>
            <xdr:cNvSpPr/>
          </xdr:nvSpPr>
          <xdr:spPr>
            <a:xfrm>
              <a:off x="4696968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‘84</a:t>
              </a:r>
            </a:p>
          </xdr:txBody>
        </xdr:sp>
      </xdr:grpSp>
      <xdr:graphicFrame macro="">
        <xdr:nvGraphicFramePr>
          <xdr:cNvPr id="67" name="Chart 66"/>
          <xdr:cNvGraphicFramePr>
            <a:graphicFrameLocks/>
          </xdr:cNvGraphicFramePr>
        </xdr:nvGraphicFramePr>
        <xdr:xfrm>
          <a:off x="226699" y="229217"/>
          <a:ext cx="2603553" cy="1718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68" name="Chart 67"/>
          <xdr:cNvGraphicFramePr>
            <a:graphicFrameLocks/>
          </xdr:cNvGraphicFramePr>
        </xdr:nvGraphicFramePr>
        <xdr:xfrm>
          <a:off x="224394" y="1864263"/>
          <a:ext cx="2605858" cy="16048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69" name="Chart 68"/>
          <xdr:cNvGraphicFramePr>
            <a:graphicFrameLocks/>
          </xdr:cNvGraphicFramePr>
        </xdr:nvGraphicFramePr>
        <xdr:xfrm>
          <a:off x="182956" y="3598610"/>
          <a:ext cx="2647296" cy="1683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70" name="Chart 69"/>
          <xdr:cNvGraphicFramePr>
            <a:graphicFrameLocks/>
          </xdr:cNvGraphicFramePr>
        </xdr:nvGraphicFramePr>
        <xdr:xfrm>
          <a:off x="193490" y="5172313"/>
          <a:ext cx="2636762" cy="17527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pSp>
        <xdr:nvGrpSpPr>
          <xdr:cNvPr id="71" name="Group 70"/>
          <xdr:cNvGrpSpPr/>
        </xdr:nvGrpSpPr>
        <xdr:grpSpPr>
          <a:xfrm>
            <a:off x="294322" y="3332855"/>
            <a:ext cx="2111096" cy="338554"/>
            <a:chOff x="3030225" y="3332855"/>
            <a:chExt cx="2111096" cy="338554"/>
          </a:xfrm>
        </xdr:grpSpPr>
        <xdr:sp macro="" textlink="">
          <xdr:nvSpPr>
            <xdr:cNvPr id="72" name="Rectangle 71"/>
            <xdr:cNvSpPr/>
          </xdr:nvSpPr>
          <xdr:spPr>
            <a:xfrm>
              <a:off x="3030225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80</a:t>
              </a:r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3435289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81</a:t>
              </a:r>
            </a:p>
          </xdr:txBody>
        </xdr:sp>
        <xdr:sp macro="" textlink="">
          <xdr:nvSpPr>
            <xdr:cNvPr id="74" name="Rectangle 73"/>
            <xdr:cNvSpPr/>
          </xdr:nvSpPr>
          <xdr:spPr>
            <a:xfrm>
              <a:off x="3840353" y="3332855"/>
              <a:ext cx="490840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82</a:t>
              </a:r>
            </a:p>
          </xdr:txBody>
        </xdr:sp>
        <xdr:sp macro="" textlink="">
          <xdr:nvSpPr>
            <xdr:cNvPr id="75" name="Rectangle 74"/>
            <xdr:cNvSpPr/>
          </xdr:nvSpPr>
          <xdr:spPr>
            <a:xfrm>
              <a:off x="4291904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83</a:t>
              </a:r>
            </a:p>
          </xdr:txBody>
        </xdr:sp>
        <xdr:sp macro="" textlink="">
          <xdr:nvSpPr>
            <xdr:cNvPr id="76" name="Rectangle 75"/>
            <xdr:cNvSpPr/>
          </xdr:nvSpPr>
          <xdr:spPr>
            <a:xfrm>
              <a:off x="4696968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‘84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24</xdr:row>
      <xdr:rowOff>0</xdr:rowOff>
    </xdr:from>
    <xdr:to>
      <xdr:col>24</xdr:col>
      <xdr:colOff>527957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24</xdr:row>
      <xdr:rowOff>0</xdr:rowOff>
    </xdr:from>
    <xdr:to>
      <xdr:col>27</xdr:col>
      <xdr:colOff>527957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24</xdr:col>
      <xdr:colOff>527957</xdr:colOff>
      <xdr:row>43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27</xdr:col>
      <xdr:colOff>527957</xdr:colOff>
      <xdr:row>43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527957</xdr:colOff>
      <xdr:row>32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35</xdr:row>
      <xdr:rowOff>0</xdr:rowOff>
    </xdr:from>
    <xdr:to>
      <xdr:col>30</xdr:col>
      <xdr:colOff>527957</xdr:colOff>
      <xdr:row>43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24</xdr:row>
      <xdr:rowOff>0</xdr:rowOff>
    </xdr:from>
    <xdr:to>
      <xdr:col>33</xdr:col>
      <xdr:colOff>527957</xdr:colOff>
      <xdr:row>32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33</xdr:col>
      <xdr:colOff>527957</xdr:colOff>
      <xdr:row>43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24</xdr:row>
      <xdr:rowOff>0</xdr:rowOff>
    </xdr:from>
    <xdr:to>
      <xdr:col>36</xdr:col>
      <xdr:colOff>527956</xdr:colOff>
      <xdr:row>32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35</xdr:row>
      <xdr:rowOff>0</xdr:rowOff>
    </xdr:from>
    <xdr:to>
      <xdr:col>36</xdr:col>
      <xdr:colOff>527957</xdr:colOff>
      <xdr:row>43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24</xdr:row>
      <xdr:rowOff>0</xdr:rowOff>
    </xdr:from>
    <xdr:to>
      <xdr:col>24</xdr:col>
      <xdr:colOff>527957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24</xdr:row>
      <xdr:rowOff>0</xdr:rowOff>
    </xdr:from>
    <xdr:to>
      <xdr:col>27</xdr:col>
      <xdr:colOff>527957</xdr:colOff>
      <xdr:row>32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24</xdr:col>
      <xdr:colOff>527957</xdr:colOff>
      <xdr:row>43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27</xdr:col>
      <xdr:colOff>527957</xdr:colOff>
      <xdr:row>43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527957</xdr:colOff>
      <xdr:row>32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35</xdr:row>
      <xdr:rowOff>0</xdr:rowOff>
    </xdr:from>
    <xdr:to>
      <xdr:col>30</xdr:col>
      <xdr:colOff>527957</xdr:colOff>
      <xdr:row>43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24</xdr:row>
      <xdr:rowOff>0</xdr:rowOff>
    </xdr:from>
    <xdr:to>
      <xdr:col>33</xdr:col>
      <xdr:colOff>527957</xdr:colOff>
      <xdr:row>32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33</xdr:col>
      <xdr:colOff>527957</xdr:colOff>
      <xdr:row>43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24</xdr:row>
      <xdr:rowOff>0</xdr:rowOff>
    </xdr:from>
    <xdr:to>
      <xdr:col>36</xdr:col>
      <xdr:colOff>527956</xdr:colOff>
      <xdr:row>32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35</xdr:row>
      <xdr:rowOff>0</xdr:rowOff>
    </xdr:from>
    <xdr:to>
      <xdr:col>36</xdr:col>
      <xdr:colOff>527957</xdr:colOff>
      <xdr:row>43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24</xdr:row>
      <xdr:rowOff>0</xdr:rowOff>
    </xdr:from>
    <xdr:to>
      <xdr:col>24</xdr:col>
      <xdr:colOff>527957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24</xdr:row>
      <xdr:rowOff>0</xdr:rowOff>
    </xdr:from>
    <xdr:to>
      <xdr:col>27</xdr:col>
      <xdr:colOff>527957</xdr:colOff>
      <xdr:row>32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24</xdr:col>
      <xdr:colOff>527957</xdr:colOff>
      <xdr:row>43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27</xdr:col>
      <xdr:colOff>527957</xdr:colOff>
      <xdr:row>43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527957</xdr:colOff>
      <xdr:row>32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35</xdr:row>
      <xdr:rowOff>0</xdr:rowOff>
    </xdr:from>
    <xdr:to>
      <xdr:col>30</xdr:col>
      <xdr:colOff>527957</xdr:colOff>
      <xdr:row>43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24</xdr:row>
      <xdr:rowOff>0</xdr:rowOff>
    </xdr:from>
    <xdr:to>
      <xdr:col>33</xdr:col>
      <xdr:colOff>527957</xdr:colOff>
      <xdr:row>32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33</xdr:col>
      <xdr:colOff>527957</xdr:colOff>
      <xdr:row>43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24</xdr:row>
      <xdr:rowOff>0</xdr:rowOff>
    </xdr:from>
    <xdr:to>
      <xdr:col>36</xdr:col>
      <xdr:colOff>527956</xdr:colOff>
      <xdr:row>32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35</xdr:row>
      <xdr:rowOff>0</xdr:rowOff>
    </xdr:from>
    <xdr:to>
      <xdr:col>36</xdr:col>
      <xdr:colOff>527957</xdr:colOff>
      <xdr:row>43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74</xdr:row>
      <xdr:rowOff>0</xdr:rowOff>
    </xdr:from>
    <xdr:to>
      <xdr:col>16</xdr:col>
      <xdr:colOff>533400</xdr:colOff>
      <xdr:row>103</xdr:row>
      <xdr:rowOff>173336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478972</xdr:colOff>
      <xdr:row>74</xdr:row>
      <xdr:rowOff>0</xdr:rowOff>
    </xdr:from>
    <xdr:to>
      <xdr:col>21</xdr:col>
      <xdr:colOff>393247</xdr:colOff>
      <xdr:row>103</xdr:row>
      <xdr:rowOff>173336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338818</xdr:colOff>
      <xdr:row>74</xdr:row>
      <xdr:rowOff>0</xdr:rowOff>
    </xdr:from>
    <xdr:to>
      <xdr:col>26</xdr:col>
      <xdr:colOff>253093</xdr:colOff>
      <xdr:row>103</xdr:row>
      <xdr:rowOff>173336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ading%20in%20parameter%20solution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"/>
      <sheetName val="Diffusion"/>
      <sheetName val="Contagion"/>
      <sheetName val="Hybrid"/>
      <sheetName val="H.1980"/>
      <sheetName val="H.1981"/>
      <sheetName val="H.1982"/>
      <sheetName val="H.1983"/>
      <sheetName val="H.1984"/>
      <sheetName val="C.1980"/>
      <sheetName val="C.1981"/>
      <sheetName val="C.1982"/>
      <sheetName val="C.1983"/>
      <sheetName val="C.1984"/>
      <sheetName val="D.1980"/>
      <sheetName val="D.1981"/>
      <sheetName val="D.1982"/>
      <sheetName val="D.1983"/>
      <sheetName val="D.1984"/>
    </sheetNames>
    <sheetDataSet>
      <sheetData sheetId="0">
        <row r="1">
          <cell r="B1" t="str">
            <v>Choses model solutions from WInBugs estimation</v>
          </cell>
        </row>
        <row r="2">
          <cell r="C2" t="str">
            <v>The order in MatLab vectors</v>
          </cell>
        </row>
        <row r="3">
          <cell r="B3" t="str">
            <v>Hybrid</v>
          </cell>
          <cell r="C3" t="str">
            <v>Tgi</v>
          </cell>
          <cell r="D3" t="str">
            <v>Tga</v>
          </cell>
          <cell r="E3" t="str">
            <v>Tig</v>
          </cell>
          <cell r="F3" t="str">
            <v>Tag</v>
          </cell>
          <cell r="G3" t="str">
            <v>Tia</v>
          </cell>
          <cell r="H3" t="str">
            <v>Tai</v>
          </cell>
          <cell r="I3" t="str">
            <v>Cgi</v>
          </cell>
          <cell r="J3" t="str">
            <v>Cig</v>
          </cell>
          <cell r="K3" t="str">
            <v>Cag</v>
          </cell>
          <cell r="L3" t="str">
            <v>Cga</v>
          </cell>
          <cell r="M3" t="str">
            <v>Cia</v>
          </cell>
          <cell r="N3" t="str">
            <v>Cai</v>
          </cell>
          <cell r="O3" t="str">
            <v>md</v>
          </cell>
          <cell r="P3" t="str">
            <v>p</v>
          </cell>
          <cell r="Q3" t="str">
            <v>DIC</v>
          </cell>
          <cell r="R3" t="str">
            <v>PSRF</v>
          </cell>
          <cell r="S3" t="str">
            <v>Tgi_rhat</v>
          </cell>
          <cell r="T3" t="str">
            <v>Tga_rhat</v>
          </cell>
          <cell r="U3" t="str">
            <v>Tig_rhat</v>
          </cell>
          <cell r="V3" t="str">
            <v>Tag_rhat</v>
          </cell>
          <cell r="W3" t="str">
            <v>Tia_rhat</v>
          </cell>
          <cell r="X3" t="str">
            <v>Tai_rhat</v>
          </cell>
          <cell r="Y3" t="str">
            <v>Cgi_rhat</v>
          </cell>
          <cell r="Z3" t="str">
            <v>Cig_rhat</v>
          </cell>
          <cell r="AA3" t="str">
            <v>Cag_rhat</v>
          </cell>
          <cell r="AB3" t="str">
            <v>Cga_rhat</v>
          </cell>
          <cell r="AC3" t="str">
            <v>Cia_rhat</v>
          </cell>
          <cell r="AD3" t="str">
            <v>Cai_rhat</v>
          </cell>
          <cell r="AE3" t="str">
            <v>Tgi_median</v>
          </cell>
          <cell r="AF3" t="str">
            <v>Tga_median</v>
          </cell>
          <cell r="AG3" t="str">
            <v>Tig_median</v>
          </cell>
          <cell r="AH3" t="str">
            <v>Tag_median</v>
          </cell>
          <cell r="AI3" t="str">
            <v>Tia_median</v>
          </cell>
          <cell r="AJ3" t="str">
            <v>Tai_median</v>
          </cell>
          <cell r="AK3" t="str">
            <v>Cgi_median</v>
          </cell>
          <cell r="AL3" t="str">
            <v>Cig_median</v>
          </cell>
          <cell r="AM3" t="str">
            <v>Cag_median</v>
          </cell>
          <cell r="AN3" t="str">
            <v>Cga_median</v>
          </cell>
          <cell r="AO3" t="str">
            <v>Cia_median</v>
          </cell>
          <cell r="AP3" t="str">
            <v>Cai_median</v>
          </cell>
        </row>
        <row r="4">
          <cell r="B4">
            <v>1980</v>
          </cell>
          <cell r="C4">
            <v>0.66388999999999998</v>
          </cell>
          <cell r="D4">
            <v>0.56916999999999995</v>
          </cell>
          <cell r="E4">
            <v>0.42229</v>
          </cell>
          <cell r="F4">
            <v>0.45984999999999998</v>
          </cell>
          <cell r="G4">
            <v>0.48298000000000002</v>
          </cell>
          <cell r="H4">
            <v>0.36069000000000001</v>
          </cell>
          <cell r="I4">
            <v>0.28571000000000002</v>
          </cell>
          <cell r="J4">
            <v>0.34642000000000001</v>
          </cell>
          <cell r="K4">
            <v>0.35883999999999999</v>
          </cell>
          <cell r="L4">
            <v>0.32652999999999999</v>
          </cell>
          <cell r="M4">
            <v>0.38351000000000002</v>
          </cell>
          <cell r="N4">
            <v>0.49445</v>
          </cell>
          <cell r="O4">
            <v>-93.18</v>
          </cell>
          <cell r="P4">
            <v>10.37</v>
          </cell>
          <cell r="Q4">
            <v>-82.81</v>
          </cell>
          <cell r="R4">
            <v>1.01</v>
          </cell>
          <cell r="S4">
            <v>1</v>
          </cell>
          <cell r="T4">
            <v>1.01</v>
          </cell>
          <cell r="U4">
            <v>1.01</v>
          </cell>
          <cell r="V4">
            <v>1</v>
          </cell>
          <cell r="W4">
            <v>1</v>
          </cell>
          <cell r="X4">
            <v>1.01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0.71435000000000004</v>
          </cell>
          <cell r="AF4">
            <v>0.59963999999999995</v>
          </cell>
          <cell r="AG4">
            <v>0.41175</v>
          </cell>
          <cell r="AH4">
            <v>0.43636999999999998</v>
          </cell>
          <cell r="AI4">
            <v>0.46698000000000001</v>
          </cell>
          <cell r="AJ4">
            <v>0.32485000000000003</v>
          </cell>
          <cell r="AK4">
            <v>0.23721</v>
          </cell>
          <cell r="AL4">
            <v>0.28943000000000002</v>
          </cell>
          <cell r="AM4">
            <v>0.31801000000000001</v>
          </cell>
          <cell r="AN4">
            <v>0.28388000000000002</v>
          </cell>
          <cell r="AO4">
            <v>0.34761999999999998</v>
          </cell>
          <cell r="AP4">
            <v>0.49314999999999998</v>
          </cell>
        </row>
        <row r="5">
          <cell r="B5">
            <v>1981</v>
          </cell>
          <cell r="C5">
            <v>0.60148000000000001</v>
          </cell>
          <cell r="D5">
            <v>0.52925999999999995</v>
          </cell>
          <cell r="E5">
            <v>0.46106999999999998</v>
          </cell>
          <cell r="F5">
            <v>0.44402999999999998</v>
          </cell>
          <cell r="G5">
            <v>0.46586</v>
          </cell>
          <cell r="H5">
            <v>0.35770999999999997</v>
          </cell>
          <cell r="I5">
            <v>0.31455</v>
          </cell>
          <cell r="J5">
            <v>0.36010999999999999</v>
          </cell>
          <cell r="K5">
            <v>0.35565999999999998</v>
          </cell>
          <cell r="L5">
            <v>0.33130999999999999</v>
          </cell>
          <cell r="M5">
            <v>0.37454999999999999</v>
          </cell>
          <cell r="N5">
            <v>0.50429999999999997</v>
          </cell>
          <cell r="O5">
            <v>-96.63</v>
          </cell>
          <cell r="P5">
            <v>11.09</v>
          </cell>
          <cell r="Q5">
            <v>-85.55</v>
          </cell>
          <cell r="R5">
            <v>1.02</v>
          </cell>
          <cell r="S5">
            <v>1.01</v>
          </cell>
          <cell r="T5">
            <v>1.01</v>
          </cell>
          <cell r="U5">
            <v>1.01</v>
          </cell>
          <cell r="V5">
            <v>1</v>
          </cell>
          <cell r="W5">
            <v>1.01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0.63195000000000001</v>
          </cell>
          <cell r="AF5">
            <v>0.54398000000000002</v>
          </cell>
          <cell r="AG5">
            <v>0.45380999999999999</v>
          </cell>
          <cell r="AH5">
            <v>0.41844999999999999</v>
          </cell>
          <cell r="AI5">
            <v>0.44762999999999997</v>
          </cell>
          <cell r="AJ5">
            <v>0.31723000000000001</v>
          </cell>
          <cell r="AK5">
            <v>0.26773999999999998</v>
          </cell>
          <cell r="AL5">
            <v>0.31714999999999999</v>
          </cell>
          <cell r="AM5">
            <v>0.33592</v>
          </cell>
          <cell r="AN5">
            <v>0.28220000000000001</v>
          </cell>
          <cell r="AO5">
            <v>0.33595000000000003</v>
          </cell>
          <cell r="AP5">
            <v>0.51060000000000005</v>
          </cell>
        </row>
        <row r="6">
          <cell r="B6">
            <v>1982</v>
          </cell>
          <cell r="C6">
            <v>0.74802999999999997</v>
          </cell>
          <cell r="D6">
            <v>0.48655999999999999</v>
          </cell>
          <cell r="E6">
            <v>0.54149999999999998</v>
          </cell>
          <cell r="F6">
            <v>0.44630999999999998</v>
          </cell>
          <cell r="G6">
            <v>0.48396</v>
          </cell>
          <cell r="H6">
            <v>0.34516999999999998</v>
          </cell>
          <cell r="I6">
            <v>0.20268</v>
          </cell>
          <cell r="J6">
            <v>0.25847999999999999</v>
          </cell>
          <cell r="K6">
            <v>0.40795999999999999</v>
          </cell>
          <cell r="L6">
            <v>0.36053000000000002</v>
          </cell>
          <cell r="M6">
            <v>0.35328999999999999</v>
          </cell>
          <cell r="N6">
            <v>0.51017000000000001</v>
          </cell>
          <cell r="O6">
            <v>-87.74</v>
          </cell>
          <cell r="P6">
            <v>11.54</v>
          </cell>
          <cell r="Q6">
            <v>-76.2</v>
          </cell>
          <cell r="R6">
            <v>1.01</v>
          </cell>
          <cell r="S6">
            <v>1</v>
          </cell>
          <cell r="T6">
            <v>1.01</v>
          </cell>
          <cell r="U6">
            <v>1</v>
          </cell>
          <cell r="V6">
            <v>1.01</v>
          </cell>
          <cell r="W6">
            <v>1.01</v>
          </cell>
          <cell r="X6">
            <v>1.01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0.78447999999999996</v>
          </cell>
          <cell r="AF6">
            <v>0.48282000000000003</v>
          </cell>
          <cell r="AG6">
            <v>0.55672999999999995</v>
          </cell>
          <cell r="AH6">
            <v>0.42468</v>
          </cell>
          <cell r="AI6">
            <v>0.47865000000000002</v>
          </cell>
          <cell r="AJ6">
            <v>0.30237999999999998</v>
          </cell>
          <cell r="AK6">
            <v>0.16170999999999999</v>
          </cell>
          <cell r="AL6">
            <v>0.19370999999999999</v>
          </cell>
          <cell r="AM6">
            <v>0.38653999999999999</v>
          </cell>
          <cell r="AN6">
            <v>0.31913000000000002</v>
          </cell>
          <cell r="AO6">
            <v>0.30406</v>
          </cell>
          <cell r="AP6">
            <v>0.51839000000000002</v>
          </cell>
        </row>
        <row r="7">
          <cell r="B7">
            <v>1983</v>
          </cell>
          <cell r="C7">
            <v>0.637799</v>
          </cell>
          <cell r="D7">
            <v>0.419433</v>
          </cell>
          <cell r="E7">
            <v>0.405891</v>
          </cell>
          <cell r="F7">
            <v>0.43345400000000001</v>
          </cell>
          <cell r="G7">
            <v>0.56616599999999995</v>
          </cell>
          <cell r="H7">
            <v>0.35747699999999999</v>
          </cell>
          <cell r="I7">
            <v>0.29030699999999998</v>
          </cell>
          <cell r="J7">
            <v>0.37124299999999999</v>
          </cell>
          <cell r="K7">
            <v>0.37654500000000002</v>
          </cell>
          <cell r="L7">
            <v>0.39435799999999999</v>
          </cell>
          <cell r="M7">
            <v>0.32336100000000001</v>
          </cell>
          <cell r="N7">
            <v>0.45502399999999998</v>
          </cell>
          <cell r="O7">
            <v>-101.1</v>
          </cell>
          <cell r="P7">
            <v>13.63</v>
          </cell>
          <cell r="Q7">
            <v>-87.49</v>
          </cell>
          <cell r="R7">
            <v>1.03</v>
          </cell>
          <cell r="S7">
            <v>1.01</v>
          </cell>
          <cell r="T7">
            <v>1.03</v>
          </cell>
          <cell r="U7">
            <v>1.01</v>
          </cell>
          <cell r="V7">
            <v>1.03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1.01</v>
          </cell>
          <cell r="AB7">
            <v>1</v>
          </cell>
          <cell r="AC7">
            <v>1</v>
          </cell>
          <cell r="AD7">
            <v>1</v>
          </cell>
          <cell r="AE7">
            <v>0.64071199999999995</v>
          </cell>
          <cell r="AF7">
            <v>0.38069799999999998</v>
          </cell>
          <cell r="AG7">
            <v>0.392287</v>
          </cell>
          <cell r="AH7">
            <v>0.390295</v>
          </cell>
          <cell r="AI7">
            <v>0.58178200000000002</v>
          </cell>
          <cell r="AJ7">
            <v>0.33479900000000001</v>
          </cell>
          <cell r="AK7">
            <v>0.265343</v>
          </cell>
          <cell r="AL7">
            <v>0.33121</v>
          </cell>
          <cell r="AM7">
            <v>0.36874000000000001</v>
          </cell>
          <cell r="AN7">
            <v>0.36962099999999998</v>
          </cell>
          <cell r="AO7">
            <v>0.27382200000000001</v>
          </cell>
          <cell r="AP7">
            <v>0.43940299999999999</v>
          </cell>
        </row>
        <row r="8">
          <cell r="B8">
            <v>1984</v>
          </cell>
          <cell r="C8">
            <v>0.56537999999999999</v>
          </cell>
          <cell r="D8">
            <v>0.42968000000000001</v>
          </cell>
          <cell r="E8">
            <v>0.34371000000000002</v>
          </cell>
          <cell r="F8">
            <v>0.43495</v>
          </cell>
          <cell r="G8">
            <v>0.55230999999999997</v>
          </cell>
          <cell r="H8">
            <v>0.35189999999999999</v>
          </cell>
          <cell r="I8">
            <v>0.43224000000000001</v>
          </cell>
          <cell r="J8">
            <v>0.43726999999999999</v>
          </cell>
          <cell r="K8">
            <v>0.38235000000000002</v>
          </cell>
          <cell r="L8">
            <v>0.40122999999999998</v>
          </cell>
          <cell r="M8">
            <v>0.35048000000000001</v>
          </cell>
          <cell r="N8">
            <v>0.47458</v>
          </cell>
          <cell r="O8">
            <v>-79.89</v>
          </cell>
          <cell r="P8">
            <v>12.02</v>
          </cell>
          <cell r="Q8">
            <v>-67.87</v>
          </cell>
          <cell r="R8">
            <v>1</v>
          </cell>
          <cell r="S8">
            <v>1</v>
          </cell>
          <cell r="T8">
            <v>1.01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  <cell r="AC8">
            <v>1</v>
          </cell>
          <cell r="AD8">
            <v>1</v>
          </cell>
          <cell r="AE8">
            <v>0.56215000000000004</v>
          </cell>
          <cell r="AF8">
            <v>0.40067000000000003</v>
          </cell>
          <cell r="AG8">
            <v>0.30953000000000003</v>
          </cell>
          <cell r="AH8">
            <v>0.40096999999999999</v>
          </cell>
          <cell r="AI8">
            <v>0.55861000000000005</v>
          </cell>
          <cell r="AJ8">
            <v>0.31833</v>
          </cell>
          <cell r="AK8">
            <v>0.43425000000000002</v>
          </cell>
          <cell r="AL8">
            <v>0.40587000000000001</v>
          </cell>
          <cell r="AM8">
            <v>0.35848999999999998</v>
          </cell>
          <cell r="AN8">
            <v>0.37631999999999999</v>
          </cell>
          <cell r="AO8">
            <v>0.30861</v>
          </cell>
          <cell r="AP8">
            <v>0.46392</v>
          </cell>
        </row>
        <row r="10">
          <cell r="B10" t="str">
            <v>Diffusion</v>
          </cell>
          <cell r="C10" t="str">
            <v>Kgi</v>
          </cell>
          <cell r="D10" t="str">
            <v>Kga</v>
          </cell>
          <cell r="E10" t="str">
            <v>Kig</v>
          </cell>
          <cell r="F10" t="str">
            <v>Kag</v>
          </cell>
          <cell r="G10" t="str">
            <v>Kia</v>
          </cell>
          <cell r="H10" t="str">
            <v>Kai</v>
          </cell>
          <cell r="I10" t="str">
            <v>Cgi</v>
          </cell>
          <cell r="J10" t="str">
            <v>Cig</v>
          </cell>
          <cell r="K10" t="str">
            <v>Cag</v>
          </cell>
          <cell r="L10" t="str">
            <v>Cga</v>
          </cell>
          <cell r="M10" t="str">
            <v>Cia</v>
          </cell>
          <cell r="N10" t="str">
            <v>Cai</v>
          </cell>
          <cell r="O10" t="str">
            <v>md</v>
          </cell>
          <cell r="P10" t="str">
            <v>p</v>
          </cell>
          <cell r="Q10" t="str">
            <v>DIC</v>
          </cell>
          <cell r="R10" t="str">
            <v>PSRF</v>
          </cell>
          <cell r="S10" t="str">
            <v>Kgi_rhat</v>
          </cell>
          <cell r="T10" t="str">
            <v>Kga_rhat</v>
          </cell>
          <cell r="U10" t="str">
            <v>Kig_rhat</v>
          </cell>
          <cell r="V10" t="str">
            <v>Kag_rhat</v>
          </cell>
          <cell r="W10" t="str">
            <v>Kia_rhat</v>
          </cell>
          <cell r="X10" t="str">
            <v>Kai_rhat</v>
          </cell>
          <cell r="Y10" t="str">
            <v>Cgi_rhat</v>
          </cell>
          <cell r="Z10" t="str">
            <v>Cig_rhat</v>
          </cell>
          <cell r="AA10" t="str">
            <v>Cag_rhat</v>
          </cell>
          <cell r="AB10" t="str">
            <v>Cga_rhat</v>
          </cell>
          <cell r="AC10" t="str">
            <v>Cia_rhat</v>
          </cell>
          <cell r="AD10" t="str">
            <v>Cai_rhat</v>
          </cell>
          <cell r="AE10" t="str">
            <v>Kgi_median</v>
          </cell>
          <cell r="AF10" t="str">
            <v>Kga_median</v>
          </cell>
          <cell r="AG10" t="str">
            <v>Kig_median</v>
          </cell>
          <cell r="AH10" t="str">
            <v>Kag_median</v>
          </cell>
          <cell r="AI10" t="str">
            <v>Kia_median</v>
          </cell>
          <cell r="AJ10" t="str">
            <v>Kai_median</v>
          </cell>
          <cell r="AK10" t="str">
            <v>Cgi_median</v>
          </cell>
          <cell r="AL10" t="str">
            <v>Cig_median</v>
          </cell>
          <cell r="AM10" t="str">
            <v>Cag_median</v>
          </cell>
          <cell r="AN10" t="str">
            <v>Cga_median</v>
          </cell>
          <cell r="AO10" t="str">
            <v>Cia_median</v>
          </cell>
          <cell r="AP10" t="str">
            <v>Cai_median</v>
          </cell>
        </row>
        <row r="11">
          <cell r="B11">
            <v>1980</v>
          </cell>
          <cell r="C11">
            <v>0.5262</v>
          </cell>
          <cell r="D11">
            <v>0.45567999999999997</v>
          </cell>
          <cell r="E11">
            <v>0.22722999999999999</v>
          </cell>
          <cell r="F11">
            <v>0.17909</v>
          </cell>
          <cell r="G11">
            <v>0.34426000000000001</v>
          </cell>
          <cell r="H11">
            <v>0.11676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-95.17</v>
          </cell>
          <cell r="P11">
            <v>9.4979999999999993</v>
          </cell>
          <cell r="Q11">
            <v>-85.68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>
            <v>0.53254000000000001</v>
          </cell>
          <cell r="AF11">
            <v>0.44257000000000002</v>
          </cell>
          <cell r="AG11">
            <v>0.21102000000000001</v>
          </cell>
          <cell r="AH11">
            <v>0.17743999999999999</v>
          </cell>
          <cell r="AI11">
            <v>0.32338</v>
          </cell>
          <cell r="AJ11">
            <v>9.9150000000000002E-2</v>
          </cell>
          <cell r="AK11" t="e">
            <v>#N/A</v>
          </cell>
          <cell r="AL11" t="e">
            <v>#N/A</v>
          </cell>
          <cell r="AM11" t="e">
            <v>#N/A</v>
          </cell>
          <cell r="AN11" t="e">
            <v>#N/A</v>
          </cell>
          <cell r="AO11" t="e">
            <v>#N/A</v>
          </cell>
          <cell r="AP11" t="e">
            <v>#N/A</v>
          </cell>
        </row>
        <row r="12">
          <cell r="B12">
            <v>1981</v>
          </cell>
          <cell r="C12">
            <v>0.41549999999999998</v>
          </cell>
          <cell r="D12">
            <v>0.29137999999999997</v>
          </cell>
          <cell r="E12">
            <v>0.25802000000000003</v>
          </cell>
          <cell r="F12">
            <v>0.13485</v>
          </cell>
          <cell r="G12">
            <v>0.21798999999999999</v>
          </cell>
          <cell r="H12">
            <v>7.4200000000000002E-2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-97.56</v>
          </cell>
          <cell r="P12">
            <v>10.9</v>
          </cell>
          <cell r="Q12">
            <v>-86.66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>
            <v>0.40947499999999998</v>
          </cell>
          <cell r="AF12">
            <v>0.27176099999999997</v>
          </cell>
          <cell r="AG12">
            <v>0.248472</v>
          </cell>
          <cell r="AH12">
            <v>0.13179099999999999</v>
          </cell>
          <cell r="AI12">
            <v>0.19945099999999999</v>
          </cell>
          <cell r="AJ12">
            <v>6.2023000000000002E-2</v>
          </cell>
          <cell r="AK12" t="e">
            <v>#N/A</v>
          </cell>
          <cell r="AL12" t="e">
            <v>#N/A</v>
          </cell>
          <cell r="AM12" t="e">
            <v>#N/A</v>
          </cell>
          <cell r="AN12" t="e">
            <v>#N/A</v>
          </cell>
          <cell r="AO12" t="e">
            <v>#N/A</v>
          </cell>
          <cell r="AP12" t="e">
            <v>#N/A</v>
          </cell>
        </row>
        <row r="13">
          <cell r="B13">
            <v>1982</v>
          </cell>
          <cell r="C13">
            <v>0.65910999999999997</v>
          </cell>
          <cell r="D13">
            <v>0.23635999999999999</v>
          </cell>
          <cell r="E13">
            <v>0.42503999999999997</v>
          </cell>
          <cell r="F13">
            <v>0.12255000000000001</v>
          </cell>
          <cell r="G13">
            <v>0.25402000000000002</v>
          </cell>
          <cell r="H13">
            <v>6.633E-2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-89.63</v>
          </cell>
          <cell r="P13">
            <v>10.96</v>
          </cell>
          <cell r="Q13">
            <v>-78.680000000000007</v>
          </cell>
          <cell r="R13">
            <v>1.01</v>
          </cell>
          <cell r="S13">
            <v>1</v>
          </cell>
          <cell r="T13">
            <v>1</v>
          </cell>
          <cell r="U13">
            <v>1.01</v>
          </cell>
          <cell r="V13">
            <v>1</v>
          </cell>
          <cell r="W13">
            <v>1.01</v>
          </cell>
          <cell r="X13">
            <v>1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>
            <v>0.66713999999999996</v>
          </cell>
          <cell r="AF13">
            <v>0.20784</v>
          </cell>
          <cell r="AG13">
            <v>0.43248999999999999</v>
          </cell>
          <cell r="AH13">
            <v>0.11441999999999999</v>
          </cell>
          <cell r="AI13">
            <v>0.23238</v>
          </cell>
          <cell r="AJ13">
            <v>5.8439999999999999E-2</v>
          </cell>
          <cell r="AK13" t="e">
            <v>#N/A</v>
          </cell>
          <cell r="AL13" t="e">
            <v>#N/A</v>
          </cell>
          <cell r="AM13" t="e">
            <v>#N/A</v>
          </cell>
          <cell r="AN13" t="e">
            <v>#N/A</v>
          </cell>
          <cell r="AO13" t="e">
            <v>#N/A</v>
          </cell>
          <cell r="AP13" t="e">
            <v>#N/A</v>
          </cell>
        </row>
        <row r="14">
          <cell r="B14">
            <v>1983</v>
          </cell>
          <cell r="C14">
            <v>0.28876000000000002</v>
          </cell>
          <cell r="D14">
            <v>9.0357999999999994E-2</v>
          </cell>
          <cell r="E14">
            <v>9.6392000000000005E-2</v>
          </cell>
          <cell r="F14">
            <v>7.0599999999999996E-2</v>
          </cell>
          <cell r="G14">
            <v>0.36199799999999999</v>
          </cell>
          <cell r="H14">
            <v>0.10813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-102.1</v>
          </cell>
          <cell r="P14">
            <v>12.55</v>
          </cell>
          <cell r="Q14">
            <v>-89.58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 t="e">
            <v>#N/A</v>
          </cell>
          <cell r="Z14" t="e">
            <v>#N/A</v>
          </cell>
          <cell r="AA14" t="e">
            <v>#N/A</v>
          </cell>
          <cell r="AB14" t="e">
            <v>#N/A</v>
          </cell>
          <cell r="AC14" t="e">
            <v>#N/A</v>
          </cell>
          <cell r="AD14" t="e">
            <v>#N/A</v>
          </cell>
          <cell r="AE14">
            <v>0.302257</v>
          </cell>
          <cell r="AF14">
            <v>7.0513999999999993E-2</v>
          </cell>
          <cell r="AG14">
            <v>8.5642999999999997E-2</v>
          </cell>
          <cell r="AH14">
            <v>7.2995000000000004E-2</v>
          </cell>
          <cell r="AI14">
            <v>0.347742</v>
          </cell>
          <cell r="AJ14">
            <v>9.6254000000000006E-2</v>
          </cell>
          <cell r="AK14" t="e">
            <v>#N/A</v>
          </cell>
          <cell r="AL14" t="e">
            <v>#N/A</v>
          </cell>
          <cell r="AM14" t="e">
            <v>#N/A</v>
          </cell>
          <cell r="AN14" t="e">
            <v>#N/A</v>
          </cell>
          <cell r="AO14" t="e">
            <v>#N/A</v>
          </cell>
          <cell r="AP14" t="e">
            <v>#N/A</v>
          </cell>
        </row>
        <row r="15">
          <cell r="B15">
            <v>1984</v>
          </cell>
          <cell r="C15">
            <v>0.20612</v>
          </cell>
          <cell r="D15">
            <v>0.1164</v>
          </cell>
          <cell r="E15">
            <v>8.1210000000000004E-2</v>
          </cell>
          <cell r="F15">
            <v>4.8759999999999998E-2</v>
          </cell>
          <cell r="G15">
            <v>0.31219000000000002</v>
          </cell>
          <cell r="H15">
            <v>0.11176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-78.5</v>
          </cell>
          <cell r="P15">
            <v>10.69</v>
          </cell>
          <cell r="Q15">
            <v>-67.81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>
            <v>0.21007999999999999</v>
          </cell>
          <cell r="AF15">
            <v>0.10255</v>
          </cell>
          <cell r="AG15">
            <v>6.6650000000000001E-2</v>
          </cell>
          <cell r="AH15">
            <v>4.6030000000000001E-2</v>
          </cell>
          <cell r="AI15">
            <v>0.29115000000000002</v>
          </cell>
          <cell r="AJ15">
            <v>9.8900000000000002E-2</v>
          </cell>
          <cell r="AK15" t="e">
            <v>#N/A</v>
          </cell>
          <cell r="AL15" t="e">
            <v>#N/A</v>
          </cell>
          <cell r="AM15" t="e">
            <v>#N/A</v>
          </cell>
          <cell r="AN15" t="e">
            <v>#N/A</v>
          </cell>
          <cell r="AO15" t="e">
            <v>#N/A</v>
          </cell>
          <cell r="AP15" t="e">
            <v>#N/A</v>
          </cell>
        </row>
        <row r="17">
          <cell r="B17" t="str">
            <v>Contagion</v>
          </cell>
          <cell r="C17" t="str">
            <v>Tgi</v>
          </cell>
          <cell r="D17" t="str">
            <v>Tga</v>
          </cell>
          <cell r="E17" t="str">
            <v>Tig</v>
          </cell>
          <cell r="F17" t="str">
            <v>Tag</v>
          </cell>
          <cell r="G17" t="str">
            <v>Tia</v>
          </cell>
          <cell r="H17" t="str">
            <v>Tai</v>
          </cell>
          <cell r="I17" t="str">
            <v>Cgi</v>
          </cell>
          <cell r="J17" t="str">
            <v>Cig</v>
          </cell>
          <cell r="K17" t="str">
            <v>Cag</v>
          </cell>
          <cell r="L17" t="str">
            <v>Cga</v>
          </cell>
          <cell r="M17" t="str">
            <v>Cia</v>
          </cell>
          <cell r="N17" t="str">
            <v>Cai</v>
          </cell>
          <cell r="O17" t="str">
            <v>md</v>
          </cell>
          <cell r="P17" t="str">
            <v>p</v>
          </cell>
          <cell r="Q17" t="str">
            <v>DIC</v>
          </cell>
          <cell r="R17" t="str">
            <v>PSRF</v>
          </cell>
          <cell r="S17" t="str">
            <v>Tgi_rhat</v>
          </cell>
          <cell r="T17" t="str">
            <v>Tga_rhat</v>
          </cell>
          <cell r="U17" t="str">
            <v>Tig_rhat</v>
          </cell>
          <cell r="V17" t="str">
            <v>Tag_rhat</v>
          </cell>
          <cell r="W17" t="str">
            <v>Tia_rhat</v>
          </cell>
          <cell r="X17" t="str">
            <v>Tai_rhat</v>
          </cell>
          <cell r="Y17" t="str">
            <v>Cgi_rhat</v>
          </cell>
          <cell r="Z17" t="str">
            <v>Cig_rhat</v>
          </cell>
          <cell r="AA17" t="str">
            <v>Cag_rhat</v>
          </cell>
          <cell r="AB17" t="str">
            <v>Cga_rhat</v>
          </cell>
          <cell r="AC17" t="str">
            <v>Cia_rhat</v>
          </cell>
          <cell r="AD17" t="str">
            <v>Cai_rhat</v>
          </cell>
          <cell r="AE17" t="str">
            <v>Tgi_median</v>
          </cell>
          <cell r="AF17" t="str">
            <v>Tga_median</v>
          </cell>
          <cell r="AG17" t="str">
            <v>Tig_median</v>
          </cell>
          <cell r="AH17" t="str">
            <v>Tag_median</v>
          </cell>
          <cell r="AI17" t="str">
            <v>Tia_median</v>
          </cell>
          <cell r="AJ17" t="str">
            <v>Tai_median</v>
          </cell>
          <cell r="AK17" t="str">
            <v>Cgi_median</v>
          </cell>
          <cell r="AL17" t="str">
            <v>Cig_median</v>
          </cell>
          <cell r="AM17" t="str">
            <v>Cag_median</v>
          </cell>
          <cell r="AN17" t="str">
            <v>Cga_median</v>
          </cell>
          <cell r="AO17" t="str">
            <v>Cia_median</v>
          </cell>
          <cell r="AP17" t="str">
            <v>Cai_median</v>
          </cell>
        </row>
        <row r="18">
          <cell r="B18">
            <v>1980</v>
          </cell>
          <cell r="C18">
            <v>0.15351999999999999</v>
          </cell>
          <cell r="D18">
            <v>9.2289999999999997E-2</v>
          </cell>
          <cell r="E18">
            <v>0.22377</v>
          </cell>
          <cell r="F18">
            <v>0.31911</v>
          </cell>
          <cell r="G18">
            <v>0.13259000000000001</v>
          </cell>
          <cell r="H18">
            <v>0.24501000000000001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-74.760000000000005</v>
          </cell>
          <cell r="P18">
            <v>9.0299999999999994</v>
          </cell>
          <cell r="Q18">
            <v>-65.73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>
            <v>0.11924999999999999</v>
          </cell>
          <cell r="AF18">
            <v>7.2959999999999997E-2</v>
          </cell>
          <cell r="AG18">
            <v>0.16807</v>
          </cell>
          <cell r="AH18">
            <v>0.26167000000000001</v>
          </cell>
          <cell r="AI18">
            <v>0.10876</v>
          </cell>
          <cell r="AJ18">
            <v>0.19051999999999999</v>
          </cell>
          <cell r="AK18" t="e">
            <v>#N/A</v>
          </cell>
          <cell r="AL18" t="e">
            <v>#N/A</v>
          </cell>
          <cell r="AM18" t="e">
            <v>#N/A</v>
          </cell>
          <cell r="AN18" t="e">
            <v>#N/A</v>
          </cell>
          <cell r="AO18" t="e">
            <v>#N/A</v>
          </cell>
          <cell r="AP18" t="e">
            <v>#N/A</v>
          </cell>
        </row>
        <row r="19">
          <cell r="B19">
            <v>1981</v>
          </cell>
          <cell r="C19">
            <v>0.18395</v>
          </cell>
          <cell r="D19">
            <v>8.1059999999999993E-2</v>
          </cell>
          <cell r="E19">
            <v>0.22175</v>
          </cell>
          <cell r="F19">
            <v>0.18911</v>
          </cell>
          <cell r="G19">
            <v>0.1012</v>
          </cell>
          <cell r="H19">
            <v>0.14799000000000001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-76.739999999999995</v>
          </cell>
          <cell r="P19">
            <v>10.86</v>
          </cell>
          <cell r="Q19">
            <v>-65.88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>
            <v>0.14371999999999999</v>
          </cell>
          <cell r="AF19">
            <v>6.0060000000000002E-2</v>
          </cell>
          <cell r="AG19">
            <v>0.16886000000000001</v>
          </cell>
          <cell r="AH19">
            <v>0.13655</v>
          </cell>
          <cell r="AI19">
            <v>8.022E-2</v>
          </cell>
          <cell r="AJ19">
            <v>0.10525</v>
          </cell>
          <cell r="AK19" t="e">
            <v>#N/A</v>
          </cell>
          <cell r="AL19" t="e">
            <v>#N/A</v>
          </cell>
          <cell r="AM19" t="e">
            <v>#N/A</v>
          </cell>
          <cell r="AN19" t="e">
            <v>#N/A</v>
          </cell>
          <cell r="AO19" t="e">
            <v>#N/A</v>
          </cell>
          <cell r="AP19" t="e">
            <v>#N/A</v>
          </cell>
        </row>
        <row r="20">
          <cell r="B20">
            <v>1982</v>
          </cell>
          <cell r="C20">
            <v>0.18994</v>
          </cell>
          <cell r="D20">
            <v>8.8450000000000001E-2</v>
          </cell>
          <cell r="E20">
            <v>0.18540000000000001</v>
          </cell>
          <cell r="F20">
            <v>0.24263999999999999</v>
          </cell>
          <cell r="G20">
            <v>0.14574000000000001</v>
          </cell>
          <cell r="H20">
            <v>0.21969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-62.63</v>
          </cell>
          <cell r="P20">
            <v>9.9730000000000008</v>
          </cell>
          <cell r="Q20">
            <v>-52.65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>
            <v>0.14871999999999999</v>
          </cell>
          <cell r="AF20">
            <v>6.6420000000000007E-2</v>
          </cell>
          <cell r="AG20">
            <v>0.13622999999999999</v>
          </cell>
          <cell r="AH20">
            <v>0.18657000000000001</v>
          </cell>
          <cell r="AI20">
            <v>0.12676999999999999</v>
          </cell>
          <cell r="AJ20">
            <v>0.16902</v>
          </cell>
          <cell r="AK20" t="e">
            <v>#N/A</v>
          </cell>
          <cell r="AL20" t="e">
            <v>#N/A</v>
          </cell>
          <cell r="AM20" t="e">
            <v>#N/A</v>
          </cell>
          <cell r="AN20" t="e">
            <v>#N/A</v>
          </cell>
          <cell r="AO20" t="e">
            <v>#N/A</v>
          </cell>
          <cell r="AP20" t="e">
            <v>#N/A</v>
          </cell>
        </row>
        <row r="21">
          <cell r="B21">
            <v>1983</v>
          </cell>
          <cell r="C21">
            <v>0.14213000000000001</v>
          </cell>
          <cell r="D21">
            <v>6.3960000000000003E-2</v>
          </cell>
          <cell r="E21">
            <v>8.1689999999999999E-2</v>
          </cell>
          <cell r="F21">
            <v>0.13791999999999999</v>
          </cell>
          <cell r="G21">
            <v>0.18115000000000001</v>
          </cell>
          <cell r="H21">
            <v>0.27654000000000001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-57.75</v>
          </cell>
          <cell r="P21">
            <v>10.33</v>
          </cell>
          <cell r="Q21">
            <v>-47.42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 t="e">
            <v>#N/A</v>
          </cell>
          <cell r="Z21" t="e">
            <v>#N/A</v>
          </cell>
          <cell r="AA21" t="e">
            <v>#N/A</v>
          </cell>
          <cell r="AB21" t="e">
            <v>#N/A</v>
          </cell>
          <cell r="AC21" t="e">
            <v>#N/A</v>
          </cell>
          <cell r="AD21" t="e">
            <v>#N/A</v>
          </cell>
          <cell r="AE21">
            <v>0.11516</v>
          </cell>
          <cell r="AF21">
            <v>4.7759999999999997E-2</v>
          </cell>
          <cell r="AG21">
            <v>5.5449999999999999E-2</v>
          </cell>
          <cell r="AH21">
            <v>9.1039999999999996E-2</v>
          </cell>
          <cell r="AI21">
            <v>0.15864</v>
          </cell>
          <cell r="AJ21">
            <v>0.22247</v>
          </cell>
          <cell r="AK21" t="e">
            <v>#N/A</v>
          </cell>
          <cell r="AL21" t="e">
            <v>#N/A</v>
          </cell>
          <cell r="AM21" t="e">
            <v>#N/A</v>
          </cell>
          <cell r="AN21" t="e">
            <v>#N/A</v>
          </cell>
          <cell r="AO21" t="e">
            <v>#N/A</v>
          </cell>
          <cell r="AP21" t="e">
            <v>#N/A</v>
          </cell>
        </row>
        <row r="22">
          <cell r="B22">
            <v>1984</v>
          </cell>
          <cell r="C22">
            <v>0.14380999999999999</v>
          </cell>
          <cell r="D22">
            <v>6.5680000000000002E-2</v>
          </cell>
          <cell r="E22">
            <v>6.0970000000000003E-2</v>
          </cell>
          <cell r="F22">
            <v>0.1072</v>
          </cell>
          <cell r="G22">
            <v>0.17391999999999999</v>
          </cell>
          <cell r="H22">
            <v>0.24021000000000001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-53.49</v>
          </cell>
          <cell r="P22">
            <v>10.52</v>
          </cell>
          <cell r="Q22">
            <v>-42.96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>
            <v>0.12339</v>
          </cell>
          <cell r="AF22">
            <v>4.9930000000000002E-2</v>
          </cell>
          <cell r="AG22">
            <v>4.1540000000000001E-2</v>
          </cell>
          <cell r="AH22">
            <v>6.8860000000000005E-2</v>
          </cell>
          <cell r="AI22">
            <v>0.15415999999999999</v>
          </cell>
          <cell r="AJ22">
            <v>0.19198999999999999</v>
          </cell>
          <cell r="AK22" t="e">
            <v>#N/A</v>
          </cell>
          <cell r="AL22" t="e">
            <v>#N/A</v>
          </cell>
          <cell r="AM22" t="e">
            <v>#N/A</v>
          </cell>
          <cell r="AN22" t="e">
            <v>#N/A</v>
          </cell>
          <cell r="AO22" t="e">
            <v>#N/A</v>
          </cell>
          <cell r="AP22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19"/>
  <sheetViews>
    <sheetView topLeftCell="G2" zoomScale="85" zoomScaleNormal="85" workbookViewId="0">
      <selection activeCell="Q1" sqref="Q1:AC6"/>
    </sheetView>
  </sheetViews>
  <sheetFormatPr defaultRowHeight="12.75" x14ac:dyDescent="0.2"/>
  <cols>
    <col min="1" max="2" width="4" style="11" customWidth="1"/>
    <col min="3" max="3" width="9.140625" style="11" customWidth="1"/>
    <col min="4" max="7" width="10" style="11" customWidth="1"/>
    <col min="8" max="16384" width="9.140625" style="11"/>
  </cols>
  <sheetData>
    <row r="1" spans="1:75" ht="15" x14ac:dyDescent="0.25">
      <c r="C1" s="11" t="str">
        <f>Q1</f>
        <v>Hybrid</v>
      </c>
      <c r="D1" s="13" t="s">
        <v>49</v>
      </c>
      <c r="E1" s="13" t="s">
        <v>52</v>
      </c>
      <c r="F1" s="13" t="s">
        <v>53</v>
      </c>
      <c r="G1" s="13" t="s">
        <v>54</v>
      </c>
      <c r="H1" s="13" t="s">
        <v>51</v>
      </c>
      <c r="I1" s="13" t="s">
        <v>50</v>
      </c>
      <c r="J1" s="13" t="s">
        <v>35</v>
      </c>
      <c r="K1" s="13" t="s">
        <v>36</v>
      </c>
      <c r="L1" s="13" t="s">
        <v>39</v>
      </c>
      <c r="M1" s="13" t="s">
        <v>40</v>
      </c>
      <c r="N1" s="13" t="s">
        <v>38</v>
      </c>
      <c r="O1" s="13" t="s">
        <v>37</v>
      </c>
      <c r="Q1" s="40" t="s">
        <v>48</v>
      </c>
      <c r="R1" s="41" t="s">
        <v>35</v>
      </c>
      <c r="S1" s="41" t="s">
        <v>36</v>
      </c>
      <c r="T1" s="41" t="s">
        <v>37</v>
      </c>
      <c r="U1" s="41" t="s">
        <v>38</v>
      </c>
      <c r="V1" s="41" t="s">
        <v>39</v>
      </c>
      <c r="W1" s="41" t="s">
        <v>40</v>
      </c>
      <c r="X1" s="41" t="s">
        <v>49</v>
      </c>
      <c r="Y1" s="41" t="s">
        <v>50</v>
      </c>
      <c r="Z1" s="41" t="s">
        <v>51</v>
      </c>
      <c r="AA1" s="41" t="s">
        <v>52</v>
      </c>
      <c r="AB1" s="41" t="s">
        <v>53</v>
      </c>
      <c r="AC1" s="41" t="s">
        <v>54</v>
      </c>
      <c r="AD1" s="15"/>
      <c r="AG1" s="12"/>
      <c r="AH1" s="12"/>
      <c r="AI1" s="12"/>
      <c r="AJ1" s="12"/>
      <c r="AK1" s="12"/>
      <c r="AL1" s="9"/>
      <c r="AM1" s="12"/>
      <c r="AN1" s="12"/>
      <c r="AO1" s="9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9"/>
      <c r="BE1" s="9"/>
      <c r="BF1" s="9"/>
      <c r="BG1" s="12"/>
      <c r="BH1" s="12"/>
      <c r="BI1" s="12"/>
      <c r="BJ1" s="12"/>
      <c r="BK1" s="12"/>
      <c r="BL1" s="12"/>
      <c r="BM1" s="9"/>
      <c r="BN1" s="12"/>
      <c r="BO1" s="12"/>
      <c r="BP1" s="12"/>
      <c r="BQ1" s="12"/>
      <c r="BR1" s="9"/>
      <c r="BS1" s="12"/>
      <c r="BT1" s="12"/>
      <c r="BU1" s="9"/>
      <c r="BV1" s="12"/>
      <c r="BW1" s="9"/>
    </row>
    <row r="2" spans="1:75" ht="15" x14ac:dyDescent="0.25">
      <c r="A2" s="11">
        <v>5</v>
      </c>
      <c r="B2" s="43">
        <v>0.5</v>
      </c>
      <c r="C2" s="11">
        <v>1980</v>
      </c>
      <c r="D2" s="28">
        <f t="shared" ref="D2:O6" si="0">VLOOKUP($C2,$Q$1:$AC$6,MATCH(D$1,$Q$1:$AC$1,0),FALSE)</f>
        <v>0.28571000000000002</v>
      </c>
      <c r="E2" s="29">
        <f t="shared" si="0"/>
        <v>0.32652999999999999</v>
      </c>
      <c r="F2" s="29">
        <f t="shared" si="0"/>
        <v>0.38351000000000002</v>
      </c>
      <c r="G2" s="29">
        <f t="shared" si="0"/>
        <v>0.49445</v>
      </c>
      <c r="H2" s="29">
        <f t="shared" si="0"/>
        <v>0.35883999999999999</v>
      </c>
      <c r="I2" s="29">
        <f t="shared" si="0"/>
        <v>0.34642000000000001</v>
      </c>
      <c r="J2" s="28">
        <f t="shared" si="0"/>
        <v>0.66388999999999998</v>
      </c>
      <c r="K2" s="29">
        <f t="shared" si="0"/>
        <v>0.56916999999999995</v>
      </c>
      <c r="L2" s="29">
        <f t="shared" si="0"/>
        <v>0.48298000000000002</v>
      </c>
      <c r="M2" s="29">
        <f t="shared" si="0"/>
        <v>0.36069000000000001</v>
      </c>
      <c r="N2" s="29">
        <f t="shared" si="0"/>
        <v>0.45984999999999998</v>
      </c>
      <c r="O2" s="30">
        <f t="shared" si="0"/>
        <v>0.42229</v>
      </c>
      <c r="Q2" s="42">
        <v>1980</v>
      </c>
      <c r="R2" s="42">
        <v>0.66388999999999998</v>
      </c>
      <c r="S2" s="42">
        <v>0.56916999999999995</v>
      </c>
      <c r="T2" s="42">
        <v>0.42229</v>
      </c>
      <c r="U2" s="42">
        <v>0.45984999999999998</v>
      </c>
      <c r="V2" s="42">
        <v>0.48298000000000002</v>
      </c>
      <c r="W2" s="42">
        <v>0.36069000000000001</v>
      </c>
      <c r="X2" s="42">
        <v>0.28571000000000002</v>
      </c>
      <c r="Y2" s="42">
        <v>0.34642000000000001</v>
      </c>
      <c r="Z2" s="42">
        <v>0.35883999999999999</v>
      </c>
      <c r="AA2" s="42">
        <v>0.32652999999999999</v>
      </c>
      <c r="AB2" s="42">
        <v>0.38351000000000002</v>
      </c>
      <c r="AC2" s="42">
        <v>0.49445</v>
      </c>
      <c r="AD2" s="19"/>
      <c r="AG2" s="12"/>
      <c r="AH2" s="12"/>
      <c r="AI2" s="12"/>
      <c r="AJ2" s="12"/>
      <c r="AK2" s="9"/>
      <c r="AL2" s="9"/>
      <c r="AM2" s="12"/>
      <c r="AN2" s="12"/>
      <c r="AO2" s="9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9"/>
      <c r="BE2" s="9"/>
      <c r="BF2" s="9"/>
      <c r="BG2" s="12"/>
      <c r="BH2" s="12"/>
      <c r="BI2" s="12"/>
      <c r="BJ2" s="12"/>
      <c r="BK2" s="12"/>
      <c r="BL2" s="12"/>
      <c r="BM2" s="9"/>
      <c r="BN2" s="12"/>
      <c r="BO2" s="12"/>
      <c r="BP2" s="12"/>
      <c r="BQ2" s="12"/>
      <c r="BR2" s="9"/>
      <c r="BS2" s="12"/>
      <c r="BT2" s="12"/>
      <c r="BU2" s="9"/>
      <c r="BV2" s="12"/>
      <c r="BW2" s="9"/>
    </row>
    <row r="3" spans="1:75" ht="15" x14ac:dyDescent="0.25">
      <c r="A3" s="11">
        <v>4</v>
      </c>
      <c r="B3" s="43">
        <v>0.5</v>
      </c>
      <c r="C3" s="11">
        <v>1981</v>
      </c>
      <c r="D3" s="31">
        <f t="shared" si="0"/>
        <v>0.31455</v>
      </c>
      <c r="E3" s="32">
        <f t="shared" si="0"/>
        <v>0.33130999999999999</v>
      </c>
      <c r="F3" s="32">
        <f t="shared" si="0"/>
        <v>0.37454999999999999</v>
      </c>
      <c r="G3" s="32">
        <f t="shared" si="0"/>
        <v>0.50429999999999997</v>
      </c>
      <c r="H3" s="32">
        <f t="shared" si="0"/>
        <v>0.35565999999999998</v>
      </c>
      <c r="I3" s="32">
        <f t="shared" si="0"/>
        <v>0.36010999999999999</v>
      </c>
      <c r="J3" s="31">
        <f t="shared" si="0"/>
        <v>0.60148000000000001</v>
      </c>
      <c r="K3" s="32">
        <f t="shared" si="0"/>
        <v>0.52925999999999995</v>
      </c>
      <c r="L3" s="32">
        <f t="shared" si="0"/>
        <v>0.46586</v>
      </c>
      <c r="M3" s="32">
        <f t="shared" si="0"/>
        <v>0.35770999999999997</v>
      </c>
      <c r="N3" s="32">
        <f t="shared" si="0"/>
        <v>0.44402999999999998</v>
      </c>
      <c r="O3" s="33">
        <f t="shared" si="0"/>
        <v>0.46106999999999998</v>
      </c>
      <c r="Q3" s="42">
        <v>1981</v>
      </c>
      <c r="R3" s="42">
        <v>0.60148000000000001</v>
      </c>
      <c r="S3" s="42">
        <v>0.52925999999999995</v>
      </c>
      <c r="T3" s="42">
        <v>0.46106999999999998</v>
      </c>
      <c r="U3" s="42">
        <v>0.44402999999999998</v>
      </c>
      <c r="V3" s="42">
        <v>0.46586</v>
      </c>
      <c r="W3" s="42">
        <v>0.35770999999999997</v>
      </c>
      <c r="X3" s="42">
        <v>0.31455</v>
      </c>
      <c r="Y3" s="42">
        <v>0.36010999999999999</v>
      </c>
      <c r="Z3" s="42">
        <v>0.35565999999999998</v>
      </c>
      <c r="AA3" s="42">
        <v>0.33130999999999999</v>
      </c>
      <c r="AB3" s="42">
        <v>0.37454999999999999</v>
      </c>
      <c r="AC3" s="42">
        <v>0.50429999999999997</v>
      </c>
      <c r="AD3" s="23"/>
      <c r="AG3" s="12"/>
      <c r="AH3" s="12"/>
      <c r="AI3" s="12"/>
      <c r="AJ3" s="12"/>
      <c r="AK3" s="9"/>
      <c r="AL3" s="9"/>
      <c r="AM3" s="12"/>
      <c r="AN3" s="12"/>
      <c r="AO3" s="9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9"/>
      <c r="BE3" s="9"/>
      <c r="BF3" s="12"/>
      <c r="BG3" s="12"/>
      <c r="BH3" s="12"/>
      <c r="BI3" s="12"/>
      <c r="BJ3" s="12"/>
      <c r="BK3" s="12"/>
      <c r="BL3" s="12"/>
      <c r="BM3" s="9"/>
      <c r="BN3" s="12"/>
      <c r="BO3" s="12"/>
      <c r="BP3" s="12"/>
      <c r="BQ3" s="12"/>
      <c r="BR3" s="9"/>
      <c r="BS3" s="12"/>
      <c r="BT3" s="12"/>
      <c r="BU3" s="9"/>
      <c r="BV3" s="12"/>
      <c r="BW3" s="9"/>
    </row>
    <row r="4" spans="1:75" ht="15" x14ac:dyDescent="0.25">
      <c r="A4" s="11">
        <v>3</v>
      </c>
      <c r="B4" s="43">
        <v>0.5</v>
      </c>
      <c r="C4" s="11">
        <v>1982</v>
      </c>
      <c r="D4" s="34">
        <f t="shared" si="0"/>
        <v>0.20268</v>
      </c>
      <c r="E4" s="35">
        <f t="shared" si="0"/>
        <v>0.36053000000000002</v>
      </c>
      <c r="F4" s="35">
        <f t="shared" si="0"/>
        <v>0.35328999999999999</v>
      </c>
      <c r="G4" s="35">
        <f t="shared" si="0"/>
        <v>0.51017000000000001</v>
      </c>
      <c r="H4" s="35">
        <f>VLOOKUP($C4,$Q$1:$AC$6,MATCH(H$1,$Q$1:$AC$1,0),FALSE)</f>
        <v>0.40795999999999999</v>
      </c>
      <c r="I4" s="35">
        <f t="shared" si="0"/>
        <v>0.25847999999999999</v>
      </c>
      <c r="J4" s="34">
        <f t="shared" si="0"/>
        <v>0.74802999999999997</v>
      </c>
      <c r="K4" s="35">
        <f t="shared" si="0"/>
        <v>0.48655999999999999</v>
      </c>
      <c r="L4" s="35">
        <f t="shared" si="0"/>
        <v>0.48396</v>
      </c>
      <c r="M4" s="35">
        <f t="shared" si="0"/>
        <v>0.34516999999999998</v>
      </c>
      <c r="N4" s="35">
        <f t="shared" si="0"/>
        <v>0.44630999999999998</v>
      </c>
      <c r="O4" s="36">
        <f t="shared" si="0"/>
        <v>0.54149999999999998</v>
      </c>
      <c r="Q4" s="42">
        <v>1982</v>
      </c>
      <c r="R4" s="42">
        <v>0.74802999999999997</v>
      </c>
      <c r="S4" s="42">
        <v>0.48655999999999999</v>
      </c>
      <c r="T4" s="42">
        <v>0.54149999999999998</v>
      </c>
      <c r="U4" s="42">
        <v>0.44630999999999998</v>
      </c>
      <c r="V4" s="42">
        <v>0.48396</v>
      </c>
      <c r="W4" s="42">
        <v>0.34516999999999998</v>
      </c>
      <c r="X4" s="42">
        <v>0.20268</v>
      </c>
      <c r="Y4" s="42">
        <v>0.25847999999999999</v>
      </c>
      <c r="Z4" s="42">
        <v>0.40795999999999999</v>
      </c>
      <c r="AA4" s="42">
        <v>0.36053000000000002</v>
      </c>
      <c r="AB4" s="42">
        <v>0.35328999999999999</v>
      </c>
      <c r="AC4" s="42">
        <v>0.51017000000000001</v>
      </c>
      <c r="AD4" s="19"/>
      <c r="AG4" s="12"/>
      <c r="AH4" s="12"/>
      <c r="AI4" s="12"/>
      <c r="AJ4" s="12"/>
      <c r="AK4" s="9"/>
      <c r="AL4" s="9"/>
      <c r="AM4" s="12"/>
      <c r="AN4" s="12"/>
      <c r="AO4" s="9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9"/>
      <c r="BE4" s="9"/>
      <c r="BF4" s="12"/>
      <c r="BG4" s="12"/>
      <c r="BH4" s="12"/>
      <c r="BI4" s="12"/>
      <c r="BJ4" s="12"/>
      <c r="BK4" s="12"/>
      <c r="BL4" s="12"/>
      <c r="BM4" s="9"/>
      <c r="BN4" s="12"/>
      <c r="BO4" s="12"/>
      <c r="BP4" s="12"/>
      <c r="BQ4" s="12"/>
      <c r="BR4" s="9"/>
      <c r="BS4" s="12"/>
      <c r="BT4" s="12"/>
      <c r="BU4" s="9"/>
      <c r="BV4" s="12"/>
      <c r="BW4" s="9"/>
    </row>
    <row r="5" spans="1:75" ht="15" x14ac:dyDescent="0.25">
      <c r="A5" s="11">
        <v>2</v>
      </c>
      <c r="B5" s="43">
        <v>0.5</v>
      </c>
      <c r="C5" s="11">
        <v>1983</v>
      </c>
      <c r="D5" s="34">
        <f t="shared" si="0"/>
        <v>0.29030699999999998</v>
      </c>
      <c r="E5" s="35">
        <f t="shared" si="0"/>
        <v>0.39435799999999999</v>
      </c>
      <c r="F5" s="35">
        <f t="shared" si="0"/>
        <v>0.32336100000000001</v>
      </c>
      <c r="G5" s="35">
        <f t="shared" si="0"/>
        <v>0.45502399999999998</v>
      </c>
      <c r="H5" s="35">
        <f t="shared" si="0"/>
        <v>0.37654500000000002</v>
      </c>
      <c r="I5" s="35">
        <f t="shared" si="0"/>
        <v>0.37124299999999999</v>
      </c>
      <c r="J5" s="34">
        <f t="shared" si="0"/>
        <v>0.637799</v>
      </c>
      <c r="K5" s="35">
        <f t="shared" si="0"/>
        <v>0.419433</v>
      </c>
      <c r="L5" s="35">
        <f t="shared" si="0"/>
        <v>0.56616599999999995</v>
      </c>
      <c r="M5" s="35">
        <f t="shared" si="0"/>
        <v>0.35747699999999999</v>
      </c>
      <c r="N5" s="35">
        <f t="shared" si="0"/>
        <v>0.43345400000000001</v>
      </c>
      <c r="O5" s="36">
        <f t="shared" si="0"/>
        <v>0.405891</v>
      </c>
      <c r="Q5" s="42">
        <v>1983</v>
      </c>
      <c r="R5" s="42">
        <v>0.637799</v>
      </c>
      <c r="S5" s="42">
        <v>0.419433</v>
      </c>
      <c r="T5" s="42">
        <v>0.405891</v>
      </c>
      <c r="U5" s="42">
        <v>0.43345400000000001</v>
      </c>
      <c r="V5" s="42">
        <v>0.56616599999999995</v>
      </c>
      <c r="W5" s="42">
        <v>0.35747699999999999</v>
      </c>
      <c r="X5" s="42">
        <v>0.29030699999999998</v>
      </c>
      <c r="Y5" s="42">
        <v>0.37124299999999999</v>
      </c>
      <c r="Z5" s="42">
        <v>0.37654500000000002</v>
      </c>
      <c r="AA5" s="42">
        <v>0.39435799999999999</v>
      </c>
      <c r="AB5" s="42">
        <v>0.32336100000000001</v>
      </c>
      <c r="AC5" s="42">
        <v>0.45502399999999998</v>
      </c>
      <c r="AD5" s="19"/>
      <c r="AG5" s="12"/>
      <c r="AH5" s="12"/>
      <c r="AI5" s="12"/>
      <c r="AJ5" s="12"/>
      <c r="AK5" s="9"/>
      <c r="AL5" s="9"/>
      <c r="AM5" s="12"/>
      <c r="AN5" s="12"/>
      <c r="AO5" s="9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9"/>
      <c r="BE5" s="9"/>
      <c r="BF5" s="12"/>
      <c r="BG5" s="12"/>
      <c r="BH5" s="12"/>
      <c r="BI5" s="12"/>
      <c r="BJ5" s="12"/>
      <c r="BK5" s="12"/>
      <c r="BL5" s="12"/>
      <c r="BM5" s="9"/>
      <c r="BN5" s="12"/>
      <c r="BO5" s="12"/>
      <c r="BP5" s="12"/>
      <c r="BQ5" s="12"/>
      <c r="BR5" s="9"/>
      <c r="BS5" s="12"/>
      <c r="BT5" s="12"/>
      <c r="BU5" s="9"/>
      <c r="BV5" s="12"/>
      <c r="BW5" s="9"/>
    </row>
    <row r="6" spans="1:75" ht="15" x14ac:dyDescent="0.25">
      <c r="A6" s="11">
        <v>1</v>
      </c>
      <c r="B6" s="43">
        <v>0.5</v>
      </c>
      <c r="C6" s="11">
        <v>1984</v>
      </c>
      <c r="D6" s="37">
        <f t="shared" si="0"/>
        <v>0.43224000000000001</v>
      </c>
      <c r="E6" s="38">
        <f t="shared" si="0"/>
        <v>0.40122999999999998</v>
      </c>
      <c r="F6" s="38">
        <f t="shared" si="0"/>
        <v>0.35048000000000001</v>
      </c>
      <c r="G6" s="38">
        <f t="shared" si="0"/>
        <v>0.47458</v>
      </c>
      <c r="H6" s="38">
        <f t="shared" si="0"/>
        <v>0.38235000000000002</v>
      </c>
      <c r="I6" s="38">
        <f t="shared" si="0"/>
        <v>0.43726999999999999</v>
      </c>
      <c r="J6" s="37">
        <f t="shared" si="0"/>
        <v>0.56537999999999999</v>
      </c>
      <c r="K6" s="38">
        <f t="shared" si="0"/>
        <v>0.42968000000000001</v>
      </c>
      <c r="L6" s="38">
        <f t="shared" si="0"/>
        <v>0.55230999999999997</v>
      </c>
      <c r="M6" s="38">
        <f t="shared" si="0"/>
        <v>0.35189999999999999</v>
      </c>
      <c r="N6" s="38">
        <f t="shared" si="0"/>
        <v>0.43495</v>
      </c>
      <c r="O6" s="39">
        <f t="shared" si="0"/>
        <v>0.34371000000000002</v>
      </c>
      <c r="Q6" s="42">
        <v>1984</v>
      </c>
      <c r="R6" s="42">
        <v>0.56537999999999999</v>
      </c>
      <c r="S6" s="42">
        <v>0.42968000000000001</v>
      </c>
      <c r="T6" s="42">
        <v>0.34371000000000002</v>
      </c>
      <c r="U6" s="42">
        <v>0.43495</v>
      </c>
      <c r="V6" s="42">
        <v>0.55230999999999997</v>
      </c>
      <c r="W6" s="42">
        <v>0.35189999999999999</v>
      </c>
      <c r="X6" s="42">
        <v>0.43224000000000001</v>
      </c>
      <c r="Y6" s="42">
        <v>0.43726999999999999</v>
      </c>
      <c r="Z6" s="42">
        <v>0.38235000000000002</v>
      </c>
      <c r="AA6" s="42">
        <v>0.40122999999999998</v>
      </c>
      <c r="AB6" s="42">
        <v>0.35048000000000001</v>
      </c>
      <c r="AC6" s="42">
        <v>0.47458</v>
      </c>
      <c r="AD6" s="19"/>
      <c r="AG6" s="12"/>
      <c r="AH6" s="12"/>
      <c r="AI6" s="12"/>
      <c r="AJ6" s="12"/>
      <c r="AK6" s="9"/>
      <c r="AL6" s="9"/>
      <c r="AM6" s="12"/>
      <c r="AN6" s="12"/>
      <c r="AO6" s="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9"/>
      <c r="BF6" s="12"/>
      <c r="BG6" s="12"/>
      <c r="BH6" s="12"/>
      <c r="BI6" s="12"/>
      <c r="BJ6" s="12"/>
      <c r="BK6" s="12"/>
      <c r="BL6" s="12"/>
      <c r="BM6" s="9"/>
      <c r="BN6" s="12"/>
      <c r="BO6" s="12"/>
      <c r="BP6" s="12"/>
      <c r="BQ6" s="12"/>
      <c r="BR6" s="9"/>
      <c r="BS6" s="12"/>
      <c r="BT6" s="12"/>
      <c r="BU6" s="9"/>
      <c r="BV6" s="12"/>
      <c r="BW6" s="9"/>
    </row>
    <row r="7" spans="1:75" ht="15" x14ac:dyDescent="0.25">
      <c r="AG7" s="12"/>
      <c r="AH7" s="12"/>
      <c r="AI7" s="12"/>
      <c r="AJ7" s="12"/>
      <c r="AK7" s="9"/>
      <c r="AL7" s="9"/>
      <c r="AM7" s="12"/>
      <c r="AN7" s="12"/>
      <c r="AO7" s="9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9"/>
      <c r="BF7" s="12"/>
      <c r="BG7" s="12"/>
      <c r="BH7" s="12"/>
      <c r="BI7" s="12"/>
      <c r="BJ7" s="12"/>
      <c r="BK7" s="12"/>
      <c r="BL7" s="12"/>
      <c r="BM7" s="9"/>
      <c r="BN7" s="12"/>
      <c r="BO7" s="12"/>
      <c r="BP7" s="12"/>
      <c r="BQ7" s="12"/>
      <c r="BR7" s="9"/>
      <c r="BS7" s="12"/>
      <c r="BT7" s="12"/>
      <c r="BU7" s="9"/>
      <c r="BV7" s="12"/>
      <c r="BW7" s="9"/>
    </row>
    <row r="8" spans="1:75" ht="15" x14ac:dyDescent="0.25">
      <c r="AG8" s="12"/>
      <c r="AH8" s="12"/>
      <c r="AI8" s="12"/>
      <c r="AJ8" s="12"/>
      <c r="AK8" s="9"/>
      <c r="AL8" s="9"/>
      <c r="AM8" s="12"/>
      <c r="AN8" s="12"/>
      <c r="AO8" s="9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9"/>
      <c r="BF8" s="12"/>
      <c r="BG8" s="12"/>
      <c r="BH8" s="12"/>
      <c r="BI8" s="12"/>
      <c r="BJ8" s="12"/>
      <c r="BK8" s="12"/>
      <c r="BL8" s="12"/>
      <c r="BM8" s="9"/>
      <c r="BN8" s="12"/>
      <c r="BO8" s="12"/>
      <c r="BP8" s="12"/>
      <c r="BQ8" s="12"/>
      <c r="BR8" s="12"/>
      <c r="BS8" s="12"/>
      <c r="BT8" s="12"/>
      <c r="BU8" s="9"/>
      <c r="BV8" s="12"/>
      <c r="BW8" s="9"/>
    </row>
    <row r="9" spans="1:75" ht="15" x14ac:dyDescent="0.25">
      <c r="Q9" s="11" t="s">
        <v>34</v>
      </c>
      <c r="R9" s="9" t="s">
        <v>35</v>
      </c>
      <c r="S9" s="9" t="s">
        <v>36</v>
      </c>
      <c r="T9" s="9" t="s">
        <v>37</v>
      </c>
      <c r="U9" s="9" t="s">
        <v>38</v>
      </c>
      <c r="V9" s="9" t="s">
        <v>39</v>
      </c>
      <c r="W9" s="9" t="s">
        <v>40</v>
      </c>
      <c r="X9" s="9" t="s">
        <v>49</v>
      </c>
      <c r="Y9" s="9" t="s">
        <v>50</v>
      </c>
      <c r="Z9" s="9" t="s">
        <v>51</v>
      </c>
      <c r="AA9" s="9" t="s">
        <v>52</v>
      </c>
      <c r="AB9" s="9" t="s">
        <v>53</v>
      </c>
      <c r="AC9" s="9" t="s">
        <v>54</v>
      </c>
      <c r="AG9" s="12"/>
      <c r="AH9" s="12"/>
      <c r="AI9" s="12"/>
      <c r="AJ9" s="12"/>
      <c r="AK9" s="9"/>
      <c r="AL9" s="9"/>
      <c r="AM9" s="12"/>
      <c r="AN9" s="12"/>
      <c r="AO9" s="9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9"/>
      <c r="BF9" s="12"/>
      <c r="BG9" s="12"/>
      <c r="BH9" s="12"/>
      <c r="BI9" s="12"/>
      <c r="BJ9" s="12"/>
      <c r="BK9" s="12"/>
      <c r="BL9" s="12"/>
      <c r="BM9" s="9"/>
      <c r="BN9" s="12"/>
      <c r="BO9" s="12"/>
      <c r="BP9" s="12"/>
      <c r="BQ9" s="12"/>
      <c r="BR9" s="12"/>
      <c r="BS9" s="12"/>
      <c r="BT9" s="12"/>
      <c r="BU9" s="9"/>
      <c r="BV9" s="12"/>
      <c r="BW9" s="9"/>
    </row>
    <row r="10" spans="1:75" ht="15" x14ac:dyDescent="0.25">
      <c r="Q10" s="42">
        <v>1980</v>
      </c>
      <c r="R10" s="9">
        <f>HLOOKUP(R$9,contagion, MATCH($Q10,'Model solutions'!$C$4:$C$9,0),FALSE)</f>
        <v>0.15351999999999999</v>
      </c>
      <c r="S10" s="46">
        <f>HLOOKUP(S$9,contagion, MATCH($Q10,'Model solutions'!$C$4:$C$9,0),FALSE)</f>
        <v>9.2289999999999997E-2</v>
      </c>
      <c r="T10" s="46">
        <f>HLOOKUP(T$9,contagion, MATCH($Q10,'Model solutions'!$C$4:$C$9,0),FALSE)</f>
        <v>0.22377</v>
      </c>
      <c r="U10" s="46">
        <f>HLOOKUP(U$9,contagion, MATCH($Q10,'Model solutions'!$C$4:$C$9,0),FALSE)</f>
        <v>0.31911</v>
      </c>
      <c r="V10" s="46">
        <f>HLOOKUP(V$9,contagion, MATCH($Q10,'Model solutions'!$C$4:$C$9,0),FALSE)</f>
        <v>0.13259000000000001</v>
      </c>
      <c r="W10" s="46">
        <f>HLOOKUP(W$9,contagion, MATCH($Q10,'Model solutions'!$C$4:$C$9,0),FALSE)</f>
        <v>0.24501000000000001</v>
      </c>
      <c r="X10" s="46">
        <f>HLOOKUP(X$9,contagion, MATCH($Q10,'Model solutions'!$C$4:$C$9,0),FALSE)</f>
        <v>1</v>
      </c>
      <c r="Y10" s="46">
        <f>HLOOKUP(Y$9,contagion, MATCH($Q10,'Model solutions'!$C$4:$C$9,0),FALSE)</f>
        <v>1</v>
      </c>
      <c r="Z10" s="46">
        <f>HLOOKUP(Z$9,contagion, MATCH($Q10,'Model solutions'!$C$4:$C$9,0),FALSE)</f>
        <v>1</v>
      </c>
      <c r="AA10" s="46">
        <f>HLOOKUP(AA$9,contagion, MATCH($Q10,'Model solutions'!$C$4:$C$9,0),FALSE)</f>
        <v>1</v>
      </c>
      <c r="AB10" s="46">
        <f>HLOOKUP(AB$9,contagion, MATCH($Q10,'Model solutions'!$C$4:$C$9,0),FALSE)</f>
        <v>1</v>
      </c>
      <c r="AC10" s="46">
        <f>HLOOKUP(AC$9,contagion, MATCH($Q10,'Model solutions'!$C$4:$C$9,0),FALSE)</f>
        <v>1</v>
      </c>
      <c r="AG10" s="12"/>
      <c r="AH10" s="12"/>
      <c r="AI10" s="12"/>
      <c r="AJ10" s="12"/>
      <c r="AK10" s="9"/>
      <c r="AL10" s="9"/>
      <c r="AM10" s="12"/>
      <c r="AN10" s="12"/>
      <c r="AO10" s="9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9"/>
      <c r="BF10" s="12"/>
      <c r="BG10" s="12"/>
      <c r="BH10" s="12"/>
      <c r="BI10" s="12"/>
      <c r="BJ10" s="12"/>
      <c r="BK10" s="12"/>
      <c r="BL10" s="12"/>
      <c r="BM10" s="9"/>
      <c r="BN10" s="12"/>
      <c r="BO10" s="12"/>
      <c r="BP10" s="12"/>
      <c r="BQ10" s="12"/>
      <c r="BR10" s="12"/>
      <c r="BS10" s="12"/>
      <c r="BT10" s="12"/>
      <c r="BU10" s="9"/>
      <c r="BV10" s="12"/>
      <c r="BW10" s="9"/>
    </row>
    <row r="11" spans="1:75" ht="15" x14ac:dyDescent="0.25">
      <c r="Q11" s="42">
        <v>1981</v>
      </c>
      <c r="R11" s="46">
        <f>HLOOKUP(R$9,contagion, MATCH($Q11,'Model solutions'!$C$4:$C$9,0),FALSE)</f>
        <v>0.18395</v>
      </c>
      <c r="S11" s="46">
        <f>HLOOKUP(S$9,contagion, MATCH($Q11,'Model solutions'!$C$4:$C$9,0),FALSE)</f>
        <v>8.1059999999999993E-2</v>
      </c>
      <c r="T11" s="46">
        <f>HLOOKUP(T$9,contagion, MATCH($Q11,'Model solutions'!$C$4:$C$9,0),FALSE)</f>
        <v>0.22175</v>
      </c>
      <c r="U11" s="46">
        <f>HLOOKUP(U$9,contagion, MATCH($Q11,'Model solutions'!$C$4:$C$9,0),FALSE)</f>
        <v>0.18911</v>
      </c>
      <c r="V11" s="46">
        <f>HLOOKUP(V$9,contagion, MATCH($Q11,'Model solutions'!$C$4:$C$9,0),FALSE)</f>
        <v>0.1012</v>
      </c>
      <c r="W11" s="46">
        <f>HLOOKUP(W$9,contagion, MATCH($Q11,'Model solutions'!$C$4:$C$9,0),FALSE)</f>
        <v>0.14799000000000001</v>
      </c>
      <c r="X11" s="46">
        <f>HLOOKUP(X$9,contagion, MATCH($Q11,'Model solutions'!$C$4:$C$9,0),FALSE)</f>
        <v>1</v>
      </c>
      <c r="Y11" s="46">
        <f>HLOOKUP(Y$9,contagion, MATCH($Q11,'Model solutions'!$C$4:$C$9,0),FALSE)</f>
        <v>1</v>
      </c>
      <c r="Z11" s="46">
        <f>HLOOKUP(Z$9,contagion, MATCH($Q11,'Model solutions'!$C$4:$C$9,0),FALSE)</f>
        <v>1</v>
      </c>
      <c r="AA11" s="46">
        <f>HLOOKUP(AA$9,contagion, MATCH($Q11,'Model solutions'!$C$4:$C$9,0),FALSE)</f>
        <v>1</v>
      </c>
      <c r="AB11" s="46">
        <f>HLOOKUP(AB$9,contagion, MATCH($Q11,'Model solutions'!$C$4:$C$9,0),FALSE)</f>
        <v>1</v>
      </c>
      <c r="AC11" s="46">
        <f>HLOOKUP(AC$9,contagion, MATCH($Q11,'Model solutions'!$C$4:$C$9,0),FALSE)</f>
        <v>1</v>
      </c>
      <c r="AG11" s="12"/>
      <c r="AH11" s="12"/>
      <c r="AI11" s="12"/>
      <c r="AJ11" s="12"/>
      <c r="AK11" s="9"/>
      <c r="AL11" s="9"/>
      <c r="AM11" s="12"/>
      <c r="AN11" s="12"/>
      <c r="AO11" s="9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9"/>
      <c r="BF11" s="12"/>
      <c r="BG11" s="12"/>
      <c r="BH11" s="12"/>
      <c r="BI11" s="12"/>
      <c r="BJ11" s="12"/>
      <c r="BK11" s="12"/>
      <c r="BL11" s="12"/>
      <c r="BM11" s="9"/>
      <c r="BN11" s="12"/>
      <c r="BO11" s="12"/>
      <c r="BP11" s="12"/>
      <c r="BQ11" s="12"/>
      <c r="BR11" s="12"/>
      <c r="BS11" s="12"/>
      <c r="BT11" s="12"/>
      <c r="BU11" s="9"/>
      <c r="BV11" s="12"/>
      <c r="BW11" s="9"/>
    </row>
    <row r="12" spans="1:75" ht="15" x14ac:dyDescent="0.25">
      <c r="Q12" s="42">
        <v>1982</v>
      </c>
      <c r="R12" s="46">
        <f>HLOOKUP(R$9,contagion, MATCH($Q12,'Model solutions'!$C$4:$C$9,0),FALSE)</f>
        <v>0.18994</v>
      </c>
      <c r="S12" s="46">
        <f>HLOOKUP(S$9,contagion, MATCH($Q12,'Model solutions'!$C$4:$C$9,0),FALSE)</f>
        <v>8.8450000000000001E-2</v>
      </c>
      <c r="T12" s="46">
        <f>HLOOKUP(T$9,contagion, MATCH($Q12,'Model solutions'!$C$4:$C$9,0),FALSE)</f>
        <v>0.18540000000000001</v>
      </c>
      <c r="U12" s="46">
        <f>HLOOKUP(U$9,contagion, MATCH($Q12,'Model solutions'!$C$4:$C$9,0),FALSE)</f>
        <v>0.24263999999999999</v>
      </c>
      <c r="V12" s="46">
        <f>HLOOKUP(V$9,contagion, MATCH($Q12,'Model solutions'!$C$4:$C$9,0),FALSE)</f>
        <v>0.14574000000000001</v>
      </c>
      <c r="W12" s="46">
        <f>HLOOKUP(W$9,contagion, MATCH($Q12,'Model solutions'!$C$4:$C$9,0),FALSE)</f>
        <v>0.21969</v>
      </c>
      <c r="X12" s="46">
        <f>HLOOKUP(X$9,contagion, MATCH($Q12,'Model solutions'!$C$4:$C$9,0),FALSE)</f>
        <v>1</v>
      </c>
      <c r="Y12" s="46">
        <f>HLOOKUP(Y$9,contagion, MATCH($Q12,'Model solutions'!$C$4:$C$9,0),FALSE)</f>
        <v>1</v>
      </c>
      <c r="Z12" s="46">
        <f>HLOOKUP(Z$9,contagion, MATCH($Q12,'Model solutions'!$C$4:$C$9,0),FALSE)</f>
        <v>1</v>
      </c>
      <c r="AA12" s="46">
        <f>HLOOKUP(AA$9,contagion, MATCH($Q12,'Model solutions'!$C$4:$C$9,0),FALSE)</f>
        <v>1</v>
      </c>
      <c r="AB12" s="46">
        <f>HLOOKUP(AB$9,contagion, MATCH($Q12,'Model solutions'!$C$4:$C$9,0),FALSE)</f>
        <v>1</v>
      </c>
      <c r="AC12" s="46">
        <f>HLOOKUP(AC$9,contagion, MATCH($Q12,'Model solutions'!$C$4:$C$9,0),FALSE)</f>
        <v>1</v>
      </c>
      <c r="AG12" s="9"/>
      <c r="AH12" s="12"/>
      <c r="AI12" s="12"/>
      <c r="AJ12" s="12"/>
      <c r="AK12" s="9"/>
      <c r="AL12" s="9"/>
      <c r="AM12" s="12"/>
      <c r="AN12" s="12"/>
      <c r="AO12" s="9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9"/>
      <c r="BF12" s="12"/>
      <c r="BG12" s="12"/>
      <c r="BH12" s="12"/>
      <c r="BI12" s="12"/>
      <c r="BJ12" s="12"/>
      <c r="BK12" s="12"/>
      <c r="BL12" s="12"/>
      <c r="BM12" s="9"/>
      <c r="BN12" s="12"/>
      <c r="BO12" s="12"/>
      <c r="BP12" s="12"/>
      <c r="BQ12" s="12"/>
      <c r="BR12" s="12"/>
      <c r="BS12" s="12"/>
      <c r="BT12" s="12"/>
      <c r="BU12" s="9"/>
      <c r="BV12" s="12"/>
      <c r="BW12" s="9"/>
    </row>
    <row r="13" spans="1:75" ht="15" x14ac:dyDescent="0.25">
      <c r="Q13" s="42">
        <v>1983</v>
      </c>
      <c r="R13" s="46">
        <f>HLOOKUP(R$9,contagion, MATCH($Q13,'Model solutions'!$C$4:$C$9,0),FALSE)</f>
        <v>0.14213000000000001</v>
      </c>
      <c r="S13" s="46">
        <f>HLOOKUP(S$9,contagion, MATCH($Q13,'Model solutions'!$C$4:$C$9,0),FALSE)</f>
        <v>6.3960000000000003E-2</v>
      </c>
      <c r="T13" s="46">
        <f>HLOOKUP(T$9,contagion, MATCH($Q13,'Model solutions'!$C$4:$C$9,0),FALSE)</f>
        <v>8.1689999999999999E-2</v>
      </c>
      <c r="U13" s="46">
        <f>HLOOKUP(U$9,contagion, MATCH($Q13,'Model solutions'!$C$4:$C$9,0),FALSE)</f>
        <v>0.13791999999999999</v>
      </c>
      <c r="V13" s="46">
        <f>HLOOKUP(V$9,contagion, MATCH($Q13,'Model solutions'!$C$4:$C$9,0),FALSE)</f>
        <v>0.18115000000000001</v>
      </c>
      <c r="W13" s="46">
        <f>HLOOKUP(W$9,contagion, MATCH($Q13,'Model solutions'!$C$4:$C$9,0),FALSE)</f>
        <v>0.27654000000000001</v>
      </c>
      <c r="X13" s="46">
        <f>HLOOKUP(X$9,contagion, MATCH($Q13,'Model solutions'!$C$4:$C$9,0),FALSE)</f>
        <v>1</v>
      </c>
      <c r="Y13" s="46">
        <f>HLOOKUP(Y$9,contagion, MATCH($Q13,'Model solutions'!$C$4:$C$9,0),FALSE)</f>
        <v>1</v>
      </c>
      <c r="Z13" s="46">
        <f>HLOOKUP(Z$9,contagion, MATCH($Q13,'Model solutions'!$C$4:$C$9,0),FALSE)</f>
        <v>1</v>
      </c>
      <c r="AA13" s="46">
        <f>HLOOKUP(AA$9,contagion, MATCH($Q13,'Model solutions'!$C$4:$C$9,0),FALSE)</f>
        <v>1</v>
      </c>
      <c r="AB13" s="46">
        <f>HLOOKUP(AB$9,contagion, MATCH($Q13,'Model solutions'!$C$4:$C$9,0),FALSE)</f>
        <v>1</v>
      </c>
      <c r="AC13" s="46">
        <f>HLOOKUP(AC$9,contagion, MATCH($Q13,'Model solutions'!$C$4:$C$9,0),FALSE)</f>
        <v>1</v>
      </c>
      <c r="AG13" s="9"/>
      <c r="AH13" s="12"/>
      <c r="AI13" s="12"/>
      <c r="AJ13" s="12"/>
      <c r="AK13" s="9"/>
      <c r="AL13" s="9"/>
      <c r="AM13" s="12"/>
      <c r="AN13" s="12"/>
      <c r="AO13" s="9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9"/>
      <c r="BF13" s="12"/>
      <c r="BG13" s="12"/>
      <c r="BH13" s="12"/>
      <c r="BI13" s="12"/>
      <c r="BJ13" s="12"/>
      <c r="BK13" s="12"/>
      <c r="BL13" s="12"/>
      <c r="BM13" s="9"/>
      <c r="BN13" s="12"/>
      <c r="BO13" s="12"/>
      <c r="BP13" s="12"/>
      <c r="BQ13" s="12"/>
      <c r="BR13" s="12"/>
      <c r="BS13" s="12"/>
      <c r="BT13" s="12"/>
      <c r="BU13" s="9"/>
      <c r="BV13" s="12"/>
      <c r="BW13" s="9"/>
    </row>
    <row r="14" spans="1:75" ht="15" x14ac:dyDescent="0.25">
      <c r="Q14" s="42">
        <v>1984</v>
      </c>
      <c r="R14" s="46">
        <f>HLOOKUP(R$9,contagion, MATCH($Q14,'Model solutions'!$C$4:$C$9,0),FALSE)</f>
        <v>0.14380999999999999</v>
      </c>
      <c r="S14" s="46">
        <f>HLOOKUP(S$9,contagion, MATCH($Q14,'Model solutions'!$C$4:$C$9,0),FALSE)</f>
        <v>6.5680000000000002E-2</v>
      </c>
      <c r="T14" s="46">
        <f>HLOOKUP(T$9,contagion, MATCH($Q14,'Model solutions'!$C$4:$C$9,0),FALSE)</f>
        <v>6.0970000000000003E-2</v>
      </c>
      <c r="U14" s="46">
        <f>HLOOKUP(U$9,contagion, MATCH($Q14,'Model solutions'!$C$4:$C$9,0),FALSE)</f>
        <v>0.1072</v>
      </c>
      <c r="V14" s="46">
        <f>HLOOKUP(V$9,contagion, MATCH($Q14,'Model solutions'!$C$4:$C$9,0),FALSE)</f>
        <v>0.17391999999999999</v>
      </c>
      <c r="W14" s="46">
        <f>HLOOKUP(W$9,contagion, MATCH($Q14,'Model solutions'!$C$4:$C$9,0),FALSE)</f>
        <v>0.24021000000000001</v>
      </c>
      <c r="X14" s="46">
        <f>HLOOKUP(X$9,contagion, MATCH($Q14,'Model solutions'!$C$4:$C$9,0),FALSE)</f>
        <v>1</v>
      </c>
      <c r="Y14" s="46">
        <f>HLOOKUP(Y$9,contagion, MATCH($Q14,'Model solutions'!$C$4:$C$9,0),FALSE)</f>
        <v>1</v>
      </c>
      <c r="Z14" s="46">
        <f>HLOOKUP(Z$9,contagion, MATCH($Q14,'Model solutions'!$C$4:$C$9,0),FALSE)</f>
        <v>1</v>
      </c>
      <c r="AA14" s="46">
        <f>HLOOKUP(AA$9,contagion, MATCH($Q14,'Model solutions'!$C$4:$C$9,0),FALSE)</f>
        <v>1</v>
      </c>
      <c r="AB14" s="46">
        <f>HLOOKUP(AB$9,contagion, MATCH($Q14,'Model solutions'!$C$4:$C$9,0),FALSE)</f>
        <v>1</v>
      </c>
      <c r="AC14" s="46">
        <f>HLOOKUP(AC$9,contagion, MATCH($Q14,'Model solutions'!$C$4:$C$9,0),FALSE)</f>
        <v>1</v>
      </c>
      <c r="AG14" s="9"/>
      <c r="AH14" s="12"/>
      <c r="AI14" s="12"/>
      <c r="AJ14" s="12"/>
      <c r="AK14" s="9"/>
      <c r="AL14" s="9"/>
      <c r="AM14" s="12"/>
      <c r="AN14" s="12"/>
      <c r="AO14" s="9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9"/>
      <c r="BF14" s="12"/>
      <c r="BG14" s="12"/>
      <c r="BH14" s="12"/>
      <c r="BI14" s="12"/>
      <c r="BJ14" s="12"/>
      <c r="BK14" s="12"/>
      <c r="BL14" s="12"/>
      <c r="BM14" s="9"/>
      <c r="BN14" s="12"/>
      <c r="BO14" s="12"/>
      <c r="BP14" s="12"/>
      <c r="BQ14" s="12"/>
      <c r="BR14" s="12"/>
      <c r="BS14" s="12"/>
      <c r="BT14" s="12"/>
      <c r="BU14" s="9"/>
      <c r="BV14" s="12"/>
      <c r="BW14" s="9"/>
    </row>
    <row r="15" spans="1:75" ht="15" x14ac:dyDescent="0.25"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G15" s="9"/>
      <c r="AH15" s="12"/>
      <c r="AI15" s="12"/>
      <c r="AJ15" s="12"/>
      <c r="AK15" s="9"/>
      <c r="AL15" s="9"/>
      <c r="AM15" s="12"/>
      <c r="AN15" s="9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9"/>
      <c r="BF15" s="12"/>
      <c r="BG15" s="12"/>
      <c r="BH15" s="12"/>
      <c r="BI15" s="12"/>
      <c r="BJ15" s="12"/>
      <c r="BK15" s="12"/>
      <c r="BL15" s="12"/>
      <c r="BM15" s="9"/>
      <c r="BN15" s="12"/>
      <c r="BO15" s="12"/>
      <c r="BP15" s="12"/>
      <c r="BQ15" s="12"/>
      <c r="BR15" s="12"/>
      <c r="BS15" s="12"/>
      <c r="BT15" s="12"/>
      <c r="BU15" s="9"/>
      <c r="BV15" s="12"/>
      <c r="BW15" s="9"/>
    </row>
    <row r="16" spans="1:75" ht="1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G16" s="9"/>
      <c r="AH16" s="12"/>
      <c r="AI16" s="12"/>
      <c r="AJ16" s="12"/>
      <c r="AK16" s="9"/>
      <c r="AL16" s="9"/>
      <c r="AM16" s="12"/>
      <c r="AN16" s="9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9"/>
      <c r="BN16" s="12"/>
      <c r="BO16" s="12"/>
      <c r="BP16" s="12"/>
      <c r="BQ16" s="12"/>
      <c r="BR16" s="12"/>
      <c r="BS16" s="12"/>
      <c r="BT16" s="12"/>
      <c r="BU16" s="9"/>
      <c r="BV16" s="12"/>
      <c r="BW16" s="9"/>
    </row>
    <row r="17" spans="3:75" ht="15" x14ac:dyDescent="0.25"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R17" s="46" t="s">
        <v>42</v>
      </c>
      <c r="S17" s="46" t="s">
        <v>43</v>
      </c>
      <c r="T17" s="46" t="s">
        <v>44</v>
      </c>
      <c r="U17" s="46" t="s">
        <v>45</v>
      </c>
      <c r="V17" s="46" t="s">
        <v>46</v>
      </c>
      <c r="W17" s="46" t="s">
        <v>47</v>
      </c>
      <c r="X17" s="46" t="s">
        <v>49</v>
      </c>
      <c r="Y17" s="46" t="s">
        <v>50</v>
      </c>
      <c r="Z17" s="46" t="s">
        <v>51</v>
      </c>
      <c r="AA17" s="46" t="s">
        <v>52</v>
      </c>
      <c r="AB17" s="46" t="s">
        <v>53</v>
      </c>
      <c r="AC17" s="46" t="s">
        <v>54</v>
      </c>
      <c r="AG17" s="9"/>
      <c r="AH17" s="12"/>
      <c r="AI17" s="12"/>
      <c r="AJ17" s="12"/>
      <c r="AK17" s="9"/>
      <c r="AL17" s="9"/>
      <c r="AM17" s="12"/>
      <c r="AN17" s="9"/>
      <c r="AO17" s="12"/>
      <c r="AP17" s="12"/>
      <c r="AQ17" s="12"/>
      <c r="AR17" s="12"/>
      <c r="AS17" s="12"/>
      <c r="AT17" s="12"/>
      <c r="AU17" s="12"/>
      <c r="AV17" s="12"/>
      <c r="AW17" s="12"/>
      <c r="AX17" s="9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9"/>
      <c r="BN17" s="12"/>
      <c r="BO17" s="12"/>
      <c r="BP17" s="12"/>
      <c r="BQ17" s="12"/>
      <c r="BR17" s="12"/>
      <c r="BS17" s="12"/>
      <c r="BT17" s="12"/>
      <c r="BU17" s="9"/>
      <c r="BV17" s="12"/>
      <c r="BW17" s="9"/>
    </row>
    <row r="18" spans="3:75" ht="15" x14ac:dyDescent="0.25">
      <c r="C18" s="14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Q18" s="11" t="s">
        <v>41</v>
      </c>
      <c r="R18" s="46" t="s">
        <v>35</v>
      </c>
      <c r="S18" s="46" t="s">
        <v>36</v>
      </c>
      <c r="T18" s="46" t="s">
        <v>37</v>
      </c>
      <c r="U18" s="46" t="s">
        <v>38</v>
      </c>
      <c r="V18" s="46" t="s">
        <v>39</v>
      </c>
      <c r="W18" s="46" t="s">
        <v>40</v>
      </c>
      <c r="X18" s="46" t="s">
        <v>49</v>
      </c>
      <c r="Y18" s="46" t="s">
        <v>50</v>
      </c>
      <c r="Z18" s="46" t="s">
        <v>51</v>
      </c>
      <c r="AA18" s="46" t="s">
        <v>52</v>
      </c>
      <c r="AB18" s="46" t="s">
        <v>53</v>
      </c>
      <c r="AC18" s="46" t="s">
        <v>54</v>
      </c>
      <c r="AG18" s="9"/>
      <c r="AH18" s="12"/>
      <c r="AI18" s="12"/>
      <c r="AJ18" s="12"/>
      <c r="AK18" s="9"/>
      <c r="AL18" s="9"/>
      <c r="AM18" s="12"/>
      <c r="AN18" s="9"/>
      <c r="AO18" s="12"/>
      <c r="AP18" s="12"/>
      <c r="AQ18" s="12"/>
      <c r="AR18" s="12"/>
      <c r="AS18" s="12"/>
      <c r="AT18" s="12"/>
      <c r="AU18" s="12"/>
      <c r="AV18" s="12"/>
      <c r="AW18" s="12"/>
      <c r="AX18" s="9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9"/>
      <c r="BN18" s="12"/>
      <c r="BO18" s="12"/>
      <c r="BP18" s="12"/>
      <c r="BQ18" s="12"/>
      <c r="BR18" s="12"/>
      <c r="BS18" s="12"/>
      <c r="BT18" s="12"/>
      <c r="BU18" s="9"/>
      <c r="BV18" s="12"/>
      <c r="BW18" s="9"/>
    </row>
    <row r="19" spans="3:75" ht="15" x14ac:dyDescent="0.25"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Q19" s="42">
        <v>1980</v>
      </c>
      <c r="R19" s="46">
        <f>HLOOKUP(R$17,diffusion, MATCH($Q19,'Model solutions'!$C$4:$C$9,0),FALSE)</f>
        <v>0.5262</v>
      </c>
      <c r="S19" s="46">
        <f>HLOOKUP(S$17,diffusion, MATCH($Q19,'Model solutions'!$C$4:$C$9,0),FALSE)</f>
        <v>0.45567999999999997</v>
      </c>
      <c r="T19" s="46">
        <f>HLOOKUP(T$17,diffusion, MATCH($Q19,'Model solutions'!$C$4:$C$9,0),FALSE)</f>
        <v>0.22722999999999999</v>
      </c>
      <c r="U19" s="46">
        <f>HLOOKUP(U$17,diffusion, MATCH($Q19,'Model solutions'!$C$4:$C$9,0),FALSE)</f>
        <v>0.17909</v>
      </c>
      <c r="V19" s="46">
        <f>HLOOKUP(V$17,diffusion, MATCH($Q19,'Model solutions'!$C$4:$C$9,0),FALSE)</f>
        <v>0.34426000000000001</v>
      </c>
      <c r="W19" s="46">
        <f>HLOOKUP(W$17,diffusion, MATCH($Q19,'Model solutions'!$C$4:$C$9,0),FALSE)</f>
        <v>0.11676</v>
      </c>
      <c r="X19" s="46">
        <f>HLOOKUP(X$17,diffusion, MATCH($Q19,'Model solutions'!$C$4:$C$9,0),FALSE)</f>
        <v>0</v>
      </c>
      <c r="Y19" s="46">
        <f>HLOOKUP(Y$17,diffusion, MATCH($Q19,'Model solutions'!$C$4:$C$9,0),FALSE)</f>
        <v>0</v>
      </c>
      <c r="Z19" s="46">
        <f>HLOOKUP(Z$17,diffusion, MATCH($Q19,'Model solutions'!$C$4:$C$9,0),FALSE)</f>
        <v>0</v>
      </c>
      <c r="AA19" s="46">
        <f>HLOOKUP(AA$17,diffusion, MATCH($Q19,'Model solutions'!$C$4:$C$9,0),FALSE)</f>
        <v>0</v>
      </c>
      <c r="AB19" s="46">
        <f>HLOOKUP(AB$17,diffusion, MATCH($Q19,'Model solutions'!$C$4:$C$9,0),FALSE)</f>
        <v>0</v>
      </c>
      <c r="AC19" s="46">
        <f>HLOOKUP(AC$17,diffusion, MATCH($Q19,'Model solutions'!$C$4:$C$9,0),FALSE)</f>
        <v>0</v>
      </c>
      <c r="AG19" s="9"/>
      <c r="AH19" s="12"/>
      <c r="AI19" s="12"/>
      <c r="AJ19" s="12"/>
      <c r="AK19" s="9"/>
      <c r="AL19" s="9"/>
      <c r="AM19" s="12"/>
      <c r="AN19" s="9"/>
      <c r="AO19" s="12"/>
      <c r="AP19" s="12"/>
      <c r="AQ19" s="12"/>
      <c r="AR19" s="12"/>
      <c r="AS19" s="12"/>
      <c r="AT19" s="12"/>
      <c r="AU19" s="12"/>
      <c r="AV19" s="12"/>
      <c r="AW19" s="12"/>
      <c r="AX19" s="9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9"/>
      <c r="BN19" s="12"/>
      <c r="BO19" s="12"/>
      <c r="BP19" s="12"/>
      <c r="BQ19" s="12"/>
      <c r="BR19" s="12"/>
      <c r="BS19" s="12"/>
      <c r="BT19" s="12"/>
      <c r="BU19" s="9"/>
      <c r="BV19" s="12"/>
      <c r="BW19" s="9"/>
    </row>
    <row r="20" spans="3:75" ht="15" x14ac:dyDescent="0.25"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Q20" s="42">
        <v>1981</v>
      </c>
      <c r="R20" s="46">
        <f>HLOOKUP(R$17,diffusion, MATCH($Q20,'Model solutions'!$C$4:$C$9,0),FALSE)</f>
        <v>0.41549999999999998</v>
      </c>
      <c r="S20" s="46">
        <f>HLOOKUP(S$17,diffusion, MATCH($Q20,'Model solutions'!$C$4:$C$9,0),FALSE)</f>
        <v>0.29137999999999997</v>
      </c>
      <c r="T20" s="46">
        <f>HLOOKUP(T$17,diffusion, MATCH($Q20,'Model solutions'!$C$4:$C$9,0),FALSE)</f>
        <v>0.25802000000000003</v>
      </c>
      <c r="U20" s="46">
        <f>HLOOKUP(U$17,diffusion, MATCH($Q20,'Model solutions'!$C$4:$C$9,0),FALSE)</f>
        <v>0.13485</v>
      </c>
      <c r="V20" s="46">
        <f>HLOOKUP(V$17,diffusion, MATCH($Q20,'Model solutions'!$C$4:$C$9,0),FALSE)</f>
        <v>0.21798999999999999</v>
      </c>
      <c r="W20" s="46">
        <f>HLOOKUP(W$17,diffusion, MATCH($Q20,'Model solutions'!$C$4:$C$9,0),FALSE)</f>
        <v>7.4200000000000002E-2</v>
      </c>
      <c r="X20" s="46">
        <f>HLOOKUP(X$17,diffusion, MATCH($Q20,'Model solutions'!$C$4:$C$9,0),FALSE)</f>
        <v>0</v>
      </c>
      <c r="Y20" s="46">
        <f>HLOOKUP(Y$17,diffusion, MATCH($Q20,'Model solutions'!$C$4:$C$9,0),FALSE)</f>
        <v>0</v>
      </c>
      <c r="Z20" s="46">
        <f>HLOOKUP(Z$17,diffusion, MATCH($Q20,'Model solutions'!$C$4:$C$9,0),FALSE)</f>
        <v>0</v>
      </c>
      <c r="AA20" s="46">
        <f>HLOOKUP(AA$17,diffusion, MATCH($Q20,'Model solutions'!$C$4:$C$9,0),FALSE)</f>
        <v>0</v>
      </c>
      <c r="AB20" s="46">
        <f>HLOOKUP(AB$17,diffusion, MATCH($Q20,'Model solutions'!$C$4:$C$9,0),FALSE)</f>
        <v>0</v>
      </c>
      <c r="AC20" s="46">
        <f>HLOOKUP(AC$17,diffusion, MATCH($Q20,'Model solutions'!$C$4:$C$9,0),FALSE)</f>
        <v>0</v>
      </c>
      <c r="AG20" s="9"/>
      <c r="AH20" s="12"/>
      <c r="AI20" s="12"/>
      <c r="AJ20" s="12"/>
      <c r="AK20" s="9"/>
      <c r="AL20" s="9"/>
      <c r="AM20" s="12"/>
      <c r="AN20" s="9"/>
      <c r="AO20" s="12"/>
      <c r="AP20" s="12"/>
      <c r="AQ20" s="12"/>
      <c r="AR20" s="12"/>
      <c r="AS20" s="12"/>
      <c r="AT20" s="12"/>
      <c r="AU20" s="12"/>
      <c r="AV20" s="12"/>
      <c r="AW20" s="12"/>
      <c r="AX20" s="9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9"/>
      <c r="BN20" s="12"/>
      <c r="BO20" s="12"/>
      <c r="BP20" s="12"/>
      <c r="BQ20" s="12"/>
      <c r="BR20" s="12"/>
      <c r="BS20" s="12"/>
      <c r="BT20" s="12"/>
      <c r="BU20" s="9"/>
      <c r="BV20" s="12"/>
      <c r="BW20" s="9"/>
    </row>
    <row r="21" spans="3:75" ht="15" x14ac:dyDescent="0.25"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Q21" s="42">
        <v>1982</v>
      </c>
      <c r="R21" s="46">
        <f>HLOOKUP(R$17,diffusion, MATCH($Q21,'Model solutions'!$C$4:$C$9,0),FALSE)</f>
        <v>0.65910999999999997</v>
      </c>
      <c r="S21" s="46">
        <f>HLOOKUP(S$17,diffusion, MATCH($Q21,'Model solutions'!$C$4:$C$9,0),FALSE)</f>
        <v>0.23635999999999999</v>
      </c>
      <c r="T21" s="46">
        <f>HLOOKUP(T$17,diffusion, MATCH($Q21,'Model solutions'!$C$4:$C$9,0),FALSE)</f>
        <v>0.42503999999999997</v>
      </c>
      <c r="U21" s="46">
        <f>HLOOKUP(U$17,diffusion, MATCH($Q21,'Model solutions'!$C$4:$C$9,0),FALSE)</f>
        <v>0.12255000000000001</v>
      </c>
      <c r="V21" s="46">
        <f>HLOOKUP(V$17,diffusion, MATCH($Q21,'Model solutions'!$C$4:$C$9,0),FALSE)</f>
        <v>0.25402000000000002</v>
      </c>
      <c r="W21" s="46">
        <f>HLOOKUP(W$17,diffusion, MATCH($Q21,'Model solutions'!$C$4:$C$9,0),FALSE)</f>
        <v>6.633E-2</v>
      </c>
      <c r="X21" s="46">
        <f>HLOOKUP(X$17,diffusion, MATCH($Q21,'Model solutions'!$C$4:$C$9,0),FALSE)</f>
        <v>0</v>
      </c>
      <c r="Y21" s="46">
        <f>HLOOKUP(Y$17,diffusion, MATCH($Q21,'Model solutions'!$C$4:$C$9,0),FALSE)</f>
        <v>0</v>
      </c>
      <c r="Z21" s="46">
        <f>HLOOKUP(Z$17,diffusion, MATCH($Q21,'Model solutions'!$C$4:$C$9,0),FALSE)</f>
        <v>0</v>
      </c>
      <c r="AA21" s="46">
        <f>HLOOKUP(AA$17,diffusion, MATCH($Q21,'Model solutions'!$C$4:$C$9,0),FALSE)</f>
        <v>0</v>
      </c>
      <c r="AB21" s="46">
        <f>HLOOKUP(AB$17,diffusion, MATCH($Q21,'Model solutions'!$C$4:$C$9,0),FALSE)</f>
        <v>0</v>
      </c>
      <c r="AC21" s="46">
        <f>HLOOKUP(AC$17,diffusion, MATCH($Q21,'Model solutions'!$C$4:$C$9,0),FALSE)</f>
        <v>0</v>
      </c>
      <c r="AG21" s="9"/>
      <c r="AH21" s="12"/>
      <c r="AI21" s="12"/>
      <c r="AJ21" s="12"/>
      <c r="AK21" s="9"/>
      <c r="AL21" s="9"/>
      <c r="AM21" s="12"/>
      <c r="AN21" s="9"/>
      <c r="AO21" s="12"/>
      <c r="AP21" s="12"/>
      <c r="AQ21" s="12"/>
      <c r="AR21" s="12"/>
      <c r="AS21" s="12"/>
      <c r="AT21" s="12"/>
      <c r="AU21" s="12"/>
      <c r="AV21" s="12"/>
      <c r="AW21" s="12"/>
      <c r="AX21" s="9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9"/>
      <c r="BN21" s="12"/>
      <c r="BO21" s="12"/>
      <c r="BP21" s="12"/>
      <c r="BQ21" s="12"/>
      <c r="BR21" s="12"/>
      <c r="BS21" s="12"/>
      <c r="BT21" s="12"/>
      <c r="BU21" s="9"/>
      <c r="BV21" s="12"/>
      <c r="BW21" s="9"/>
    </row>
    <row r="22" spans="3:75" ht="15" x14ac:dyDescent="0.25">
      <c r="Q22" s="42">
        <v>1983</v>
      </c>
      <c r="R22" s="46">
        <f>HLOOKUP(R$17,diffusion, MATCH($Q22,'Model solutions'!$C$4:$C$9,0),FALSE)</f>
        <v>0.28876000000000002</v>
      </c>
      <c r="S22" s="46">
        <f>HLOOKUP(S$17,diffusion, MATCH($Q22,'Model solutions'!$C$4:$C$9,0),FALSE)</f>
        <v>9.0357999999999994E-2</v>
      </c>
      <c r="T22" s="46">
        <f>HLOOKUP(T$17,diffusion, MATCH($Q22,'Model solutions'!$C$4:$C$9,0),FALSE)</f>
        <v>9.6392000000000005E-2</v>
      </c>
      <c r="U22" s="46">
        <f>HLOOKUP(U$17,diffusion, MATCH($Q22,'Model solutions'!$C$4:$C$9,0),FALSE)</f>
        <v>7.0599999999999996E-2</v>
      </c>
      <c r="V22" s="46">
        <f>HLOOKUP(V$17,diffusion, MATCH($Q22,'Model solutions'!$C$4:$C$9,0),FALSE)</f>
        <v>0.36199799999999999</v>
      </c>
      <c r="W22" s="46">
        <f>HLOOKUP(W$17,diffusion, MATCH($Q22,'Model solutions'!$C$4:$C$9,0),FALSE)</f>
        <v>0.10813</v>
      </c>
      <c r="X22" s="46">
        <f>HLOOKUP(X$17,diffusion, MATCH($Q22,'Model solutions'!$C$4:$C$9,0),FALSE)</f>
        <v>0</v>
      </c>
      <c r="Y22" s="46">
        <f>HLOOKUP(Y$17,diffusion, MATCH($Q22,'Model solutions'!$C$4:$C$9,0),FALSE)</f>
        <v>0</v>
      </c>
      <c r="Z22" s="46">
        <f>HLOOKUP(Z$17,diffusion, MATCH($Q22,'Model solutions'!$C$4:$C$9,0),FALSE)</f>
        <v>0</v>
      </c>
      <c r="AA22" s="46">
        <f>HLOOKUP(AA$17,diffusion, MATCH($Q22,'Model solutions'!$C$4:$C$9,0),FALSE)</f>
        <v>0</v>
      </c>
      <c r="AB22" s="46">
        <f>HLOOKUP(AB$17,diffusion, MATCH($Q22,'Model solutions'!$C$4:$C$9,0),FALSE)</f>
        <v>0</v>
      </c>
      <c r="AC22" s="46">
        <f>HLOOKUP(AC$17,diffusion, MATCH($Q22,'Model solutions'!$C$4:$C$9,0),FALSE)</f>
        <v>0</v>
      </c>
      <c r="AG22" s="9"/>
      <c r="AH22" s="12"/>
      <c r="AI22" s="12"/>
      <c r="AJ22" s="12"/>
      <c r="AK22" s="9"/>
      <c r="AL22" s="9"/>
      <c r="AM22" s="12"/>
      <c r="AN22" s="9"/>
      <c r="AO22" s="12"/>
      <c r="AP22" s="9"/>
      <c r="AQ22" s="12"/>
      <c r="AR22" s="12"/>
      <c r="AS22" s="12"/>
      <c r="AT22" s="12"/>
      <c r="AU22" s="12"/>
      <c r="AV22" s="12"/>
      <c r="AW22" s="12"/>
      <c r="AX22" s="9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9"/>
      <c r="BN22" s="12"/>
      <c r="BO22" s="12"/>
      <c r="BP22" s="12"/>
      <c r="BQ22" s="9"/>
      <c r="BR22" s="12"/>
      <c r="BS22" s="12"/>
      <c r="BT22" s="12"/>
      <c r="BU22" s="9"/>
      <c r="BV22" s="12"/>
      <c r="BW22" s="9"/>
    </row>
    <row r="23" spans="3:75" ht="15" x14ac:dyDescent="0.25">
      <c r="Q23" s="42">
        <v>1984</v>
      </c>
      <c r="R23" s="46">
        <f>HLOOKUP(R$17,diffusion, MATCH($Q23,'Model solutions'!$C$4:$C$9,0),FALSE)</f>
        <v>0.20612</v>
      </c>
      <c r="S23" s="46">
        <f>HLOOKUP(S$17,diffusion, MATCH($Q23,'Model solutions'!$C$4:$C$9,0),FALSE)</f>
        <v>0.1164</v>
      </c>
      <c r="T23" s="46">
        <f>HLOOKUP(T$17,diffusion, MATCH($Q23,'Model solutions'!$C$4:$C$9,0),FALSE)</f>
        <v>8.1210000000000004E-2</v>
      </c>
      <c r="U23" s="46">
        <f>HLOOKUP(U$17,diffusion, MATCH($Q23,'Model solutions'!$C$4:$C$9,0),FALSE)</f>
        <v>4.8759999999999998E-2</v>
      </c>
      <c r="V23" s="46">
        <f>HLOOKUP(V$17,diffusion, MATCH($Q23,'Model solutions'!$C$4:$C$9,0),FALSE)</f>
        <v>0.31219000000000002</v>
      </c>
      <c r="W23" s="46">
        <f>HLOOKUP(W$17,diffusion, MATCH($Q23,'Model solutions'!$C$4:$C$9,0),FALSE)</f>
        <v>0.11176</v>
      </c>
      <c r="X23" s="46">
        <f>HLOOKUP(X$17,diffusion, MATCH($Q23,'Model solutions'!$C$4:$C$9,0),FALSE)</f>
        <v>0</v>
      </c>
      <c r="Y23" s="46">
        <f>HLOOKUP(Y$17,diffusion, MATCH($Q23,'Model solutions'!$C$4:$C$9,0),FALSE)</f>
        <v>0</v>
      </c>
      <c r="Z23" s="46">
        <f>HLOOKUP(Z$17,diffusion, MATCH($Q23,'Model solutions'!$C$4:$C$9,0),FALSE)</f>
        <v>0</v>
      </c>
      <c r="AA23" s="46">
        <f>HLOOKUP(AA$17,diffusion, MATCH($Q23,'Model solutions'!$C$4:$C$9,0),FALSE)</f>
        <v>0</v>
      </c>
      <c r="AB23" s="46">
        <f>HLOOKUP(AB$17,diffusion, MATCH($Q23,'Model solutions'!$C$4:$C$9,0),FALSE)</f>
        <v>0</v>
      </c>
      <c r="AC23" s="46">
        <f>HLOOKUP(AC$17,diffusion, MATCH($Q23,'Model solutions'!$C$4:$C$9,0),FALSE)</f>
        <v>0</v>
      </c>
      <c r="AG23" s="9"/>
      <c r="AH23" s="12"/>
      <c r="AI23" s="12"/>
      <c r="AJ23" s="12"/>
      <c r="AK23" s="9"/>
      <c r="AL23" s="9"/>
      <c r="AM23" s="12"/>
      <c r="AN23" s="9"/>
      <c r="AO23" s="12"/>
      <c r="AP23" s="9"/>
      <c r="AQ23" s="12"/>
      <c r="AR23" s="12"/>
      <c r="AS23" s="12"/>
      <c r="AT23" s="12"/>
      <c r="AU23" s="12"/>
      <c r="AV23" s="12"/>
      <c r="AW23" s="12"/>
      <c r="AX23" s="9"/>
      <c r="AY23" s="12"/>
      <c r="AZ23" s="12"/>
      <c r="BA23" s="9"/>
      <c r="BB23" s="9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9"/>
      <c r="BN23" s="12"/>
      <c r="BO23" s="12"/>
      <c r="BP23" s="12"/>
      <c r="BQ23" s="9"/>
      <c r="BR23" s="12"/>
      <c r="BS23" s="12"/>
      <c r="BT23" s="12"/>
      <c r="BU23" s="9"/>
      <c r="BV23" s="12"/>
      <c r="BW23" s="9"/>
    </row>
    <row r="24" spans="3:75" ht="15" x14ac:dyDescent="0.25"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G24" s="9"/>
      <c r="AH24" s="12"/>
      <c r="AI24" s="12"/>
      <c r="AJ24" s="12"/>
      <c r="AK24" s="9"/>
      <c r="AL24" s="9"/>
      <c r="AM24" s="12"/>
      <c r="AN24" s="9"/>
      <c r="AO24" s="12"/>
      <c r="AP24" s="9"/>
      <c r="AQ24" s="12"/>
      <c r="AR24" s="12"/>
      <c r="AS24" s="12"/>
      <c r="AT24" s="12"/>
      <c r="AU24" s="12"/>
      <c r="AV24" s="12"/>
      <c r="AW24" s="12"/>
      <c r="AX24" s="9"/>
      <c r="AY24" s="12"/>
      <c r="AZ24" s="12"/>
      <c r="BA24" s="9"/>
      <c r="BB24" s="9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9"/>
      <c r="BN24" s="12"/>
      <c r="BO24" s="12"/>
      <c r="BP24" s="12"/>
      <c r="BQ24" s="9"/>
      <c r="BR24" s="12"/>
      <c r="BS24" s="12"/>
      <c r="BT24" s="12"/>
      <c r="BU24" s="9"/>
      <c r="BV24" s="12"/>
      <c r="BW24" s="9"/>
    </row>
    <row r="25" spans="3:75" ht="15" x14ac:dyDescent="0.25"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G25" s="9"/>
      <c r="AH25" s="12"/>
      <c r="AI25" s="9"/>
      <c r="AJ25" s="12"/>
      <c r="AK25" s="9"/>
      <c r="AL25" s="9"/>
      <c r="AM25" s="12"/>
      <c r="AN25" s="9"/>
      <c r="AO25" s="12"/>
      <c r="AP25" s="9"/>
      <c r="AQ25" s="12"/>
      <c r="AR25" s="12"/>
      <c r="AS25" s="12"/>
      <c r="AT25" s="12"/>
      <c r="AU25" s="12"/>
      <c r="AV25" s="12"/>
      <c r="AW25" s="12"/>
      <c r="AX25" s="9"/>
      <c r="AY25" s="12"/>
      <c r="AZ25" s="12"/>
      <c r="BA25" s="9"/>
      <c r="BB25" s="9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9"/>
      <c r="BN25" s="12"/>
      <c r="BO25" s="12"/>
      <c r="BP25" s="12"/>
      <c r="BQ25" s="9"/>
      <c r="BR25" s="12"/>
      <c r="BS25" s="12"/>
      <c r="BT25" s="12"/>
      <c r="BU25" s="9"/>
      <c r="BV25" s="12"/>
      <c r="BW25" s="9"/>
    </row>
    <row r="26" spans="3:75" ht="15" x14ac:dyDescent="0.25"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G26" s="9"/>
      <c r="AH26" s="12"/>
      <c r="AI26" s="9"/>
      <c r="AJ26" s="12"/>
      <c r="AK26" s="9"/>
      <c r="AL26" s="9"/>
      <c r="AM26" s="12"/>
      <c r="AN26" s="9"/>
      <c r="AO26" s="12"/>
      <c r="AP26" s="9"/>
      <c r="AQ26" s="12"/>
      <c r="AR26" s="12"/>
      <c r="AS26" s="12"/>
      <c r="AT26" s="12"/>
      <c r="AU26" s="12"/>
      <c r="AV26" s="12"/>
      <c r="AW26" s="12"/>
      <c r="AX26" s="9"/>
      <c r="AY26" s="12"/>
      <c r="AZ26" s="12"/>
      <c r="BA26" s="9"/>
      <c r="BB26" s="9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9"/>
      <c r="BN26" s="12"/>
      <c r="BO26" s="12"/>
      <c r="BP26" s="12"/>
      <c r="BQ26" s="9"/>
      <c r="BR26" s="12"/>
      <c r="BS26" s="12"/>
      <c r="BT26" s="12"/>
      <c r="BU26" s="9"/>
      <c r="BV26" s="12"/>
      <c r="BW26" s="9"/>
    </row>
    <row r="27" spans="3:75" ht="15" x14ac:dyDescent="0.25">
      <c r="Q27" s="11" t="s">
        <v>48</v>
      </c>
      <c r="R27" s="9" t="s">
        <v>35</v>
      </c>
      <c r="S27" s="9" t="s">
        <v>36</v>
      </c>
      <c r="T27" s="9" t="s">
        <v>37</v>
      </c>
      <c r="U27" s="9" t="s">
        <v>38</v>
      </c>
      <c r="V27" s="9" t="s">
        <v>39</v>
      </c>
      <c r="W27" s="9" t="s">
        <v>40</v>
      </c>
      <c r="X27" s="9" t="s">
        <v>49</v>
      </c>
      <c r="Y27" s="9" t="s">
        <v>50</v>
      </c>
      <c r="Z27" s="9" t="s">
        <v>51</v>
      </c>
      <c r="AA27" s="9" t="s">
        <v>52</v>
      </c>
      <c r="AB27" s="9" t="s">
        <v>53</v>
      </c>
      <c r="AC27" s="9" t="s">
        <v>54</v>
      </c>
      <c r="AG27" s="9"/>
      <c r="AH27" s="12"/>
      <c r="AI27" s="9"/>
      <c r="AJ27" s="12"/>
      <c r="AK27" s="9"/>
      <c r="AL27" s="9"/>
      <c r="AM27" s="12"/>
      <c r="AN27" s="9"/>
      <c r="AO27" s="12"/>
      <c r="AP27" s="9"/>
      <c r="AQ27" s="12"/>
      <c r="AR27" s="12"/>
      <c r="AS27" s="12"/>
      <c r="AT27" s="12"/>
      <c r="AU27" s="12"/>
      <c r="AV27" s="12"/>
      <c r="AW27" s="12"/>
      <c r="AX27" s="9"/>
      <c r="AY27" s="12"/>
      <c r="AZ27" s="12"/>
      <c r="BA27" s="9"/>
      <c r="BB27" s="9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9"/>
      <c r="BN27" s="12"/>
      <c r="BO27" s="12"/>
      <c r="BP27" s="12"/>
      <c r="BQ27" s="9"/>
      <c r="BR27" s="12"/>
      <c r="BS27" s="12"/>
      <c r="BT27" s="12"/>
      <c r="BU27" s="9"/>
      <c r="BV27" s="12"/>
      <c r="BW27" s="9"/>
    </row>
    <row r="28" spans="3:75" ht="15" x14ac:dyDescent="0.25">
      <c r="Q28" s="42">
        <v>1980</v>
      </c>
      <c r="R28" s="46">
        <f>HLOOKUP(R$27,hybrid, MATCH($Q28,'Model solutions'!$C$4:$C$9,0),FALSE)</f>
        <v>0.66388999999999998</v>
      </c>
      <c r="S28" s="46">
        <f>HLOOKUP(S$27,hybrid, MATCH($Q28,'Model solutions'!$C$4:$C$9,0),FALSE)</f>
        <v>0.56916999999999995</v>
      </c>
      <c r="T28" s="46">
        <f>HLOOKUP(T$27,hybrid, MATCH($Q28,'Model solutions'!$C$4:$C$9,0),FALSE)</f>
        <v>0.42229</v>
      </c>
      <c r="U28" s="46">
        <f>HLOOKUP(U$27,hybrid, MATCH($Q28,'Model solutions'!$C$4:$C$9,0),FALSE)</f>
        <v>0.45984999999999998</v>
      </c>
      <c r="V28" s="46">
        <f>HLOOKUP(V$27,hybrid, MATCH($Q28,'Model solutions'!$C$4:$C$9,0),FALSE)</f>
        <v>0.48298000000000002</v>
      </c>
      <c r="W28" s="46">
        <f>HLOOKUP(W$27,hybrid, MATCH($Q28,'Model solutions'!$C$4:$C$9,0),FALSE)</f>
        <v>0.36069000000000001</v>
      </c>
      <c r="X28" s="46">
        <f>HLOOKUP(X$27,hybrid, MATCH($Q28,'Model solutions'!$C$4:$C$9,0),FALSE)</f>
        <v>0.28571000000000002</v>
      </c>
      <c r="Y28" s="46">
        <f>HLOOKUP(Y$27,hybrid, MATCH($Q28,'Model solutions'!$C$4:$C$9,0),FALSE)</f>
        <v>0.34642000000000001</v>
      </c>
      <c r="Z28" s="46">
        <f>HLOOKUP(Z$27,hybrid, MATCH($Q28,'Model solutions'!$C$4:$C$9,0),FALSE)</f>
        <v>0.35883999999999999</v>
      </c>
      <c r="AA28" s="46">
        <f>HLOOKUP(AA$27,hybrid, MATCH($Q28,'Model solutions'!$C$4:$C$9,0),FALSE)</f>
        <v>0.32652999999999999</v>
      </c>
      <c r="AB28" s="46">
        <f>HLOOKUP(AB$27,hybrid, MATCH($Q28,'Model solutions'!$C$4:$C$9,0),FALSE)</f>
        <v>0.38351000000000002</v>
      </c>
      <c r="AC28" s="46">
        <f>HLOOKUP(AC$27,hybrid, MATCH($Q28,'Model solutions'!$C$4:$C$9,0),FALSE)</f>
        <v>0.49445</v>
      </c>
      <c r="AG28" s="9"/>
      <c r="AH28" s="12"/>
      <c r="AI28" s="9"/>
      <c r="AJ28" s="12"/>
      <c r="AK28" s="9"/>
      <c r="AL28" s="9"/>
      <c r="AM28" s="12"/>
      <c r="AN28" s="9"/>
      <c r="AO28" s="12"/>
      <c r="AP28" s="9"/>
      <c r="AQ28" s="12"/>
      <c r="AR28" s="12"/>
      <c r="AS28" s="12"/>
      <c r="AT28" s="12"/>
      <c r="AU28" s="12"/>
      <c r="AV28" s="12"/>
      <c r="AW28" s="12"/>
      <c r="AX28" s="9"/>
      <c r="AY28" s="12"/>
      <c r="AZ28" s="12"/>
      <c r="BA28" s="9"/>
      <c r="BB28" s="9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9"/>
      <c r="BN28" s="12"/>
      <c r="BO28" s="12"/>
      <c r="BP28" s="12"/>
      <c r="BQ28" s="9"/>
      <c r="BR28" s="12"/>
      <c r="BS28" s="12"/>
      <c r="BT28" s="12"/>
      <c r="BU28" s="9"/>
      <c r="BV28" s="12"/>
      <c r="BW28" s="9"/>
    </row>
    <row r="29" spans="3:75" ht="15" x14ac:dyDescent="0.25">
      <c r="Q29" s="42">
        <v>1981</v>
      </c>
      <c r="R29" s="46">
        <f>HLOOKUP(R$27,hybrid, MATCH($Q29,'Model solutions'!$C$4:$C$9,0),FALSE)</f>
        <v>0.60148000000000001</v>
      </c>
      <c r="S29" s="46">
        <f>HLOOKUP(S$27,hybrid, MATCH($Q29,'Model solutions'!$C$4:$C$9,0),FALSE)</f>
        <v>0.52925999999999995</v>
      </c>
      <c r="T29" s="46">
        <f>HLOOKUP(T$27,hybrid, MATCH($Q29,'Model solutions'!$C$4:$C$9,0),FALSE)</f>
        <v>0.46106999999999998</v>
      </c>
      <c r="U29" s="46">
        <f>HLOOKUP(U$27,hybrid, MATCH($Q29,'Model solutions'!$C$4:$C$9,0),FALSE)</f>
        <v>0.44402999999999998</v>
      </c>
      <c r="V29" s="46">
        <f>HLOOKUP(V$27,hybrid, MATCH($Q29,'Model solutions'!$C$4:$C$9,0),FALSE)</f>
        <v>0.46586</v>
      </c>
      <c r="W29" s="46">
        <f>HLOOKUP(W$27,hybrid, MATCH($Q29,'Model solutions'!$C$4:$C$9,0),FALSE)</f>
        <v>0.35770999999999997</v>
      </c>
      <c r="X29" s="46">
        <f>HLOOKUP(X$27,hybrid, MATCH($Q29,'Model solutions'!$C$4:$C$9,0),FALSE)</f>
        <v>0.31455</v>
      </c>
      <c r="Y29" s="46">
        <f>HLOOKUP(Y$27,hybrid, MATCH($Q29,'Model solutions'!$C$4:$C$9,0),FALSE)</f>
        <v>0.36010999999999999</v>
      </c>
      <c r="Z29" s="46">
        <f>HLOOKUP(Z$27,hybrid, MATCH($Q29,'Model solutions'!$C$4:$C$9,0),FALSE)</f>
        <v>0.35565999999999998</v>
      </c>
      <c r="AA29" s="46">
        <f>HLOOKUP(AA$27,hybrid, MATCH($Q29,'Model solutions'!$C$4:$C$9,0),FALSE)</f>
        <v>0.33130999999999999</v>
      </c>
      <c r="AB29" s="46">
        <f>HLOOKUP(AB$27,hybrid, MATCH($Q29,'Model solutions'!$C$4:$C$9,0),FALSE)</f>
        <v>0.37454999999999999</v>
      </c>
      <c r="AC29" s="46">
        <f>HLOOKUP(AC$27,hybrid, MATCH($Q29,'Model solutions'!$C$4:$C$9,0),FALSE)</f>
        <v>0.50429999999999997</v>
      </c>
      <c r="AG29" s="9"/>
      <c r="AH29" s="12"/>
      <c r="AI29" s="9"/>
      <c r="AJ29" s="12"/>
      <c r="AK29" s="9"/>
      <c r="AL29" s="9"/>
      <c r="AM29" s="12"/>
      <c r="AN29" s="9"/>
      <c r="AO29" s="12"/>
      <c r="AP29" s="9"/>
      <c r="AQ29" s="12"/>
      <c r="AR29" s="12"/>
      <c r="AS29" s="12"/>
      <c r="AT29" s="12"/>
      <c r="AU29" s="12"/>
      <c r="AV29" s="12"/>
      <c r="AW29" s="12"/>
      <c r="AX29" s="9"/>
      <c r="AY29" s="12"/>
      <c r="AZ29" s="12"/>
      <c r="BA29" s="9"/>
      <c r="BB29" s="9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9"/>
      <c r="BN29" s="12"/>
      <c r="BO29" s="12"/>
      <c r="BP29" s="12"/>
      <c r="BQ29" s="9"/>
      <c r="BR29" s="12"/>
      <c r="BS29" s="12"/>
      <c r="BT29" s="12"/>
      <c r="BU29" s="9"/>
      <c r="BV29" s="12"/>
      <c r="BW29" s="9"/>
    </row>
    <row r="30" spans="3:75" ht="15" x14ac:dyDescent="0.25">
      <c r="Q30" s="42">
        <v>1982</v>
      </c>
      <c r="R30" s="46">
        <f>HLOOKUP(R$27,hybrid, MATCH($Q30,'Model solutions'!$C$4:$C$9,0),FALSE)</f>
        <v>0.74802999999999997</v>
      </c>
      <c r="S30" s="46">
        <f>HLOOKUP(S$27,hybrid, MATCH($Q30,'Model solutions'!$C$4:$C$9,0),FALSE)</f>
        <v>0.48655999999999999</v>
      </c>
      <c r="T30" s="46">
        <f>HLOOKUP(T$27,hybrid, MATCH($Q30,'Model solutions'!$C$4:$C$9,0),FALSE)</f>
        <v>0.54149999999999998</v>
      </c>
      <c r="U30" s="46">
        <f>HLOOKUP(U$27,hybrid, MATCH($Q30,'Model solutions'!$C$4:$C$9,0),FALSE)</f>
        <v>0.44630999999999998</v>
      </c>
      <c r="V30" s="46">
        <f>HLOOKUP(V$27,hybrid, MATCH($Q30,'Model solutions'!$C$4:$C$9,0),FALSE)</f>
        <v>0.48396</v>
      </c>
      <c r="W30" s="46">
        <f>HLOOKUP(W$27,hybrid, MATCH($Q30,'Model solutions'!$C$4:$C$9,0),FALSE)</f>
        <v>0.34516999999999998</v>
      </c>
      <c r="X30" s="46">
        <f>HLOOKUP(X$27,hybrid, MATCH($Q30,'Model solutions'!$C$4:$C$9,0),FALSE)</f>
        <v>0.20268</v>
      </c>
      <c r="Y30" s="46">
        <f>HLOOKUP(Y$27,hybrid, MATCH($Q30,'Model solutions'!$C$4:$C$9,0),FALSE)</f>
        <v>0.25847999999999999</v>
      </c>
      <c r="Z30" s="46">
        <f>HLOOKUP(Z$27,hybrid, MATCH($Q30,'Model solutions'!$C$4:$C$9,0),FALSE)</f>
        <v>0.40795999999999999</v>
      </c>
      <c r="AA30" s="46">
        <f>HLOOKUP(AA$27,hybrid, MATCH($Q30,'Model solutions'!$C$4:$C$9,0),FALSE)</f>
        <v>0.36053000000000002</v>
      </c>
      <c r="AB30" s="46">
        <f>HLOOKUP(AB$27,hybrid, MATCH($Q30,'Model solutions'!$C$4:$C$9,0),FALSE)</f>
        <v>0.35328999999999999</v>
      </c>
      <c r="AC30" s="46">
        <f>HLOOKUP(AC$27,hybrid, MATCH($Q30,'Model solutions'!$C$4:$C$9,0),FALSE)</f>
        <v>0.51017000000000001</v>
      </c>
      <c r="AG30" s="9"/>
      <c r="AH30" s="12"/>
      <c r="AI30" s="9"/>
      <c r="AJ30" s="12"/>
      <c r="AK30" s="9"/>
      <c r="AL30" s="9"/>
      <c r="AM30" s="12"/>
      <c r="AN30" s="9"/>
      <c r="AO30" s="12"/>
      <c r="AP30" s="9"/>
      <c r="AQ30" s="12"/>
      <c r="AR30" s="12"/>
      <c r="AS30" s="12"/>
      <c r="AT30" s="12"/>
      <c r="AU30" s="12"/>
      <c r="AV30" s="12"/>
      <c r="AW30" s="12"/>
      <c r="AX30" s="9"/>
      <c r="AY30" s="12"/>
      <c r="AZ30" s="12"/>
      <c r="BA30" s="9"/>
      <c r="BB30" s="9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9"/>
      <c r="BN30" s="9"/>
      <c r="BO30" s="12"/>
      <c r="BP30" s="12"/>
      <c r="BQ30" s="9"/>
      <c r="BR30" s="12"/>
      <c r="BS30" s="12"/>
      <c r="BT30" s="12"/>
      <c r="BU30" s="9"/>
      <c r="BV30" s="12"/>
      <c r="BW30" s="9"/>
    </row>
    <row r="31" spans="3:75" ht="15" x14ac:dyDescent="0.25">
      <c r="Q31" s="42">
        <v>1983</v>
      </c>
      <c r="R31" s="46">
        <f>HLOOKUP(R$27,hybrid, MATCH($Q31,'Model solutions'!$C$4:$C$9,0),FALSE)</f>
        <v>0.637799</v>
      </c>
      <c r="S31" s="46">
        <f>HLOOKUP(S$27,hybrid, MATCH($Q31,'Model solutions'!$C$4:$C$9,0),FALSE)</f>
        <v>0.419433</v>
      </c>
      <c r="T31" s="46">
        <f>HLOOKUP(T$27,hybrid, MATCH($Q31,'Model solutions'!$C$4:$C$9,0),FALSE)</f>
        <v>0.405891</v>
      </c>
      <c r="U31" s="46">
        <f>HLOOKUP(U$27,hybrid, MATCH($Q31,'Model solutions'!$C$4:$C$9,0),FALSE)</f>
        <v>0.43345400000000001</v>
      </c>
      <c r="V31" s="46">
        <f>HLOOKUP(V$27,hybrid, MATCH($Q31,'Model solutions'!$C$4:$C$9,0),FALSE)</f>
        <v>0.56616599999999995</v>
      </c>
      <c r="W31" s="46">
        <f>HLOOKUP(W$27,hybrid, MATCH($Q31,'Model solutions'!$C$4:$C$9,0),FALSE)</f>
        <v>0.35747699999999999</v>
      </c>
      <c r="X31" s="46">
        <f>HLOOKUP(X$27,hybrid, MATCH($Q31,'Model solutions'!$C$4:$C$9,0),FALSE)</f>
        <v>0.29030699999999998</v>
      </c>
      <c r="Y31" s="46">
        <f>HLOOKUP(Y$27,hybrid, MATCH($Q31,'Model solutions'!$C$4:$C$9,0),FALSE)</f>
        <v>0.37124299999999999</v>
      </c>
      <c r="Z31" s="46">
        <f>HLOOKUP(Z$27,hybrid, MATCH($Q31,'Model solutions'!$C$4:$C$9,0),FALSE)</f>
        <v>0.37654500000000002</v>
      </c>
      <c r="AA31" s="46">
        <f>HLOOKUP(AA$27,hybrid, MATCH($Q31,'Model solutions'!$C$4:$C$9,0),FALSE)</f>
        <v>0.39435799999999999</v>
      </c>
      <c r="AB31" s="46">
        <f>HLOOKUP(AB$27,hybrid, MATCH($Q31,'Model solutions'!$C$4:$C$9,0),FALSE)</f>
        <v>0.32336100000000001</v>
      </c>
      <c r="AC31" s="46">
        <f>HLOOKUP(AC$27,hybrid, MATCH($Q31,'Model solutions'!$C$4:$C$9,0),FALSE)</f>
        <v>0.45502399999999998</v>
      </c>
      <c r="AG31" s="9"/>
      <c r="AH31" s="12"/>
      <c r="AI31" s="9"/>
      <c r="AJ31" s="12"/>
      <c r="AK31" s="9"/>
      <c r="AL31" s="9"/>
      <c r="AM31" s="12"/>
      <c r="AN31" s="9"/>
      <c r="AO31" s="12"/>
      <c r="AP31" s="9"/>
      <c r="AQ31" s="12"/>
      <c r="AR31" s="12"/>
      <c r="AS31" s="9"/>
      <c r="AT31" s="12"/>
      <c r="AU31" s="12"/>
      <c r="AV31" s="12"/>
      <c r="AW31" s="12"/>
      <c r="AX31" s="9"/>
      <c r="AY31" s="12"/>
      <c r="AZ31" s="12"/>
      <c r="BA31" s="9"/>
      <c r="BB31" s="9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9"/>
      <c r="BN31" s="9"/>
      <c r="BO31" s="12"/>
      <c r="BP31" s="12"/>
      <c r="BQ31" s="9"/>
      <c r="BR31" s="12"/>
      <c r="BS31" s="12"/>
      <c r="BT31" s="12"/>
      <c r="BU31" s="9"/>
      <c r="BV31" s="12"/>
      <c r="BW31" s="9"/>
    </row>
    <row r="32" spans="3:75" ht="15" x14ac:dyDescent="0.25">
      <c r="Q32" s="42">
        <v>1984</v>
      </c>
      <c r="R32" s="46">
        <f>HLOOKUP(R$27,hybrid, MATCH($Q32,'Model solutions'!$C$4:$C$9,0),FALSE)</f>
        <v>0.56537999999999999</v>
      </c>
      <c r="S32" s="46">
        <f>HLOOKUP(S$27,hybrid, MATCH($Q32,'Model solutions'!$C$4:$C$9,0),FALSE)</f>
        <v>0.42968000000000001</v>
      </c>
      <c r="T32" s="46">
        <f>HLOOKUP(T$27,hybrid, MATCH($Q32,'Model solutions'!$C$4:$C$9,0),FALSE)</f>
        <v>0.34371000000000002</v>
      </c>
      <c r="U32" s="46">
        <f>HLOOKUP(U$27,hybrid, MATCH($Q32,'Model solutions'!$C$4:$C$9,0),FALSE)</f>
        <v>0.43495</v>
      </c>
      <c r="V32" s="46">
        <f>HLOOKUP(V$27,hybrid, MATCH($Q32,'Model solutions'!$C$4:$C$9,0),FALSE)</f>
        <v>0.55230999999999997</v>
      </c>
      <c r="W32" s="46">
        <f>HLOOKUP(W$27,hybrid, MATCH($Q32,'Model solutions'!$C$4:$C$9,0),FALSE)</f>
        <v>0.35189999999999999</v>
      </c>
      <c r="X32" s="46">
        <f>HLOOKUP(X$27,hybrid, MATCH($Q32,'Model solutions'!$C$4:$C$9,0),FALSE)</f>
        <v>0.43224000000000001</v>
      </c>
      <c r="Y32" s="46">
        <f>HLOOKUP(Y$27,hybrid, MATCH($Q32,'Model solutions'!$C$4:$C$9,0),FALSE)</f>
        <v>0.43726999999999999</v>
      </c>
      <c r="Z32" s="46">
        <f>HLOOKUP(Z$27,hybrid, MATCH($Q32,'Model solutions'!$C$4:$C$9,0),FALSE)</f>
        <v>0.38235000000000002</v>
      </c>
      <c r="AA32" s="46">
        <f>HLOOKUP(AA$27,hybrid, MATCH($Q32,'Model solutions'!$C$4:$C$9,0),FALSE)</f>
        <v>0.40122999999999998</v>
      </c>
      <c r="AB32" s="46">
        <f>HLOOKUP(AB$27,hybrid, MATCH($Q32,'Model solutions'!$C$4:$C$9,0),FALSE)</f>
        <v>0.35048000000000001</v>
      </c>
      <c r="AC32" s="46">
        <f>HLOOKUP(AC$27,hybrid, MATCH($Q32,'Model solutions'!$C$4:$C$9,0),FALSE)</f>
        <v>0.47458</v>
      </c>
      <c r="AG32" s="9"/>
      <c r="AH32" s="12"/>
      <c r="AI32" s="9"/>
      <c r="AJ32" s="12"/>
      <c r="AK32" s="9"/>
      <c r="AL32" s="9"/>
      <c r="AM32" s="12"/>
      <c r="AN32" s="9"/>
      <c r="AO32" s="12"/>
      <c r="AP32" s="9"/>
      <c r="AQ32" s="12"/>
      <c r="AR32" s="12"/>
      <c r="AS32" s="9"/>
      <c r="AT32" s="12"/>
      <c r="AU32" s="12"/>
      <c r="AV32" s="12"/>
      <c r="AW32" s="12"/>
      <c r="AX32" s="9"/>
      <c r="AY32" s="12"/>
      <c r="AZ32" s="12"/>
      <c r="BA32" s="9"/>
      <c r="BB32" s="9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9"/>
      <c r="BN32" s="9"/>
      <c r="BO32" s="12"/>
      <c r="BP32" s="12"/>
      <c r="BQ32" s="9"/>
      <c r="BR32" s="12"/>
      <c r="BS32" s="12"/>
      <c r="BT32" s="12"/>
      <c r="BU32" s="9"/>
      <c r="BV32" s="12"/>
      <c r="BW32" s="9"/>
    </row>
    <row r="33" spans="2:75" ht="15" x14ac:dyDescent="0.25">
      <c r="AG33" s="9"/>
      <c r="AH33" s="12"/>
      <c r="AI33" s="9"/>
      <c r="AJ33" s="12"/>
      <c r="AK33" s="9"/>
      <c r="AL33" s="9"/>
      <c r="AM33" s="12"/>
      <c r="AN33" s="9"/>
      <c r="AO33" s="12"/>
      <c r="AP33" s="9"/>
      <c r="AQ33" s="12"/>
      <c r="AR33" s="12"/>
      <c r="AS33" s="9"/>
      <c r="AT33" s="12"/>
      <c r="AU33" s="12"/>
      <c r="AV33" s="12"/>
      <c r="AW33" s="12"/>
      <c r="AX33" s="9"/>
      <c r="AY33" s="12"/>
      <c r="AZ33" s="12"/>
      <c r="BA33" s="9"/>
      <c r="BB33" s="9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9"/>
      <c r="BN33" s="9"/>
      <c r="BO33" s="12"/>
      <c r="BP33" s="12"/>
      <c r="BQ33" s="9"/>
      <c r="BR33" s="12"/>
      <c r="BS33" s="12"/>
      <c r="BT33" s="12"/>
      <c r="BU33" s="9"/>
      <c r="BV33" s="12"/>
      <c r="BW33" s="9"/>
    </row>
    <row r="34" spans="2:75" ht="15" x14ac:dyDescent="0.25">
      <c r="AG34" s="9"/>
      <c r="AH34" s="12"/>
      <c r="AI34" s="9"/>
      <c r="AJ34" s="12"/>
      <c r="AK34" s="9"/>
      <c r="AL34" s="9"/>
      <c r="AM34" s="12"/>
      <c r="AN34" s="9"/>
      <c r="AO34" s="12"/>
      <c r="AP34" s="9"/>
      <c r="AQ34" s="12"/>
      <c r="AR34" s="12"/>
      <c r="AS34" s="9"/>
      <c r="AT34" s="12"/>
      <c r="AU34" s="9"/>
      <c r="AV34" s="12"/>
      <c r="AW34" s="12"/>
      <c r="AX34" s="9"/>
      <c r="AY34" s="12"/>
      <c r="AZ34" s="12"/>
      <c r="BA34" s="9"/>
      <c r="BB34" s="9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9"/>
      <c r="BN34" s="9"/>
      <c r="BO34" s="12"/>
      <c r="BP34" s="12"/>
      <c r="BQ34" s="9"/>
      <c r="BR34" s="12"/>
      <c r="BS34" s="12"/>
      <c r="BT34" s="12"/>
      <c r="BU34" s="9"/>
      <c r="BV34" s="12"/>
      <c r="BW34" s="9"/>
    </row>
    <row r="35" spans="2:75" ht="15" x14ac:dyDescent="0.25">
      <c r="AG35" s="9"/>
      <c r="AH35" s="12"/>
      <c r="AI35" s="9"/>
      <c r="AJ35" s="12"/>
      <c r="AK35" s="9"/>
      <c r="AL35" s="9"/>
      <c r="AM35" s="12"/>
      <c r="AN35" s="9"/>
      <c r="AO35" s="12"/>
      <c r="AP35" s="9"/>
      <c r="AQ35" s="12"/>
      <c r="AR35" s="12"/>
      <c r="AS35" s="9"/>
      <c r="AT35" s="12"/>
      <c r="AU35" s="9"/>
      <c r="AV35" s="12"/>
      <c r="AW35" s="12"/>
      <c r="AX35" s="9"/>
      <c r="AY35" s="12"/>
      <c r="AZ35" s="12"/>
      <c r="BA35" s="9"/>
      <c r="BB35" s="9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9"/>
      <c r="BN35" s="9"/>
      <c r="BO35" s="12"/>
      <c r="BP35" s="12"/>
      <c r="BQ35" s="9"/>
      <c r="BR35" s="12"/>
      <c r="BS35" s="12"/>
      <c r="BT35" s="12"/>
      <c r="BU35" s="9"/>
      <c r="BV35" s="12"/>
      <c r="BW35" s="9"/>
    </row>
    <row r="36" spans="2:75" ht="15" x14ac:dyDescent="0.25">
      <c r="AG36" s="9"/>
      <c r="AH36" s="12"/>
      <c r="AI36" s="9"/>
      <c r="AJ36" s="12"/>
      <c r="AK36" s="9"/>
      <c r="AL36" s="9"/>
      <c r="AM36" s="12"/>
      <c r="AN36" s="9"/>
      <c r="AO36" s="12"/>
      <c r="AP36" s="9"/>
      <c r="AQ36" s="12"/>
      <c r="AR36" s="12"/>
      <c r="AS36" s="9"/>
      <c r="AT36" s="12"/>
      <c r="AU36" s="9"/>
      <c r="AV36" s="12"/>
      <c r="AW36" s="12"/>
      <c r="AX36" s="9"/>
      <c r="AY36" s="12"/>
      <c r="AZ36" s="12"/>
      <c r="BA36" s="9"/>
      <c r="BB36" s="9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9"/>
      <c r="BN36" s="9"/>
      <c r="BO36" s="12"/>
      <c r="BP36" s="12"/>
      <c r="BQ36" s="9"/>
      <c r="BR36" s="12"/>
      <c r="BS36" s="12"/>
      <c r="BT36" s="12"/>
      <c r="BU36" s="9"/>
      <c r="BV36" s="12"/>
      <c r="BW36" s="9"/>
    </row>
    <row r="37" spans="2:75" ht="15" x14ac:dyDescent="0.25">
      <c r="AG37" s="9"/>
      <c r="AH37" s="12"/>
      <c r="AI37" s="9"/>
      <c r="AJ37" s="12"/>
      <c r="AK37" s="9"/>
      <c r="AL37" s="9"/>
      <c r="AM37" s="12"/>
      <c r="AN37" s="9"/>
      <c r="AO37" s="12"/>
      <c r="AP37" s="9"/>
      <c r="AQ37" s="12"/>
      <c r="AR37" s="12"/>
      <c r="AS37" s="9"/>
      <c r="AT37" s="12"/>
      <c r="AU37" s="9"/>
      <c r="AV37" s="12"/>
      <c r="AW37" s="12"/>
      <c r="AX37" s="9"/>
      <c r="AY37" s="12"/>
      <c r="AZ37" s="12"/>
      <c r="BA37" s="9"/>
      <c r="BB37" s="9"/>
      <c r="BC37" s="12"/>
      <c r="BD37" s="12"/>
      <c r="BE37" s="12"/>
      <c r="BF37" s="12"/>
      <c r="BG37" s="12"/>
      <c r="BH37" s="12"/>
      <c r="BI37" s="9"/>
      <c r="BJ37" s="12"/>
      <c r="BK37" s="12"/>
      <c r="BL37" s="12"/>
      <c r="BM37" s="9"/>
      <c r="BN37" s="9"/>
      <c r="BO37" s="12"/>
      <c r="BP37" s="12"/>
      <c r="BQ37" s="9"/>
      <c r="BR37" s="12"/>
      <c r="BS37" s="12"/>
      <c r="BT37" s="12"/>
      <c r="BU37" s="9"/>
      <c r="BV37" s="12"/>
      <c r="BW37" s="9"/>
    </row>
    <row r="38" spans="2:75" ht="15" x14ac:dyDescent="0.25">
      <c r="AG38" s="9"/>
      <c r="AH38" s="12"/>
      <c r="AI38" s="9"/>
      <c r="AJ38" s="12"/>
      <c r="AK38" s="9"/>
      <c r="AL38" s="9"/>
      <c r="AM38" s="9"/>
      <c r="AN38" s="9"/>
      <c r="AO38" s="12"/>
      <c r="AP38" s="9"/>
      <c r="AQ38" s="12"/>
      <c r="AR38" s="12"/>
      <c r="AS38" s="9"/>
      <c r="AT38" s="12"/>
      <c r="AU38" s="9"/>
      <c r="AV38" s="12"/>
      <c r="AW38" s="12"/>
      <c r="AX38" s="9"/>
      <c r="AY38" s="12"/>
      <c r="AZ38" s="12"/>
      <c r="BA38" s="9"/>
      <c r="BB38" s="9"/>
      <c r="BC38" s="12"/>
      <c r="BD38" s="12"/>
      <c r="BE38" s="12"/>
      <c r="BF38" s="12"/>
      <c r="BG38" s="12"/>
      <c r="BH38" s="12"/>
      <c r="BI38" s="9"/>
      <c r="BJ38" s="12"/>
      <c r="BK38" s="12"/>
      <c r="BL38" s="12"/>
      <c r="BM38" s="12"/>
      <c r="BN38" s="9"/>
      <c r="BO38" s="12"/>
      <c r="BP38" s="12"/>
      <c r="BQ38" s="9"/>
      <c r="BR38" s="12"/>
      <c r="BS38" s="12"/>
      <c r="BT38" s="12"/>
      <c r="BU38" s="9"/>
      <c r="BV38" s="12"/>
      <c r="BW38" s="9"/>
    </row>
    <row r="39" spans="2:75" ht="15" x14ac:dyDescent="0.25">
      <c r="AD39" s="14"/>
      <c r="AE39" s="14"/>
      <c r="AG39" s="9"/>
      <c r="AH39" s="12"/>
      <c r="AI39" s="9"/>
      <c r="AJ39" s="12"/>
      <c r="AK39" s="9"/>
      <c r="AL39" s="9"/>
      <c r="AM39" s="9"/>
      <c r="AN39" s="9"/>
      <c r="AO39" s="12"/>
      <c r="AP39" s="9"/>
      <c r="AQ39" s="12"/>
      <c r="AR39" s="12"/>
      <c r="AS39" s="9"/>
      <c r="AT39" s="12"/>
      <c r="AU39" s="9"/>
      <c r="AV39" s="12"/>
      <c r="AW39" s="12"/>
      <c r="AX39" s="9"/>
      <c r="AY39" s="12"/>
      <c r="AZ39" s="12"/>
      <c r="BA39" s="9"/>
      <c r="BB39" s="9"/>
      <c r="BC39" s="12"/>
      <c r="BD39" s="12"/>
      <c r="BE39" s="12"/>
      <c r="BF39" s="12"/>
      <c r="BG39" s="12"/>
      <c r="BH39" s="12"/>
      <c r="BI39" s="9"/>
      <c r="BJ39" s="12"/>
      <c r="BK39" s="12"/>
      <c r="BL39" s="12"/>
      <c r="BM39" s="12"/>
      <c r="BN39" s="9"/>
      <c r="BO39" s="12"/>
      <c r="BP39" s="12"/>
      <c r="BQ39" s="9"/>
      <c r="BR39" s="12"/>
      <c r="BS39" s="12"/>
      <c r="BT39" s="12"/>
      <c r="BU39" s="9"/>
      <c r="BV39" s="12"/>
      <c r="BW39" s="9"/>
    </row>
    <row r="40" spans="2:75" ht="15" x14ac:dyDescent="0.25">
      <c r="AD40" s="14"/>
      <c r="AE40" s="14"/>
      <c r="AG40" s="9"/>
      <c r="AH40" s="12"/>
      <c r="AI40" s="9"/>
      <c r="AJ40" s="12"/>
      <c r="AK40" s="9"/>
      <c r="AL40" s="9"/>
      <c r="AM40" s="9"/>
      <c r="AN40" s="9"/>
      <c r="AO40" s="12"/>
      <c r="AP40" s="9"/>
      <c r="AQ40" s="12"/>
      <c r="AR40" s="12"/>
      <c r="AS40" s="9"/>
      <c r="AT40" s="12"/>
      <c r="AU40" s="9"/>
      <c r="AV40" s="12"/>
      <c r="AW40" s="12"/>
      <c r="AX40" s="9"/>
      <c r="AY40" s="12"/>
      <c r="AZ40" s="12"/>
      <c r="BA40" s="9"/>
      <c r="BB40" s="9"/>
      <c r="BC40" s="12"/>
      <c r="BD40" s="12"/>
      <c r="BE40" s="12"/>
      <c r="BF40" s="12"/>
      <c r="BG40" s="12"/>
      <c r="BH40" s="12"/>
      <c r="BI40" s="9"/>
      <c r="BJ40" s="12"/>
      <c r="BK40" s="12"/>
      <c r="BL40" s="12"/>
      <c r="BM40" s="12"/>
      <c r="BN40" s="9"/>
      <c r="BO40" s="12"/>
      <c r="BP40" s="12"/>
      <c r="BQ40" s="9"/>
      <c r="BR40" s="12"/>
      <c r="BS40" s="12"/>
      <c r="BT40" s="12"/>
      <c r="BU40" s="9"/>
      <c r="BV40" s="12"/>
      <c r="BW40" s="9"/>
    </row>
    <row r="41" spans="2:75" ht="15" x14ac:dyDescent="0.25">
      <c r="AD41" s="14"/>
      <c r="AE41" s="14"/>
      <c r="AG41" s="9"/>
      <c r="AH41" s="12"/>
      <c r="AI41" s="9"/>
      <c r="AJ41" s="12"/>
      <c r="AK41" s="9"/>
      <c r="AL41" s="9"/>
      <c r="AM41" s="9"/>
      <c r="AN41" s="9"/>
      <c r="AO41" s="12"/>
      <c r="AP41" s="9"/>
      <c r="AQ41" s="12"/>
      <c r="AR41" s="12"/>
      <c r="AS41" s="9"/>
      <c r="AT41" s="12"/>
      <c r="AU41" s="9"/>
      <c r="AV41" s="12"/>
      <c r="AW41" s="12"/>
      <c r="AX41" s="9"/>
      <c r="AY41" s="9"/>
      <c r="AZ41" s="12"/>
      <c r="BA41" s="9"/>
      <c r="BB41" s="9"/>
      <c r="BC41" s="12"/>
      <c r="BD41" s="12"/>
      <c r="BE41" s="12"/>
      <c r="BF41" s="12"/>
      <c r="BG41" s="12"/>
      <c r="BH41" s="12"/>
      <c r="BI41" s="9"/>
      <c r="BJ41" s="12"/>
      <c r="BK41" s="12"/>
      <c r="BL41" s="12"/>
      <c r="BM41" s="12"/>
      <c r="BN41" s="9"/>
      <c r="BO41" s="12"/>
      <c r="BP41" s="12"/>
      <c r="BQ41" s="9"/>
      <c r="BR41" s="12"/>
      <c r="BS41" s="12"/>
      <c r="BT41" s="12"/>
      <c r="BU41" s="9"/>
      <c r="BV41" s="12"/>
      <c r="BW41" s="9"/>
    </row>
    <row r="42" spans="2:75" ht="15" x14ac:dyDescent="0.25">
      <c r="B42" s="14"/>
      <c r="P42" s="14"/>
      <c r="AD42" s="14"/>
      <c r="AE42" s="14"/>
      <c r="AG42" s="9"/>
      <c r="AH42" s="12"/>
      <c r="AI42" s="9"/>
      <c r="AJ42" s="12"/>
      <c r="AK42" s="9"/>
      <c r="AL42" s="9"/>
      <c r="AM42" s="9"/>
      <c r="AN42" s="9"/>
      <c r="AO42" s="12"/>
      <c r="AP42" s="9"/>
      <c r="AQ42" s="12"/>
      <c r="AR42" s="12"/>
      <c r="AS42" s="9"/>
      <c r="AT42" s="12"/>
      <c r="AU42" s="9"/>
      <c r="AV42" s="12"/>
      <c r="AW42" s="12"/>
      <c r="AX42" s="9"/>
      <c r="AY42" s="9"/>
      <c r="AZ42" s="12"/>
      <c r="BA42" s="9"/>
      <c r="BB42" s="9"/>
      <c r="BC42" s="12"/>
      <c r="BD42" s="12"/>
      <c r="BE42" s="12"/>
      <c r="BF42" s="12"/>
      <c r="BG42" s="9"/>
      <c r="BH42" s="12"/>
      <c r="BI42" s="9"/>
      <c r="BJ42" s="12"/>
      <c r="BK42" s="12"/>
      <c r="BL42" s="12"/>
      <c r="BM42" s="12"/>
      <c r="BN42" s="9"/>
      <c r="BO42" s="12"/>
      <c r="BP42" s="12"/>
      <c r="BQ42" s="9"/>
      <c r="BR42" s="12"/>
      <c r="BS42" s="9"/>
      <c r="BT42" s="12"/>
      <c r="BU42" s="9"/>
      <c r="BV42" s="12"/>
      <c r="BW42" s="9"/>
    </row>
    <row r="43" spans="2:75" ht="15" x14ac:dyDescent="0.25">
      <c r="B43" s="14"/>
      <c r="P43" s="14"/>
      <c r="AD43" s="14"/>
      <c r="AE43" s="14"/>
      <c r="AG43" s="9"/>
      <c r="AH43" s="12"/>
      <c r="AI43" s="9"/>
      <c r="AJ43" s="12"/>
      <c r="AK43" s="9"/>
      <c r="AL43" s="9"/>
      <c r="AM43" s="9"/>
      <c r="AN43" s="9"/>
      <c r="AO43" s="12"/>
      <c r="AP43" s="9"/>
      <c r="AQ43" s="12"/>
      <c r="AR43" s="12"/>
      <c r="AS43" s="9"/>
      <c r="AT43" s="12"/>
      <c r="AU43" s="9"/>
      <c r="AV43" s="9"/>
      <c r="AW43" s="12"/>
      <c r="AX43" s="9"/>
      <c r="AY43" s="9"/>
      <c r="AZ43" s="12"/>
      <c r="BA43" s="9"/>
      <c r="BB43" s="9"/>
      <c r="BC43" s="12"/>
      <c r="BD43" s="12"/>
      <c r="BE43" s="12"/>
      <c r="BF43" s="12"/>
      <c r="BG43" s="9"/>
      <c r="BH43" s="12"/>
      <c r="BI43" s="9"/>
      <c r="BJ43" s="12"/>
      <c r="BK43" s="12"/>
      <c r="BL43" s="9"/>
      <c r="BM43" s="12"/>
      <c r="BN43" s="9"/>
      <c r="BO43" s="12"/>
      <c r="BP43" s="12"/>
      <c r="BQ43" s="9"/>
      <c r="BR43" s="12"/>
      <c r="BS43" s="9"/>
      <c r="BT43" s="12"/>
      <c r="BU43" s="9"/>
      <c r="BV43" s="12"/>
      <c r="BW43" s="9"/>
    </row>
    <row r="44" spans="2:75" ht="15" x14ac:dyDescent="0.25">
      <c r="B44" s="14"/>
      <c r="P44" s="14"/>
      <c r="AD44" s="14"/>
      <c r="AE44" s="14"/>
      <c r="AG44" s="9"/>
      <c r="AH44" s="12"/>
      <c r="AI44" s="9"/>
      <c r="AJ44" s="12"/>
      <c r="AK44" s="9"/>
      <c r="AL44" s="9"/>
      <c r="AM44" s="9"/>
      <c r="AN44" s="9"/>
      <c r="AO44" s="12"/>
      <c r="AP44" s="9"/>
      <c r="AQ44" s="12"/>
      <c r="AR44" s="12"/>
      <c r="AS44" s="9"/>
      <c r="AT44" s="12"/>
      <c r="AU44" s="9"/>
      <c r="AV44" s="9"/>
      <c r="AW44" s="12"/>
      <c r="AX44" s="9"/>
      <c r="AY44" s="9"/>
      <c r="AZ44" s="12"/>
      <c r="BA44" s="9"/>
      <c r="BB44" s="9"/>
      <c r="BC44" s="12"/>
      <c r="BD44" s="9"/>
      <c r="BE44" s="12"/>
      <c r="BF44" s="12"/>
      <c r="BG44" s="9"/>
      <c r="BH44" s="12"/>
      <c r="BI44" s="9"/>
      <c r="BJ44" s="12"/>
      <c r="BK44" s="9"/>
      <c r="BL44" s="9"/>
      <c r="BM44" s="12"/>
      <c r="BN44" s="9"/>
      <c r="BO44" s="12"/>
      <c r="BP44" s="12"/>
      <c r="BQ44" s="9"/>
      <c r="BR44" s="12"/>
      <c r="BS44" s="9"/>
      <c r="BT44" s="12"/>
      <c r="BU44" s="9"/>
      <c r="BV44" s="12"/>
      <c r="BW44" s="9"/>
    </row>
    <row r="45" spans="2:75" ht="15" x14ac:dyDescent="0.25">
      <c r="B45" s="14"/>
      <c r="P45" s="14"/>
      <c r="AG45" s="9"/>
      <c r="AH45" s="12"/>
      <c r="AI45" s="9"/>
      <c r="AJ45" s="12"/>
      <c r="AK45" s="9"/>
      <c r="AL45" s="9"/>
      <c r="AM45" s="9"/>
      <c r="AN45" s="9"/>
      <c r="AO45" s="12"/>
      <c r="AP45" s="9"/>
      <c r="AQ45" s="12"/>
      <c r="AR45" s="12"/>
      <c r="AS45" s="9"/>
      <c r="AT45" s="12"/>
      <c r="AU45" s="9"/>
      <c r="AV45" s="9"/>
      <c r="AW45" s="12"/>
      <c r="AX45" s="9"/>
      <c r="AY45" s="9"/>
      <c r="AZ45" s="12"/>
      <c r="BA45" s="9"/>
      <c r="BB45" s="9"/>
      <c r="BC45" s="12"/>
      <c r="BD45" s="9"/>
      <c r="BE45" s="12"/>
      <c r="BF45" s="12"/>
      <c r="BG45" s="9"/>
      <c r="BH45" s="12"/>
      <c r="BI45" s="9"/>
      <c r="BJ45" s="12"/>
      <c r="BK45" s="9"/>
      <c r="BL45" s="9"/>
      <c r="BM45" s="12"/>
      <c r="BN45" s="9"/>
      <c r="BO45" s="12"/>
      <c r="BP45" s="12"/>
      <c r="BQ45" s="9"/>
      <c r="BR45" s="12"/>
      <c r="BS45" s="9"/>
      <c r="BT45" s="12"/>
      <c r="BU45" s="9"/>
      <c r="BV45" s="12"/>
      <c r="BW45" s="9"/>
    </row>
    <row r="46" spans="2:75" ht="15" x14ac:dyDescent="0.25">
      <c r="B46" s="14"/>
      <c r="P46" s="14"/>
      <c r="AG46" s="9"/>
      <c r="AH46" s="12"/>
      <c r="AI46" s="9"/>
      <c r="AJ46" s="12"/>
      <c r="AK46" s="9"/>
      <c r="AL46" s="9"/>
      <c r="AM46" s="9"/>
      <c r="AN46" s="9"/>
      <c r="AO46" s="12"/>
      <c r="AP46" s="9"/>
      <c r="AQ46" s="12"/>
      <c r="AR46" s="12"/>
      <c r="AS46" s="9"/>
      <c r="AT46" s="12"/>
      <c r="AU46" s="9"/>
      <c r="AV46" s="9"/>
      <c r="AW46" s="12"/>
      <c r="AX46" s="9"/>
      <c r="AY46" s="9"/>
      <c r="AZ46" s="12"/>
      <c r="BA46" s="9"/>
      <c r="BB46" s="9"/>
      <c r="BC46" s="12"/>
      <c r="BD46" s="9"/>
      <c r="BE46" s="12"/>
      <c r="BF46" s="12"/>
      <c r="BG46" s="9"/>
      <c r="BH46" s="12"/>
      <c r="BI46" s="9"/>
      <c r="BJ46" s="12"/>
      <c r="BK46" s="9"/>
      <c r="BL46" s="9"/>
      <c r="BM46" s="12"/>
      <c r="BN46" s="9"/>
      <c r="BO46" s="12"/>
      <c r="BP46" s="12"/>
      <c r="BQ46" s="9"/>
      <c r="BR46" s="12"/>
      <c r="BS46" s="9"/>
      <c r="BT46" s="12"/>
      <c r="BU46" s="9"/>
      <c r="BV46" s="12"/>
      <c r="BW46" s="9"/>
    </row>
    <row r="47" spans="2:75" ht="15" x14ac:dyDescent="0.25">
      <c r="B47" s="14"/>
      <c r="P47" s="14"/>
      <c r="AG47" s="9"/>
      <c r="AH47" s="12"/>
      <c r="AI47" s="9"/>
      <c r="AJ47" s="12"/>
      <c r="AK47" s="9"/>
      <c r="AL47" s="9"/>
      <c r="AM47" s="9"/>
      <c r="AN47" s="9"/>
      <c r="AO47" s="12"/>
      <c r="AP47" s="9"/>
      <c r="AQ47" s="12"/>
      <c r="AR47" s="12"/>
      <c r="AS47" s="9"/>
      <c r="AT47" s="12"/>
      <c r="AU47" s="9"/>
      <c r="AV47" s="9"/>
      <c r="AW47" s="12"/>
      <c r="AX47" s="9"/>
      <c r="AY47" s="9"/>
      <c r="AZ47" s="12"/>
      <c r="BA47" s="9"/>
      <c r="BB47" s="9"/>
      <c r="BC47" s="12"/>
      <c r="BD47" s="9"/>
      <c r="BE47" s="12"/>
      <c r="BF47" s="12"/>
      <c r="BG47" s="9"/>
      <c r="BH47" s="12"/>
      <c r="BI47" s="9"/>
      <c r="BJ47" s="12"/>
      <c r="BK47" s="9"/>
      <c r="BL47" s="9"/>
      <c r="BM47" s="12"/>
      <c r="BN47" s="9"/>
      <c r="BO47" s="12"/>
      <c r="BP47" s="9"/>
      <c r="BQ47" s="9"/>
      <c r="BR47" s="12"/>
      <c r="BS47" s="9"/>
      <c r="BT47" s="12"/>
      <c r="BU47" s="9"/>
      <c r="BV47" s="12"/>
      <c r="BW47" s="9"/>
    </row>
    <row r="48" spans="2:75" ht="15" x14ac:dyDescent="0.25">
      <c r="B48" s="14"/>
      <c r="W48" s="9"/>
      <c r="X48" s="12"/>
      <c r="Y48" s="9"/>
      <c r="Z48" s="12"/>
      <c r="AA48" s="9"/>
      <c r="AB48" s="9"/>
      <c r="AC48" s="9"/>
      <c r="AD48" s="9"/>
      <c r="AE48" s="12"/>
      <c r="AF48" s="9"/>
      <c r="AG48" s="12"/>
      <c r="AH48" s="12"/>
      <c r="AI48" s="9"/>
      <c r="AJ48" s="12"/>
      <c r="AK48" s="9"/>
      <c r="AL48" s="9"/>
      <c r="AM48" s="12"/>
      <c r="AN48" s="9"/>
      <c r="AO48" s="9"/>
      <c r="AP48" s="12"/>
      <c r="AQ48" s="9"/>
      <c r="AR48" s="9"/>
      <c r="AS48" s="12"/>
      <c r="AT48" s="9"/>
      <c r="AU48" s="12"/>
      <c r="AV48" s="12"/>
      <c r="AW48" s="9"/>
      <c r="AX48" s="12"/>
      <c r="AY48" s="9"/>
      <c r="AZ48" s="12"/>
      <c r="BA48" s="9"/>
      <c r="BB48" s="9"/>
      <c r="BC48" s="12"/>
      <c r="BD48" s="9"/>
      <c r="BE48" s="12"/>
      <c r="BF48" s="9"/>
      <c r="BG48" s="9"/>
      <c r="BH48" s="12"/>
      <c r="BI48" s="9"/>
      <c r="BJ48" s="12"/>
      <c r="BK48" s="9"/>
      <c r="BL48" s="12"/>
      <c r="BM48" s="9"/>
    </row>
    <row r="49" spans="2:65" ht="15" x14ac:dyDescent="0.25">
      <c r="B49" s="14"/>
      <c r="W49" s="9"/>
      <c r="X49" s="12"/>
      <c r="Y49" s="9"/>
      <c r="Z49" s="12"/>
      <c r="AA49" s="9"/>
      <c r="AB49" s="9"/>
      <c r="AC49" s="9"/>
      <c r="AD49" s="9"/>
      <c r="AE49" s="12"/>
      <c r="AF49" s="9"/>
      <c r="AG49" s="12"/>
      <c r="AH49" s="12"/>
      <c r="AI49" s="9"/>
      <c r="AJ49" s="12"/>
      <c r="AK49" s="9"/>
      <c r="AL49" s="9"/>
      <c r="AM49" s="12"/>
      <c r="AN49" s="9"/>
      <c r="AO49" s="9"/>
      <c r="AP49" s="12"/>
      <c r="AQ49" s="9"/>
      <c r="AR49" s="9"/>
      <c r="AS49" s="12"/>
      <c r="AT49" s="9"/>
      <c r="AU49" s="12"/>
      <c r="AV49" s="12"/>
      <c r="AW49" s="9"/>
      <c r="AX49" s="12"/>
      <c r="AY49" s="9"/>
      <c r="AZ49" s="12"/>
      <c r="BA49" s="9"/>
      <c r="BB49" s="9"/>
      <c r="BC49" s="12"/>
      <c r="BD49" s="9"/>
      <c r="BE49" s="9"/>
      <c r="BF49" s="9"/>
      <c r="BG49" s="9"/>
      <c r="BH49" s="12"/>
      <c r="BI49" s="9"/>
      <c r="BJ49" s="12"/>
      <c r="BK49" s="9"/>
      <c r="BL49" s="12"/>
      <c r="BM49" s="9"/>
    </row>
    <row r="50" spans="2:65" ht="15" x14ac:dyDescent="0.25">
      <c r="B50" s="14"/>
      <c r="W50" s="9"/>
      <c r="X50" s="12"/>
      <c r="Y50" s="9"/>
      <c r="Z50" s="12"/>
      <c r="AA50" s="9"/>
      <c r="AB50" s="9"/>
      <c r="AC50" s="9"/>
      <c r="AD50" s="9"/>
      <c r="AE50" s="12"/>
      <c r="AF50" s="9"/>
      <c r="AG50" s="12"/>
      <c r="AH50" s="12"/>
      <c r="AI50" s="9"/>
      <c r="AJ50" s="12"/>
      <c r="AK50" s="9"/>
      <c r="AL50" s="9"/>
      <c r="AM50" s="12"/>
      <c r="AN50" s="9"/>
      <c r="AO50" s="9"/>
      <c r="AP50" s="12"/>
      <c r="AQ50" s="9"/>
      <c r="AR50" s="9"/>
      <c r="AS50" s="12"/>
      <c r="AT50" s="9"/>
      <c r="AU50" s="12"/>
      <c r="AV50" s="12"/>
      <c r="AW50" s="9"/>
      <c r="AX50" s="12"/>
      <c r="AY50" s="9"/>
      <c r="AZ50" s="12"/>
      <c r="BA50" s="9"/>
      <c r="BB50" s="9"/>
      <c r="BC50" s="12"/>
      <c r="BD50" s="9"/>
      <c r="BE50" s="9"/>
      <c r="BF50" s="9"/>
      <c r="BG50" s="9"/>
      <c r="BH50" s="12"/>
      <c r="BI50" s="9"/>
      <c r="BJ50" s="12"/>
      <c r="BK50" s="9"/>
      <c r="BL50" s="12"/>
      <c r="BM50" s="9"/>
    </row>
    <row r="51" spans="2:65" x14ac:dyDescent="0.2">
      <c r="B51" s="14"/>
    </row>
    <row r="52" spans="2:65" x14ac:dyDescent="0.2">
      <c r="B52" s="14"/>
    </row>
    <row r="53" spans="2:65" x14ac:dyDescent="0.2">
      <c r="B53" s="14"/>
    </row>
    <row r="188" spans="3:11" x14ac:dyDescent="0.2">
      <c r="C188" s="13" t="s">
        <v>54</v>
      </c>
      <c r="D188" s="13" t="s">
        <v>51</v>
      </c>
      <c r="E188" s="13" t="s">
        <v>50</v>
      </c>
      <c r="F188" s="13" t="s">
        <v>35</v>
      </c>
      <c r="G188" s="13" t="s">
        <v>36</v>
      </c>
      <c r="H188" s="13" t="s">
        <v>39</v>
      </c>
      <c r="I188" s="13" t="s">
        <v>40</v>
      </c>
      <c r="J188" s="13" t="s">
        <v>38</v>
      </c>
      <c r="K188" s="13" t="s">
        <v>37</v>
      </c>
    </row>
    <row r="189" spans="3:11" x14ac:dyDescent="0.2">
      <c r="C189" s="17">
        <v>0.03</v>
      </c>
      <c r="D189" s="17">
        <v>0.01</v>
      </c>
      <c r="E189" s="17">
        <v>0.01</v>
      </c>
      <c r="F189" s="16">
        <v>0.99</v>
      </c>
      <c r="G189" s="17">
        <v>0.86</v>
      </c>
      <c r="H189" s="17">
        <v>0.85</v>
      </c>
      <c r="I189" s="17">
        <v>0.18</v>
      </c>
      <c r="J189" s="17">
        <v>0.2</v>
      </c>
      <c r="K189" s="18">
        <v>0.23</v>
      </c>
    </row>
    <row r="190" spans="3:11" x14ac:dyDescent="0.2">
      <c r="C190" s="21">
        <v>0</v>
      </c>
      <c r="D190" s="21">
        <v>0.01</v>
      </c>
      <c r="E190" s="21">
        <v>0.01</v>
      </c>
      <c r="F190" s="20">
        <v>0.99</v>
      </c>
      <c r="G190" s="21">
        <v>0.84</v>
      </c>
      <c r="H190" s="21">
        <v>0.66</v>
      </c>
      <c r="I190" s="21">
        <v>0.18</v>
      </c>
      <c r="J190" s="21">
        <v>0.16</v>
      </c>
      <c r="K190" s="22">
        <v>0.3</v>
      </c>
    </row>
    <row r="191" spans="3:11" x14ac:dyDescent="0.2">
      <c r="C191" s="15">
        <v>0.46</v>
      </c>
      <c r="D191" s="15">
        <v>0</v>
      </c>
      <c r="E191" s="15">
        <v>0.01</v>
      </c>
      <c r="F191" s="24">
        <v>0.54</v>
      </c>
      <c r="G191" s="15">
        <v>0.69</v>
      </c>
      <c r="H191" s="15">
        <v>0.99</v>
      </c>
      <c r="I191" s="15">
        <v>0.39</v>
      </c>
      <c r="J191" s="15">
        <v>0.16</v>
      </c>
      <c r="K191" s="25">
        <v>0.35</v>
      </c>
    </row>
    <row r="192" spans="3:11" x14ac:dyDescent="0.2">
      <c r="C192" s="15">
        <v>0.95</v>
      </c>
      <c r="D192" s="15">
        <v>1</v>
      </c>
      <c r="E192" s="15">
        <v>0.01</v>
      </c>
      <c r="F192" s="24">
        <v>0.76</v>
      </c>
      <c r="G192" s="15">
        <v>0.01</v>
      </c>
      <c r="H192" s="15">
        <v>0.85</v>
      </c>
      <c r="I192" s="15">
        <v>1</v>
      </c>
      <c r="J192" s="15">
        <v>0.52</v>
      </c>
      <c r="K192" s="25">
        <v>0.18</v>
      </c>
    </row>
    <row r="193" spans="3:11" x14ac:dyDescent="0.2">
      <c r="C193" s="13">
        <v>0</v>
      </c>
      <c r="D193" s="13">
        <v>0.84</v>
      </c>
      <c r="E193" s="13">
        <v>0.99</v>
      </c>
      <c r="F193" s="26">
        <v>0.76</v>
      </c>
      <c r="G193" s="13">
        <v>0.64</v>
      </c>
      <c r="H193" s="13">
        <v>1</v>
      </c>
      <c r="I193" s="13">
        <v>0.23</v>
      </c>
      <c r="J193" s="13">
        <v>0.95</v>
      </c>
      <c r="K193" s="27">
        <v>0.01</v>
      </c>
    </row>
    <row r="214" spans="2:2" x14ac:dyDescent="0.2">
      <c r="B214" s="13" t="s">
        <v>53</v>
      </c>
    </row>
    <row r="215" spans="2:2" x14ac:dyDescent="0.2">
      <c r="B215" s="17">
        <v>1</v>
      </c>
    </row>
    <row r="216" spans="2:2" x14ac:dyDescent="0.2">
      <c r="B216" s="21">
        <v>1</v>
      </c>
    </row>
    <row r="217" spans="2:2" x14ac:dyDescent="0.2">
      <c r="B217" s="15">
        <v>1</v>
      </c>
    </row>
    <row r="218" spans="2:2" x14ac:dyDescent="0.2">
      <c r="B218" s="15">
        <v>0</v>
      </c>
    </row>
    <row r="219" spans="2:2" x14ac:dyDescent="0.2">
      <c r="B219" s="13">
        <v>0.69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F52" sqref="F52"/>
    </sheetView>
  </sheetViews>
  <sheetFormatPr defaultRowHeight="15" x14ac:dyDescent="0.25"/>
  <cols>
    <col min="1" max="1" width="17.7109375" customWidth="1"/>
  </cols>
  <sheetData>
    <row r="1" spans="1:31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31" x14ac:dyDescent="0.25">
      <c r="A2" t="s">
        <v>25</v>
      </c>
      <c r="B2">
        <v>0.67100000000000004</v>
      </c>
      <c r="C2">
        <v>0.20599999999999999</v>
      </c>
      <c r="D2">
        <v>0.44700000000000001</v>
      </c>
      <c r="E2">
        <v>0.105</v>
      </c>
      <c r="F2">
        <v>0.22</v>
      </c>
      <c r="G2">
        <v>5.5800000000000002E-2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2"/>
      <c r="Q2" s="1">
        <v>0.205319</v>
      </c>
      <c r="R2" s="1">
        <v>0.298128</v>
      </c>
      <c r="S2" s="1">
        <v>0.49655300000000002</v>
      </c>
      <c r="U2" s="3" t="s">
        <v>68</v>
      </c>
      <c r="V2" s="3" t="s">
        <v>68</v>
      </c>
      <c r="W2" s="3" t="s">
        <v>68</v>
      </c>
      <c r="X2" s="2"/>
      <c r="Y2" s="3">
        <v>0.205319</v>
      </c>
      <c r="Z2" s="3">
        <v>0.298128</v>
      </c>
      <c r="AA2" s="3">
        <v>0.49655300000000002</v>
      </c>
      <c r="AC2" s="4">
        <v>0.22634499999999999</v>
      </c>
      <c r="AD2" s="4">
        <v>0.30426700000000001</v>
      </c>
      <c r="AE2" s="4">
        <v>0.46938800000000003</v>
      </c>
    </row>
    <row r="3" spans="1:31" x14ac:dyDescent="0.25">
      <c r="I3" s="3" t="s">
        <v>24</v>
      </c>
      <c r="J3" s="3">
        <v>14.0594</v>
      </c>
      <c r="K3" s="3">
        <v>21.12772</v>
      </c>
      <c r="M3" s="1" t="s">
        <v>68</v>
      </c>
      <c r="N3" s="1" t="s">
        <v>68</v>
      </c>
      <c r="O3" s="1" t="s">
        <v>68</v>
      </c>
      <c r="P3" s="2"/>
      <c r="Q3" s="1">
        <v>0.21313399999999999</v>
      </c>
      <c r="R3" s="1">
        <v>0.27939000000000003</v>
      </c>
      <c r="S3" s="1">
        <v>0.50747600000000004</v>
      </c>
      <c r="U3" s="3" t="s">
        <v>68</v>
      </c>
      <c r="V3" s="3" t="s">
        <v>68</v>
      </c>
      <c r="W3" s="3" t="s">
        <v>68</v>
      </c>
      <c r="X3" s="2"/>
      <c r="Y3" s="3">
        <v>0.21065600000000001</v>
      </c>
      <c r="Z3" s="3">
        <v>0.26475399999999999</v>
      </c>
      <c r="AA3" s="3">
        <v>0.52459100000000003</v>
      </c>
      <c r="AC3" s="4">
        <v>0.20222599999999999</v>
      </c>
      <c r="AD3" s="4">
        <v>0.27829300000000001</v>
      </c>
      <c r="AE3" s="4">
        <v>0.51948099999999997</v>
      </c>
    </row>
    <row r="4" spans="1:31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2"/>
      <c r="Q4" s="1">
        <v>0.203816</v>
      </c>
      <c r="R4" s="1">
        <v>0.257353</v>
      </c>
      <c r="S4" s="1">
        <v>0.53883099999999995</v>
      </c>
      <c r="U4" s="3" t="s">
        <v>68</v>
      </c>
      <c r="V4" s="3" t="s">
        <v>68</v>
      </c>
      <c r="W4" s="3" t="s">
        <v>68</v>
      </c>
      <c r="X4" s="2"/>
      <c r="Y4" s="3">
        <v>0.19933799999999999</v>
      </c>
      <c r="Z4" s="3">
        <v>0.25878499999999999</v>
      </c>
      <c r="AA4" s="3">
        <v>0.54187700000000005</v>
      </c>
      <c r="AC4" s="4">
        <v>0.20686499999999999</v>
      </c>
      <c r="AD4" s="4">
        <v>0.261596</v>
      </c>
      <c r="AE4" s="4">
        <v>0.53154000000000001</v>
      </c>
    </row>
    <row r="5" spans="1:31" x14ac:dyDescent="0.25">
      <c r="I5" s="1" t="s">
        <v>27</v>
      </c>
      <c r="J5" s="1">
        <v>13.87815</v>
      </c>
      <c r="K5" s="1">
        <v>20.946470000000001</v>
      </c>
      <c r="M5" s="1" t="s">
        <v>68</v>
      </c>
      <c r="N5" s="1" t="s">
        <v>68</v>
      </c>
      <c r="O5" s="1" t="s">
        <v>68</v>
      </c>
      <c r="P5" s="2"/>
      <c r="Q5" s="1">
        <v>0.198189</v>
      </c>
      <c r="R5" s="1">
        <v>0.255577</v>
      </c>
      <c r="S5" s="1">
        <v>0.54623299999999997</v>
      </c>
      <c r="U5" s="3" t="s">
        <v>68</v>
      </c>
      <c r="V5" s="3" t="s">
        <v>68</v>
      </c>
      <c r="W5" s="3" t="s">
        <v>68</v>
      </c>
      <c r="X5" s="2"/>
      <c r="Y5" s="3">
        <v>0.19709299999999999</v>
      </c>
      <c r="Z5" s="3">
        <v>0.250168</v>
      </c>
      <c r="AA5" s="3">
        <v>0.55274000000000001</v>
      </c>
      <c r="AC5" s="4">
        <v>0.183673</v>
      </c>
      <c r="AD5" s="4">
        <v>0.25417400000000001</v>
      </c>
      <c r="AE5" s="4">
        <v>0.56215199999999999</v>
      </c>
    </row>
    <row r="6" spans="1:31" x14ac:dyDescent="0.25">
      <c r="M6" s="1" t="s">
        <v>68</v>
      </c>
      <c r="N6" s="1" t="s">
        <v>68</v>
      </c>
      <c r="O6" s="1" t="s">
        <v>68</v>
      </c>
      <c r="P6" s="2"/>
      <c r="Q6" s="1">
        <v>0.19523399999999999</v>
      </c>
      <c r="R6" s="1">
        <v>0.23925299999999999</v>
      </c>
      <c r="S6" s="1">
        <v>0.56551300000000004</v>
      </c>
      <c r="U6" s="3" t="s">
        <v>68</v>
      </c>
      <c r="V6" s="3" t="s">
        <v>68</v>
      </c>
      <c r="W6" s="3" t="s">
        <v>68</v>
      </c>
      <c r="X6" s="2"/>
      <c r="Y6" s="3">
        <v>0.194105</v>
      </c>
      <c r="Z6" s="3">
        <v>0.24639800000000001</v>
      </c>
      <c r="AA6" s="3">
        <v>0.55949700000000002</v>
      </c>
      <c r="AC6" s="4">
        <v>0.209647</v>
      </c>
      <c r="AD6" s="4">
        <v>0.242115</v>
      </c>
      <c r="AE6" s="4">
        <v>0.54823699999999997</v>
      </c>
    </row>
    <row r="7" spans="1:31" x14ac:dyDescent="0.25">
      <c r="M7" s="1" t="s">
        <v>68</v>
      </c>
      <c r="N7" s="1" t="s">
        <v>68</v>
      </c>
      <c r="O7" s="1" t="s">
        <v>68</v>
      </c>
      <c r="P7" s="2"/>
      <c r="Q7" s="1">
        <v>0.191577</v>
      </c>
      <c r="R7" s="1">
        <v>0.25188899999999997</v>
      </c>
      <c r="S7" s="1">
        <v>0.55653399999999997</v>
      </c>
      <c r="U7" s="3" t="s">
        <v>68</v>
      </c>
      <c r="V7" s="3" t="s">
        <v>68</v>
      </c>
      <c r="W7" s="3" t="s">
        <v>68</v>
      </c>
      <c r="X7" s="2"/>
      <c r="Y7" s="3">
        <v>0.19276199999999999</v>
      </c>
      <c r="Z7" s="3">
        <v>0.24351500000000001</v>
      </c>
      <c r="AA7" s="3">
        <v>0.56372299999999997</v>
      </c>
      <c r="AC7" s="4">
        <v>0.172542</v>
      </c>
      <c r="AD7" s="4">
        <v>0.24582599999999999</v>
      </c>
      <c r="AE7" s="4">
        <v>0.58163299999999996</v>
      </c>
    </row>
    <row r="8" spans="1:31" x14ac:dyDescent="0.25">
      <c r="M8" s="1" t="s">
        <v>68</v>
      </c>
      <c r="N8" s="1" t="s">
        <v>68</v>
      </c>
      <c r="O8" s="1" t="s">
        <v>68</v>
      </c>
      <c r="P8" s="2"/>
      <c r="Q8" s="1">
        <v>0.19217799999999999</v>
      </c>
      <c r="R8" s="1">
        <v>0.23009099999999999</v>
      </c>
      <c r="S8" s="1">
        <v>0.57773099999999999</v>
      </c>
      <c r="U8" s="3" t="s">
        <v>68</v>
      </c>
      <c r="V8" s="3" t="s">
        <v>68</v>
      </c>
      <c r="W8" s="3" t="s">
        <v>68</v>
      </c>
      <c r="X8" s="2"/>
      <c r="Y8" s="3">
        <v>0.19175200000000001</v>
      </c>
      <c r="Z8" s="3">
        <v>0.24188899999999999</v>
      </c>
      <c r="AA8" s="3">
        <v>0.56635899999999995</v>
      </c>
      <c r="AC8" s="4">
        <v>0.17718</v>
      </c>
      <c r="AD8" s="4">
        <v>0.244898</v>
      </c>
      <c r="AE8" s="4">
        <v>0.57792200000000005</v>
      </c>
    </row>
    <row r="9" spans="1:31" x14ac:dyDescent="0.25">
      <c r="M9" s="1" t="s">
        <v>68</v>
      </c>
      <c r="N9" s="1" t="s">
        <v>68</v>
      </c>
      <c r="O9" s="1" t="s">
        <v>68</v>
      </c>
      <c r="P9" s="2"/>
      <c r="Q9" s="1">
        <v>0.191944</v>
      </c>
      <c r="R9" s="1">
        <v>0.232687</v>
      </c>
      <c r="S9" s="1">
        <v>0.57536900000000002</v>
      </c>
      <c r="U9" s="3" t="s">
        <v>68</v>
      </c>
      <c r="V9" s="3" t="s">
        <v>68</v>
      </c>
      <c r="W9" s="3" t="s">
        <v>68</v>
      </c>
      <c r="X9" s="2"/>
      <c r="Y9" s="3">
        <v>0.19117799999999999</v>
      </c>
      <c r="Z9" s="3">
        <v>0.240817</v>
      </c>
      <c r="AA9" s="3">
        <v>0.56800499999999998</v>
      </c>
      <c r="AC9" s="4">
        <v>0.20871999999999999</v>
      </c>
      <c r="AD9" s="4">
        <v>0.217996</v>
      </c>
      <c r="AE9" s="4">
        <v>0.57328400000000002</v>
      </c>
    </row>
    <row r="11" spans="1:31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-2.1025999999999989E-2</v>
      </c>
      <c r="R11">
        <f>R2-$AD2</f>
        <v>-6.1390000000000056E-3</v>
      </c>
      <c r="S11">
        <f>S2-$AE2</f>
        <v>2.7164999999999995E-2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-2.1025999999999989E-2</v>
      </c>
      <c r="Z11">
        <f>Z2-$AD2</f>
        <v>-6.1390000000000056E-3</v>
      </c>
      <c r="AA11">
        <f>AA2-$AE2</f>
        <v>2.7164999999999995E-2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31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1.0908000000000001E-2</v>
      </c>
      <c r="R12">
        <f t="shared" ref="R12:R18" si="4">R3-$AD3</f>
        <v>1.0970000000000146E-3</v>
      </c>
      <c r="S12">
        <f t="shared" ref="S12:S18" si="5">S3-$AE3</f>
        <v>-1.2004999999999932E-2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8.4300000000000208E-3</v>
      </c>
      <c r="Z12">
        <f t="shared" ref="Z12:Z18" si="10">Z3-$AD3</f>
        <v>-1.3539000000000023E-2</v>
      </c>
      <c r="AA12">
        <f t="shared" ref="AA12:AA18" si="11">AA3-$AE3</f>
        <v>5.1100000000000589E-3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31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-3.0489999999999962E-3</v>
      </c>
      <c r="R13">
        <f t="shared" si="4"/>
        <v>-4.2429999999999968E-3</v>
      </c>
      <c r="S13">
        <f t="shared" si="5"/>
        <v>7.2909999999999364E-3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-7.5270000000000059E-3</v>
      </c>
      <c r="Z13">
        <f t="shared" si="10"/>
        <v>-2.8110000000000079E-3</v>
      </c>
      <c r="AA13">
        <f t="shared" si="11"/>
        <v>1.0337000000000041E-2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31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1.4516000000000001E-2</v>
      </c>
      <c r="R14">
        <f t="shared" si="4"/>
        <v>1.4029999999999876E-3</v>
      </c>
      <c r="S14">
        <f t="shared" si="5"/>
        <v>-1.5919000000000016E-2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1.3419999999999987E-2</v>
      </c>
      <c r="Z14">
        <f t="shared" si="10"/>
        <v>-4.0060000000000096E-3</v>
      </c>
      <c r="AA14">
        <f t="shared" si="11"/>
        <v>-9.4119999999999759E-3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31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-1.4413000000000009E-2</v>
      </c>
      <c r="R15">
        <f t="shared" si="4"/>
        <v>-2.8620000000000034E-3</v>
      </c>
      <c r="S15">
        <f t="shared" si="5"/>
        <v>1.7276000000000069E-2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-1.5542E-2</v>
      </c>
      <c r="Z15">
        <f t="shared" si="10"/>
        <v>4.283000000000009E-3</v>
      </c>
      <c r="AA15">
        <f t="shared" si="11"/>
        <v>1.1260000000000048E-2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31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1.9034999999999996E-2</v>
      </c>
      <c r="R16">
        <f t="shared" si="4"/>
        <v>6.0629999999999851E-3</v>
      </c>
      <c r="S16">
        <f t="shared" si="5"/>
        <v>-2.5098999999999982E-2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2.0219999999999988E-2</v>
      </c>
      <c r="Z16">
        <f t="shared" si="10"/>
        <v>-2.3109999999999797E-3</v>
      </c>
      <c r="AA16">
        <f t="shared" si="11"/>
        <v>-1.7909999999999981E-2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1.4997999999999984E-2</v>
      </c>
      <c r="R17">
        <f t="shared" si="4"/>
        <v>-1.4807000000000015E-2</v>
      </c>
      <c r="S17">
        <f t="shared" si="5"/>
        <v>-1.9100000000005224E-4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1.4572000000000002E-2</v>
      </c>
      <c r="Z17">
        <f t="shared" si="10"/>
        <v>-3.0090000000000117E-3</v>
      </c>
      <c r="AA17">
        <f t="shared" si="11"/>
        <v>-1.1563000000000101E-2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-1.6775999999999985E-2</v>
      </c>
      <c r="R18">
        <f t="shared" si="4"/>
        <v>1.469100000000001E-2</v>
      </c>
      <c r="S18">
        <f t="shared" si="5"/>
        <v>2.0850000000000035E-3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-1.7542000000000002E-2</v>
      </c>
      <c r="Z18">
        <f t="shared" si="10"/>
        <v>2.2821000000000008E-2</v>
      </c>
      <c r="AA18">
        <f t="shared" si="11"/>
        <v>-5.2790000000000337E-3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6.7214937900737515E-2</v>
      </c>
      <c r="U20" t="e">
        <f>SQRT(SUMSQ(U11:W18))</f>
        <v>#VALUE!</v>
      </c>
      <c r="Y20">
        <f>SQRT(SUMSQ(Y11:AA18))</f>
        <v>6.5478778974565527E-2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zoomScale="70" zoomScaleNormal="70" workbookViewId="0">
      <selection activeCell="H42" sqref="H42"/>
    </sheetView>
  </sheetViews>
  <sheetFormatPr defaultRowHeight="15" x14ac:dyDescent="0.25"/>
  <cols>
    <col min="1" max="1" width="17.7109375" customWidth="1"/>
    <col min="2" max="7" width="9.85546875" customWidth="1"/>
  </cols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P1" t="s">
        <v>6</v>
      </c>
      <c r="Q1" t="s">
        <v>7</v>
      </c>
      <c r="S1" s="1" t="s">
        <v>8</v>
      </c>
      <c r="T1" s="1" t="s">
        <v>9</v>
      </c>
      <c r="U1" s="1" t="s">
        <v>10</v>
      </c>
      <c r="V1" s="2"/>
      <c r="W1" s="1" t="s">
        <v>11</v>
      </c>
      <c r="X1" s="1" t="s">
        <v>12</v>
      </c>
      <c r="Y1" s="1" t="s">
        <v>13</v>
      </c>
      <c r="AA1" s="3" t="s">
        <v>14</v>
      </c>
      <c r="AB1" s="3" t="s">
        <v>15</v>
      </c>
      <c r="AC1" s="3" t="s">
        <v>16</v>
      </c>
      <c r="AD1" s="2"/>
      <c r="AE1" s="3" t="s">
        <v>17</v>
      </c>
      <c r="AF1" s="3" t="s">
        <v>18</v>
      </c>
      <c r="AG1" s="3" t="s">
        <v>19</v>
      </c>
      <c r="AI1" s="4" t="s">
        <v>20</v>
      </c>
      <c r="AJ1" s="4" t="s">
        <v>21</v>
      </c>
      <c r="AK1" s="4" t="s">
        <v>22</v>
      </c>
    </row>
    <row r="2" spans="1:37" x14ac:dyDescent="0.25">
      <c r="A2" t="s">
        <v>25</v>
      </c>
      <c r="B2">
        <v>0.73199999999999998</v>
      </c>
      <c r="C2">
        <v>0.622</v>
      </c>
      <c r="D2">
        <v>0.44400000000000001</v>
      </c>
      <c r="E2">
        <v>0.46100000000000002</v>
      </c>
      <c r="F2">
        <v>0.56899999999999995</v>
      </c>
      <c r="G2">
        <v>0.41499999999999998</v>
      </c>
      <c r="H2">
        <v>0.26900000000000002</v>
      </c>
      <c r="I2">
        <v>0.45700000000000002</v>
      </c>
      <c r="J2">
        <v>0.42599999999999999</v>
      </c>
      <c r="K2">
        <v>0.442</v>
      </c>
      <c r="L2">
        <v>0.47</v>
      </c>
      <c r="M2">
        <v>0.54800000000000004</v>
      </c>
      <c r="O2" s="3" t="s">
        <v>23</v>
      </c>
      <c r="P2" s="3" t="s">
        <v>68</v>
      </c>
      <c r="Q2" s="3" t="s">
        <v>68</v>
      </c>
      <c r="S2" s="1" t="s">
        <v>68</v>
      </c>
      <c r="T2" s="1" t="s">
        <v>68</v>
      </c>
      <c r="U2" s="1" t="s">
        <v>68</v>
      </c>
      <c r="V2" s="2"/>
      <c r="W2" s="1">
        <v>0.17976400000000001</v>
      </c>
      <c r="X2" s="1">
        <v>0.31249900000000003</v>
      </c>
      <c r="Y2" s="1">
        <v>0.50773599999999997</v>
      </c>
      <c r="AA2" s="3" t="s">
        <v>68</v>
      </c>
      <c r="AB2" s="3" t="s">
        <v>68</v>
      </c>
      <c r="AC2" s="3" t="s">
        <v>68</v>
      </c>
      <c r="AD2" s="2"/>
      <c r="AE2" s="3">
        <v>0.17976400000000001</v>
      </c>
      <c r="AF2" s="3">
        <v>0.31249900000000003</v>
      </c>
      <c r="AG2" s="3">
        <v>0.50773599999999997</v>
      </c>
      <c r="AI2" s="4">
        <v>0.17488799999999999</v>
      </c>
      <c r="AJ2" s="4">
        <v>0.292601</v>
      </c>
      <c r="AK2" s="4">
        <v>0.53251099999999996</v>
      </c>
    </row>
    <row r="3" spans="1:37" x14ac:dyDescent="0.25">
      <c r="O3" s="3" t="s">
        <v>24</v>
      </c>
      <c r="P3" s="3">
        <v>351.09269999999998</v>
      </c>
      <c r="Q3" s="3">
        <v>365.2294</v>
      </c>
      <c r="S3" s="1" t="s">
        <v>68</v>
      </c>
      <c r="T3" s="1" t="s">
        <v>68</v>
      </c>
      <c r="U3" s="1" t="s">
        <v>68</v>
      </c>
      <c r="V3" s="2"/>
      <c r="W3" s="1">
        <v>0.17593200000000001</v>
      </c>
      <c r="X3" s="1">
        <v>0.31490299999999999</v>
      </c>
      <c r="Y3" s="1">
        <v>0.50916499999999998</v>
      </c>
      <c r="AA3" s="3" t="s">
        <v>68</v>
      </c>
      <c r="AB3" s="3" t="s">
        <v>68</v>
      </c>
      <c r="AC3" s="3" t="s">
        <v>68</v>
      </c>
      <c r="AD3" s="2"/>
      <c r="AE3" s="3">
        <v>0.176674</v>
      </c>
      <c r="AF3" s="3">
        <v>0.32749099999999998</v>
      </c>
      <c r="AG3" s="3">
        <v>0.49583500000000003</v>
      </c>
      <c r="AI3" s="4">
        <v>0.153587</v>
      </c>
      <c r="AJ3" s="4">
        <v>0.29484300000000002</v>
      </c>
      <c r="AK3" s="4">
        <v>0.55157</v>
      </c>
    </row>
    <row r="4" spans="1:37" x14ac:dyDescent="0.25">
      <c r="O4" s="1" t="s">
        <v>26</v>
      </c>
      <c r="P4" s="1" t="s">
        <v>68</v>
      </c>
      <c r="Q4" s="1" t="s">
        <v>68</v>
      </c>
      <c r="S4" s="1" t="s">
        <v>68</v>
      </c>
      <c r="T4" s="1" t="s">
        <v>68</v>
      </c>
      <c r="U4" s="1" t="s">
        <v>68</v>
      </c>
      <c r="V4" s="2"/>
      <c r="W4" s="1">
        <v>0.16928000000000001</v>
      </c>
      <c r="X4" s="1">
        <v>0.31055500000000003</v>
      </c>
      <c r="Y4" s="1">
        <v>0.52016499999999999</v>
      </c>
      <c r="AA4" s="3" t="s">
        <v>68</v>
      </c>
      <c r="AB4" s="3" t="s">
        <v>68</v>
      </c>
      <c r="AC4" s="3" t="s">
        <v>68</v>
      </c>
      <c r="AD4" s="2"/>
      <c r="AE4" s="3">
        <v>0.175376</v>
      </c>
      <c r="AF4" s="3">
        <v>0.33503100000000002</v>
      </c>
      <c r="AG4" s="3">
        <v>0.489593</v>
      </c>
      <c r="AI4" s="4">
        <v>0.16703999999999999</v>
      </c>
      <c r="AJ4" s="4">
        <v>0.26457399999999998</v>
      </c>
      <c r="AK4" s="4">
        <v>0.56838599999999995</v>
      </c>
    </row>
    <row r="5" spans="1:37" x14ac:dyDescent="0.25">
      <c r="O5" s="1" t="s">
        <v>27</v>
      </c>
      <c r="P5" s="1">
        <v>117.59269999999999</v>
      </c>
      <c r="Q5" s="1">
        <v>131.7294</v>
      </c>
      <c r="S5" s="1" t="s">
        <v>68</v>
      </c>
      <c r="T5" s="1" t="s">
        <v>68</v>
      </c>
      <c r="U5" s="1" t="s">
        <v>68</v>
      </c>
      <c r="V5" s="2"/>
      <c r="W5" s="1">
        <v>0.17469999999999999</v>
      </c>
      <c r="X5" s="1">
        <v>0.29661999999999999</v>
      </c>
      <c r="Y5" s="1">
        <v>0.52868000000000004</v>
      </c>
      <c r="AA5" s="3" t="s">
        <v>68</v>
      </c>
      <c r="AB5" s="3" t="s">
        <v>68</v>
      </c>
      <c r="AC5" s="3" t="s">
        <v>68</v>
      </c>
      <c r="AD5" s="2"/>
      <c r="AE5" s="3">
        <v>0.174813</v>
      </c>
      <c r="AF5" s="3">
        <v>0.33886899999999998</v>
      </c>
      <c r="AG5" s="3">
        <v>0.48631799999999997</v>
      </c>
      <c r="AI5" s="4">
        <v>0.161435</v>
      </c>
      <c r="AJ5" s="4">
        <v>0.270179</v>
      </c>
      <c r="AK5" s="4">
        <v>0.56838599999999995</v>
      </c>
    </row>
    <row r="6" spans="1:37" x14ac:dyDescent="0.25">
      <c r="S6" s="1" t="s">
        <v>68</v>
      </c>
      <c r="T6" s="1" t="s">
        <v>68</v>
      </c>
      <c r="U6" s="1" t="s">
        <v>68</v>
      </c>
      <c r="V6" s="2"/>
      <c r="W6" s="1">
        <v>0.17272699999999999</v>
      </c>
      <c r="X6" s="1">
        <v>0.29841400000000001</v>
      </c>
      <c r="Y6" s="1">
        <v>0.52885899999999997</v>
      </c>
      <c r="AA6" s="3" t="s">
        <v>68</v>
      </c>
      <c r="AB6" s="3" t="s">
        <v>68</v>
      </c>
      <c r="AC6" s="3" t="s">
        <v>68</v>
      </c>
      <c r="AD6" s="2"/>
      <c r="AE6" s="3">
        <v>0.17455899999999999</v>
      </c>
      <c r="AF6" s="3">
        <v>0.34084300000000001</v>
      </c>
      <c r="AG6" s="3">
        <v>0.48459799999999997</v>
      </c>
      <c r="AI6" s="4">
        <v>0.17713000000000001</v>
      </c>
      <c r="AJ6" s="4">
        <v>0.25672600000000001</v>
      </c>
      <c r="AK6" s="4">
        <v>0.56614299999999995</v>
      </c>
    </row>
    <row r="7" spans="1:37" x14ac:dyDescent="0.25">
      <c r="S7" s="1" t="s">
        <v>68</v>
      </c>
      <c r="T7" s="1" t="s">
        <v>68</v>
      </c>
      <c r="U7" s="1" t="s">
        <v>68</v>
      </c>
      <c r="V7" s="2"/>
      <c r="W7" s="1">
        <v>0.17804400000000001</v>
      </c>
      <c r="X7" s="1">
        <v>0.29470499999999999</v>
      </c>
      <c r="Y7" s="1">
        <v>0.52725100000000003</v>
      </c>
      <c r="AA7" s="3" t="s">
        <v>68</v>
      </c>
      <c r="AB7" s="3" t="s">
        <v>68</v>
      </c>
      <c r="AC7" s="3" t="s">
        <v>68</v>
      </c>
      <c r="AD7" s="2"/>
      <c r="AE7" s="3">
        <v>0.17443900000000001</v>
      </c>
      <c r="AF7" s="3">
        <v>0.34186800000000001</v>
      </c>
      <c r="AG7" s="3">
        <v>0.48369299999999998</v>
      </c>
      <c r="AI7" s="4">
        <v>0.15695100000000001</v>
      </c>
      <c r="AJ7" s="4">
        <v>0.25</v>
      </c>
      <c r="AK7" s="4">
        <v>0.59304900000000005</v>
      </c>
    </row>
    <row r="8" spans="1:37" x14ac:dyDescent="0.25">
      <c r="S8" s="1" t="s">
        <v>68</v>
      </c>
      <c r="T8" s="1" t="s">
        <v>68</v>
      </c>
      <c r="U8" s="1" t="s">
        <v>68</v>
      </c>
      <c r="V8" s="2"/>
      <c r="W8" s="1">
        <v>0.17216999999999999</v>
      </c>
      <c r="X8" s="1">
        <v>0.28536499999999998</v>
      </c>
      <c r="Y8" s="1">
        <v>0.54246399999999995</v>
      </c>
      <c r="AA8" s="3" t="s">
        <v>68</v>
      </c>
      <c r="AB8" s="3" t="s">
        <v>68</v>
      </c>
      <c r="AC8" s="3" t="s">
        <v>68</v>
      </c>
      <c r="AD8" s="2"/>
      <c r="AE8" s="3">
        <v>0.17438100000000001</v>
      </c>
      <c r="AF8" s="3">
        <v>0.34240199999999998</v>
      </c>
      <c r="AG8" s="3">
        <v>0.48321700000000001</v>
      </c>
      <c r="AI8" s="4">
        <v>0.16367699999999999</v>
      </c>
      <c r="AJ8" s="4">
        <v>0.266816</v>
      </c>
      <c r="AK8" s="4">
        <v>0.56950699999999999</v>
      </c>
    </row>
    <row r="9" spans="1:37" x14ac:dyDescent="0.25">
      <c r="S9" s="1" t="s">
        <v>68</v>
      </c>
      <c r="T9" s="1" t="s">
        <v>68</v>
      </c>
      <c r="U9" s="1" t="s">
        <v>68</v>
      </c>
      <c r="V9" s="2"/>
      <c r="W9" s="1">
        <v>0.173569</v>
      </c>
      <c r="X9" s="1">
        <v>0.297043</v>
      </c>
      <c r="Y9" s="1">
        <v>0.529389</v>
      </c>
      <c r="AA9" s="3" t="s">
        <v>68</v>
      </c>
      <c r="AB9" s="3" t="s">
        <v>68</v>
      </c>
      <c r="AC9" s="3" t="s">
        <v>68</v>
      </c>
      <c r="AD9" s="2"/>
      <c r="AE9" s="3">
        <v>0.17435200000000001</v>
      </c>
      <c r="AF9" s="3">
        <v>0.34268199999999999</v>
      </c>
      <c r="AG9" s="3">
        <v>0.48296600000000001</v>
      </c>
      <c r="AI9" s="4">
        <v>0.170404</v>
      </c>
      <c r="AJ9" s="4">
        <v>0.258969</v>
      </c>
      <c r="AK9" s="4">
        <v>0.57062800000000002</v>
      </c>
    </row>
    <row r="11" spans="1:37" x14ac:dyDescent="0.25">
      <c r="S11" t="e">
        <f>S2-$AI2</f>
        <v>#VALUE!</v>
      </c>
      <c r="T11" t="e">
        <f>T2-$AJ2</f>
        <v>#VALUE!</v>
      </c>
      <c r="U11" t="e">
        <f>U2-$AK2</f>
        <v>#VALUE!</v>
      </c>
      <c r="V11">
        <f>V2-AL2</f>
        <v>0</v>
      </c>
      <c r="W11">
        <f>W2-$AI2</f>
        <v>4.8760000000000192E-3</v>
      </c>
      <c r="X11">
        <f>X2-$AJ2</f>
        <v>1.9898000000000027E-2</v>
      </c>
      <c r="Y11">
        <f>Y2-$AK2</f>
        <v>-2.4774999999999991E-2</v>
      </c>
      <c r="Z11">
        <f>Z2-AP2</f>
        <v>0</v>
      </c>
      <c r="AA11" t="e">
        <f>AA2-$AI2</f>
        <v>#VALUE!</v>
      </c>
      <c r="AB11" t="e">
        <f>AB2-$AJ2</f>
        <v>#VALUE!</v>
      </c>
      <c r="AC11" t="e">
        <f>AC2-$AK2</f>
        <v>#VALUE!</v>
      </c>
      <c r="AD11">
        <f>AD2-AT2</f>
        <v>0</v>
      </c>
      <c r="AE11">
        <f>AE2-$AI2</f>
        <v>4.8760000000000192E-3</v>
      </c>
      <c r="AF11">
        <f>AF2-$AJ2</f>
        <v>1.9898000000000027E-2</v>
      </c>
      <c r="AG11">
        <f>AG2-$AK2</f>
        <v>-2.4774999999999991E-2</v>
      </c>
      <c r="AH11">
        <f>AH2-AX2</f>
        <v>0</v>
      </c>
      <c r="AI11">
        <f>AI2-$AI2</f>
        <v>0</v>
      </c>
      <c r="AJ11">
        <f>AJ2-$AJ2</f>
        <v>0</v>
      </c>
      <c r="AK11">
        <f>AK2-$AK2</f>
        <v>0</v>
      </c>
    </row>
    <row r="12" spans="1:37" x14ac:dyDescent="0.25">
      <c r="S12" t="e">
        <f t="shared" ref="S12:S18" si="0">S3-$AI3</f>
        <v>#VALUE!</v>
      </c>
      <c r="T12" t="e">
        <f t="shared" ref="T12:T18" si="1">T3-$AJ3</f>
        <v>#VALUE!</v>
      </c>
      <c r="U12" t="e">
        <f t="shared" ref="U12:U18" si="2">U3-$AK3</f>
        <v>#VALUE!</v>
      </c>
      <c r="W12">
        <f t="shared" ref="W12:W18" si="3">W3-$AI3</f>
        <v>2.2345000000000004E-2</v>
      </c>
      <c r="X12">
        <f t="shared" ref="X12:X18" si="4">X3-$AJ3</f>
        <v>2.0059999999999967E-2</v>
      </c>
      <c r="Y12">
        <f t="shared" ref="Y12:Y18" si="5">Y3-$AK3</f>
        <v>-4.2405000000000026E-2</v>
      </c>
      <c r="AA12" t="e">
        <f t="shared" ref="AA12:AA18" si="6">AA3-$AI3</f>
        <v>#VALUE!</v>
      </c>
      <c r="AB12" t="e">
        <f t="shared" ref="AB12:AB18" si="7">AB3-$AJ3</f>
        <v>#VALUE!</v>
      </c>
      <c r="AC12" t="e">
        <f t="shared" ref="AC12:AC18" si="8">AC3-$AK3</f>
        <v>#VALUE!</v>
      </c>
      <c r="AE12">
        <f t="shared" ref="AE12:AE18" si="9">AE3-$AI3</f>
        <v>2.3086999999999996E-2</v>
      </c>
      <c r="AF12">
        <f t="shared" ref="AF12:AF18" si="10">AF3-$AJ3</f>
        <v>3.2647999999999955E-2</v>
      </c>
      <c r="AG12">
        <f t="shared" ref="AG12:AG18" si="11">AG3-$AK3</f>
        <v>-5.5734999999999979E-2</v>
      </c>
      <c r="AI12">
        <f t="shared" ref="AI12:AI18" si="12">AI3-$AI3</f>
        <v>0</v>
      </c>
      <c r="AJ12">
        <f t="shared" ref="AJ12:AJ18" si="13">AJ3-$AJ3</f>
        <v>0</v>
      </c>
      <c r="AK12">
        <f t="shared" ref="AK12:AK18" si="14">AK3-$AK3</f>
        <v>0</v>
      </c>
    </row>
    <row r="13" spans="1:37" x14ac:dyDescent="0.25">
      <c r="S13" t="e">
        <f t="shared" si="0"/>
        <v>#VALUE!</v>
      </c>
      <c r="T13" t="e">
        <f t="shared" si="1"/>
        <v>#VALUE!</v>
      </c>
      <c r="U13" t="e">
        <f t="shared" si="2"/>
        <v>#VALUE!</v>
      </c>
      <c r="W13">
        <f t="shared" si="3"/>
        <v>2.2400000000000198E-3</v>
      </c>
      <c r="X13">
        <f t="shared" si="4"/>
        <v>4.598100000000005E-2</v>
      </c>
      <c r="Y13">
        <f t="shared" si="5"/>
        <v>-4.8220999999999958E-2</v>
      </c>
      <c r="AA13" t="e">
        <f t="shared" si="6"/>
        <v>#VALUE!</v>
      </c>
      <c r="AB13" t="e">
        <f t="shared" si="7"/>
        <v>#VALUE!</v>
      </c>
      <c r="AC13" t="e">
        <f t="shared" si="8"/>
        <v>#VALUE!</v>
      </c>
      <c r="AE13">
        <f t="shared" si="9"/>
        <v>8.3360000000000101E-3</v>
      </c>
      <c r="AF13">
        <f t="shared" si="10"/>
        <v>7.0457000000000047E-2</v>
      </c>
      <c r="AG13">
        <f t="shared" si="11"/>
        <v>-7.8792999999999946E-2</v>
      </c>
      <c r="AI13">
        <f t="shared" si="12"/>
        <v>0</v>
      </c>
      <c r="AJ13">
        <f t="shared" si="13"/>
        <v>0</v>
      </c>
      <c r="AK13">
        <f t="shared" si="14"/>
        <v>0</v>
      </c>
    </row>
    <row r="14" spans="1:37" x14ac:dyDescent="0.25"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s="5"/>
      <c r="W14">
        <f t="shared" si="3"/>
        <v>1.3264999999999999E-2</v>
      </c>
      <c r="X14">
        <f t="shared" si="4"/>
        <v>2.6440999999999992E-2</v>
      </c>
      <c r="Y14">
        <f t="shared" si="5"/>
        <v>-3.9705999999999908E-2</v>
      </c>
      <c r="Z14" s="5"/>
      <c r="AA14" t="e">
        <f t="shared" si="6"/>
        <v>#VALUE!</v>
      </c>
      <c r="AB14" t="e">
        <f t="shared" si="7"/>
        <v>#VALUE!</v>
      </c>
      <c r="AC14" t="e">
        <f t="shared" si="8"/>
        <v>#VALUE!</v>
      </c>
      <c r="AE14">
        <f t="shared" si="9"/>
        <v>1.3378000000000001E-2</v>
      </c>
      <c r="AF14">
        <f t="shared" si="10"/>
        <v>6.8689999999999973E-2</v>
      </c>
      <c r="AG14">
        <f t="shared" si="11"/>
        <v>-8.2067999999999974E-2</v>
      </c>
      <c r="AI14">
        <f t="shared" si="12"/>
        <v>0</v>
      </c>
      <c r="AJ14">
        <f t="shared" si="13"/>
        <v>0</v>
      </c>
      <c r="AK14">
        <f t="shared" si="14"/>
        <v>0</v>
      </c>
    </row>
    <row r="15" spans="1:37" x14ac:dyDescent="0.25"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s="5"/>
      <c r="W15">
        <f t="shared" si="3"/>
        <v>-4.403000000000018E-3</v>
      </c>
      <c r="X15">
        <f t="shared" si="4"/>
        <v>4.1688000000000003E-2</v>
      </c>
      <c r="Y15">
        <f t="shared" si="5"/>
        <v>-3.7283999999999984E-2</v>
      </c>
      <c r="Z15" s="5"/>
      <c r="AA15" t="e">
        <f t="shared" si="6"/>
        <v>#VALUE!</v>
      </c>
      <c r="AB15" t="e">
        <f t="shared" si="7"/>
        <v>#VALUE!</v>
      </c>
      <c r="AC15" t="e">
        <f t="shared" si="8"/>
        <v>#VALUE!</v>
      </c>
      <c r="AE15">
        <f t="shared" si="9"/>
        <v>-2.5710000000000177E-3</v>
      </c>
      <c r="AF15">
        <f t="shared" si="10"/>
        <v>8.4116999999999997E-2</v>
      </c>
      <c r="AG15">
        <f t="shared" si="11"/>
        <v>-8.1544999999999979E-2</v>
      </c>
      <c r="AI15">
        <f t="shared" si="12"/>
        <v>0</v>
      </c>
      <c r="AJ15">
        <f t="shared" si="13"/>
        <v>0</v>
      </c>
      <c r="AK15">
        <f t="shared" si="14"/>
        <v>0</v>
      </c>
    </row>
    <row r="16" spans="1:37" x14ac:dyDescent="0.25"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s="5"/>
      <c r="W16">
        <f t="shared" si="3"/>
        <v>2.1093000000000001E-2</v>
      </c>
      <c r="X16">
        <f t="shared" si="4"/>
        <v>4.4704999999999995E-2</v>
      </c>
      <c r="Y16">
        <f t="shared" si="5"/>
        <v>-6.5798000000000023E-2</v>
      </c>
      <c r="Z16" s="5"/>
      <c r="AA16" t="e">
        <f t="shared" si="6"/>
        <v>#VALUE!</v>
      </c>
      <c r="AB16" t="e">
        <f t="shared" si="7"/>
        <v>#VALUE!</v>
      </c>
      <c r="AC16" t="e">
        <f t="shared" si="8"/>
        <v>#VALUE!</v>
      </c>
      <c r="AE16">
        <f t="shared" si="9"/>
        <v>1.7488000000000004E-2</v>
      </c>
      <c r="AF16">
        <f t="shared" si="10"/>
        <v>9.1868000000000005E-2</v>
      </c>
      <c r="AG16">
        <f t="shared" si="11"/>
        <v>-0.10935600000000006</v>
      </c>
      <c r="AI16">
        <f t="shared" si="12"/>
        <v>0</v>
      </c>
      <c r="AJ16">
        <f t="shared" si="13"/>
        <v>0</v>
      </c>
      <c r="AK16">
        <f t="shared" si="14"/>
        <v>0</v>
      </c>
    </row>
    <row r="17" spans="19:37" x14ac:dyDescent="0.25"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W17">
        <f t="shared" si="3"/>
        <v>8.4930000000000005E-3</v>
      </c>
      <c r="X17">
        <f t="shared" si="4"/>
        <v>1.8548999999999982E-2</v>
      </c>
      <c r="Y17">
        <f t="shared" si="5"/>
        <v>-2.7043000000000039E-2</v>
      </c>
      <c r="AA17" t="e">
        <f t="shared" si="6"/>
        <v>#VALUE!</v>
      </c>
      <c r="AB17" t="e">
        <f t="shared" si="7"/>
        <v>#VALUE!</v>
      </c>
      <c r="AC17" t="e">
        <f t="shared" si="8"/>
        <v>#VALUE!</v>
      </c>
      <c r="AE17">
        <f t="shared" si="9"/>
        <v>1.0704000000000019E-2</v>
      </c>
      <c r="AF17">
        <f t="shared" si="10"/>
        <v>7.5585999999999987E-2</v>
      </c>
      <c r="AG17">
        <f t="shared" si="11"/>
        <v>-8.6289999999999978E-2</v>
      </c>
      <c r="AI17">
        <f t="shared" si="12"/>
        <v>0</v>
      </c>
      <c r="AJ17">
        <f t="shared" si="13"/>
        <v>0</v>
      </c>
      <c r="AK17">
        <f t="shared" si="14"/>
        <v>0</v>
      </c>
    </row>
    <row r="18" spans="19:37" x14ac:dyDescent="0.25">
      <c r="S18" t="e">
        <f t="shared" si="0"/>
        <v>#VALUE!</v>
      </c>
      <c r="T18" t="e">
        <f t="shared" si="1"/>
        <v>#VALUE!</v>
      </c>
      <c r="U18" t="e">
        <f t="shared" si="2"/>
        <v>#VALUE!</v>
      </c>
      <c r="W18">
        <f t="shared" si="3"/>
        <v>3.1650000000000011E-3</v>
      </c>
      <c r="X18">
        <f t="shared" si="4"/>
        <v>3.8073999999999997E-2</v>
      </c>
      <c r="Y18">
        <f t="shared" si="5"/>
        <v>-4.1239000000000026E-2</v>
      </c>
      <c r="AA18" t="e">
        <f t="shared" si="6"/>
        <v>#VALUE!</v>
      </c>
      <c r="AB18" t="e">
        <f t="shared" si="7"/>
        <v>#VALUE!</v>
      </c>
      <c r="AC18" t="e">
        <f t="shared" si="8"/>
        <v>#VALUE!</v>
      </c>
      <c r="AE18">
        <f t="shared" si="9"/>
        <v>3.9480000000000071E-3</v>
      </c>
      <c r="AF18">
        <f t="shared" si="10"/>
        <v>8.3712999999999982E-2</v>
      </c>
      <c r="AG18">
        <f t="shared" si="11"/>
        <v>-8.7662000000000018E-2</v>
      </c>
      <c r="AI18">
        <f t="shared" si="12"/>
        <v>0</v>
      </c>
      <c r="AJ18">
        <f t="shared" si="13"/>
        <v>0</v>
      </c>
      <c r="AK18">
        <f t="shared" si="14"/>
        <v>0</v>
      </c>
    </row>
    <row r="20" spans="19:37" x14ac:dyDescent="0.25">
      <c r="S20" t="e">
        <f>SQRT(SUMSQ(S11:U18))</f>
        <v>#VALUE!</v>
      </c>
      <c r="W20">
        <f>SQRT(SUMSQ(W11:Y18))</f>
        <v>0.15766294430524885</v>
      </c>
      <c r="AA20" t="e">
        <f>SQRT(SUMSQ(AA11:AC18))</f>
        <v>#VALUE!</v>
      </c>
      <c r="AE20">
        <f>SQRT(SUMSQ(AE11:AG18))</f>
        <v>0.3017139038774978</v>
      </c>
    </row>
  </sheetData>
  <conditionalFormatting sqref="S11:AK18 S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zoomScale="70" zoomScaleNormal="70" workbookViewId="0">
      <selection activeCell="H42" sqref="H42"/>
    </sheetView>
  </sheetViews>
  <sheetFormatPr defaultRowHeight="15" x14ac:dyDescent="0.25"/>
  <cols>
    <col min="1" max="1" width="17.7109375" customWidth="1"/>
    <col min="2" max="7" width="9.85546875" customWidth="1"/>
  </cols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P1" t="s">
        <v>6</v>
      </c>
      <c r="Q1" t="s">
        <v>7</v>
      </c>
      <c r="S1" s="1" t="s">
        <v>8</v>
      </c>
      <c r="T1" s="1" t="s">
        <v>9</v>
      </c>
      <c r="U1" s="1" t="s">
        <v>10</v>
      </c>
      <c r="V1" s="2"/>
      <c r="W1" s="1" t="s">
        <v>11</v>
      </c>
      <c r="X1" s="1" t="s">
        <v>12</v>
      </c>
      <c r="Y1" s="1" t="s">
        <v>13</v>
      </c>
      <c r="AA1" s="3" t="s">
        <v>14</v>
      </c>
      <c r="AB1" s="3" t="s">
        <v>15</v>
      </c>
      <c r="AC1" s="3" t="s">
        <v>16</v>
      </c>
      <c r="AD1" s="2"/>
      <c r="AE1" s="3" t="s">
        <v>17</v>
      </c>
      <c r="AF1" s="3" t="s">
        <v>18</v>
      </c>
      <c r="AG1" s="3" t="s">
        <v>19</v>
      </c>
      <c r="AI1" s="4" t="s">
        <v>20</v>
      </c>
      <c r="AJ1" s="4" t="s">
        <v>21</v>
      </c>
      <c r="AK1" s="4" t="s">
        <v>22</v>
      </c>
    </row>
    <row r="2" spans="1:37" x14ac:dyDescent="0.25">
      <c r="A2" t="s">
        <v>25</v>
      </c>
      <c r="B2">
        <v>0.62</v>
      </c>
      <c r="C2">
        <v>0.57699999999999996</v>
      </c>
      <c r="D2">
        <v>0.48599999999999999</v>
      </c>
      <c r="E2">
        <v>0.45900000000000002</v>
      </c>
      <c r="F2">
        <v>0.504</v>
      </c>
      <c r="G2">
        <v>0.42299999999999999</v>
      </c>
      <c r="H2">
        <v>0.375</v>
      </c>
      <c r="I2">
        <v>0.46</v>
      </c>
      <c r="J2">
        <v>0.48899999999999999</v>
      </c>
      <c r="K2">
        <v>0.44900000000000001</v>
      </c>
      <c r="L2">
        <v>0.45300000000000001</v>
      </c>
      <c r="M2">
        <v>0.56499999999999995</v>
      </c>
      <c r="O2" s="3" t="s">
        <v>23</v>
      </c>
      <c r="P2" s="3" t="s">
        <v>68</v>
      </c>
      <c r="Q2" s="3" t="s">
        <v>68</v>
      </c>
      <c r="S2" s="1" t="s">
        <v>68</v>
      </c>
      <c r="T2" s="1" t="s">
        <v>68</v>
      </c>
      <c r="U2" s="1" t="s">
        <v>68</v>
      </c>
      <c r="V2" s="2"/>
      <c r="W2" s="1">
        <v>0.23121900000000001</v>
      </c>
      <c r="X2" s="1">
        <v>0.31473600000000002</v>
      </c>
      <c r="Y2" s="1">
        <v>0.45404499999999998</v>
      </c>
      <c r="AA2" s="3" t="s">
        <v>68</v>
      </c>
      <c r="AB2" s="3" t="s">
        <v>68</v>
      </c>
      <c r="AC2" s="3" t="s">
        <v>68</v>
      </c>
      <c r="AD2" s="2"/>
      <c r="AE2" s="3">
        <v>0.23121900000000001</v>
      </c>
      <c r="AF2" s="3">
        <v>0.31473600000000002</v>
      </c>
      <c r="AG2" s="3">
        <v>0.45404499999999998</v>
      </c>
      <c r="AI2" s="4">
        <v>0.21653500000000001</v>
      </c>
      <c r="AJ2" s="4">
        <v>0.30610199999999999</v>
      </c>
      <c r="AK2" s="4">
        <v>0.47736200000000001</v>
      </c>
    </row>
    <row r="3" spans="1:37" x14ac:dyDescent="0.25">
      <c r="O3" s="3" t="s">
        <v>24</v>
      </c>
      <c r="P3" s="3">
        <v>153.00810000000001</v>
      </c>
      <c r="Q3" s="3">
        <v>167.1448</v>
      </c>
      <c r="S3" s="1" t="s">
        <v>68</v>
      </c>
      <c r="T3" s="1" t="s">
        <v>68</v>
      </c>
      <c r="U3" s="1" t="s">
        <v>68</v>
      </c>
      <c r="V3" s="2"/>
      <c r="W3" s="1">
        <v>0.218055</v>
      </c>
      <c r="X3" s="1">
        <v>0.31171399999999999</v>
      </c>
      <c r="Y3" s="1">
        <v>0.47023100000000001</v>
      </c>
      <c r="AA3" s="3" t="s">
        <v>68</v>
      </c>
      <c r="AB3" s="3" t="s">
        <v>68</v>
      </c>
      <c r="AC3" s="3" t="s">
        <v>68</v>
      </c>
      <c r="AD3" s="2"/>
      <c r="AE3" s="3">
        <v>0.22452900000000001</v>
      </c>
      <c r="AF3" s="3">
        <v>0.31869500000000001</v>
      </c>
      <c r="AG3" s="3">
        <v>0.45677600000000002</v>
      </c>
      <c r="AI3" s="4">
        <v>0.19980300000000001</v>
      </c>
      <c r="AJ3" s="4">
        <v>0.29822799999999999</v>
      </c>
      <c r="AK3" s="4">
        <v>0.501969</v>
      </c>
    </row>
    <row r="4" spans="1:37" x14ac:dyDescent="0.25">
      <c r="O4" s="1" t="s">
        <v>26</v>
      </c>
      <c r="P4" s="1" t="s">
        <v>68</v>
      </c>
      <c r="Q4" s="1" t="s">
        <v>68</v>
      </c>
      <c r="S4" s="1" t="s">
        <v>68</v>
      </c>
      <c r="T4" s="1" t="s">
        <v>68</v>
      </c>
      <c r="U4" s="1" t="s">
        <v>68</v>
      </c>
      <c r="V4" s="2"/>
      <c r="W4" s="1">
        <v>0.21043200000000001</v>
      </c>
      <c r="X4" s="1">
        <v>0.30501400000000001</v>
      </c>
      <c r="Y4" s="1">
        <v>0.48455399999999998</v>
      </c>
      <c r="AA4" s="3" t="s">
        <v>68</v>
      </c>
      <c r="AB4" s="3" t="s">
        <v>68</v>
      </c>
      <c r="AC4" s="3" t="s">
        <v>68</v>
      </c>
      <c r="AD4" s="2"/>
      <c r="AE4" s="3">
        <v>0.22164</v>
      </c>
      <c r="AF4" s="3">
        <v>0.320081</v>
      </c>
      <c r="AG4" s="3">
        <v>0.45827800000000002</v>
      </c>
      <c r="AI4" s="4">
        <v>0.21259800000000001</v>
      </c>
      <c r="AJ4" s="4">
        <v>0.28051199999999998</v>
      </c>
      <c r="AK4" s="4">
        <v>0.50688999999999995</v>
      </c>
    </row>
    <row r="5" spans="1:37" x14ac:dyDescent="0.25">
      <c r="O5" s="1" t="s">
        <v>27</v>
      </c>
      <c r="P5" s="1">
        <v>59.686720000000001</v>
      </c>
      <c r="Q5" s="1">
        <v>73.823359999999994</v>
      </c>
      <c r="S5" s="1" t="s">
        <v>68</v>
      </c>
      <c r="T5" s="1" t="s">
        <v>68</v>
      </c>
      <c r="U5" s="1" t="s">
        <v>68</v>
      </c>
      <c r="V5" s="2"/>
      <c r="W5" s="1">
        <v>0.21634400000000001</v>
      </c>
      <c r="X5" s="1">
        <v>0.29610399999999998</v>
      </c>
      <c r="Y5" s="1">
        <v>0.48755199999999999</v>
      </c>
      <c r="AA5" s="3" t="s">
        <v>68</v>
      </c>
      <c r="AB5" s="3" t="s">
        <v>68</v>
      </c>
      <c r="AC5" s="3" t="s">
        <v>68</v>
      </c>
      <c r="AD5" s="2"/>
      <c r="AE5" s="3">
        <v>0.22037899999999999</v>
      </c>
      <c r="AF5" s="3">
        <v>0.32049699999999998</v>
      </c>
      <c r="AG5" s="3">
        <v>0.45912500000000001</v>
      </c>
      <c r="AI5" s="4">
        <v>0.20275599999999999</v>
      </c>
      <c r="AJ5" s="4">
        <v>0.24901599999999999</v>
      </c>
      <c r="AK5" s="4">
        <v>0.54822800000000005</v>
      </c>
    </row>
    <row r="6" spans="1:37" x14ac:dyDescent="0.25">
      <c r="S6" s="1" t="s">
        <v>68</v>
      </c>
      <c r="T6" s="1" t="s">
        <v>68</v>
      </c>
      <c r="U6" s="1" t="s">
        <v>68</v>
      </c>
      <c r="V6" s="2"/>
      <c r="W6" s="1">
        <v>0.212201</v>
      </c>
      <c r="X6" s="1">
        <v>0.27570099999999997</v>
      </c>
      <c r="Y6" s="1">
        <v>0.51209800000000005</v>
      </c>
      <c r="AA6" s="3" t="s">
        <v>68</v>
      </c>
      <c r="AB6" s="3" t="s">
        <v>68</v>
      </c>
      <c r="AC6" s="3" t="s">
        <v>68</v>
      </c>
      <c r="AD6" s="2"/>
      <c r="AE6" s="3">
        <v>0.21982399999999999</v>
      </c>
      <c r="AF6" s="3">
        <v>0.32056899999999999</v>
      </c>
      <c r="AG6" s="3">
        <v>0.45960699999999999</v>
      </c>
      <c r="AI6" s="4">
        <v>0.209646</v>
      </c>
      <c r="AJ6" s="4">
        <v>0.26181100000000002</v>
      </c>
      <c r="AK6" s="4">
        <v>0.52854299999999999</v>
      </c>
    </row>
    <row r="7" spans="1:37" x14ac:dyDescent="0.25">
      <c r="S7" s="1" t="s">
        <v>68</v>
      </c>
      <c r="T7" s="1" t="s">
        <v>68</v>
      </c>
      <c r="U7" s="1" t="s">
        <v>68</v>
      </c>
      <c r="V7" s="2"/>
      <c r="W7" s="1">
        <v>0.21518200000000001</v>
      </c>
      <c r="X7" s="1">
        <v>0.28443499999999999</v>
      </c>
      <c r="Y7" s="1">
        <v>0.50038300000000002</v>
      </c>
      <c r="AA7" s="3" t="s">
        <v>68</v>
      </c>
      <c r="AB7" s="3" t="s">
        <v>68</v>
      </c>
      <c r="AC7" s="3" t="s">
        <v>68</v>
      </c>
      <c r="AD7" s="2"/>
      <c r="AE7" s="3">
        <v>0.219579</v>
      </c>
      <c r="AF7" s="3">
        <v>0.32053799999999999</v>
      </c>
      <c r="AG7" s="3">
        <v>0.45988299999999999</v>
      </c>
      <c r="AI7" s="4">
        <v>0.19586600000000001</v>
      </c>
      <c r="AJ7" s="4">
        <v>0.25590600000000002</v>
      </c>
      <c r="AK7" s="4">
        <v>0.54822800000000005</v>
      </c>
    </row>
    <row r="8" spans="1:37" x14ac:dyDescent="0.25">
      <c r="S8" s="1" t="s">
        <v>68</v>
      </c>
      <c r="T8" s="1" t="s">
        <v>68</v>
      </c>
      <c r="U8" s="1" t="s">
        <v>68</v>
      </c>
      <c r="V8" s="2"/>
      <c r="W8" s="1">
        <v>0.208873</v>
      </c>
      <c r="X8" s="1">
        <v>0.27912900000000002</v>
      </c>
      <c r="Y8" s="1">
        <v>0.51199799999999995</v>
      </c>
      <c r="AA8" s="3" t="s">
        <v>68</v>
      </c>
      <c r="AB8" s="3" t="s">
        <v>68</v>
      </c>
      <c r="AC8" s="3" t="s">
        <v>68</v>
      </c>
      <c r="AD8" s="2"/>
      <c r="AE8" s="3">
        <v>0.21947</v>
      </c>
      <c r="AF8" s="3">
        <v>0.320488</v>
      </c>
      <c r="AG8" s="3">
        <v>0.46004200000000001</v>
      </c>
      <c r="AI8" s="4">
        <v>0.18996099999999999</v>
      </c>
      <c r="AJ8" s="4">
        <v>0.25393700000000002</v>
      </c>
      <c r="AK8" s="4">
        <v>0.55610199999999999</v>
      </c>
    </row>
    <row r="9" spans="1:37" x14ac:dyDescent="0.25">
      <c r="S9" s="1" t="s">
        <v>68</v>
      </c>
      <c r="T9" s="1" t="s">
        <v>68</v>
      </c>
      <c r="U9" s="1" t="s">
        <v>68</v>
      </c>
      <c r="V9" s="2"/>
      <c r="W9" s="1">
        <v>0.20608499999999999</v>
      </c>
      <c r="X9" s="1">
        <v>0.27721899999999999</v>
      </c>
      <c r="Y9" s="1">
        <v>0.51669699999999996</v>
      </c>
      <c r="AA9" s="3" t="s">
        <v>68</v>
      </c>
      <c r="AB9" s="3" t="s">
        <v>68</v>
      </c>
      <c r="AC9" s="3" t="s">
        <v>68</v>
      </c>
      <c r="AD9" s="2"/>
      <c r="AE9" s="3">
        <v>0.21942200000000001</v>
      </c>
      <c r="AF9" s="3">
        <v>0.32044499999999998</v>
      </c>
      <c r="AG9" s="3">
        <v>0.46013399999999999</v>
      </c>
      <c r="AI9" s="4">
        <v>0.192913</v>
      </c>
      <c r="AJ9" s="4">
        <v>0.25098399999999998</v>
      </c>
      <c r="AK9" s="4">
        <v>0.55610199999999999</v>
      </c>
    </row>
    <row r="11" spans="1:37" x14ac:dyDescent="0.25">
      <c r="S11" t="e">
        <f>S2-$AI2</f>
        <v>#VALUE!</v>
      </c>
      <c r="T11" t="e">
        <f>T2-$AJ2</f>
        <v>#VALUE!</v>
      </c>
      <c r="U11" t="e">
        <f>U2-$AK2</f>
        <v>#VALUE!</v>
      </c>
      <c r="V11">
        <f>V2-AL2</f>
        <v>0</v>
      </c>
      <c r="W11">
        <f>W2-$AI2</f>
        <v>1.4684000000000003E-2</v>
      </c>
      <c r="X11">
        <f>X2-$AJ2</f>
        <v>8.6340000000000305E-3</v>
      </c>
      <c r="Y11">
        <f>Y2-$AK2</f>
        <v>-2.3317000000000032E-2</v>
      </c>
      <c r="Z11">
        <f>Z2-AP2</f>
        <v>0</v>
      </c>
      <c r="AA11" t="e">
        <f>AA2-$AI2</f>
        <v>#VALUE!</v>
      </c>
      <c r="AB11" t="e">
        <f>AB2-$AJ2</f>
        <v>#VALUE!</v>
      </c>
      <c r="AC11" t="e">
        <f>AC2-$AK2</f>
        <v>#VALUE!</v>
      </c>
      <c r="AD11">
        <f>AD2-AT2</f>
        <v>0</v>
      </c>
      <c r="AE11">
        <f>AE2-$AI2</f>
        <v>1.4684000000000003E-2</v>
      </c>
      <c r="AF11">
        <f>AF2-$AJ2</f>
        <v>8.6340000000000305E-3</v>
      </c>
      <c r="AG11">
        <f>AG2-$AK2</f>
        <v>-2.3317000000000032E-2</v>
      </c>
      <c r="AH11">
        <f>AH2-AX2</f>
        <v>0</v>
      </c>
      <c r="AI11">
        <f>AI2-$AI2</f>
        <v>0</v>
      </c>
      <c r="AJ11">
        <f>AJ2-$AJ2</f>
        <v>0</v>
      </c>
      <c r="AK11">
        <f>AK2-$AK2</f>
        <v>0</v>
      </c>
    </row>
    <row r="12" spans="1:37" x14ac:dyDescent="0.25">
      <c r="S12" t="e">
        <f t="shared" ref="S12:S18" si="0">S3-$AI3</f>
        <v>#VALUE!</v>
      </c>
      <c r="T12" t="e">
        <f t="shared" ref="T12:T18" si="1">T3-$AJ3</f>
        <v>#VALUE!</v>
      </c>
      <c r="U12" t="e">
        <f t="shared" ref="U12:U18" si="2">U3-$AK3</f>
        <v>#VALUE!</v>
      </c>
      <c r="W12">
        <f t="shared" ref="W12:W18" si="3">W3-$AI3</f>
        <v>1.825199999999999E-2</v>
      </c>
      <c r="X12">
        <f t="shared" ref="X12:X18" si="4">X3-$AJ3</f>
        <v>1.3485999999999998E-2</v>
      </c>
      <c r="Y12">
        <f t="shared" ref="Y12:Y18" si="5">Y3-$AK3</f>
        <v>-3.1737999999999988E-2</v>
      </c>
      <c r="AA12" t="e">
        <f t="shared" ref="AA12:AA18" si="6">AA3-$AI3</f>
        <v>#VALUE!</v>
      </c>
      <c r="AB12" t="e">
        <f t="shared" ref="AB12:AB18" si="7">AB3-$AJ3</f>
        <v>#VALUE!</v>
      </c>
      <c r="AC12" t="e">
        <f t="shared" ref="AC12:AC18" si="8">AC3-$AK3</f>
        <v>#VALUE!</v>
      </c>
      <c r="AE12">
        <f t="shared" ref="AE12:AE18" si="9">AE3-$AI3</f>
        <v>2.4725999999999998E-2</v>
      </c>
      <c r="AF12">
        <f t="shared" ref="AF12:AF18" si="10">AF3-$AJ3</f>
        <v>2.0467000000000013E-2</v>
      </c>
      <c r="AG12">
        <f t="shared" ref="AG12:AG18" si="11">AG3-$AK3</f>
        <v>-4.5192999999999983E-2</v>
      </c>
      <c r="AI12">
        <f t="shared" ref="AI12:AI18" si="12">AI3-$AI3</f>
        <v>0</v>
      </c>
      <c r="AJ12">
        <f t="shared" ref="AJ12:AJ18" si="13">AJ3-$AJ3</f>
        <v>0</v>
      </c>
      <c r="AK12">
        <f t="shared" ref="AK12:AK18" si="14">AK3-$AK3</f>
        <v>0</v>
      </c>
    </row>
    <row r="13" spans="1:37" x14ac:dyDescent="0.25">
      <c r="S13" t="e">
        <f t="shared" si="0"/>
        <v>#VALUE!</v>
      </c>
      <c r="T13" t="e">
        <f t="shared" si="1"/>
        <v>#VALUE!</v>
      </c>
      <c r="U13" t="e">
        <f t="shared" si="2"/>
        <v>#VALUE!</v>
      </c>
      <c r="W13">
        <f t="shared" si="3"/>
        <v>-2.1660000000000013E-3</v>
      </c>
      <c r="X13">
        <f t="shared" si="4"/>
        <v>2.4502000000000024E-2</v>
      </c>
      <c r="Y13">
        <f t="shared" si="5"/>
        <v>-2.2335999999999967E-2</v>
      </c>
      <c r="AA13" t="e">
        <f t="shared" si="6"/>
        <v>#VALUE!</v>
      </c>
      <c r="AB13" t="e">
        <f t="shared" si="7"/>
        <v>#VALUE!</v>
      </c>
      <c r="AC13" t="e">
        <f t="shared" si="8"/>
        <v>#VALUE!</v>
      </c>
      <c r="AE13">
        <f t="shared" si="9"/>
        <v>9.0419999999999945E-3</v>
      </c>
      <c r="AF13">
        <f t="shared" si="10"/>
        <v>3.9569000000000021E-2</v>
      </c>
      <c r="AG13">
        <f t="shared" si="11"/>
        <v>-4.8611999999999933E-2</v>
      </c>
      <c r="AI13">
        <f t="shared" si="12"/>
        <v>0</v>
      </c>
      <c r="AJ13">
        <f t="shared" si="13"/>
        <v>0</v>
      </c>
      <c r="AK13">
        <f t="shared" si="14"/>
        <v>0</v>
      </c>
    </row>
    <row r="14" spans="1:37" x14ac:dyDescent="0.25"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s="5"/>
      <c r="W14">
        <f t="shared" si="3"/>
        <v>1.3588000000000017E-2</v>
      </c>
      <c r="X14">
        <f t="shared" si="4"/>
        <v>4.7087999999999991E-2</v>
      </c>
      <c r="Y14">
        <f t="shared" si="5"/>
        <v>-6.0676000000000063E-2</v>
      </c>
      <c r="Z14" s="5"/>
      <c r="AA14" t="e">
        <f t="shared" si="6"/>
        <v>#VALUE!</v>
      </c>
      <c r="AB14" t="e">
        <f t="shared" si="7"/>
        <v>#VALUE!</v>
      </c>
      <c r="AC14" t="e">
        <f t="shared" si="8"/>
        <v>#VALUE!</v>
      </c>
      <c r="AE14">
        <f t="shared" si="9"/>
        <v>1.7623E-2</v>
      </c>
      <c r="AF14">
        <f t="shared" si="10"/>
        <v>7.1480999999999989E-2</v>
      </c>
      <c r="AG14">
        <f t="shared" si="11"/>
        <v>-8.9103000000000043E-2</v>
      </c>
      <c r="AI14">
        <f t="shared" si="12"/>
        <v>0</v>
      </c>
      <c r="AJ14">
        <f t="shared" si="13"/>
        <v>0</v>
      </c>
      <c r="AK14">
        <f t="shared" si="14"/>
        <v>0</v>
      </c>
    </row>
    <row r="15" spans="1:37" x14ac:dyDescent="0.25"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s="5"/>
      <c r="W15">
        <f t="shared" si="3"/>
        <v>2.5550000000000017E-3</v>
      </c>
      <c r="X15">
        <f t="shared" si="4"/>
        <v>1.3889999999999958E-2</v>
      </c>
      <c r="Y15">
        <f t="shared" si="5"/>
        <v>-1.6444999999999932E-2</v>
      </c>
      <c r="Z15" s="5"/>
      <c r="AA15" t="e">
        <f t="shared" si="6"/>
        <v>#VALUE!</v>
      </c>
      <c r="AB15" t="e">
        <f t="shared" si="7"/>
        <v>#VALUE!</v>
      </c>
      <c r="AC15" t="e">
        <f t="shared" si="8"/>
        <v>#VALUE!</v>
      </c>
      <c r="AE15">
        <f t="shared" si="9"/>
        <v>1.0177999999999993E-2</v>
      </c>
      <c r="AF15">
        <f t="shared" si="10"/>
        <v>5.8757999999999977E-2</v>
      </c>
      <c r="AG15">
        <f t="shared" si="11"/>
        <v>-6.8935999999999997E-2</v>
      </c>
      <c r="AI15">
        <f t="shared" si="12"/>
        <v>0</v>
      </c>
      <c r="AJ15">
        <f t="shared" si="13"/>
        <v>0</v>
      </c>
      <c r="AK15">
        <f t="shared" si="14"/>
        <v>0</v>
      </c>
    </row>
    <row r="16" spans="1:37" x14ac:dyDescent="0.25"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s="5"/>
      <c r="W16">
        <f t="shared" si="3"/>
        <v>1.9316E-2</v>
      </c>
      <c r="X16">
        <f t="shared" si="4"/>
        <v>2.8528999999999971E-2</v>
      </c>
      <c r="Y16">
        <f t="shared" si="5"/>
        <v>-4.7845000000000026E-2</v>
      </c>
      <c r="Z16" s="5"/>
      <c r="AA16" t="e">
        <f t="shared" si="6"/>
        <v>#VALUE!</v>
      </c>
      <c r="AB16" t="e">
        <f t="shared" si="7"/>
        <v>#VALUE!</v>
      </c>
      <c r="AC16" t="e">
        <f t="shared" si="8"/>
        <v>#VALUE!</v>
      </c>
      <c r="AE16">
        <f t="shared" si="9"/>
        <v>2.3712999999999984E-2</v>
      </c>
      <c r="AF16">
        <f t="shared" si="10"/>
        <v>6.4631999999999967E-2</v>
      </c>
      <c r="AG16">
        <f t="shared" si="11"/>
        <v>-8.8345000000000062E-2</v>
      </c>
      <c r="AI16">
        <f t="shared" si="12"/>
        <v>0</v>
      </c>
      <c r="AJ16">
        <f t="shared" si="13"/>
        <v>0</v>
      </c>
      <c r="AK16">
        <f t="shared" si="14"/>
        <v>0</v>
      </c>
    </row>
    <row r="17" spans="19:37" x14ac:dyDescent="0.25"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W17">
        <f t="shared" si="3"/>
        <v>1.8912000000000012E-2</v>
      </c>
      <c r="X17">
        <f t="shared" si="4"/>
        <v>2.5191999999999992E-2</v>
      </c>
      <c r="Y17">
        <f t="shared" si="5"/>
        <v>-4.4104000000000032E-2</v>
      </c>
      <c r="AA17" t="e">
        <f t="shared" si="6"/>
        <v>#VALUE!</v>
      </c>
      <c r="AB17" t="e">
        <f t="shared" si="7"/>
        <v>#VALUE!</v>
      </c>
      <c r="AC17" t="e">
        <f t="shared" si="8"/>
        <v>#VALUE!</v>
      </c>
      <c r="AE17">
        <f t="shared" si="9"/>
        <v>2.9509000000000007E-2</v>
      </c>
      <c r="AF17">
        <f t="shared" si="10"/>
        <v>6.6550999999999971E-2</v>
      </c>
      <c r="AG17">
        <f t="shared" si="11"/>
        <v>-9.6059999999999979E-2</v>
      </c>
      <c r="AI17">
        <f t="shared" si="12"/>
        <v>0</v>
      </c>
      <c r="AJ17">
        <f t="shared" si="13"/>
        <v>0</v>
      </c>
      <c r="AK17">
        <f t="shared" si="14"/>
        <v>0</v>
      </c>
    </row>
    <row r="18" spans="19:37" x14ac:dyDescent="0.25">
      <c r="S18" t="e">
        <f t="shared" si="0"/>
        <v>#VALUE!</v>
      </c>
      <c r="T18" t="e">
        <f t="shared" si="1"/>
        <v>#VALUE!</v>
      </c>
      <c r="U18" t="e">
        <f t="shared" si="2"/>
        <v>#VALUE!</v>
      </c>
      <c r="W18">
        <f t="shared" si="3"/>
        <v>1.3171999999999989E-2</v>
      </c>
      <c r="X18">
        <f t="shared" si="4"/>
        <v>2.6235000000000008E-2</v>
      </c>
      <c r="Y18">
        <f t="shared" si="5"/>
        <v>-3.9405000000000023E-2</v>
      </c>
      <c r="AA18" t="e">
        <f t="shared" si="6"/>
        <v>#VALUE!</v>
      </c>
      <c r="AB18" t="e">
        <f t="shared" si="7"/>
        <v>#VALUE!</v>
      </c>
      <c r="AC18" t="e">
        <f t="shared" si="8"/>
        <v>#VALUE!</v>
      </c>
      <c r="AE18">
        <f t="shared" si="9"/>
        <v>2.6509000000000005E-2</v>
      </c>
      <c r="AF18">
        <f t="shared" si="10"/>
        <v>6.9460999999999995E-2</v>
      </c>
      <c r="AG18">
        <f t="shared" si="11"/>
        <v>-9.5967999999999998E-2</v>
      </c>
      <c r="AI18">
        <f t="shared" si="12"/>
        <v>0</v>
      </c>
      <c r="AJ18">
        <f t="shared" si="13"/>
        <v>0</v>
      </c>
      <c r="AK18">
        <f t="shared" si="14"/>
        <v>0</v>
      </c>
    </row>
    <row r="20" spans="19:37" x14ac:dyDescent="0.25">
      <c r="S20" t="e">
        <f>SQRT(SUMSQ(S11:U18))</f>
        <v>#VALUE!</v>
      </c>
      <c r="W20">
        <f>SQRT(SUMSQ(W11:Y18))</f>
        <v>0.13726482322503464</v>
      </c>
      <c r="AA20" t="e">
        <f>SQRT(SUMSQ(AA11:AC18))</f>
        <v>#VALUE!</v>
      </c>
      <c r="AE20">
        <f>SQRT(SUMSQ(AE11:AG18))</f>
        <v>0.26719661104325404</v>
      </c>
    </row>
  </sheetData>
  <conditionalFormatting sqref="S11:AK18 S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F52" sqref="F52"/>
    </sheetView>
  </sheetViews>
  <sheetFormatPr defaultRowHeight="15" x14ac:dyDescent="0.25"/>
  <cols>
    <col min="1" max="1" width="17.7109375" customWidth="1"/>
  </cols>
  <sheetData>
    <row r="1" spans="1:31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31" x14ac:dyDescent="0.25">
      <c r="A2" t="s">
        <v>25</v>
      </c>
      <c r="B2">
        <v>0.30599999999999999</v>
      </c>
      <c r="C2">
        <v>6.83E-2</v>
      </c>
      <c r="D2">
        <v>8.7099999999999997E-2</v>
      </c>
      <c r="E2">
        <v>7.3300000000000004E-2</v>
      </c>
      <c r="F2">
        <v>0.35499999999999998</v>
      </c>
      <c r="G2">
        <v>9.2700000000000005E-2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2"/>
      <c r="Q2" s="1">
        <v>0.26303199999999999</v>
      </c>
      <c r="R2" s="1">
        <v>0.27623300000000001</v>
      </c>
      <c r="S2" s="1">
        <v>0.46073500000000001</v>
      </c>
      <c r="U2" s="3" t="s">
        <v>68</v>
      </c>
      <c r="V2" s="3" t="s">
        <v>68</v>
      </c>
      <c r="W2" s="3" t="s">
        <v>68</v>
      </c>
      <c r="X2" s="2"/>
      <c r="Y2" s="3">
        <v>0.26303199999999999</v>
      </c>
      <c r="Z2" s="3">
        <v>0.27623300000000001</v>
      </c>
      <c r="AA2" s="3">
        <v>0.46073500000000001</v>
      </c>
      <c r="AC2" s="4">
        <v>0.26643</v>
      </c>
      <c r="AD2" s="4">
        <v>0.29218499999999997</v>
      </c>
      <c r="AE2" s="4">
        <v>0.44138500000000003</v>
      </c>
    </row>
    <row r="3" spans="1:31" x14ac:dyDescent="0.25">
      <c r="I3" s="3" t="s">
        <v>24</v>
      </c>
      <c r="J3" s="3">
        <v>9.8460819999999991</v>
      </c>
      <c r="K3" s="3">
        <v>16.91441</v>
      </c>
      <c r="M3" s="1" t="s">
        <v>68</v>
      </c>
      <c r="N3" s="1" t="s">
        <v>68</v>
      </c>
      <c r="O3" s="1" t="s">
        <v>68</v>
      </c>
      <c r="P3" s="2"/>
      <c r="Q3" s="1">
        <v>0.22450800000000001</v>
      </c>
      <c r="R3" s="1">
        <v>0.28545399999999999</v>
      </c>
      <c r="S3" s="1">
        <v>0.49003799999999997</v>
      </c>
      <c r="U3" s="3" t="s">
        <v>68</v>
      </c>
      <c r="V3" s="3" t="s">
        <v>68</v>
      </c>
      <c r="W3" s="3" t="s">
        <v>68</v>
      </c>
      <c r="X3" s="2"/>
      <c r="Y3" s="3">
        <v>0.222411</v>
      </c>
      <c r="Z3" s="3">
        <v>0.277308</v>
      </c>
      <c r="AA3" s="3">
        <v>0.50028099999999998</v>
      </c>
      <c r="AC3" s="4">
        <v>0.224689</v>
      </c>
      <c r="AD3" s="4">
        <v>0.27708700000000003</v>
      </c>
      <c r="AE3" s="4">
        <v>0.498224</v>
      </c>
    </row>
    <row r="4" spans="1:31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2"/>
      <c r="Q4" s="1">
        <v>0.201242</v>
      </c>
      <c r="R4" s="1">
        <v>0.26952700000000002</v>
      </c>
      <c r="S4" s="1">
        <v>0.52923100000000001</v>
      </c>
      <c r="U4" s="3" t="s">
        <v>68</v>
      </c>
      <c r="V4" s="3" t="s">
        <v>68</v>
      </c>
      <c r="W4" s="3" t="s">
        <v>68</v>
      </c>
      <c r="X4" s="2"/>
      <c r="Y4" s="3">
        <v>0.199987</v>
      </c>
      <c r="Z4" s="3">
        <v>0.26914399999999999</v>
      </c>
      <c r="AA4" s="3">
        <v>0.53086900000000004</v>
      </c>
      <c r="AC4" s="4">
        <v>0.19627</v>
      </c>
      <c r="AD4" s="4">
        <v>0.27264699999999997</v>
      </c>
      <c r="AE4" s="4">
        <v>0.53108299999999997</v>
      </c>
    </row>
    <row r="5" spans="1:31" x14ac:dyDescent="0.25">
      <c r="I5" s="1" t="s">
        <v>27</v>
      </c>
      <c r="J5" s="1">
        <v>10.47321</v>
      </c>
      <c r="K5" s="1">
        <v>17.541530000000002</v>
      </c>
      <c r="M5" s="1" t="s">
        <v>68</v>
      </c>
      <c r="N5" s="1" t="s">
        <v>68</v>
      </c>
      <c r="O5" s="1" t="s">
        <v>68</v>
      </c>
      <c r="P5" s="2"/>
      <c r="Q5" s="1">
        <v>0.18548200000000001</v>
      </c>
      <c r="R5" s="1">
        <v>0.26140000000000002</v>
      </c>
      <c r="S5" s="1">
        <v>0.553118</v>
      </c>
      <c r="U5" s="3" t="s">
        <v>68</v>
      </c>
      <c r="V5" s="3" t="s">
        <v>68</v>
      </c>
      <c r="W5" s="3" t="s">
        <v>68</v>
      </c>
      <c r="X5" s="2"/>
      <c r="Y5" s="3">
        <v>0.18748699999999999</v>
      </c>
      <c r="Z5" s="3">
        <v>0.26056299999999999</v>
      </c>
      <c r="AA5" s="3">
        <v>0.55195000000000005</v>
      </c>
      <c r="AC5" s="4">
        <v>0.181172</v>
      </c>
      <c r="AD5" s="4">
        <v>0.26198900000000003</v>
      </c>
      <c r="AE5" s="4">
        <v>0.55683800000000006</v>
      </c>
    </row>
    <row r="6" spans="1:31" x14ac:dyDescent="0.25">
      <c r="M6" s="1" t="s">
        <v>68</v>
      </c>
      <c r="N6" s="1" t="s">
        <v>68</v>
      </c>
      <c r="O6" s="1" t="s">
        <v>68</v>
      </c>
      <c r="P6" s="2"/>
      <c r="Q6" s="1">
        <v>0.17699500000000001</v>
      </c>
      <c r="R6" s="1">
        <v>0.25322099999999997</v>
      </c>
      <c r="S6" s="1">
        <v>0.56978300000000004</v>
      </c>
      <c r="U6" s="3" t="s">
        <v>68</v>
      </c>
      <c r="V6" s="3" t="s">
        <v>68</v>
      </c>
      <c r="W6" s="3" t="s">
        <v>68</v>
      </c>
      <c r="X6" s="2"/>
      <c r="Y6" s="3">
        <v>0.18046300000000001</v>
      </c>
      <c r="Z6" s="3">
        <v>0.25390499999999999</v>
      </c>
      <c r="AA6" s="3">
        <v>0.56563200000000002</v>
      </c>
      <c r="AC6" s="4">
        <v>0.182948</v>
      </c>
      <c r="AD6" s="4">
        <v>0.27886300000000003</v>
      </c>
      <c r="AE6" s="4">
        <v>0.538188</v>
      </c>
    </row>
    <row r="7" spans="1:31" x14ac:dyDescent="0.25">
      <c r="M7" s="1" t="s">
        <v>68</v>
      </c>
      <c r="N7" s="1" t="s">
        <v>68</v>
      </c>
      <c r="O7" s="1" t="s">
        <v>68</v>
      </c>
      <c r="P7" s="2"/>
      <c r="Q7" s="1">
        <v>0.17820900000000001</v>
      </c>
      <c r="R7" s="1">
        <v>0.26145000000000002</v>
      </c>
      <c r="S7" s="1">
        <v>0.56034099999999998</v>
      </c>
      <c r="U7" s="3" t="s">
        <v>68</v>
      </c>
      <c r="V7" s="3" t="s">
        <v>68</v>
      </c>
      <c r="W7" s="3" t="s">
        <v>68</v>
      </c>
      <c r="X7" s="2"/>
      <c r="Y7" s="3">
        <v>0.17649200000000001</v>
      </c>
      <c r="Z7" s="3">
        <v>0.249309</v>
      </c>
      <c r="AA7" s="3">
        <v>0.57419900000000001</v>
      </c>
      <c r="AC7" s="4">
        <v>0.180284</v>
      </c>
      <c r="AD7" s="4">
        <v>0.244227</v>
      </c>
      <c r="AE7" s="4">
        <v>0.575488</v>
      </c>
    </row>
    <row r="8" spans="1:31" x14ac:dyDescent="0.25">
      <c r="M8" s="1" t="s">
        <v>68</v>
      </c>
      <c r="N8" s="1" t="s">
        <v>68</v>
      </c>
      <c r="O8" s="1" t="s">
        <v>68</v>
      </c>
      <c r="P8" s="2"/>
      <c r="Q8" s="1">
        <v>0.176259</v>
      </c>
      <c r="R8" s="1">
        <v>0.24476899999999999</v>
      </c>
      <c r="S8" s="1">
        <v>0.57897100000000001</v>
      </c>
      <c r="U8" s="3" t="s">
        <v>68</v>
      </c>
      <c r="V8" s="3" t="s">
        <v>68</v>
      </c>
      <c r="W8" s="3" t="s">
        <v>68</v>
      </c>
      <c r="X8" s="2"/>
      <c r="Y8" s="3">
        <v>0.174235</v>
      </c>
      <c r="Z8" s="3">
        <v>0.24632399999999999</v>
      </c>
      <c r="AA8" s="3">
        <v>0.57944099999999998</v>
      </c>
      <c r="AC8" s="4">
        <v>0.175844</v>
      </c>
      <c r="AD8" s="4">
        <v>0.235346</v>
      </c>
      <c r="AE8" s="4">
        <v>0.58880999999999994</v>
      </c>
    </row>
    <row r="9" spans="1:31" x14ac:dyDescent="0.25">
      <c r="M9" s="1" t="s">
        <v>68</v>
      </c>
      <c r="N9" s="1" t="s">
        <v>68</v>
      </c>
      <c r="O9" s="1" t="s">
        <v>68</v>
      </c>
      <c r="P9" s="2"/>
      <c r="Q9" s="1">
        <v>0.17368400000000001</v>
      </c>
      <c r="R9" s="1">
        <v>0.23969099999999999</v>
      </c>
      <c r="S9" s="1">
        <v>0.58662599999999998</v>
      </c>
      <c r="U9" s="3" t="s">
        <v>68</v>
      </c>
      <c r="V9" s="3" t="s">
        <v>68</v>
      </c>
      <c r="W9" s="3" t="s">
        <v>68</v>
      </c>
      <c r="X9" s="2"/>
      <c r="Y9" s="3">
        <v>0.17294599999999999</v>
      </c>
      <c r="Z9" s="3">
        <v>0.244454</v>
      </c>
      <c r="AA9" s="3">
        <v>0.58259899999999998</v>
      </c>
      <c r="AC9" s="4">
        <v>0.171403</v>
      </c>
      <c r="AD9" s="4">
        <v>0.230906</v>
      </c>
      <c r="AE9" s="4">
        <v>0.59769099999999997</v>
      </c>
    </row>
    <row r="11" spans="1:31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-3.3980000000000121E-3</v>
      </c>
      <c r="R11">
        <f>R2-$AD2</f>
        <v>-1.5951999999999966E-2</v>
      </c>
      <c r="S11">
        <f>S2-$AE2</f>
        <v>1.9349999999999978E-2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-3.3980000000000121E-3</v>
      </c>
      <c r="Z11">
        <f>Z2-$AD2</f>
        <v>-1.5951999999999966E-2</v>
      </c>
      <c r="AA11">
        <f>AA2-$AE2</f>
        <v>1.9349999999999978E-2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31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-1.8099999999998673E-4</v>
      </c>
      <c r="R12">
        <f t="shared" ref="R12:R18" si="4">R3-$AD3</f>
        <v>8.3669999999999578E-3</v>
      </c>
      <c r="S12">
        <f t="shared" ref="S12:S18" si="5">S3-$AE3</f>
        <v>-8.1860000000000266E-3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-2.2780000000000022E-3</v>
      </c>
      <c r="Z12">
        <f t="shared" ref="Z12:Z18" si="10">Z3-$AD3</f>
        <v>2.2099999999997122E-4</v>
      </c>
      <c r="AA12">
        <f t="shared" ref="AA12:AA18" si="11">AA3-$AE3</f>
        <v>2.0569999999999755E-3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31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4.9720000000000042E-3</v>
      </c>
      <c r="R13">
        <f t="shared" si="4"/>
        <v>-3.1199999999999561E-3</v>
      </c>
      <c r="S13">
        <f t="shared" si="5"/>
        <v>-1.8519999999999648E-3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3.7169999999999981E-3</v>
      </c>
      <c r="Z13">
        <f t="shared" si="10"/>
        <v>-3.5029999999999784E-3</v>
      </c>
      <c r="AA13">
        <f t="shared" si="11"/>
        <v>-2.1399999999993646E-4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31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4.3100000000000083E-3</v>
      </c>
      <c r="R14">
        <f t="shared" si="4"/>
        <v>-5.8900000000000619E-4</v>
      </c>
      <c r="S14">
        <f t="shared" si="5"/>
        <v>-3.7200000000000566E-3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6.3149999999999873E-3</v>
      </c>
      <c r="Z14">
        <f t="shared" si="10"/>
        <v>-1.4260000000000383E-3</v>
      </c>
      <c r="AA14">
        <f t="shared" si="11"/>
        <v>-4.8880000000000035E-3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31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-5.9529999999999861E-3</v>
      </c>
      <c r="R15">
        <f t="shared" si="4"/>
        <v>-2.5642000000000054E-2</v>
      </c>
      <c r="S15">
        <f t="shared" si="5"/>
        <v>3.159500000000004E-2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-2.4849999999999872E-3</v>
      </c>
      <c r="Z15">
        <f t="shared" si="10"/>
        <v>-2.4958000000000036E-2</v>
      </c>
      <c r="AA15">
        <f t="shared" si="11"/>
        <v>2.7444000000000024E-2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31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-2.0749999999999935E-3</v>
      </c>
      <c r="R16">
        <f t="shared" si="4"/>
        <v>1.7223000000000016E-2</v>
      </c>
      <c r="S16">
        <f t="shared" si="5"/>
        <v>-1.5147000000000022E-2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-3.7919999999999898E-3</v>
      </c>
      <c r="Z16">
        <f t="shared" si="10"/>
        <v>5.0820000000000032E-3</v>
      </c>
      <c r="AA16">
        <f t="shared" si="11"/>
        <v>-1.2889999999999846E-3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4.149999999999987E-4</v>
      </c>
      <c r="R17">
        <f t="shared" si="4"/>
        <v>9.4229999999999869E-3</v>
      </c>
      <c r="S17">
        <f t="shared" si="5"/>
        <v>-9.8389999999999311E-3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-1.6089999999999993E-3</v>
      </c>
      <c r="Z17">
        <f t="shared" si="10"/>
        <v>1.0977999999999988E-2</v>
      </c>
      <c r="AA17">
        <f t="shared" si="11"/>
        <v>-9.3689999999999607E-3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2.2810000000000052E-3</v>
      </c>
      <c r="R18">
        <f t="shared" si="4"/>
        <v>8.7849999999999873E-3</v>
      </c>
      <c r="S18">
        <f t="shared" si="5"/>
        <v>-1.1064999999999992E-2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1.5429999999999888E-3</v>
      </c>
      <c r="Z18">
        <f t="shared" si="10"/>
        <v>1.3548000000000004E-2</v>
      </c>
      <c r="AA18">
        <f t="shared" si="11"/>
        <v>-1.5091999999999994E-2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5.8824141387699001E-2</v>
      </c>
      <c r="U20" t="e">
        <f>SQRT(SUMSQ(U11:W18))</f>
        <v>#VALUE!</v>
      </c>
      <c r="Y20">
        <f>SQRT(SUMSQ(Y11:AA18))</f>
        <v>5.2825576172910782E-2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F52" sqref="F52"/>
    </sheetView>
  </sheetViews>
  <sheetFormatPr defaultRowHeight="15" x14ac:dyDescent="0.25"/>
  <cols>
    <col min="1" max="1" width="17.7109375" customWidth="1"/>
  </cols>
  <sheetData>
    <row r="1" spans="1:31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31" x14ac:dyDescent="0.25">
      <c r="A2" t="s">
        <v>25</v>
      </c>
      <c r="B2">
        <v>0.21249999999999999</v>
      </c>
      <c r="C2">
        <v>9.74E-2</v>
      </c>
      <c r="D2">
        <v>6.4600000000000005E-2</v>
      </c>
      <c r="E2">
        <v>5.0900000000000001E-2</v>
      </c>
      <c r="F2">
        <v>0.2954</v>
      </c>
      <c r="G2">
        <v>9.1800000000000007E-2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2"/>
      <c r="Q2" s="1">
        <v>0.310471</v>
      </c>
      <c r="R2" s="1">
        <v>0.26805800000000002</v>
      </c>
      <c r="S2" s="1">
        <v>0.42147099999999998</v>
      </c>
      <c r="U2" s="3" t="s">
        <v>68</v>
      </c>
      <c r="V2" s="3" t="s">
        <v>68</v>
      </c>
      <c r="W2" s="3" t="s">
        <v>68</v>
      </c>
      <c r="X2" s="2"/>
      <c r="Y2" s="3">
        <v>0.310471</v>
      </c>
      <c r="Z2" s="3">
        <v>0.26805800000000002</v>
      </c>
      <c r="AA2" s="3">
        <v>0.42147099999999998</v>
      </c>
      <c r="AC2" s="4">
        <v>0.34028999999999998</v>
      </c>
      <c r="AD2" s="4">
        <v>0.25680599999999998</v>
      </c>
      <c r="AE2" s="4">
        <v>0.40290399999999998</v>
      </c>
    </row>
    <row r="3" spans="1:31" x14ac:dyDescent="0.25">
      <c r="I3" s="3" t="s">
        <v>24</v>
      </c>
      <c r="J3" s="3">
        <v>12.05996</v>
      </c>
      <c r="K3" s="3">
        <v>19.12828</v>
      </c>
      <c r="M3" s="1" t="s">
        <v>68</v>
      </c>
      <c r="N3" s="1" t="s">
        <v>68</v>
      </c>
      <c r="O3" s="1" t="s">
        <v>68</v>
      </c>
      <c r="P3" s="2"/>
      <c r="Q3" s="1">
        <v>0.27193200000000001</v>
      </c>
      <c r="R3" s="1">
        <v>0.27365400000000001</v>
      </c>
      <c r="S3" s="1">
        <v>0.45441399999999998</v>
      </c>
      <c r="U3" s="3" t="s">
        <v>68</v>
      </c>
      <c r="V3" s="3" t="s">
        <v>68</v>
      </c>
      <c r="W3" s="3" t="s">
        <v>68</v>
      </c>
      <c r="X3" s="2"/>
      <c r="Y3" s="3">
        <v>0.253025</v>
      </c>
      <c r="Z3" s="3">
        <v>0.276223</v>
      </c>
      <c r="AA3" s="3">
        <v>0.47075099999999998</v>
      </c>
      <c r="AC3" s="4">
        <v>0.24954599999999999</v>
      </c>
      <c r="AD3" s="4">
        <v>0.28856599999999999</v>
      </c>
      <c r="AE3" s="4">
        <v>0.46188699999999999</v>
      </c>
    </row>
    <row r="4" spans="1:31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2"/>
      <c r="Q4" s="1">
        <v>0.214363</v>
      </c>
      <c r="R4" s="1">
        <v>0.28011200000000003</v>
      </c>
      <c r="S4" s="1">
        <v>0.50552399999999997</v>
      </c>
      <c r="U4" s="3" t="s">
        <v>68</v>
      </c>
      <c r="V4" s="3" t="s">
        <v>68</v>
      </c>
      <c r="W4" s="3" t="s">
        <v>68</v>
      </c>
      <c r="X4" s="2"/>
      <c r="Y4" s="3">
        <v>0.216418</v>
      </c>
      <c r="Z4" s="3">
        <v>0.27376600000000001</v>
      </c>
      <c r="AA4" s="3">
        <v>0.50981600000000005</v>
      </c>
      <c r="AC4" s="4">
        <v>0.218693</v>
      </c>
      <c r="AD4" s="4">
        <v>0.30580800000000002</v>
      </c>
      <c r="AE4" s="4">
        <v>0.475499</v>
      </c>
    </row>
    <row r="5" spans="1:31" x14ac:dyDescent="0.25">
      <c r="I5" s="1" t="s">
        <v>27</v>
      </c>
      <c r="J5" s="1">
        <v>12.205640000000001</v>
      </c>
      <c r="K5" s="1">
        <v>19.273969999999998</v>
      </c>
      <c r="M5" s="1" t="s">
        <v>68</v>
      </c>
      <c r="N5" s="1" t="s">
        <v>68</v>
      </c>
      <c r="O5" s="1" t="s">
        <v>68</v>
      </c>
      <c r="P5" s="2"/>
      <c r="Q5" s="1">
        <v>0.194878</v>
      </c>
      <c r="R5" s="1">
        <v>0.28583999999999998</v>
      </c>
      <c r="S5" s="1">
        <v>0.51928200000000002</v>
      </c>
      <c r="U5" s="3" t="s">
        <v>68</v>
      </c>
      <c r="V5" s="3" t="s">
        <v>68</v>
      </c>
      <c r="W5" s="3" t="s">
        <v>68</v>
      </c>
      <c r="X5" s="2"/>
      <c r="Y5" s="3">
        <v>0.19298499999999999</v>
      </c>
      <c r="Z5" s="3">
        <v>0.26800000000000002</v>
      </c>
      <c r="AA5" s="3">
        <v>0.53901500000000002</v>
      </c>
      <c r="AC5" s="4">
        <v>0.18058099999999999</v>
      </c>
      <c r="AD5" s="4">
        <v>0.27677000000000002</v>
      </c>
      <c r="AE5" s="4">
        <v>0.54264999999999997</v>
      </c>
    </row>
    <row r="6" spans="1:31" x14ac:dyDescent="0.25">
      <c r="M6" s="1" t="s">
        <v>68</v>
      </c>
      <c r="N6" s="1" t="s">
        <v>68</v>
      </c>
      <c r="O6" s="1" t="s">
        <v>68</v>
      </c>
      <c r="P6" s="2"/>
      <c r="Q6" s="1">
        <v>0.17011899999999999</v>
      </c>
      <c r="R6" s="1">
        <v>0.26532099999999997</v>
      </c>
      <c r="S6" s="1">
        <v>0.56455999999999995</v>
      </c>
      <c r="U6" s="3" t="s">
        <v>68</v>
      </c>
      <c r="V6" s="3" t="s">
        <v>68</v>
      </c>
      <c r="W6" s="3" t="s">
        <v>68</v>
      </c>
      <c r="X6" s="2"/>
      <c r="Y6" s="3">
        <v>0.177928</v>
      </c>
      <c r="Z6" s="3">
        <v>0.26201099999999999</v>
      </c>
      <c r="AA6" s="3">
        <v>0.56006100000000003</v>
      </c>
      <c r="AC6" s="4">
        <v>0.167877</v>
      </c>
      <c r="AD6" s="4">
        <v>0.27041700000000002</v>
      </c>
      <c r="AE6" s="4">
        <v>0.56170600000000004</v>
      </c>
    </row>
    <row r="7" spans="1:31" x14ac:dyDescent="0.25">
      <c r="M7" s="1" t="s">
        <v>68</v>
      </c>
      <c r="N7" s="1" t="s">
        <v>68</v>
      </c>
      <c r="O7" s="1" t="s">
        <v>68</v>
      </c>
      <c r="P7" s="2"/>
      <c r="Q7" s="1">
        <v>0.161911</v>
      </c>
      <c r="R7" s="1">
        <v>0.26030599999999998</v>
      </c>
      <c r="S7" s="1">
        <v>0.57778300000000005</v>
      </c>
      <c r="U7" s="3" t="s">
        <v>68</v>
      </c>
      <c r="V7" s="3" t="s">
        <v>68</v>
      </c>
      <c r="W7" s="3" t="s">
        <v>68</v>
      </c>
      <c r="X7" s="2"/>
      <c r="Y7" s="3">
        <v>0.16822100000000001</v>
      </c>
      <c r="Z7" s="3">
        <v>0.25691000000000003</v>
      </c>
      <c r="AA7" s="3">
        <v>0.57486899999999996</v>
      </c>
      <c r="AC7" s="4">
        <v>0.15789500000000001</v>
      </c>
      <c r="AD7" s="4">
        <v>0.22958300000000001</v>
      </c>
      <c r="AE7" s="4">
        <v>0.61252300000000004</v>
      </c>
    </row>
    <row r="8" spans="1:31" x14ac:dyDescent="0.25">
      <c r="M8" s="1" t="s">
        <v>68</v>
      </c>
      <c r="N8" s="1" t="s">
        <v>68</v>
      </c>
      <c r="O8" s="1" t="s">
        <v>68</v>
      </c>
      <c r="P8" s="2"/>
      <c r="Q8" s="1">
        <v>0.154972</v>
      </c>
      <c r="R8" s="1">
        <v>0.23671500000000001</v>
      </c>
      <c r="S8" s="1">
        <v>0.60831299999999999</v>
      </c>
      <c r="U8" s="3" t="s">
        <v>68</v>
      </c>
      <c r="V8" s="3" t="s">
        <v>68</v>
      </c>
      <c r="W8" s="3" t="s">
        <v>68</v>
      </c>
      <c r="X8" s="2"/>
      <c r="Y8" s="3">
        <v>0.16194600000000001</v>
      </c>
      <c r="Z8" s="3">
        <v>0.252942</v>
      </c>
      <c r="AA8" s="3">
        <v>0.58511100000000005</v>
      </c>
      <c r="AC8" s="4">
        <v>0.158802</v>
      </c>
      <c r="AD8" s="4">
        <v>0.25045400000000001</v>
      </c>
      <c r="AE8" s="4">
        <v>0.59074400000000005</v>
      </c>
    </row>
    <row r="9" spans="1:31" x14ac:dyDescent="0.25">
      <c r="M9" s="1" t="s">
        <v>68</v>
      </c>
      <c r="N9" s="1" t="s">
        <v>68</v>
      </c>
      <c r="O9" s="1" t="s">
        <v>68</v>
      </c>
      <c r="P9" s="2"/>
      <c r="Q9" s="1">
        <v>0.155838</v>
      </c>
      <c r="R9" s="1">
        <v>0.24826599999999999</v>
      </c>
      <c r="S9" s="1">
        <v>0.59589599999999998</v>
      </c>
      <c r="U9" s="3" t="s">
        <v>68</v>
      </c>
      <c r="V9" s="3" t="s">
        <v>68</v>
      </c>
      <c r="W9" s="3" t="s">
        <v>68</v>
      </c>
      <c r="X9" s="2"/>
      <c r="Y9" s="3">
        <v>0.15788199999999999</v>
      </c>
      <c r="Z9" s="3">
        <v>0.25001000000000001</v>
      </c>
      <c r="AA9" s="3">
        <v>0.59210799999999997</v>
      </c>
      <c r="AC9" s="4">
        <v>0.161525</v>
      </c>
      <c r="AD9" s="4">
        <v>0.23774999999999999</v>
      </c>
      <c r="AE9" s="4">
        <v>0.60072599999999998</v>
      </c>
    </row>
    <row r="11" spans="1:31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-2.9818999999999984E-2</v>
      </c>
      <c r="R11">
        <f>R2-$AD2</f>
        <v>1.125200000000004E-2</v>
      </c>
      <c r="S11">
        <f>S2-$AE2</f>
        <v>1.8567E-2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-2.9818999999999984E-2</v>
      </c>
      <c r="Z11">
        <f>Z2-$AD2</f>
        <v>1.125200000000004E-2</v>
      </c>
      <c r="AA11">
        <f>AA2-$AE2</f>
        <v>1.8567E-2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31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2.2386000000000017E-2</v>
      </c>
      <c r="R12">
        <f t="shared" ref="R12:R18" si="4">R3-$AD3</f>
        <v>-1.4911999999999981E-2</v>
      </c>
      <c r="S12">
        <f t="shared" ref="S12:S18" si="5">S3-$AE3</f>
        <v>-7.4730000000000074E-3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3.4790000000000099E-3</v>
      </c>
      <c r="Z12">
        <f t="shared" ref="Z12:Z18" si="10">Z3-$AD3</f>
        <v>-1.2342999999999993E-2</v>
      </c>
      <c r="AA12">
        <f t="shared" ref="AA12:AA18" si="11">AA3-$AE3</f>
        <v>8.863999999999983E-3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31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-4.3300000000000005E-3</v>
      </c>
      <c r="R13">
        <f t="shared" si="4"/>
        <v>-2.5695999999999997E-2</v>
      </c>
      <c r="S13">
        <f t="shared" si="5"/>
        <v>3.0024999999999968E-2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-2.2749999999999992E-3</v>
      </c>
      <c r="Z13">
        <f t="shared" si="10"/>
        <v>-3.2042000000000015E-2</v>
      </c>
      <c r="AA13">
        <f t="shared" si="11"/>
        <v>3.4317000000000042E-2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31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1.4297000000000004E-2</v>
      </c>
      <c r="R14">
        <f t="shared" si="4"/>
        <v>9.069999999999967E-3</v>
      </c>
      <c r="S14">
        <f t="shared" si="5"/>
        <v>-2.3367999999999944E-2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1.2403999999999998E-2</v>
      </c>
      <c r="Z14">
        <f t="shared" si="10"/>
        <v>-8.77E-3</v>
      </c>
      <c r="AA14">
        <f t="shared" si="11"/>
        <v>-3.6349999999999438E-3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31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2.241999999999994E-3</v>
      </c>
      <c r="R15">
        <f t="shared" si="4"/>
        <v>-5.0960000000000449E-3</v>
      </c>
      <c r="S15">
        <f t="shared" si="5"/>
        <v>2.8539999999999122E-3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1.0051000000000004E-2</v>
      </c>
      <c r="Z15">
        <f t="shared" si="10"/>
        <v>-8.4060000000000246E-3</v>
      </c>
      <c r="AA15">
        <f t="shared" si="11"/>
        <v>-1.6450000000000076E-3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31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4.0159999999999918E-3</v>
      </c>
      <c r="R16">
        <f t="shared" si="4"/>
        <v>3.0722999999999973E-2</v>
      </c>
      <c r="S16">
        <f t="shared" si="5"/>
        <v>-3.4739999999999993E-2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1.0326000000000002E-2</v>
      </c>
      <c r="Z16">
        <f t="shared" si="10"/>
        <v>2.7327000000000018E-2</v>
      </c>
      <c r="AA16">
        <f t="shared" si="11"/>
        <v>-3.7654000000000076E-2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-3.8300000000000001E-3</v>
      </c>
      <c r="R17">
        <f t="shared" si="4"/>
        <v>-1.3739000000000001E-2</v>
      </c>
      <c r="S17">
        <f t="shared" si="5"/>
        <v>1.7568999999999946E-2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3.1440000000000079E-3</v>
      </c>
      <c r="Z17">
        <f t="shared" si="10"/>
        <v>2.4879999999999902E-3</v>
      </c>
      <c r="AA17">
        <f t="shared" si="11"/>
        <v>-5.6329999999999991E-3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-5.6869999999999976E-3</v>
      </c>
      <c r="R18">
        <f t="shared" si="4"/>
        <v>1.0515999999999998E-2</v>
      </c>
      <c r="S18">
        <f t="shared" si="5"/>
        <v>-4.830000000000001E-3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-3.6430000000000073E-3</v>
      </c>
      <c r="Z18">
        <f t="shared" si="10"/>
        <v>1.2260000000000021E-2</v>
      </c>
      <c r="AA18">
        <f t="shared" si="11"/>
        <v>-8.6180000000000145E-3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8.6241070755180171E-2</v>
      </c>
      <c r="U20" t="e">
        <f>SQRT(SUMSQ(U11:W18))</f>
        <v>#VALUE!</v>
      </c>
      <c r="Y20">
        <f>SQRT(SUMSQ(Y11:AA18))</f>
        <v>8.2391161443446159E-2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zoomScale="70" zoomScaleNormal="70" workbookViewId="0">
      <selection activeCell="H42" sqref="H42"/>
    </sheetView>
  </sheetViews>
  <sheetFormatPr defaultRowHeight="15" x14ac:dyDescent="0.25"/>
  <cols>
    <col min="1" max="1" width="17.7109375" customWidth="1"/>
    <col min="2" max="7" width="9.85546875" customWidth="1"/>
  </cols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P1" t="s">
        <v>6</v>
      </c>
      <c r="Q1" t="s">
        <v>7</v>
      </c>
      <c r="S1" s="1" t="s">
        <v>8</v>
      </c>
      <c r="T1" s="1" t="s">
        <v>9</v>
      </c>
      <c r="U1" s="1" t="s">
        <v>10</v>
      </c>
      <c r="V1" s="1"/>
      <c r="W1" s="1" t="s">
        <v>11</v>
      </c>
      <c r="X1" s="1" t="s">
        <v>12</v>
      </c>
      <c r="Y1" s="1" t="s">
        <v>13</v>
      </c>
      <c r="AA1" s="3" t="s">
        <v>14</v>
      </c>
      <c r="AB1" s="3" t="s">
        <v>15</v>
      </c>
      <c r="AC1" s="3" t="s">
        <v>16</v>
      </c>
      <c r="AD1" s="3"/>
      <c r="AE1" s="3" t="s">
        <v>17</v>
      </c>
      <c r="AF1" s="3" t="s">
        <v>18</v>
      </c>
      <c r="AG1" s="3" t="s">
        <v>19</v>
      </c>
      <c r="AI1" s="4" t="s">
        <v>20</v>
      </c>
      <c r="AJ1" s="4" t="s">
        <v>21</v>
      </c>
      <c r="AK1" s="4" t="s">
        <v>22</v>
      </c>
    </row>
    <row r="2" spans="1:37" x14ac:dyDescent="0.25">
      <c r="A2" t="s">
        <v>25</v>
      </c>
      <c r="B2">
        <v>0.78100000000000003</v>
      </c>
      <c r="C2">
        <v>0.52500000000000002</v>
      </c>
      <c r="D2">
        <v>0.63100000000000001</v>
      </c>
      <c r="E2">
        <v>0.43</v>
      </c>
      <c r="F2">
        <v>0.54700000000000004</v>
      </c>
      <c r="G2">
        <v>0.438</v>
      </c>
      <c r="H2">
        <v>0.17299999999999999</v>
      </c>
      <c r="I2">
        <v>0.313</v>
      </c>
      <c r="J2">
        <v>0.52400000000000002</v>
      </c>
      <c r="K2">
        <v>0.51200000000000001</v>
      </c>
      <c r="L2">
        <v>0.435</v>
      </c>
      <c r="M2">
        <v>0.56799999999999995</v>
      </c>
      <c r="O2" s="3" t="s">
        <v>23</v>
      </c>
      <c r="P2" s="3" t="s">
        <v>68</v>
      </c>
      <c r="Q2" s="3" t="s">
        <v>68</v>
      </c>
      <c r="S2" s="1" t="s">
        <v>68</v>
      </c>
      <c r="T2" s="1" t="s">
        <v>68</v>
      </c>
      <c r="U2" s="1" t="s">
        <v>68</v>
      </c>
      <c r="V2" s="1"/>
      <c r="W2" s="1">
        <v>0.220719</v>
      </c>
      <c r="X2" s="1">
        <v>0.31831500000000001</v>
      </c>
      <c r="Y2" s="1">
        <v>0.46096599999999999</v>
      </c>
      <c r="AA2" s="3" t="s">
        <v>68</v>
      </c>
      <c r="AB2" s="3" t="s">
        <v>68</v>
      </c>
      <c r="AC2" s="3" t="s">
        <v>68</v>
      </c>
      <c r="AD2" s="3"/>
      <c r="AE2" s="3">
        <v>0.220719</v>
      </c>
      <c r="AF2" s="3">
        <v>0.31831500000000001</v>
      </c>
      <c r="AG2" s="3">
        <v>0.46096599999999999</v>
      </c>
      <c r="AI2" s="4">
        <v>0.22634499999999999</v>
      </c>
      <c r="AJ2" s="4">
        <v>0.30426700000000001</v>
      </c>
      <c r="AK2" s="4">
        <v>0.46938800000000003</v>
      </c>
    </row>
    <row r="3" spans="1:37" x14ac:dyDescent="0.25">
      <c r="O3" s="3" t="s">
        <v>24</v>
      </c>
      <c r="P3" s="3">
        <v>106.36750000000001</v>
      </c>
      <c r="Q3" s="3">
        <v>120.50409999999999</v>
      </c>
      <c r="S3" s="1" t="s">
        <v>68</v>
      </c>
      <c r="T3" s="1" t="s">
        <v>68</v>
      </c>
      <c r="U3" s="1" t="s">
        <v>68</v>
      </c>
      <c r="V3" s="1"/>
      <c r="W3" s="1">
        <v>0.215035</v>
      </c>
      <c r="X3" s="1">
        <v>0.31237900000000002</v>
      </c>
      <c r="Y3" s="1">
        <v>0.47258600000000001</v>
      </c>
      <c r="AA3" s="3" t="s">
        <v>68</v>
      </c>
      <c r="AB3" s="3" t="s">
        <v>68</v>
      </c>
      <c r="AC3" s="3" t="s">
        <v>68</v>
      </c>
      <c r="AD3" s="3"/>
      <c r="AE3" s="3">
        <v>0.21634</v>
      </c>
      <c r="AF3" s="3">
        <v>0.31561600000000001</v>
      </c>
      <c r="AG3" s="3">
        <v>0.46804400000000002</v>
      </c>
      <c r="AI3" s="4">
        <v>0.20222599999999999</v>
      </c>
      <c r="AJ3" s="4">
        <v>0.27829300000000001</v>
      </c>
      <c r="AK3" s="4">
        <v>0.51948099999999997</v>
      </c>
    </row>
    <row r="4" spans="1:37" x14ac:dyDescent="0.25">
      <c r="O4" s="1" t="s">
        <v>26</v>
      </c>
      <c r="P4" s="1" t="s">
        <v>68</v>
      </c>
      <c r="Q4" s="1" t="s">
        <v>68</v>
      </c>
      <c r="S4" s="1" t="s">
        <v>68</v>
      </c>
      <c r="T4" s="1" t="s">
        <v>68</v>
      </c>
      <c r="U4" s="1" t="s">
        <v>68</v>
      </c>
      <c r="V4" s="1"/>
      <c r="W4" s="1">
        <v>0.20286699999999999</v>
      </c>
      <c r="X4" s="1">
        <v>0.29394599999999999</v>
      </c>
      <c r="Y4" s="1">
        <v>0.50318799999999997</v>
      </c>
      <c r="AA4" s="3" t="s">
        <v>68</v>
      </c>
      <c r="AB4" s="3" t="s">
        <v>68</v>
      </c>
      <c r="AC4" s="3" t="s">
        <v>68</v>
      </c>
      <c r="AD4" s="3"/>
      <c r="AE4" s="3">
        <v>0.214508</v>
      </c>
      <c r="AF4" s="3">
        <v>0.313081</v>
      </c>
      <c r="AG4" s="3">
        <v>0.47241100000000003</v>
      </c>
      <c r="AI4" s="4">
        <v>0.20686499999999999</v>
      </c>
      <c r="AJ4" s="4">
        <v>0.261596</v>
      </c>
      <c r="AK4" s="4">
        <v>0.53154000000000001</v>
      </c>
    </row>
    <row r="5" spans="1:37" x14ac:dyDescent="0.25">
      <c r="O5" s="1" t="s">
        <v>27</v>
      </c>
      <c r="P5" s="1">
        <v>46.973190000000002</v>
      </c>
      <c r="Q5" s="1">
        <v>61.109839999999998</v>
      </c>
      <c r="S5" s="1" t="s">
        <v>68</v>
      </c>
      <c r="T5" s="1" t="s">
        <v>68</v>
      </c>
      <c r="U5" s="1" t="s">
        <v>68</v>
      </c>
      <c r="V5" s="1"/>
      <c r="W5" s="1">
        <v>0.201072</v>
      </c>
      <c r="X5" s="1">
        <v>0.28890399999999999</v>
      </c>
      <c r="Y5" s="1">
        <v>0.51002400000000003</v>
      </c>
      <c r="AA5" s="3" t="s">
        <v>68</v>
      </c>
      <c r="AB5" s="3" t="s">
        <v>68</v>
      </c>
      <c r="AC5" s="3" t="s">
        <v>68</v>
      </c>
      <c r="AD5" s="3"/>
      <c r="AE5" s="3">
        <v>0.213448</v>
      </c>
      <c r="AF5" s="3">
        <v>0.31149900000000003</v>
      </c>
      <c r="AG5" s="3">
        <v>0.47505199999999997</v>
      </c>
      <c r="AI5" s="4">
        <v>0.183673</v>
      </c>
      <c r="AJ5" s="4">
        <v>0.25417400000000001</v>
      </c>
      <c r="AK5" s="4">
        <v>0.56215199999999999</v>
      </c>
    </row>
    <row r="6" spans="1:37" x14ac:dyDescent="0.25">
      <c r="S6" s="1" t="s">
        <v>68</v>
      </c>
      <c r="T6" s="1" t="s">
        <v>68</v>
      </c>
      <c r="U6" s="1" t="s">
        <v>68</v>
      </c>
      <c r="V6" s="1"/>
      <c r="W6" s="1">
        <v>0.19252</v>
      </c>
      <c r="X6" s="1">
        <v>0.27787000000000001</v>
      </c>
      <c r="Y6" s="1">
        <v>0.52961000000000003</v>
      </c>
      <c r="AA6" s="3" t="s">
        <v>68</v>
      </c>
      <c r="AB6" s="3" t="s">
        <v>68</v>
      </c>
      <c r="AC6" s="3" t="s">
        <v>68</v>
      </c>
      <c r="AD6" s="3"/>
      <c r="AE6" s="3">
        <v>0.212812</v>
      </c>
      <c r="AF6" s="3">
        <v>0.31054100000000001</v>
      </c>
      <c r="AG6" s="3">
        <v>0.47664699999999999</v>
      </c>
      <c r="AI6" s="4">
        <v>0.209647</v>
      </c>
      <c r="AJ6" s="4">
        <v>0.242115</v>
      </c>
      <c r="AK6" s="4">
        <v>0.54823699999999997</v>
      </c>
    </row>
    <row r="7" spans="1:37" x14ac:dyDescent="0.25">
      <c r="S7" s="1" t="s">
        <v>68</v>
      </c>
      <c r="T7" s="1" t="s">
        <v>68</v>
      </c>
      <c r="U7" s="1" t="s">
        <v>68</v>
      </c>
      <c r="V7" s="1"/>
      <c r="W7" s="1">
        <v>0.19828399999999999</v>
      </c>
      <c r="X7" s="1">
        <v>0.28186099999999997</v>
      </c>
      <c r="Y7" s="1">
        <v>0.51985499999999996</v>
      </c>
      <c r="AA7" s="3" t="s">
        <v>68</v>
      </c>
      <c r="AB7" s="3" t="s">
        <v>68</v>
      </c>
      <c r="AC7" s="3" t="s">
        <v>68</v>
      </c>
      <c r="AD7" s="3"/>
      <c r="AE7" s="3">
        <v>0.21242800000000001</v>
      </c>
      <c r="AF7" s="3">
        <v>0.30996099999999999</v>
      </c>
      <c r="AG7" s="3">
        <v>0.47761100000000001</v>
      </c>
      <c r="AI7" s="4">
        <v>0.172542</v>
      </c>
      <c r="AJ7" s="4">
        <v>0.24582599999999999</v>
      </c>
      <c r="AK7" s="4">
        <v>0.58163299999999996</v>
      </c>
    </row>
    <row r="8" spans="1:37" x14ac:dyDescent="0.25">
      <c r="S8" s="1" t="s">
        <v>68</v>
      </c>
      <c r="T8" s="1" t="s">
        <v>68</v>
      </c>
      <c r="U8" s="1" t="s">
        <v>68</v>
      </c>
      <c r="V8" s="1"/>
      <c r="W8" s="1">
        <v>0.18728800000000001</v>
      </c>
      <c r="X8" s="1">
        <v>0.27062900000000001</v>
      </c>
      <c r="Y8" s="1">
        <v>0.54208299999999998</v>
      </c>
      <c r="AA8" s="3" t="s">
        <v>68</v>
      </c>
      <c r="AB8" s="3" t="s">
        <v>68</v>
      </c>
      <c r="AC8" s="3" t="s">
        <v>68</v>
      </c>
      <c r="AD8" s="3"/>
      <c r="AE8" s="3">
        <v>0.212196</v>
      </c>
      <c r="AF8" s="3">
        <v>0.30961100000000003</v>
      </c>
      <c r="AG8" s="3">
        <v>0.47819200000000001</v>
      </c>
      <c r="AI8" s="4">
        <v>0.17718</v>
      </c>
      <c r="AJ8" s="4">
        <v>0.244898</v>
      </c>
      <c r="AK8" s="4">
        <v>0.57792200000000005</v>
      </c>
    </row>
    <row r="9" spans="1:37" x14ac:dyDescent="0.25">
      <c r="S9" s="1" t="s">
        <v>68</v>
      </c>
      <c r="T9" s="1" t="s">
        <v>68</v>
      </c>
      <c r="U9" s="1" t="s">
        <v>68</v>
      </c>
      <c r="V9" s="1"/>
      <c r="W9" s="1">
        <v>0.188696</v>
      </c>
      <c r="X9" s="1">
        <v>0.27178400000000003</v>
      </c>
      <c r="Y9" s="1">
        <v>0.53952</v>
      </c>
      <c r="AA9" s="3" t="s">
        <v>68</v>
      </c>
      <c r="AB9" s="3" t="s">
        <v>68</v>
      </c>
      <c r="AC9" s="3" t="s">
        <v>68</v>
      </c>
      <c r="AD9" s="3"/>
      <c r="AE9" s="3">
        <v>0.21205599999999999</v>
      </c>
      <c r="AF9" s="3">
        <v>0.30940000000000001</v>
      </c>
      <c r="AG9" s="3">
        <v>0.47854400000000002</v>
      </c>
      <c r="AI9" s="4">
        <v>0.20871999999999999</v>
      </c>
      <c r="AJ9" s="4">
        <v>0.217996</v>
      </c>
      <c r="AK9" s="4">
        <v>0.57328400000000002</v>
      </c>
    </row>
    <row r="11" spans="1:37" x14ac:dyDescent="0.25">
      <c r="S11" t="e">
        <f>S2-$AI2</f>
        <v>#VALUE!</v>
      </c>
      <c r="T11" t="e">
        <f>T2-$AJ2</f>
        <v>#VALUE!</v>
      </c>
      <c r="U11" t="e">
        <f>U2-$AK2</f>
        <v>#VALUE!</v>
      </c>
      <c r="V11">
        <f>V2-AL2</f>
        <v>0</v>
      </c>
      <c r="W11">
        <f>W2-$AI2</f>
        <v>-5.6259999999999921E-3</v>
      </c>
      <c r="X11">
        <f>X2-$AJ2</f>
        <v>1.4048000000000005E-2</v>
      </c>
      <c r="Y11">
        <f>Y2-$AK2</f>
        <v>-8.4220000000000406E-3</v>
      </c>
      <c r="Z11">
        <f>Z2-AP2</f>
        <v>0</v>
      </c>
      <c r="AA11" t="e">
        <f>AA2-$AI2</f>
        <v>#VALUE!</v>
      </c>
      <c r="AB11" t="e">
        <f>AB2-$AJ2</f>
        <v>#VALUE!</v>
      </c>
      <c r="AC11" t="e">
        <f>AC2-$AK2</f>
        <v>#VALUE!</v>
      </c>
      <c r="AD11">
        <f>AD2-AT2</f>
        <v>0</v>
      </c>
      <c r="AE11">
        <f>AE2-$AI2</f>
        <v>-5.6259999999999921E-3</v>
      </c>
      <c r="AF11">
        <f>AF2-$AJ2</f>
        <v>1.4048000000000005E-2</v>
      </c>
      <c r="AG11">
        <f>AG2-$AK2</f>
        <v>-8.4220000000000406E-3</v>
      </c>
      <c r="AH11">
        <f>AH2-AX2</f>
        <v>0</v>
      </c>
      <c r="AI11">
        <f>AI2-$AI2</f>
        <v>0</v>
      </c>
      <c r="AJ11">
        <f>AJ2-$AJ2</f>
        <v>0</v>
      </c>
      <c r="AK11">
        <f>AK2-$AK2</f>
        <v>0</v>
      </c>
    </row>
    <row r="12" spans="1:37" x14ac:dyDescent="0.25">
      <c r="S12" t="e">
        <f t="shared" ref="S12:S18" si="0">S3-$AI3</f>
        <v>#VALUE!</v>
      </c>
      <c r="T12" t="e">
        <f t="shared" ref="T12:T18" si="1">T3-$AJ3</f>
        <v>#VALUE!</v>
      </c>
      <c r="U12" t="e">
        <f t="shared" ref="U12:U18" si="2">U3-$AK3</f>
        <v>#VALUE!</v>
      </c>
      <c r="W12">
        <f t="shared" ref="W12:W18" si="3">W3-$AI3</f>
        <v>1.2809000000000015E-2</v>
      </c>
      <c r="X12">
        <f t="shared" ref="X12:X18" si="4">X3-$AJ3</f>
        <v>3.4086000000000005E-2</v>
      </c>
      <c r="Y12">
        <f t="shared" ref="Y12:Y18" si="5">Y3-$AK3</f>
        <v>-4.6894999999999964E-2</v>
      </c>
      <c r="AA12" t="e">
        <f t="shared" ref="AA12:AA18" si="6">AA3-$AI3</f>
        <v>#VALUE!</v>
      </c>
      <c r="AB12" t="e">
        <f t="shared" ref="AB12:AB18" si="7">AB3-$AJ3</f>
        <v>#VALUE!</v>
      </c>
      <c r="AC12" t="e">
        <f t="shared" ref="AC12:AC18" si="8">AC3-$AK3</f>
        <v>#VALUE!</v>
      </c>
      <c r="AE12">
        <f t="shared" ref="AE12:AE18" si="9">AE3-$AI3</f>
        <v>1.4114000000000015E-2</v>
      </c>
      <c r="AF12">
        <f t="shared" ref="AF12:AF18" si="10">AF3-$AJ3</f>
        <v>3.7322999999999995E-2</v>
      </c>
      <c r="AG12">
        <f t="shared" ref="AG12:AG18" si="11">AG3-$AK3</f>
        <v>-5.1436999999999955E-2</v>
      </c>
      <c r="AI12">
        <f t="shared" ref="AI12:AI18" si="12">AI3-$AI3</f>
        <v>0</v>
      </c>
      <c r="AJ12">
        <f t="shared" ref="AJ12:AJ18" si="13">AJ3-$AJ3</f>
        <v>0</v>
      </c>
      <c r="AK12">
        <f t="shared" ref="AK12:AK18" si="14">AK3-$AK3</f>
        <v>0</v>
      </c>
    </row>
    <row r="13" spans="1:37" x14ac:dyDescent="0.25">
      <c r="S13" t="e">
        <f t="shared" si="0"/>
        <v>#VALUE!</v>
      </c>
      <c r="T13" t="e">
        <f t="shared" si="1"/>
        <v>#VALUE!</v>
      </c>
      <c r="U13" t="e">
        <f t="shared" si="2"/>
        <v>#VALUE!</v>
      </c>
      <c r="W13">
        <f t="shared" si="3"/>
        <v>-3.9980000000000016E-3</v>
      </c>
      <c r="X13">
        <f t="shared" si="4"/>
        <v>3.234999999999999E-2</v>
      </c>
      <c r="Y13">
        <f t="shared" si="5"/>
        <v>-2.8352000000000044E-2</v>
      </c>
      <c r="AA13" t="e">
        <f t="shared" si="6"/>
        <v>#VALUE!</v>
      </c>
      <c r="AB13" t="e">
        <f t="shared" si="7"/>
        <v>#VALUE!</v>
      </c>
      <c r="AC13" t="e">
        <f t="shared" si="8"/>
        <v>#VALUE!</v>
      </c>
      <c r="AE13">
        <f t="shared" si="9"/>
        <v>7.6430000000000109E-3</v>
      </c>
      <c r="AF13">
        <f t="shared" si="10"/>
        <v>5.1485000000000003E-2</v>
      </c>
      <c r="AG13">
        <f t="shared" si="11"/>
        <v>-5.9128999999999987E-2</v>
      </c>
      <c r="AI13">
        <f t="shared" si="12"/>
        <v>0</v>
      </c>
      <c r="AJ13">
        <f t="shared" si="13"/>
        <v>0</v>
      </c>
      <c r="AK13">
        <f t="shared" si="14"/>
        <v>0</v>
      </c>
    </row>
    <row r="14" spans="1:37" x14ac:dyDescent="0.25"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s="5"/>
      <c r="W14">
        <f t="shared" si="3"/>
        <v>1.7398999999999998E-2</v>
      </c>
      <c r="X14">
        <f t="shared" si="4"/>
        <v>3.4729999999999983E-2</v>
      </c>
      <c r="Y14">
        <f t="shared" si="5"/>
        <v>-5.2127999999999952E-2</v>
      </c>
      <c r="Z14" s="5"/>
      <c r="AA14" t="e">
        <f t="shared" si="6"/>
        <v>#VALUE!</v>
      </c>
      <c r="AB14" t="e">
        <f t="shared" si="7"/>
        <v>#VALUE!</v>
      </c>
      <c r="AC14" t="e">
        <f t="shared" si="8"/>
        <v>#VALUE!</v>
      </c>
      <c r="AE14">
        <f t="shared" si="9"/>
        <v>2.9774999999999996E-2</v>
      </c>
      <c r="AF14">
        <f t="shared" si="10"/>
        <v>5.7325000000000015E-2</v>
      </c>
      <c r="AG14">
        <f t="shared" si="11"/>
        <v>-8.7100000000000011E-2</v>
      </c>
      <c r="AI14">
        <f t="shared" si="12"/>
        <v>0</v>
      </c>
      <c r="AJ14">
        <f t="shared" si="13"/>
        <v>0</v>
      </c>
      <c r="AK14">
        <f t="shared" si="14"/>
        <v>0</v>
      </c>
    </row>
    <row r="15" spans="1:37" x14ac:dyDescent="0.25"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s="5"/>
      <c r="W15">
        <f t="shared" si="3"/>
        <v>-1.7127000000000003E-2</v>
      </c>
      <c r="X15">
        <f t="shared" si="4"/>
        <v>3.5755000000000009E-2</v>
      </c>
      <c r="Y15">
        <f t="shared" si="5"/>
        <v>-1.8626999999999949E-2</v>
      </c>
      <c r="Z15" s="5"/>
      <c r="AA15" t="e">
        <f t="shared" si="6"/>
        <v>#VALUE!</v>
      </c>
      <c r="AB15" t="e">
        <f t="shared" si="7"/>
        <v>#VALUE!</v>
      </c>
      <c r="AC15" t="e">
        <f t="shared" si="8"/>
        <v>#VALUE!</v>
      </c>
      <c r="AE15">
        <f t="shared" si="9"/>
        <v>3.1650000000000011E-3</v>
      </c>
      <c r="AF15">
        <f t="shared" si="10"/>
        <v>6.8426000000000015E-2</v>
      </c>
      <c r="AG15">
        <f t="shared" si="11"/>
        <v>-7.1589999999999987E-2</v>
      </c>
      <c r="AI15">
        <f t="shared" si="12"/>
        <v>0</v>
      </c>
      <c r="AJ15">
        <f t="shared" si="13"/>
        <v>0</v>
      </c>
      <c r="AK15">
        <f t="shared" si="14"/>
        <v>0</v>
      </c>
    </row>
    <row r="16" spans="1:37" x14ac:dyDescent="0.25"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s="5"/>
      <c r="W16">
        <f t="shared" si="3"/>
        <v>2.5741999999999987E-2</v>
      </c>
      <c r="X16">
        <f t="shared" si="4"/>
        <v>3.6034999999999984E-2</v>
      </c>
      <c r="Y16">
        <f t="shared" si="5"/>
        <v>-6.1778E-2</v>
      </c>
      <c r="Z16" s="5"/>
      <c r="AA16" t="e">
        <f t="shared" si="6"/>
        <v>#VALUE!</v>
      </c>
      <c r="AB16" t="e">
        <f t="shared" si="7"/>
        <v>#VALUE!</v>
      </c>
      <c r="AC16" t="e">
        <f t="shared" si="8"/>
        <v>#VALUE!</v>
      </c>
      <c r="AE16">
        <f t="shared" si="9"/>
        <v>3.9886000000000005E-2</v>
      </c>
      <c r="AF16">
        <f t="shared" si="10"/>
        <v>6.4134999999999998E-2</v>
      </c>
      <c r="AG16">
        <f t="shared" si="11"/>
        <v>-0.10402199999999995</v>
      </c>
      <c r="AI16">
        <f t="shared" si="12"/>
        <v>0</v>
      </c>
      <c r="AJ16">
        <f t="shared" si="13"/>
        <v>0</v>
      </c>
      <c r="AK16">
        <f t="shared" si="14"/>
        <v>0</v>
      </c>
    </row>
    <row r="17" spans="19:37" x14ac:dyDescent="0.25"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W17">
        <f t="shared" si="3"/>
        <v>1.0108000000000006E-2</v>
      </c>
      <c r="X17">
        <f t="shared" si="4"/>
        <v>2.5731000000000004E-2</v>
      </c>
      <c r="Y17">
        <f t="shared" si="5"/>
        <v>-3.5839000000000065E-2</v>
      </c>
      <c r="AA17" t="e">
        <f t="shared" si="6"/>
        <v>#VALUE!</v>
      </c>
      <c r="AB17" t="e">
        <f t="shared" si="7"/>
        <v>#VALUE!</v>
      </c>
      <c r="AC17" t="e">
        <f t="shared" si="8"/>
        <v>#VALUE!</v>
      </c>
      <c r="AE17">
        <f t="shared" si="9"/>
        <v>3.5015999999999992E-2</v>
      </c>
      <c r="AF17">
        <f t="shared" si="10"/>
        <v>6.4713000000000021E-2</v>
      </c>
      <c r="AG17">
        <f t="shared" si="11"/>
        <v>-9.9730000000000041E-2</v>
      </c>
      <c r="AI17">
        <f t="shared" si="12"/>
        <v>0</v>
      </c>
      <c r="AJ17">
        <f t="shared" si="13"/>
        <v>0</v>
      </c>
      <c r="AK17">
        <f t="shared" si="14"/>
        <v>0</v>
      </c>
    </row>
    <row r="18" spans="19:37" x14ac:dyDescent="0.25">
      <c r="S18" t="e">
        <f t="shared" si="0"/>
        <v>#VALUE!</v>
      </c>
      <c r="T18" t="e">
        <f t="shared" si="1"/>
        <v>#VALUE!</v>
      </c>
      <c r="U18" t="e">
        <f t="shared" si="2"/>
        <v>#VALUE!</v>
      </c>
      <c r="W18">
        <f t="shared" si="3"/>
        <v>-2.0023999999999986E-2</v>
      </c>
      <c r="X18">
        <f t="shared" si="4"/>
        <v>5.378800000000003E-2</v>
      </c>
      <c r="Y18">
        <f t="shared" si="5"/>
        <v>-3.3764000000000016E-2</v>
      </c>
      <c r="AA18" t="e">
        <f t="shared" si="6"/>
        <v>#VALUE!</v>
      </c>
      <c r="AB18" t="e">
        <f t="shared" si="7"/>
        <v>#VALUE!</v>
      </c>
      <c r="AC18" t="e">
        <f t="shared" si="8"/>
        <v>#VALUE!</v>
      </c>
      <c r="AE18">
        <f t="shared" si="9"/>
        <v>3.3360000000000056E-3</v>
      </c>
      <c r="AF18">
        <f t="shared" si="10"/>
        <v>9.1404000000000013E-2</v>
      </c>
      <c r="AG18">
        <f t="shared" si="11"/>
        <v>-9.4739999999999991E-2</v>
      </c>
      <c r="AI18">
        <f t="shared" si="12"/>
        <v>0</v>
      </c>
      <c r="AJ18">
        <f t="shared" si="13"/>
        <v>0</v>
      </c>
      <c r="AK18">
        <f t="shared" si="14"/>
        <v>0</v>
      </c>
    </row>
    <row r="20" spans="19:37" x14ac:dyDescent="0.25">
      <c r="S20" t="e">
        <f>SQRT(SUMSQ(S11:U18))</f>
        <v>#VALUE!</v>
      </c>
      <c r="W20">
        <f>SQRT(SUMSQ(W11:Y18))</f>
        <v>0.155231387215988</v>
      </c>
      <c r="AA20" t="e">
        <f>SQRT(SUMSQ(AA11:AC18))</f>
        <v>#VALUE!</v>
      </c>
      <c r="AE20">
        <f>SQRT(SUMSQ(AE11:AG18))</f>
        <v>0.28556236423240372</v>
      </c>
    </row>
  </sheetData>
  <conditionalFormatting sqref="S11:AK18 S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zoomScale="70" zoomScaleNormal="70" workbookViewId="0">
      <selection activeCell="H42" sqref="H42"/>
    </sheetView>
  </sheetViews>
  <sheetFormatPr defaultRowHeight="15" x14ac:dyDescent="0.25"/>
  <cols>
    <col min="1" max="1" width="17.7109375" customWidth="1"/>
    <col min="2" max="7" width="9.85546875" customWidth="1"/>
  </cols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P1" t="s">
        <v>6</v>
      </c>
      <c r="Q1" t="s">
        <v>7</v>
      </c>
      <c r="S1" s="1" t="s">
        <v>8</v>
      </c>
      <c r="T1" s="1" t="s">
        <v>9</v>
      </c>
      <c r="U1" s="1" t="s">
        <v>10</v>
      </c>
      <c r="V1" s="1"/>
      <c r="W1" s="1" t="s">
        <v>11</v>
      </c>
      <c r="X1" s="1" t="s">
        <v>12</v>
      </c>
      <c r="Y1" s="1" t="s">
        <v>13</v>
      </c>
      <c r="AA1" s="3" t="s">
        <v>14</v>
      </c>
      <c r="AB1" s="3" t="s">
        <v>15</v>
      </c>
      <c r="AC1" s="3" t="s">
        <v>16</v>
      </c>
      <c r="AD1" s="3"/>
      <c r="AE1" s="3" t="s">
        <v>17</v>
      </c>
      <c r="AF1" s="3" t="s">
        <v>18</v>
      </c>
      <c r="AG1" s="3" t="s">
        <v>19</v>
      </c>
      <c r="AI1" t="s">
        <v>20</v>
      </c>
      <c r="AJ1" t="s">
        <v>21</v>
      </c>
      <c r="AK1" t="s">
        <v>22</v>
      </c>
    </row>
    <row r="2" spans="1:37" x14ac:dyDescent="0.25">
      <c r="A2" t="s">
        <v>25</v>
      </c>
      <c r="B2">
        <v>0.64200000000000002</v>
      </c>
      <c r="C2">
        <v>0.436</v>
      </c>
      <c r="D2">
        <v>0.39800000000000002</v>
      </c>
      <c r="E2">
        <v>0.41</v>
      </c>
      <c r="F2">
        <v>0.57599999999999996</v>
      </c>
      <c r="G2">
        <v>0.443</v>
      </c>
      <c r="H2">
        <v>0.39700000000000002</v>
      </c>
      <c r="I2">
        <v>0.53300000000000003</v>
      </c>
      <c r="J2">
        <v>0.55100000000000005</v>
      </c>
      <c r="K2">
        <v>0.58499999999999996</v>
      </c>
      <c r="L2">
        <v>0.40500000000000003</v>
      </c>
      <c r="M2">
        <v>0.58599999999999997</v>
      </c>
      <c r="O2" s="3" t="s">
        <v>23</v>
      </c>
      <c r="P2" s="3" t="s">
        <v>68</v>
      </c>
      <c r="Q2" s="3" t="s">
        <v>68</v>
      </c>
      <c r="S2" s="1" t="s">
        <v>68</v>
      </c>
      <c r="T2" s="1" t="s">
        <v>68</v>
      </c>
      <c r="U2" s="1" t="s">
        <v>68</v>
      </c>
      <c r="V2" s="1"/>
      <c r="W2" s="1">
        <v>0.27440599999999998</v>
      </c>
      <c r="X2" s="1">
        <v>0.292854</v>
      </c>
      <c r="Y2" s="1">
        <v>0.43274099999999999</v>
      </c>
      <c r="AA2" s="3" t="s">
        <v>68</v>
      </c>
      <c r="AB2" s="3" t="s">
        <v>68</v>
      </c>
      <c r="AC2" s="3" t="s">
        <v>68</v>
      </c>
      <c r="AD2" s="3"/>
      <c r="AE2" s="3">
        <v>0.27440599999999998</v>
      </c>
      <c r="AF2" s="3">
        <v>0.292854</v>
      </c>
      <c r="AG2" s="3">
        <v>0.43274099999999999</v>
      </c>
      <c r="AI2">
        <v>0.26643</v>
      </c>
      <c r="AJ2">
        <v>0.29218499999999997</v>
      </c>
      <c r="AK2">
        <v>0.44138500000000003</v>
      </c>
    </row>
    <row r="3" spans="1:37" x14ac:dyDescent="0.25">
      <c r="O3" s="3" t="s">
        <v>24</v>
      </c>
      <c r="P3" s="3">
        <v>102.5063</v>
      </c>
      <c r="Q3" s="3">
        <v>116.6429</v>
      </c>
      <c r="S3" s="1" t="s">
        <v>68</v>
      </c>
      <c r="T3" s="1" t="s">
        <v>68</v>
      </c>
      <c r="U3" s="1" t="s">
        <v>68</v>
      </c>
      <c r="V3" s="1"/>
      <c r="W3" s="1">
        <v>0.234265</v>
      </c>
      <c r="X3" s="1">
        <v>0.31391000000000002</v>
      </c>
      <c r="Y3" s="1">
        <v>0.45182499999999998</v>
      </c>
      <c r="AA3" s="3" t="s">
        <v>68</v>
      </c>
      <c r="AB3" s="3" t="s">
        <v>68</v>
      </c>
      <c r="AC3" s="3" t="s">
        <v>68</v>
      </c>
      <c r="AD3" s="3"/>
      <c r="AE3" s="3">
        <v>0.23843600000000001</v>
      </c>
      <c r="AF3" s="3">
        <v>0.31572699999999998</v>
      </c>
      <c r="AG3" s="3">
        <v>0.44583699999999998</v>
      </c>
      <c r="AI3">
        <v>0.224689</v>
      </c>
      <c r="AJ3">
        <v>0.27708700000000003</v>
      </c>
      <c r="AK3">
        <v>0.498224</v>
      </c>
    </row>
    <row r="4" spans="1:37" x14ac:dyDescent="0.25">
      <c r="O4" s="1" t="s">
        <v>26</v>
      </c>
      <c r="P4" s="1" t="s">
        <v>68</v>
      </c>
      <c r="Q4" s="1" t="s">
        <v>68</v>
      </c>
      <c r="S4" s="1" t="s">
        <v>68</v>
      </c>
      <c r="T4" s="1" t="s">
        <v>68</v>
      </c>
      <c r="U4" s="1" t="s">
        <v>68</v>
      </c>
      <c r="V4" s="1"/>
      <c r="W4" s="1">
        <v>0.212343</v>
      </c>
      <c r="X4" s="1">
        <v>0.29766599999999999</v>
      </c>
      <c r="Y4" s="1">
        <v>0.48999100000000001</v>
      </c>
      <c r="AA4" s="3" t="s">
        <v>68</v>
      </c>
      <c r="AB4" s="3" t="s">
        <v>68</v>
      </c>
      <c r="AC4" s="3" t="s">
        <v>68</v>
      </c>
      <c r="AD4" s="3"/>
      <c r="AE4" s="3">
        <v>0.21825900000000001</v>
      </c>
      <c r="AF4" s="3">
        <v>0.32344800000000001</v>
      </c>
      <c r="AG4" s="3">
        <v>0.45829300000000001</v>
      </c>
      <c r="AI4">
        <v>0.19627</v>
      </c>
      <c r="AJ4">
        <v>0.27264699999999997</v>
      </c>
      <c r="AK4">
        <v>0.53108299999999997</v>
      </c>
    </row>
    <row r="5" spans="1:37" x14ac:dyDescent="0.25">
      <c r="O5" s="1" t="s">
        <v>27</v>
      </c>
      <c r="P5" s="1">
        <v>39.70975</v>
      </c>
      <c r="Q5" s="1">
        <v>53.84639</v>
      </c>
      <c r="S5" s="1" t="s">
        <v>68</v>
      </c>
      <c r="T5" s="1" t="s">
        <v>68</v>
      </c>
      <c r="U5" s="1" t="s">
        <v>68</v>
      </c>
      <c r="V5" s="1"/>
      <c r="W5" s="1">
        <v>0.196293</v>
      </c>
      <c r="X5" s="1">
        <v>0.29062399999999999</v>
      </c>
      <c r="Y5" s="1">
        <v>0.51308200000000004</v>
      </c>
      <c r="AA5" s="3" t="s">
        <v>68</v>
      </c>
      <c r="AB5" s="3" t="s">
        <v>68</v>
      </c>
      <c r="AC5" s="3" t="s">
        <v>68</v>
      </c>
      <c r="AD5" s="3"/>
      <c r="AE5" s="3">
        <v>0.20687800000000001</v>
      </c>
      <c r="AF5" s="3">
        <v>0.32472400000000001</v>
      </c>
      <c r="AG5" s="3">
        <v>0.46839799999999998</v>
      </c>
      <c r="AI5">
        <v>0.181172</v>
      </c>
      <c r="AJ5">
        <v>0.26198900000000003</v>
      </c>
      <c r="AK5">
        <v>0.55683800000000006</v>
      </c>
    </row>
    <row r="6" spans="1:37" x14ac:dyDescent="0.25">
      <c r="S6" s="1" t="s">
        <v>68</v>
      </c>
      <c r="T6" s="1" t="s">
        <v>68</v>
      </c>
      <c r="U6" s="1" t="s">
        <v>68</v>
      </c>
      <c r="V6" s="1"/>
      <c r="W6" s="1">
        <v>0.18776599999999999</v>
      </c>
      <c r="X6" s="1">
        <v>0.28185700000000002</v>
      </c>
      <c r="Y6" s="1">
        <v>0.53037800000000002</v>
      </c>
      <c r="AA6" s="3" t="s">
        <v>68</v>
      </c>
      <c r="AB6" s="3" t="s">
        <v>68</v>
      </c>
      <c r="AC6" s="3" t="s">
        <v>68</v>
      </c>
      <c r="AD6" s="3"/>
      <c r="AE6" s="3">
        <v>0.200429</v>
      </c>
      <c r="AF6" s="3">
        <v>0.32366699999999998</v>
      </c>
      <c r="AG6" s="3">
        <v>0.47590399999999999</v>
      </c>
      <c r="AI6">
        <v>0.182948</v>
      </c>
      <c r="AJ6">
        <v>0.27886300000000003</v>
      </c>
      <c r="AK6">
        <v>0.538188</v>
      </c>
    </row>
    <row r="7" spans="1:37" x14ac:dyDescent="0.25">
      <c r="S7" s="1" t="s">
        <v>68</v>
      </c>
      <c r="T7" s="1" t="s">
        <v>68</v>
      </c>
      <c r="U7" s="1" t="s">
        <v>68</v>
      </c>
      <c r="V7" s="1"/>
      <c r="W7" s="1">
        <v>0.18812300000000001</v>
      </c>
      <c r="X7" s="1">
        <v>0.292549</v>
      </c>
      <c r="Y7" s="1">
        <v>0.51932800000000001</v>
      </c>
      <c r="AA7" s="3" t="s">
        <v>68</v>
      </c>
      <c r="AB7" s="3" t="s">
        <v>68</v>
      </c>
      <c r="AC7" s="3" t="s">
        <v>68</v>
      </c>
      <c r="AD7" s="3"/>
      <c r="AE7" s="3">
        <v>0.19677800000000001</v>
      </c>
      <c r="AF7" s="3">
        <v>0.32204100000000002</v>
      </c>
      <c r="AG7" s="3">
        <v>0.48118100000000003</v>
      </c>
      <c r="AI7">
        <v>0.180284</v>
      </c>
      <c r="AJ7">
        <v>0.244227</v>
      </c>
      <c r="AK7">
        <v>0.575488</v>
      </c>
    </row>
    <row r="8" spans="1:37" x14ac:dyDescent="0.25">
      <c r="S8" s="1" t="s">
        <v>68</v>
      </c>
      <c r="T8" s="1" t="s">
        <v>68</v>
      </c>
      <c r="U8" s="1" t="s">
        <v>68</v>
      </c>
      <c r="V8" s="1"/>
      <c r="W8" s="1">
        <v>0.188059</v>
      </c>
      <c r="X8" s="1">
        <v>0.27049899999999999</v>
      </c>
      <c r="Y8" s="1">
        <v>0.54144300000000001</v>
      </c>
      <c r="AA8" s="3" t="s">
        <v>68</v>
      </c>
      <c r="AB8" s="3" t="s">
        <v>68</v>
      </c>
      <c r="AC8" s="3" t="s">
        <v>68</v>
      </c>
      <c r="AD8" s="3"/>
      <c r="AE8" s="3">
        <v>0.19472400000000001</v>
      </c>
      <c r="AF8" s="3">
        <v>0.320523</v>
      </c>
      <c r="AG8" s="3">
        <v>0.48475299999999999</v>
      </c>
      <c r="AI8">
        <v>0.175844</v>
      </c>
      <c r="AJ8">
        <v>0.235346</v>
      </c>
      <c r="AK8">
        <v>0.58880999999999994</v>
      </c>
    </row>
    <row r="9" spans="1:37" x14ac:dyDescent="0.25">
      <c r="S9" s="1" t="s">
        <v>68</v>
      </c>
      <c r="T9" s="1" t="s">
        <v>68</v>
      </c>
      <c r="U9" s="1" t="s">
        <v>68</v>
      </c>
      <c r="V9" s="1"/>
      <c r="W9" s="1">
        <v>0.18577099999999999</v>
      </c>
      <c r="X9" s="1">
        <v>0.26417400000000002</v>
      </c>
      <c r="Y9" s="1">
        <v>0.55005499999999996</v>
      </c>
      <c r="AA9" s="3" t="s">
        <v>68</v>
      </c>
      <c r="AB9" s="3" t="s">
        <v>68</v>
      </c>
      <c r="AC9" s="3" t="s">
        <v>68</v>
      </c>
      <c r="AD9" s="3"/>
      <c r="AE9" s="3">
        <v>0.193582</v>
      </c>
      <c r="AF9" s="3">
        <v>0.31931500000000002</v>
      </c>
      <c r="AG9" s="3">
        <v>0.48710399999999998</v>
      </c>
      <c r="AI9">
        <v>0.171403</v>
      </c>
      <c r="AJ9">
        <v>0.230906</v>
      </c>
      <c r="AK9">
        <v>0.59769099999999997</v>
      </c>
    </row>
    <row r="11" spans="1:37" x14ac:dyDescent="0.25">
      <c r="S11" t="e">
        <f>S2-$AI2</f>
        <v>#VALUE!</v>
      </c>
      <c r="T11" t="e">
        <f>T2-$AJ2</f>
        <v>#VALUE!</v>
      </c>
      <c r="U11" t="e">
        <f>U2-$AK2</f>
        <v>#VALUE!</v>
      </c>
      <c r="V11">
        <f>V2-AL2</f>
        <v>0</v>
      </c>
      <c r="W11">
        <f>W2-$AI2</f>
        <v>7.9759999999999831E-3</v>
      </c>
      <c r="X11">
        <f>X2-$AJ2</f>
        <v>6.6900000000003068E-4</v>
      </c>
      <c r="Y11">
        <f>Y2-$AK2</f>
        <v>-8.6440000000000405E-3</v>
      </c>
      <c r="Z11">
        <f>Z2-AP2</f>
        <v>0</v>
      </c>
      <c r="AA11" t="e">
        <f>AA2-$AI2</f>
        <v>#VALUE!</v>
      </c>
      <c r="AB11" t="e">
        <f>AB2-$AJ2</f>
        <v>#VALUE!</v>
      </c>
      <c r="AC11" t="e">
        <f>AC2-$AK2</f>
        <v>#VALUE!</v>
      </c>
      <c r="AD11">
        <f>AD2-AT2</f>
        <v>0</v>
      </c>
      <c r="AE11">
        <f>AE2-$AI2</f>
        <v>7.9759999999999831E-3</v>
      </c>
      <c r="AF11">
        <f>AF2-$AJ2</f>
        <v>6.6900000000003068E-4</v>
      </c>
      <c r="AG11">
        <f>AG2-$AK2</f>
        <v>-8.6440000000000405E-3</v>
      </c>
      <c r="AH11">
        <f>AH2-AX2</f>
        <v>0</v>
      </c>
      <c r="AI11">
        <f>AI2-$AI2</f>
        <v>0</v>
      </c>
      <c r="AJ11">
        <f>AJ2-$AJ2</f>
        <v>0</v>
      </c>
      <c r="AK11">
        <f>AK2-$AK2</f>
        <v>0</v>
      </c>
    </row>
    <row r="12" spans="1:37" x14ac:dyDescent="0.25">
      <c r="S12" t="e">
        <f t="shared" ref="S12:S18" si="0">S3-$AI3</f>
        <v>#VALUE!</v>
      </c>
      <c r="T12" t="e">
        <f t="shared" ref="T12:T18" si="1">T3-$AJ3</f>
        <v>#VALUE!</v>
      </c>
      <c r="U12" t="e">
        <f t="shared" ref="U12:U18" si="2">U3-$AK3</f>
        <v>#VALUE!</v>
      </c>
      <c r="W12">
        <f t="shared" ref="W12:W18" si="3">W3-$AI3</f>
        <v>9.5760000000000012E-3</v>
      </c>
      <c r="X12">
        <f t="shared" ref="X12:X18" si="4">X3-$AJ3</f>
        <v>3.6822999999999995E-2</v>
      </c>
      <c r="Y12">
        <f t="shared" ref="Y12:Y18" si="5">Y3-$AK3</f>
        <v>-4.6399000000000024E-2</v>
      </c>
      <c r="AA12" t="e">
        <f t="shared" ref="AA12:AA18" si="6">AA3-$AI3</f>
        <v>#VALUE!</v>
      </c>
      <c r="AB12" t="e">
        <f t="shared" ref="AB12:AB18" si="7">AB3-$AJ3</f>
        <v>#VALUE!</v>
      </c>
      <c r="AC12" t="e">
        <f t="shared" ref="AC12:AC18" si="8">AC3-$AK3</f>
        <v>#VALUE!</v>
      </c>
      <c r="AE12">
        <f t="shared" ref="AE12:AE18" si="9">AE3-$AI3</f>
        <v>1.3747000000000009E-2</v>
      </c>
      <c r="AF12">
        <f t="shared" ref="AF12:AF18" si="10">AF3-$AJ3</f>
        <v>3.8639999999999952E-2</v>
      </c>
      <c r="AG12">
        <f t="shared" ref="AG12:AG18" si="11">AG3-$AK3</f>
        <v>-5.2387000000000017E-2</v>
      </c>
      <c r="AI12">
        <f t="shared" ref="AI12:AI18" si="12">AI3-$AI3</f>
        <v>0</v>
      </c>
      <c r="AJ12">
        <f t="shared" ref="AJ12:AJ18" si="13">AJ3-$AJ3</f>
        <v>0</v>
      </c>
      <c r="AK12">
        <f t="shared" ref="AK12:AK18" si="14">AK3-$AK3</f>
        <v>0</v>
      </c>
    </row>
    <row r="13" spans="1:37" x14ac:dyDescent="0.25">
      <c r="S13" t="e">
        <f t="shared" si="0"/>
        <v>#VALUE!</v>
      </c>
      <c r="T13" t="e">
        <f t="shared" si="1"/>
        <v>#VALUE!</v>
      </c>
      <c r="U13" t="e">
        <f t="shared" si="2"/>
        <v>#VALUE!</v>
      </c>
      <c r="W13">
        <f t="shared" si="3"/>
        <v>1.6073000000000004E-2</v>
      </c>
      <c r="X13">
        <f t="shared" si="4"/>
        <v>2.5019000000000013E-2</v>
      </c>
      <c r="Y13">
        <f t="shared" si="5"/>
        <v>-4.1091999999999962E-2</v>
      </c>
      <c r="AA13" t="e">
        <f t="shared" si="6"/>
        <v>#VALUE!</v>
      </c>
      <c r="AB13" t="e">
        <f t="shared" si="7"/>
        <v>#VALUE!</v>
      </c>
      <c r="AC13" t="e">
        <f t="shared" si="8"/>
        <v>#VALUE!</v>
      </c>
      <c r="AE13">
        <f t="shared" si="9"/>
        <v>2.1989000000000009E-2</v>
      </c>
      <c r="AF13">
        <f t="shared" si="10"/>
        <v>5.0801000000000041E-2</v>
      </c>
      <c r="AG13">
        <f t="shared" si="11"/>
        <v>-7.2789999999999966E-2</v>
      </c>
      <c r="AI13">
        <f t="shared" si="12"/>
        <v>0</v>
      </c>
      <c r="AJ13">
        <f t="shared" si="13"/>
        <v>0</v>
      </c>
      <c r="AK13">
        <f t="shared" si="14"/>
        <v>0</v>
      </c>
    </row>
    <row r="14" spans="1:37" x14ac:dyDescent="0.25"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s="5"/>
      <c r="W14">
        <f t="shared" si="3"/>
        <v>1.5120999999999996E-2</v>
      </c>
      <c r="X14">
        <f t="shared" si="4"/>
        <v>2.8634999999999966E-2</v>
      </c>
      <c r="Y14">
        <f t="shared" si="5"/>
        <v>-4.3756000000000017E-2</v>
      </c>
      <c r="Z14" s="5"/>
      <c r="AA14" t="e">
        <f t="shared" si="6"/>
        <v>#VALUE!</v>
      </c>
      <c r="AB14" t="e">
        <f t="shared" si="7"/>
        <v>#VALUE!</v>
      </c>
      <c r="AC14" t="e">
        <f t="shared" si="8"/>
        <v>#VALUE!</v>
      </c>
      <c r="AE14">
        <f t="shared" si="9"/>
        <v>2.5706000000000007E-2</v>
      </c>
      <c r="AF14">
        <f t="shared" si="10"/>
        <v>6.2734999999999985E-2</v>
      </c>
      <c r="AG14">
        <f t="shared" si="11"/>
        <v>-8.8440000000000074E-2</v>
      </c>
      <c r="AI14">
        <f t="shared" si="12"/>
        <v>0</v>
      </c>
      <c r="AJ14">
        <f t="shared" si="13"/>
        <v>0</v>
      </c>
      <c r="AK14">
        <f t="shared" si="14"/>
        <v>0</v>
      </c>
    </row>
    <row r="15" spans="1:37" x14ac:dyDescent="0.25"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s="5"/>
      <c r="W15">
        <f t="shared" si="3"/>
        <v>4.817999999999989E-3</v>
      </c>
      <c r="X15">
        <f t="shared" si="4"/>
        <v>2.9939999999999967E-3</v>
      </c>
      <c r="Y15">
        <f t="shared" si="5"/>
        <v>-7.8099999999999836E-3</v>
      </c>
      <c r="Z15" s="5"/>
      <c r="AA15" t="e">
        <f t="shared" si="6"/>
        <v>#VALUE!</v>
      </c>
      <c r="AB15" t="e">
        <f t="shared" si="7"/>
        <v>#VALUE!</v>
      </c>
      <c r="AC15" t="e">
        <f t="shared" si="8"/>
        <v>#VALUE!</v>
      </c>
      <c r="AE15">
        <f t="shared" si="9"/>
        <v>1.7480999999999997E-2</v>
      </c>
      <c r="AF15">
        <f t="shared" si="10"/>
        <v>4.4803999999999955E-2</v>
      </c>
      <c r="AG15">
        <f t="shared" si="11"/>
        <v>-6.2284000000000006E-2</v>
      </c>
      <c r="AI15">
        <f t="shared" si="12"/>
        <v>0</v>
      </c>
      <c r="AJ15">
        <f t="shared" si="13"/>
        <v>0</v>
      </c>
      <c r="AK15">
        <f t="shared" si="14"/>
        <v>0</v>
      </c>
    </row>
    <row r="16" spans="1:37" x14ac:dyDescent="0.25"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s="5"/>
      <c r="W16">
        <f t="shared" si="3"/>
        <v>7.8390000000000126E-3</v>
      </c>
      <c r="X16">
        <f t="shared" si="4"/>
        <v>4.8322000000000004E-2</v>
      </c>
      <c r="Y16">
        <f t="shared" si="5"/>
        <v>-5.6159999999999988E-2</v>
      </c>
      <c r="Z16" s="5"/>
      <c r="AA16" t="e">
        <f t="shared" si="6"/>
        <v>#VALUE!</v>
      </c>
      <c r="AB16" t="e">
        <f t="shared" si="7"/>
        <v>#VALUE!</v>
      </c>
      <c r="AC16" t="e">
        <f t="shared" si="8"/>
        <v>#VALUE!</v>
      </c>
      <c r="AE16">
        <f t="shared" si="9"/>
        <v>1.6494000000000009E-2</v>
      </c>
      <c r="AF16">
        <f t="shared" si="10"/>
        <v>7.7814000000000022E-2</v>
      </c>
      <c r="AG16">
        <f t="shared" si="11"/>
        <v>-9.4306999999999974E-2</v>
      </c>
      <c r="AI16">
        <f t="shared" si="12"/>
        <v>0</v>
      </c>
      <c r="AJ16">
        <f t="shared" si="13"/>
        <v>0</v>
      </c>
      <c r="AK16">
        <f t="shared" si="14"/>
        <v>0</v>
      </c>
    </row>
    <row r="17" spans="19:37" x14ac:dyDescent="0.25"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W17">
        <f t="shared" si="3"/>
        <v>1.2215000000000004E-2</v>
      </c>
      <c r="X17">
        <f t="shared" si="4"/>
        <v>3.515299999999999E-2</v>
      </c>
      <c r="Y17">
        <f t="shared" si="5"/>
        <v>-4.7366999999999937E-2</v>
      </c>
      <c r="AA17" t="e">
        <f t="shared" si="6"/>
        <v>#VALUE!</v>
      </c>
      <c r="AB17" t="e">
        <f t="shared" si="7"/>
        <v>#VALUE!</v>
      </c>
      <c r="AC17" t="e">
        <f t="shared" si="8"/>
        <v>#VALUE!</v>
      </c>
      <c r="AE17">
        <f t="shared" si="9"/>
        <v>1.8880000000000008E-2</v>
      </c>
      <c r="AF17">
        <f t="shared" si="10"/>
        <v>8.5177000000000003E-2</v>
      </c>
      <c r="AG17">
        <f t="shared" si="11"/>
        <v>-0.10405699999999996</v>
      </c>
      <c r="AI17">
        <f t="shared" si="12"/>
        <v>0</v>
      </c>
      <c r="AJ17">
        <f t="shared" si="13"/>
        <v>0</v>
      </c>
      <c r="AK17">
        <f t="shared" si="14"/>
        <v>0</v>
      </c>
    </row>
    <row r="18" spans="19:37" x14ac:dyDescent="0.25">
      <c r="S18" t="e">
        <f t="shared" si="0"/>
        <v>#VALUE!</v>
      </c>
      <c r="T18" t="e">
        <f t="shared" si="1"/>
        <v>#VALUE!</v>
      </c>
      <c r="U18" t="e">
        <f t="shared" si="2"/>
        <v>#VALUE!</v>
      </c>
      <c r="W18">
        <f t="shared" si="3"/>
        <v>1.4367999999999992E-2</v>
      </c>
      <c r="X18">
        <f t="shared" si="4"/>
        <v>3.326800000000002E-2</v>
      </c>
      <c r="Y18">
        <f t="shared" si="5"/>
        <v>-4.7636000000000012E-2</v>
      </c>
      <c r="AA18" t="e">
        <f t="shared" si="6"/>
        <v>#VALUE!</v>
      </c>
      <c r="AB18" t="e">
        <f t="shared" si="7"/>
        <v>#VALUE!</v>
      </c>
      <c r="AC18" t="e">
        <f t="shared" si="8"/>
        <v>#VALUE!</v>
      </c>
      <c r="AE18">
        <f t="shared" si="9"/>
        <v>2.2179000000000004E-2</v>
      </c>
      <c r="AF18">
        <f t="shared" si="10"/>
        <v>8.8409000000000015E-2</v>
      </c>
      <c r="AG18">
        <f t="shared" si="11"/>
        <v>-0.11058699999999999</v>
      </c>
      <c r="AI18">
        <f t="shared" si="12"/>
        <v>0</v>
      </c>
      <c r="AJ18">
        <f t="shared" si="13"/>
        <v>0</v>
      </c>
      <c r="AK18">
        <f t="shared" si="14"/>
        <v>0</v>
      </c>
    </row>
    <row r="20" spans="19:37" x14ac:dyDescent="0.25">
      <c r="S20" t="e">
        <f>SQRT(SUMSQ(S11:U18))</f>
        <v>#VALUE!</v>
      </c>
      <c r="W20">
        <f>SQRT(SUMSQ(W11:Y18))</f>
        <v>0.14876110804575232</v>
      </c>
      <c r="AA20" t="e">
        <f>SQRT(SUMSQ(AA11:AC18))</f>
        <v>#VALUE!</v>
      </c>
      <c r="AE20">
        <f>SQRT(SUMSQ(AE11:AG18))</f>
        <v>0.29280728221306246</v>
      </c>
    </row>
  </sheetData>
  <conditionalFormatting sqref="S11:AK18 S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zoomScale="70" zoomScaleNormal="70" workbookViewId="0">
      <selection activeCell="H42" sqref="H42"/>
    </sheetView>
  </sheetViews>
  <sheetFormatPr defaultRowHeight="15" x14ac:dyDescent="0.25"/>
  <cols>
    <col min="1" max="1" width="17.7109375" customWidth="1"/>
    <col min="2" max="7" width="9.85546875" customWidth="1"/>
  </cols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P1" t="s">
        <v>6</v>
      </c>
      <c r="Q1" t="s">
        <v>7</v>
      </c>
      <c r="S1" s="1" t="s">
        <v>8</v>
      </c>
      <c r="T1" s="1" t="s">
        <v>9</v>
      </c>
      <c r="U1" s="1" t="s">
        <v>10</v>
      </c>
      <c r="V1" s="5"/>
      <c r="W1" s="1" t="s">
        <v>11</v>
      </c>
      <c r="X1" s="1" t="s">
        <v>12</v>
      </c>
      <c r="Y1" s="1" t="s">
        <v>13</v>
      </c>
      <c r="AA1" s="3" t="s">
        <v>14</v>
      </c>
      <c r="AB1" s="3" t="s">
        <v>15</v>
      </c>
      <c r="AC1" s="3" t="s">
        <v>16</v>
      </c>
      <c r="AD1" s="5"/>
      <c r="AE1" s="3" t="s">
        <v>17</v>
      </c>
      <c r="AF1" s="3" t="s">
        <v>18</v>
      </c>
      <c r="AG1" s="3" t="s">
        <v>19</v>
      </c>
      <c r="AI1" s="4" t="s">
        <v>20</v>
      </c>
      <c r="AJ1" s="4" t="s">
        <v>21</v>
      </c>
      <c r="AK1" s="4" t="s">
        <v>22</v>
      </c>
    </row>
    <row r="2" spans="1:37" x14ac:dyDescent="0.25">
      <c r="A2" t="s">
        <v>25</v>
      </c>
      <c r="B2">
        <v>0.61499999999999999</v>
      </c>
      <c r="C2">
        <v>0.439</v>
      </c>
      <c r="D2">
        <v>0.252</v>
      </c>
      <c r="E2">
        <v>0.39200000000000002</v>
      </c>
      <c r="F2">
        <v>0.55900000000000005</v>
      </c>
      <c r="G2">
        <v>0.44900000000000001</v>
      </c>
      <c r="H2">
        <v>0.64100000000000001</v>
      </c>
      <c r="I2">
        <v>0.59799999999999998</v>
      </c>
      <c r="J2">
        <v>0.61599999999999999</v>
      </c>
      <c r="K2">
        <v>0.57699999999999996</v>
      </c>
      <c r="L2">
        <v>0.42699999999999999</v>
      </c>
      <c r="M2">
        <v>0.57999999999999996</v>
      </c>
      <c r="O2" s="3" t="s">
        <v>23</v>
      </c>
      <c r="P2" s="3" t="s">
        <v>68</v>
      </c>
      <c r="Q2" s="3" t="s">
        <v>68</v>
      </c>
      <c r="S2" s="1" t="s">
        <v>68</v>
      </c>
      <c r="T2" s="1" t="s">
        <v>68</v>
      </c>
      <c r="U2" s="1" t="s">
        <v>68</v>
      </c>
      <c r="V2" s="5"/>
      <c r="W2" s="1">
        <v>0.32122099999999998</v>
      </c>
      <c r="X2" s="1">
        <v>0.28193099999999999</v>
      </c>
      <c r="Y2" s="1">
        <v>0.39684900000000001</v>
      </c>
      <c r="AA2" s="3" t="s">
        <v>68</v>
      </c>
      <c r="AB2" s="3" t="s">
        <v>68</v>
      </c>
      <c r="AC2" s="3" t="s">
        <v>68</v>
      </c>
      <c r="AD2" s="5"/>
      <c r="AE2" s="3">
        <v>0.32122099999999998</v>
      </c>
      <c r="AF2" s="3">
        <v>0.28193099999999999</v>
      </c>
      <c r="AG2" s="3">
        <v>0.39684900000000001</v>
      </c>
      <c r="AI2" s="4">
        <v>0.34028999999999998</v>
      </c>
      <c r="AJ2" s="4">
        <v>0.25680599999999998</v>
      </c>
      <c r="AK2" s="4">
        <v>0.40290399999999998</v>
      </c>
    </row>
    <row r="3" spans="1:37" x14ac:dyDescent="0.25">
      <c r="O3" s="3" t="s">
        <v>24</v>
      </c>
      <c r="P3" s="3">
        <v>92.309889999999996</v>
      </c>
      <c r="Q3" s="3">
        <v>106.4465</v>
      </c>
      <c r="S3" s="1" t="s">
        <v>68</v>
      </c>
      <c r="T3" s="1" t="s">
        <v>68</v>
      </c>
      <c r="U3" s="1" t="s">
        <v>68</v>
      </c>
      <c r="V3" s="5"/>
      <c r="W3" s="1">
        <v>0.27959200000000001</v>
      </c>
      <c r="X3" s="1">
        <v>0.29524899999999998</v>
      </c>
      <c r="Y3" s="1">
        <v>0.42515900000000001</v>
      </c>
      <c r="AA3" s="3" t="s">
        <v>68</v>
      </c>
      <c r="AB3" s="3" t="s">
        <v>68</v>
      </c>
      <c r="AC3" s="3" t="s">
        <v>68</v>
      </c>
      <c r="AD3" s="5"/>
      <c r="AE3" s="3">
        <v>0.26405600000000001</v>
      </c>
      <c r="AF3" s="3">
        <v>0.31293700000000002</v>
      </c>
      <c r="AG3" s="3">
        <v>0.42300700000000002</v>
      </c>
      <c r="AI3" s="4">
        <v>0.24954599999999999</v>
      </c>
      <c r="AJ3" s="4">
        <v>0.28856599999999999</v>
      </c>
      <c r="AK3" s="4">
        <v>0.46188699999999999</v>
      </c>
    </row>
    <row r="4" spans="1:37" x14ac:dyDescent="0.25">
      <c r="O4" s="1" t="s">
        <v>26</v>
      </c>
      <c r="P4" s="1" t="s">
        <v>68</v>
      </c>
      <c r="Q4" s="1" t="s">
        <v>68</v>
      </c>
      <c r="S4" s="1" t="s">
        <v>68</v>
      </c>
      <c r="T4" s="1" t="s">
        <v>68</v>
      </c>
      <c r="U4" s="1" t="s">
        <v>68</v>
      </c>
      <c r="V4" s="5"/>
      <c r="W4" s="1">
        <v>0.21890399999999999</v>
      </c>
      <c r="X4" s="1">
        <v>0.310923</v>
      </c>
      <c r="Y4" s="1">
        <v>0.47017300000000001</v>
      </c>
      <c r="AA4" s="3" t="s">
        <v>68</v>
      </c>
      <c r="AB4" s="3" t="s">
        <v>68</v>
      </c>
      <c r="AC4" s="3" t="s">
        <v>68</v>
      </c>
      <c r="AD4" s="5"/>
      <c r="AE4" s="3">
        <v>0.22495499999999999</v>
      </c>
      <c r="AF4" s="3">
        <v>0.33015899999999998</v>
      </c>
      <c r="AG4" s="3">
        <v>0.44488499999999997</v>
      </c>
      <c r="AI4" s="4">
        <v>0.218693</v>
      </c>
      <c r="AJ4" s="4">
        <v>0.30580800000000002</v>
      </c>
      <c r="AK4" s="4">
        <v>0.475499</v>
      </c>
    </row>
    <row r="5" spans="1:37" x14ac:dyDescent="0.25">
      <c r="O5" s="1" t="s">
        <v>27</v>
      </c>
      <c r="P5" s="1">
        <v>35.584980000000002</v>
      </c>
      <c r="Q5" s="1">
        <v>49.721629999999998</v>
      </c>
      <c r="S5" s="1" t="s">
        <v>68</v>
      </c>
      <c r="T5" s="1" t="s">
        <v>68</v>
      </c>
      <c r="U5" s="1" t="s">
        <v>68</v>
      </c>
      <c r="V5" s="5"/>
      <c r="W5" s="1">
        <v>0.19736699999999999</v>
      </c>
      <c r="X5" s="1">
        <v>0.32062600000000002</v>
      </c>
      <c r="Y5" s="1">
        <v>0.48200700000000002</v>
      </c>
      <c r="AA5" s="3" t="s">
        <v>68</v>
      </c>
      <c r="AB5" s="3" t="s">
        <v>68</v>
      </c>
      <c r="AC5" s="3" t="s">
        <v>68</v>
      </c>
      <c r="AD5" s="5"/>
      <c r="AE5" s="3">
        <v>0.198738</v>
      </c>
      <c r="AF5" s="3">
        <v>0.338501</v>
      </c>
      <c r="AG5" s="3">
        <v>0.46276</v>
      </c>
      <c r="AI5" s="4">
        <v>0.18058099999999999</v>
      </c>
      <c r="AJ5" s="4">
        <v>0.27677000000000002</v>
      </c>
      <c r="AK5" s="4">
        <v>0.54264999999999997</v>
      </c>
    </row>
    <row r="6" spans="1:37" x14ac:dyDescent="0.25">
      <c r="S6" s="1" t="s">
        <v>68</v>
      </c>
      <c r="T6" s="1" t="s">
        <v>68</v>
      </c>
      <c r="U6" s="1" t="s">
        <v>68</v>
      </c>
      <c r="V6" s="5"/>
      <c r="W6" s="1">
        <v>0.17530000000000001</v>
      </c>
      <c r="X6" s="1">
        <v>0.29694700000000002</v>
      </c>
      <c r="Y6" s="1">
        <v>0.52775399999999995</v>
      </c>
      <c r="AA6" s="3" t="s">
        <v>68</v>
      </c>
      <c r="AB6" s="3" t="s">
        <v>68</v>
      </c>
      <c r="AC6" s="3" t="s">
        <v>68</v>
      </c>
      <c r="AD6" s="5"/>
      <c r="AE6" s="3">
        <v>0.18127499999999999</v>
      </c>
      <c r="AF6" s="3">
        <v>0.34176499999999999</v>
      </c>
      <c r="AG6" s="3">
        <v>0.47696100000000002</v>
      </c>
      <c r="AI6" s="4">
        <v>0.167877</v>
      </c>
      <c r="AJ6" s="4">
        <v>0.27041700000000002</v>
      </c>
      <c r="AK6" s="4">
        <v>0.56170600000000004</v>
      </c>
    </row>
    <row r="7" spans="1:37" x14ac:dyDescent="0.25">
      <c r="S7" s="1" t="s">
        <v>68</v>
      </c>
      <c r="T7" s="1" t="s">
        <v>68</v>
      </c>
      <c r="U7" s="1" t="s">
        <v>68</v>
      </c>
      <c r="V7" s="5"/>
      <c r="W7" s="1">
        <v>0.167183</v>
      </c>
      <c r="X7" s="1">
        <v>0.29158299999999998</v>
      </c>
      <c r="Y7" s="1">
        <v>0.54123399999999999</v>
      </c>
      <c r="AA7" s="3" t="s">
        <v>68</v>
      </c>
      <c r="AB7" s="3" t="s">
        <v>68</v>
      </c>
      <c r="AC7" s="3" t="s">
        <v>68</v>
      </c>
      <c r="AD7" s="5"/>
      <c r="AE7" s="3">
        <v>0.169659</v>
      </c>
      <c r="AF7" s="3">
        <v>0.34239000000000003</v>
      </c>
      <c r="AG7" s="3">
        <v>0.487952</v>
      </c>
      <c r="AI7" s="4">
        <v>0.15789500000000001</v>
      </c>
      <c r="AJ7" s="4">
        <v>0.22958300000000001</v>
      </c>
      <c r="AK7" s="4">
        <v>0.61252300000000004</v>
      </c>
    </row>
    <row r="8" spans="1:37" x14ac:dyDescent="0.25">
      <c r="S8" s="1" t="s">
        <v>68</v>
      </c>
      <c r="T8" s="1" t="s">
        <v>68</v>
      </c>
      <c r="U8" s="1" t="s">
        <v>68</v>
      </c>
      <c r="V8" s="5"/>
      <c r="W8" s="1">
        <v>0.16405</v>
      </c>
      <c r="X8" s="1">
        <v>0.26124900000000001</v>
      </c>
      <c r="Y8" s="1">
        <v>0.57470100000000002</v>
      </c>
      <c r="AA8" s="3" t="s">
        <v>68</v>
      </c>
      <c r="AB8" s="3" t="s">
        <v>68</v>
      </c>
      <c r="AC8" s="3" t="s">
        <v>68</v>
      </c>
      <c r="AD8" s="5"/>
      <c r="AE8" s="3">
        <v>0.161939</v>
      </c>
      <c r="AF8" s="3">
        <v>0.34178999999999998</v>
      </c>
      <c r="AG8" s="3">
        <v>0.49627100000000002</v>
      </c>
      <c r="AI8" s="4">
        <v>0.158802</v>
      </c>
      <c r="AJ8" s="4">
        <v>0.25045400000000001</v>
      </c>
      <c r="AK8" s="4">
        <v>0.59074400000000005</v>
      </c>
    </row>
    <row r="9" spans="1:37" x14ac:dyDescent="0.25">
      <c r="S9" s="1" t="s">
        <v>68</v>
      </c>
      <c r="T9" s="1" t="s">
        <v>68</v>
      </c>
      <c r="U9" s="1" t="s">
        <v>68</v>
      </c>
      <c r="V9" s="5"/>
      <c r="W9" s="1">
        <v>0.162685</v>
      </c>
      <c r="X9" s="1">
        <v>0.27666400000000002</v>
      </c>
      <c r="Y9" s="1">
        <v>0.56065100000000001</v>
      </c>
      <c r="AA9" s="3" t="s">
        <v>68</v>
      </c>
      <c r="AB9" s="3" t="s">
        <v>68</v>
      </c>
      <c r="AC9" s="3" t="s">
        <v>68</v>
      </c>
      <c r="AD9" s="5"/>
      <c r="AE9" s="3">
        <v>0.15682099999999999</v>
      </c>
      <c r="AF9" s="3">
        <v>0.340729</v>
      </c>
      <c r="AG9" s="3">
        <v>0.50244999999999995</v>
      </c>
      <c r="AI9" s="4">
        <v>0.161525</v>
      </c>
      <c r="AJ9" s="4">
        <v>0.23774999999999999</v>
      </c>
      <c r="AK9" s="4">
        <v>0.60072599999999998</v>
      </c>
    </row>
    <row r="11" spans="1:37" x14ac:dyDescent="0.25">
      <c r="S11" t="e">
        <f>S2-$AI2</f>
        <v>#VALUE!</v>
      </c>
      <c r="T11" t="e">
        <f>T2-$AJ2</f>
        <v>#VALUE!</v>
      </c>
      <c r="U11" t="e">
        <f>U2-$AK2</f>
        <v>#VALUE!</v>
      </c>
      <c r="V11">
        <f>V2-AL2</f>
        <v>0</v>
      </c>
      <c r="W11">
        <f>W2-$AI2</f>
        <v>-1.9069000000000003E-2</v>
      </c>
      <c r="X11">
        <f>X2-$AJ2</f>
        <v>2.5125000000000008E-2</v>
      </c>
      <c r="Y11">
        <f>Y2-$AK2</f>
        <v>-6.0549999999999771E-3</v>
      </c>
      <c r="Z11">
        <f>Z2-AP2</f>
        <v>0</v>
      </c>
      <c r="AA11" t="e">
        <f>AA2-$AI2</f>
        <v>#VALUE!</v>
      </c>
      <c r="AB11" t="e">
        <f>AB2-$AJ2</f>
        <v>#VALUE!</v>
      </c>
      <c r="AC11" t="e">
        <f>AC2-$AK2</f>
        <v>#VALUE!</v>
      </c>
      <c r="AD11">
        <f>AD2-AT2</f>
        <v>0</v>
      </c>
      <c r="AE11">
        <f>AE2-$AI2</f>
        <v>-1.9069000000000003E-2</v>
      </c>
      <c r="AF11">
        <f>AF2-$AJ2</f>
        <v>2.5125000000000008E-2</v>
      </c>
      <c r="AG11">
        <f>AG2-$AK2</f>
        <v>-6.0549999999999771E-3</v>
      </c>
      <c r="AH11">
        <f>AH2-AX2</f>
        <v>0</v>
      </c>
      <c r="AI11">
        <f>AI2-$AI2</f>
        <v>0</v>
      </c>
      <c r="AJ11">
        <f>AJ2-$AJ2</f>
        <v>0</v>
      </c>
      <c r="AK11">
        <f>AK2-$AK2</f>
        <v>0</v>
      </c>
    </row>
    <row r="12" spans="1:37" x14ac:dyDescent="0.25">
      <c r="S12" t="e">
        <f t="shared" ref="S12:S18" si="0">S3-$AI3</f>
        <v>#VALUE!</v>
      </c>
      <c r="T12" t="e">
        <f t="shared" ref="T12:T18" si="1">T3-$AJ3</f>
        <v>#VALUE!</v>
      </c>
      <c r="U12" t="e">
        <f t="shared" ref="U12:U18" si="2">U3-$AK3</f>
        <v>#VALUE!</v>
      </c>
      <c r="W12">
        <f t="shared" ref="W12:W18" si="3">W3-$AI3</f>
        <v>3.0046000000000017E-2</v>
      </c>
      <c r="X12">
        <f t="shared" ref="X12:X18" si="4">X3-$AJ3</f>
        <v>6.6829999999999945E-3</v>
      </c>
      <c r="Y12">
        <f t="shared" ref="Y12:Y18" si="5">Y3-$AK3</f>
        <v>-3.6727999999999983E-2</v>
      </c>
      <c r="AA12" t="e">
        <f t="shared" ref="AA12:AA18" si="6">AA3-$AI3</f>
        <v>#VALUE!</v>
      </c>
      <c r="AB12" t="e">
        <f t="shared" ref="AB12:AB18" si="7">AB3-$AJ3</f>
        <v>#VALUE!</v>
      </c>
      <c r="AC12" t="e">
        <f t="shared" ref="AC12:AC18" si="8">AC3-$AK3</f>
        <v>#VALUE!</v>
      </c>
      <c r="AE12">
        <f t="shared" ref="AE12:AE18" si="9">AE3-$AI3</f>
        <v>1.4510000000000023E-2</v>
      </c>
      <c r="AF12">
        <f t="shared" ref="AF12:AF18" si="10">AF3-$AJ3</f>
        <v>2.4371000000000032E-2</v>
      </c>
      <c r="AG12">
        <f t="shared" ref="AG12:AG18" si="11">AG3-$AK3</f>
        <v>-3.887999999999997E-2</v>
      </c>
      <c r="AI12">
        <f t="shared" ref="AI12:AI18" si="12">AI3-$AI3</f>
        <v>0</v>
      </c>
      <c r="AJ12">
        <f t="shared" ref="AJ12:AJ18" si="13">AJ3-$AJ3</f>
        <v>0</v>
      </c>
      <c r="AK12">
        <f t="shared" ref="AK12:AK18" si="14">AK3-$AK3</f>
        <v>0</v>
      </c>
    </row>
    <row r="13" spans="1:37" x14ac:dyDescent="0.25">
      <c r="S13" t="e">
        <f t="shared" si="0"/>
        <v>#VALUE!</v>
      </c>
      <c r="T13" t="e">
        <f t="shared" si="1"/>
        <v>#VALUE!</v>
      </c>
      <c r="U13" t="e">
        <f t="shared" si="2"/>
        <v>#VALUE!</v>
      </c>
      <c r="W13">
        <f t="shared" si="3"/>
        <v>2.1099999999998897E-4</v>
      </c>
      <c r="X13">
        <f t="shared" si="4"/>
        <v>5.1149999999999807E-3</v>
      </c>
      <c r="Y13">
        <f t="shared" si="5"/>
        <v>-5.3259999999999974E-3</v>
      </c>
      <c r="AA13" t="e">
        <f t="shared" si="6"/>
        <v>#VALUE!</v>
      </c>
      <c r="AB13" t="e">
        <f t="shared" si="7"/>
        <v>#VALUE!</v>
      </c>
      <c r="AC13" t="e">
        <f t="shared" si="8"/>
        <v>#VALUE!</v>
      </c>
      <c r="AE13">
        <f t="shared" si="9"/>
        <v>6.2619999999999898E-3</v>
      </c>
      <c r="AF13">
        <f t="shared" si="10"/>
        <v>2.4350999999999956E-2</v>
      </c>
      <c r="AG13">
        <f t="shared" si="11"/>
        <v>-3.061400000000003E-2</v>
      </c>
      <c r="AI13">
        <f t="shared" si="12"/>
        <v>0</v>
      </c>
      <c r="AJ13">
        <f t="shared" si="13"/>
        <v>0</v>
      </c>
      <c r="AK13">
        <f t="shared" si="14"/>
        <v>0</v>
      </c>
    </row>
    <row r="14" spans="1:37" x14ac:dyDescent="0.25"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s="5"/>
      <c r="W14">
        <f t="shared" si="3"/>
        <v>1.6785999999999995E-2</v>
      </c>
      <c r="X14">
        <f t="shared" si="4"/>
        <v>4.3856000000000006E-2</v>
      </c>
      <c r="Y14">
        <f t="shared" si="5"/>
        <v>-6.0642999999999947E-2</v>
      </c>
      <c r="Z14" s="5"/>
      <c r="AA14" t="e">
        <f t="shared" si="6"/>
        <v>#VALUE!</v>
      </c>
      <c r="AB14" t="e">
        <f t="shared" si="7"/>
        <v>#VALUE!</v>
      </c>
      <c r="AC14" t="e">
        <f t="shared" si="8"/>
        <v>#VALUE!</v>
      </c>
      <c r="AE14">
        <f t="shared" si="9"/>
        <v>1.8157000000000006E-2</v>
      </c>
      <c r="AF14">
        <f t="shared" si="10"/>
        <v>6.173099999999998E-2</v>
      </c>
      <c r="AG14">
        <f t="shared" si="11"/>
        <v>-7.9889999999999961E-2</v>
      </c>
      <c r="AI14">
        <f t="shared" si="12"/>
        <v>0</v>
      </c>
      <c r="AJ14">
        <f t="shared" si="13"/>
        <v>0</v>
      </c>
      <c r="AK14">
        <f t="shared" si="14"/>
        <v>0</v>
      </c>
    </row>
    <row r="15" spans="1:37" x14ac:dyDescent="0.25"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s="5"/>
      <c r="W15">
        <f t="shared" si="3"/>
        <v>7.4230000000000129E-3</v>
      </c>
      <c r="X15">
        <f t="shared" si="4"/>
        <v>2.6529999999999998E-2</v>
      </c>
      <c r="Y15">
        <f t="shared" si="5"/>
        <v>-3.3952000000000093E-2</v>
      </c>
      <c r="Z15" s="5"/>
      <c r="AA15" t="e">
        <f t="shared" si="6"/>
        <v>#VALUE!</v>
      </c>
      <c r="AB15" t="e">
        <f t="shared" si="7"/>
        <v>#VALUE!</v>
      </c>
      <c r="AC15" t="e">
        <f t="shared" si="8"/>
        <v>#VALUE!</v>
      </c>
      <c r="AE15">
        <f t="shared" si="9"/>
        <v>1.3397999999999993E-2</v>
      </c>
      <c r="AF15">
        <f t="shared" si="10"/>
        <v>7.1347999999999967E-2</v>
      </c>
      <c r="AG15">
        <f t="shared" si="11"/>
        <v>-8.4745000000000015E-2</v>
      </c>
      <c r="AI15">
        <f t="shared" si="12"/>
        <v>0</v>
      </c>
      <c r="AJ15">
        <f t="shared" si="13"/>
        <v>0</v>
      </c>
      <c r="AK15">
        <f t="shared" si="14"/>
        <v>0</v>
      </c>
    </row>
    <row r="16" spans="1:37" x14ac:dyDescent="0.25"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s="5"/>
      <c r="W16">
        <f t="shared" si="3"/>
        <v>9.2879999999999907E-3</v>
      </c>
      <c r="X16">
        <f t="shared" si="4"/>
        <v>6.1999999999999972E-2</v>
      </c>
      <c r="Y16">
        <f t="shared" si="5"/>
        <v>-7.1289000000000047E-2</v>
      </c>
      <c r="Z16" s="5"/>
      <c r="AA16" t="e">
        <f t="shared" si="6"/>
        <v>#VALUE!</v>
      </c>
      <c r="AB16" t="e">
        <f t="shared" si="7"/>
        <v>#VALUE!</v>
      </c>
      <c r="AC16" t="e">
        <f t="shared" si="8"/>
        <v>#VALUE!</v>
      </c>
      <c r="AE16">
        <f t="shared" si="9"/>
        <v>1.1763999999999997E-2</v>
      </c>
      <c r="AF16">
        <f t="shared" si="10"/>
        <v>0.11280700000000002</v>
      </c>
      <c r="AG16">
        <f t="shared" si="11"/>
        <v>-0.12457100000000004</v>
      </c>
      <c r="AI16">
        <f t="shared" si="12"/>
        <v>0</v>
      </c>
      <c r="AJ16">
        <f t="shared" si="13"/>
        <v>0</v>
      </c>
      <c r="AK16">
        <f t="shared" si="14"/>
        <v>0</v>
      </c>
    </row>
    <row r="17" spans="5:37" x14ac:dyDescent="0.25"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W17">
        <f t="shared" si="3"/>
        <v>5.2480000000000027E-3</v>
      </c>
      <c r="X17">
        <f t="shared" si="4"/>
        <v>1.0794999999999999E-2</v>
      </c>
      <c r="Y17">
        <f t="shared" si="5"/>
        <v>-1.6043000000000029E-2</v>
      </c>
      <c r="AA17" t="e">
        <f t="shared" si="6"/>
        <v>#VALUE!</v>
      </c>
      <c r="AB17" t="e">
        <f t="shared" si="7"/>
        <v>#VALUE!</v>
      </c>
      <c r="AC17" t="e">
        <f t="shared" si="8"/>
        <v>#VALUE!</v>
      </c>
      <c r="AE17">
        <f t="shared" si="9"/>
        <v>3.1370000000000009E-3</v>
      </c>
      <c r="AF17">
        <f t="shared" si="10"/>
        <v>9.1335999999999973E-2</v>
      </c>
      <c r="AG17">
        <f t="shared" si="11"/>
        <v>-9.4473000000000029E-2</v>
      </c>
      <c r="AI17">
        <f t="shared" si="12"/>
        <v>0</v>
      </c>
      <c r="AJ17">
        <f t="shared" si="13"/>
        <v>0</v>
      </c>
      <c r="AK17">
        <f t="shared" si="14"/>
        <v>0</v>
      </c>
    </row>
    <row r="18" spans="5:37" x14ac:dyDescent="0.25">
      <c r="S18" t="e">
        <f t="shared" si="0"/>
        <v>#VALUE!</v>
      </c>
      <c r="T18" t="e">
        <f t="shared" si="1"/>
        <v>#VALUE!</v>
      </c>
      <c r="U18" t="e">
        <f t="shared" si="2"/>
        <v>#VALUE!</v>
      </c>
      <c r="W18">
        <f t="shared" si="3"/>
        <v>1.1599999999999944E-3</v>
      </c>
      <c r="X18">
        <f t="shared" si="4"/>
        <v>3.8914000000000032E-2</v>
      </c>
      <c r="Y18">
        <f t="shared" si="5"/>
        <v>-4.0074999999999972E-2</v>
      </c>
      <c r="AA18" t="e">
        <f t="shared" si="6"/>
        <v>#VALUE!</v>
      </c>
      <c r="AB18" t="e">
        <f t="shared" si="7"/>
        <v>#VALUE!</v>
      </c>
      <c r="AC18" t="e">
        <f t="shared" si="8"/>
        <v>#VALUE!</v>
      </c>
      <c r="AE18">
        <f t="shared" si="9"/>
        <v>-4.7040000000000137E-3</v>
      </c>
      <c r="AF18">
        <f t="shared" si="10"/>
        <v>0.10297900000000001</v>
      </c>
      <c r="AG18">
        <f t="shared" si="11"/>
        <v>-9.827600000000003E-2</v>
      </c>
      <c r="AI18">
        <f t="shared" si="12"/>
        <v>0</v>
      </c>
      <c r="AJ18">
        <f t="shared" si="13"/>
        <v>0</v>
      </c>
      <c r="AK18">
        <f t="shared" si="14"/>
        <v>0</v>
      </c>
    </row>
    <row r="20" spans="5:37" x14ac:dyDescent="0.25">
      <c r="S20" t="e">
        <f>SQRT(SUMSQ(S11:U18))</f>
        <v>#VALUE!</v>
      </c>
      <c r="W20">
        <f>SQRT(SUMSQ(W11:Y18))</f>
        <v>0.153988189806881</v>
      </c>
      <c r="AA20" t="e">
        <f>SQRT(SUMSQ(AA11:AC18))</f>
        <v>#VALUE!</v>
      </c>
      <c r="AE20">
        <f>SQRT(SUMSQ(AE11:AG18))</f>
        <v>0.30632602346029958</v>
      </c>
    </row>
    <row r="29" spans="5:37" x14ac:dyDescent="0.25"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</row>
  </sheetData>
  <conditionalFormatting sqref="S11:AK18 S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opLeftCell="K9" zoomScale="70" zoomScaleNormal="70" workbookViewId="0">
      <selection activeCell="AB17" sqref="AB17"/>
    </sheetView>
  </sheetViews>
  <sheetFormatPr defaultRowHeight="15" x14ac:dyDescent="0.25"/>
  <cols>
    <col min="1" max="2" width="9.140625" style="45"/>
    <col min="3" max="3" width="11.7109375" style="45" customWidth="1"/>
    <col min="4" max="7" width="11.5703125" style="45" bestFit="1" customWidth="1"/>
    <col min="8" max="10" width="9.140625" style="45"/>
    <col min="11" max="13" width="9.140625" style="45" customWidth="1"/>
    <col min="14" max="14" width="10.5703125" style="45" customWidth="1"/>
    <col min="15" max="21" width="9.140625" style="45" customWidth="1"/>
    <col min="22" max="22" width="9.140625" style="45"/>
    <col min="23" max="31" width="9.140625" style="45" customWidth="1"/>
    <col min="32" max="16384" width="9.140625" style="45"/>
  </cols>
  <sheetData>
    <row r="1" spans="1:25" x14ac:dyDescent="0.25">
      <c r="C1" s="119"/>
      <c r="D1" s="45" t="s">
        <v>55</v>
      </c>
    </row>
    <row r="4" spans="1:25" x14ac:dyDescent="0.25">
      <c r="C4" s="45" t="s">
        <v>48</v>
      </c>
      <c r="D4" s="46" t="s">
        <v>35</v>
      </c>
      <c r="E4" s="46" t="s">
        <v>36</v>
      </c>
      <c r="F4" s="46" t="s">
        <v>37</v>
      </c>
      <c r="G4" s="46" t="s">
        <v>38</v>
      </c>
      <c r="H4" s="46" t="s">
        <v>39</v>
      </c>
      <c r="I4" s="46" t="s">
        <v>40</v>
      </c>
      <c r="J4" s="46" t="s">
        <v>49</v>
      </c>
      <c r="K4" s="46" t="s">
        <v>50</v>
      </c>
      <c r="L4" s="46" t="s">
        <v>51</v>
      </c>
      <c r="M4" s="46" t="s">
        <v>52</v>
      </c>
      <c r="N4" s="46" t="s">
        <v>53</v>
      </c>
      <c r="O4" s="46" t="s">
        <v>54</v>
      </c>
    </row>
    <row r="5" spans="1:25" x14ac:dyDescent="0.25">
      <c r="C5" s="45">
        <v>1984</v>
      </c>
      <c r="D5" s="120">
        <f>HLOOKUP(D$4,hybrid,MATCH('H-Graphs'!$C5,'Model solutions'!$C$5:$C$9,0)+1,FALSE)</f>
        <v>0.56537999999999999</v>
      </c>
      <c r="E5" s="120">
        <f>HLOOKUP(E$4,hybrid,MATCH('H-Graphs'!$C5,'Model solutions'!$C$5:$C$9,0)+1,FALSE)</f>
        <v>0.42968000000000001</v>
      </c>
      <c r="F5" s="120">
        <f>HLOOKUP(F$4,hybrid,MATCH('H-Graphs'!$C5,'Model solutions'!$C$5:$C$9,0)+1,FALSE)</f>
        <v>0.34371000000000002</v>
      </c>
      <c r="G5" s="120">
        <f>HLOOKUP(G$4,hybrid,MATCH('H-Graphs'!$C5,'Model solutions'!$C$5:$C$9,0)+1,FALSE)</f>
        <v>0.43495</v>
      </c>
      <c r="H5" s="120">
        <f>HLOOKUP(H$4,hybrid,MATCH('H-Graphs'!$C5,'Model solutions'!$C$5:$C$9,0)+1,FALSE)</f>
        <v>0.55230999999999997</v>
      </c>
      <c r="I5" s="120">
        <f>HLOOKUP(I$4,hybrid,MATCH('H-Graphs'!$C5,'Model solutions'!$C$5:$C$9,0)+1,FALSE)</f>
        <v>0.35189999999999999</v>
      </c>
      <c r="J5" s="120">
        <f>HLOOKUP(J$4,hybrid,MATCH('H-Graphs'!$C5,'Model solutions'!$C$5:$C$9,0)+1,FALSE)</f>
        <v>0.43224000000000001</v>
      </c>
      <c r="K5" s="120">
        <f>HLOOKUP(K$4,hybrid,MATCH('H-Graphs'!$C5,'Model solutions'!$C$5:$C$9,0)+1,FALSE)</f>
        <v>0.43726999999999999</v>
      </c>
      <c r="L5" s="120">
        <f>HLOOKUP(L$4,hybrid,MATCH('H-Graphs'!$C5,'Model solutions'!$C$5:$C$9,0)+1,FALSE)</f>
        <v>0.38235000000000002</v>
      </c>
      <c r="M5" s="120">
        <f>HLOOKUP(M$4,hybrid,MATCH('H-Graphs'!$C5,'Model solutions'!$C$5:$C$9,0)+1,FALSE)</f>
        <v>0.40122999999999998</v>
      </c>
      <c r="N5" s="120">
        <f>HLOOKUP(N$4,hybrid,MATCH('H-Graphs'!$C5,'Model solutions'!$C$5:$C$9,0)+1,FALSE)</f>
        <v>0.35048000000000001</v>
      </c>
      <c r="O5" s="120">
        <f>HLOOKUP(O$4,hybrid,MATCH('H-Graphs'!$C5,'Model solutions'!$C$5:$C$9,0)+1,FALSE)</f>
        <v>0.47458</v>
      </c>
    </row>
    <row r="6" spans="1:25" x14ac:dyDescent="0.25">
      <c r="C6" s="45">
        <v>1983</v>
      </c>
      <c r="D6" s="120">
        <f>HLOOKUP(D$4,hybrid,MATCH('H-Graphs'!$C6,'Model solutions'!$C$5:$C$9,0)+1,FALSE)</f>
        <v>0.637799</v>
      </c>
      <c r="E6" s="120">
        <f>HLOOKUP(E$4,hybrid,MATCH('H-Graphs'!$C6,'Model solutions'!$C$5:$C$9,0)+1,FALSE)</f>
        <v>0.419433</v>
      </c>
      <c r="F6" s="120">
        <f>HLOOKUP(F$4,hybrid,MATCH('H-Graphs'!$C6,'Model solutions'!$C$5:$C$9,0)+1,FALSE)</f>
        <v>0.405891</v>
      </c>
      <c r="G6" s="120">
        <f>HLOOKUP(G$4,hybrid,MATCH('H-Graphs'!$C6,'Model solutions'!$C$5:$C$9,0)+1,FALSE)</f>
        <v>0.43345400000000001</v>
      </c>
      <c r="H6" s="120">
        <f>HLOOKUP(H$4,hybrid,MATCH('H-Graphs'!$C6,'Model solutions'!$C$5:$C$9,0)+1,FALSE)</f>
        <v>0.56616599999999995</v>
      </c>
      <c r="I6" s="120">
        <f>HLOOKUP(I$4,hybrid,MATCH('H-Graphs'!$C6,'Model solutions'!$C$5:$C$9,0)+1,FALSE)</f>
        <v>0.35747699999999999</v>
      </c>
      <c r="J6" s="120">
        <f>HLOOKUP(J$4,hybrid,MATCH('H-Graphs'!$C6,'Model solutions'!$C$5:$C$9,0)+1,FALSE)</f>
        <v>0.29030699999999998</v>
      </c>
      <c r="K6" s="120">
        <f>HLOOKUP(K$4,hybrid,MATCH('H-Graphs'!$C6,'Model solutions'!$C$5:$C$9,0)+1,FALSE)</f>
        <v>0.37124299999999999</v>
      </c>
      <c r="L6" s="120">
        <f>HLOOKUP(L$4,hybrid,MATCH('H-Graphs'!$C6,'Model solutions'!$C$5:$C$9,0)+1,FALSE)</f>
        <v>0.37654500000000002</v>
      </c>
      <c r="M6" s="120">
        <f>HLOOKUP(M$4,hybrid,MATCH('H-Graphs'!$C6,'Model solutions'!$C$5:$C$9,0)+1,FALSE)</f>
        <v>0.39435799999999999</v>
      </c>
      <c r="N6" s="120">
        <f>HLOOKUP(N$4,hybrid,MATCH('H-Graphs'!$C6,'Model solutions'!$C$5:$C$9,0)+1,FALSE)</f>
        <v>0.32336100000000001</v>
      </c>
      <c r="O6" s="120">
        <f>HLOOKUP(O$4,hybrid,MATCH('H-Graphs'!$C6,'Model solutions'!$C$5:$C$9,0)+1,FALSE)</f>
        <v>0.45502399999999998</v>
      </c>
    </row>
    <row r="7" spans="1:25" x14ac:dyDescent="0.25">
      <c r="C7" s="45">
        <v>1982</v>
      </c>
      <c r="D7" s="120">
        <f>HLOOKUP(D$4,hybrid,MATCH('H-Graphs'!$C7,'Model solutions'!$C$5:$C$9,0)+1,FALSE)</f>
        <v>0.74802999999999997</v>
      </c>
      <c r="E7" s="120">
        <f>HLOOKUP(E$4,hybrid,MATCH('H-Graphs'!$C7,'Model solutions'!$C$5:$C$9,0)+1,FALSE)</f>
        <v>0.48655999999999999</v>
      </c>
      <c r="F7" s="120">
        <f>HLOOKUP(F$4,hybrid,MATCH('H-Graphs'!$C7,'Model solutions'!$C$5:$C$9,0)+1,FALSE)</f>
        <v>0.54149999999999998</v>
      </c>
      <c r="G7" s="120">
        <f>HLOOKUP(G$4,hybrid,MATCH('H-Graphs'!$C7,'Model solutions'!$C$5:$C$9,0)+1,FALSE)</f>
        <v>0.44630999999999998</v>
      </c>
      <c r="H7" s="120">
        <f>HLOOKUP(H$4,hybrid,MATCH('H-Graphs'!$C7,'Model solutions'!$C$5:$C$9,0)+1,FALSE)</f>
        <v>0.48396</v>
      </c>
      <c r="I7" s="120">
        <f>HLOOKUP(I$4,hybrid,MATCH('H-Graphs'!$C7,'Model solutions'!$C$5:$C$9,0)+1,FALSE)</f>
        <v>0.34516999999999998</v>
      </c>
      <c r="J7" s="120">
        <f>HLOOKUP(J$4,hybrid,MATCH('H-Graphs'!$C7,'Model solutions'!$C$5:$C$9,0)+1,FALSE)</f>
        <v>0.20268</v>
      </c>
      <c r="K7" s="120">
        <f>HLOOKUP(K$4,hybrid,MATCH('H-Graphs'!$C7,'Model solutions'!$C$5:$C$9,0)+1,FALSE)</f>
        <v>0.25847999999999999</v>
      </c>
      <c r="L7" s="120">
        <f>HLOOKUP(L$4,hybrid,MATCH('H-Graphs'!$C7,'Model solutions'!$C$5:$C$9,0)+1,FALSE)</f>
        <v>0.40795999999999999</v>
      </c>
      <c r="M7" s="120">
        <f>HLOOKUP(M$4,hybrid,MATCH('H-Graphs'!$C7,'Model solutions'!$C$5:$C$9,0)+1,FALSE)</f>
        <v>0.36053000000000002</v>
      </c>
      <c r="N7" s="120">
        <f>HLOOKUP(N$4,hybrid,MATCH('H-Graphs'!$C7,'Model solutions'!$C$5:$C$9,0)+1,FALSE)</f>
        <v>0.35328999999999999</v>
      </c>
      <c r="O7" s="120">
        <f>HLOOKUP(O$4,hybrid,MATCH('H-Graphs'!$C7,'Model solutions'!$C$5:$C$9,0)+1,FALSE)</f>
        <v>0.51017000000000001</v>
      </c>
    </row>
    <row r="8" spans="1:25" x14ac:dyDescent="0.25">
      <c r="C8" s="45">
        <v>1981</v>
      </c>
      <c r="D8" s="120">
        <f>HLOOKUP(D$4,hybrid,MATCH('H-Graphs'!$C8,'Model solutions'!$C$5:$C$9,0)+1,FALSE)</f>
        <v>0.60148000000000001</v>
      </c>
      <c r="E8" s="120">
        <f>HLOOKUP(E$4,hybrid,MATCH('H-Graphs'!$C8,'Model solutions'!$C$5:$C$9,0)+1,FALSE)</f>
        <v>0.52925999999999995</v>
      </c>
      <c r="F8" s="120">
        <f>HLOOKUP(F$4,hybrid,MATCH('H-Graphs'!$C8,'Model solutions'!$C$5:$C$9,0)+1,FALSE)</f>
        <v>0.46106999999999998</v>
      </c>
      <c r="G8" s="120">
        <f>HLOOKUP(G$4,hybrid,MATCH('H-Graphs'!$C8,'Model solutions'!$C$5:$C$9,0)+1,FALSE)</f>
        <v>0.44402999999999998</v>
      </c>
      <c r="H8" s="120">
        <f>HLOOKUP(H$4,hybrid,MATCH('H-Graphs'!$C8,'Model solutions'!$C$5:$C$9,0)+1,FALSE)</f>
        <v>0.46586</v>
      </c>
      <c r="I8" s="120">
        <f>HLOOKUP(I$4,hybrid,MATCH('H-Graphs'!$C8,'Model solutions'!$C$5:$C$9,0)+1,FALSE)</f>
        <v>0.35770999999999997</v>
      </c>
      <c r="J8" s="120">
        <f>HLOOKUP(J$4,hybrid,MATCH('H-Graphs'!$C8,'Model solutions'!$C$5:$C$9,0)+1,FALSE)</f>
        <v>0.31455</v>
      </c>
      <c r="K8" s="120">
        <f>HLOOKUP(K$4,hybrid,MATCH('H-Graphs'!$C8,'Model solutions'!$C$5:$C$9,0)+1,FALSE)</f>
        <v>0.36010999999999999</v>
      </c>
      <c r="L8" s="120">
        <f>HLOOKUP(L$4,hybrid,MATCH('H-Graphs'!$C8,'Model solutions'!$C$5:$C$9,0)+1,FALSE)</f>
        <v>0.35565999999999998</v>
      </c>
      <c r="M8" s="120">
        <f>HLOOKUP(M$4,hybrid,MATCH('H-Graphs'!$C8,'Model solutions'!$C$5:$C$9,0)+1,FALSE)</f>
        <v>0.33130999999999999</v>
      </c>
      <c r="N8" s="120">
        <f>HLOOKUP(N$4,hybrid,MATCH('H-Graphs'!$C8,'Model solutions'!$C$5:$C$9,0)+1,FALSE)</f>
        <v>0.37454999999999999</v>
      </c>
      <c r="O8" s="120">
        <f>HLOOKUP(O$4,hybrid,MATCH('H-Graphs'!$C8,'Model solutions'!$C$5:$C$9,0)+1,FALSE)</f>
        <v>0.50429999999999997</v>
      </c>
    </row>
    <row r="9" spans="1:25" x14ac:dyDescent="0.25">
      <c r="C9" s="45">
        <v>1980</v>
      </c>
      <c r="D9" s="120">
        <f>HLOOKUP(D$4,hybrid,MATCH('H-Graphs'!$C9,'Model solutions'!$C$5:$C$9,0)+1,FALSE)</f>
        <v>0.66388999999999998</v>
      </c>
      <c r="E9" s="120">
        <f>HLOOKUP(E$4,hybrid,MATCH('H-Graphs'!$C9,'Model solutions'!$C$5:$C$9,0)+1,FALSE)</f>
        <v>0.56916999999999995</v>
      </c>
      <c r="F9" s="120">
        <f>HLOOKUP(F$4,hybrid,MATCH('H-Graphs'!$C9,'Model solutions'!$C$5:$C$9,0)+1,FALSE)</f>
        <v>0.42229</v>
      </c>
      <c r="G9" s="120">
        <f>HLOOKUP(G$4,hybrid,MATCH('H-Graphs'!$C9,'Model solutions'!$C$5:$C$9,0)+1,FALSE)</f>
        <v>0.45984999999999998</v>
      </c>
      <c r="H9" s="120">
        <f>HLOOKUP(H$4,hybrid,MATCH('H-Graphs'!$C9,'Model solutions'!$C$5:$C$9,0)+1,FALSE)</f>
        <v>0.48298000000000002</v>
      </c>
      <c r="I9" s="120">
        <f>HLOOKUP(I$4,hybrid,MATCH('H-Graphs'!$C9,'Model solutions'!$C$5:$C$9,0)+1,FALSE)</f>
        <v>0.36069000000000001</v>
      </c>
      <c r="J9" s="120">
        <f>HLOOKUP(J$4,hybrid,MATCH('H-Graphs'!$C9,'Model solutions'!$C$5:$C$9,0)+1,FALSE)</f>
        <v>0.28571000000000002</v>
      </c>
      <c r="K9" s="120">
        <f>HLOOKUP(K$4,hybrid,MATCH('H-Graphs'!$C9,'Model solutions'!$C$5:$C$9,0)+1,FALSE)</f>
        <v>0.34642000000000001</v>
      </c>
      <c r="L9" s="120">
        <f>HLOOKUP(L$4,hybrid,MATCH('H-Graphs'!$C9,'Model solutions'!$C$5:$C$9,0)+1,FALSE)</f>
        <v>0.35883999999999999</v>
      </c>
      <c r="M9" s="120">
        <f>HLOOKUP(M$4,hybrid,MATCH('H-Graphs'!$C9,'Model solutions'!$C$5:$C$9,0)+1,FALSE)</f>
        <v>0.32652999999999999</v>
      </c>
      <c r="N9" s="120">
        <f>HLOOKUP(N$4,hybrid,MATCH('H-Graphs'!$C9,'Model solutions'!$C$5:$C$9,0)+1,FALSE)</f>
        <v>0.38351000000000002</v>
      </c>
      <c r="O9" s="120">
        <f>HLOOKUP(O$4,hybrid,MATCH('H-Graphs'!$C9,'Model solutions'!$C$5:$C$9,0)+1,FALSE)</f>
        <v>0.49445</v>
      </c>
    </row>
    <row r="11" spans="1:25" x14ac:dyDescent="0.25">
      <c r="C11" s="10"/>
      <c r="D11" s="10">
        <v>1980</v>
      </c>
      <c r="E11" s="10"/>
      <c r="F11" s="10"/>
      <c r="G11" s="10"/>
      <c r="H11" s="10">
        <v>1981</v>
      </c>
      <c r="I11" s="10"/>
      <c r="J11" s="10"/>
      <c r="K11" s="10"/>
      <c r="L11" s="10">
        <v>1982</v>
      </c>
      <c r="M11" s="10"/>
      <c r="N11" s="10"/>
      <c r="O11" s="10"/>
      <c r="P11" s="10">
        <v>1983</v>
      </c>
      <c r="Q11" s="10"/>
      <c r="R11" s="10"/>
      <c r="S11" s="10"/>
      <c r="T11" s="10">
        <v>1984</v>
      </c>
      <c r="U11" s="10"/>
      <c r="V11" s="10"/>
      <c r="W11" s="10"/>
      <c r="X11" s="10"/>
      <c r="Y11" s="10"/>
    </row>
    <row r="13" spans="1:25" x14ac:dyDescent="0.25">
      <c r="C13" s="10" t="s">
        <v>56</v>
      </c>
      <c r="D13" s="10" t="s">
        <v>58</v>
      </c>
      <c r="E13" s="10" t="s">
        <v>59</v>
      </c>
      <c r="G13" s="10" t="s">
        <v>56</v>
      </c>
      <c r="H13" s="10" t="s">
        <v>58</v>
      </c>
      <c r="I13" s="10" t="s">
        <v>59</v>
      </c>
      <c r="K13" s="10" t="s">
        <v>56</v>
      </c>
      <c r="L13" s="10" t="s">
        <v>58</v>
      </c>
      <c r="M13" s="10" t="s">
        <v>59</v>
      </c>
      <c r="O13" s="10" t="s">
        <v>56</v>
      </c>
      <c r="P13" s="10" t="s">
        <v>58</v>
      </c>
      <c r="Q13" s="10" t="s">
        <v>57</v>
      </c>
      <c r="S13" s="10" t="s">
        <v>56</v>
      </c>
      <c r="T13" s="10" t="s">
        <v>58</v>
      </c>
      <c r="U13" s="10" t="s">
        <v>57</v>
      </c>
      <c r="W13" s="10"/>
      <c r="X13" s="10"/>
      <c r="Y13" s="10"/>
    </row>
    <row r="14" spans="1:25" x14ac:dyDescent="0.25">
      <c r="A14" s="45" t="s">
        <v>60</v>
      </c>
      <c r="B14" s="45">
        <v>2000</v>
      </c>
      <c r="C14" s="45">
        <v>0.18721973094</v>
      </c>
      <c r="D14" s="45">
        <v>0.28251121076000002</v>
      </c>
      <c r="E14" s="45">
        <v>0.53026905829999993</v>
      </c>
      <c r="G14" s="45">
        <v>0.24704724409000001</v>
      </c>
      <c r="H14" s="45">
        <v>0.30413385827</v>
      </c>
      <c r="I14" s="45">
        <v>0.44881889763999999</v>
      </c>
      <c r="K14" s="45">
        <v>0.26808905379999998</v>
      </c>
      <c r="L14" s="45">
        <v>0.27922077921999999</v>
      </c>
      <c r="M14" s="45">
        <v>0.45269016698000003</v>
      </c>
      <c r="O14" s="45">
        <v>0.33747779751000001</v>
      </c>
      <c r="P14" s="45">
        <v>0.23978685613</v>
      </c>
      <c r="Q14" s="45">
        <v>0.42273534635999999</v>
      </c>
      <c r="S14" s="45">
        <v>0.40108892922</v>
      </c>
      <c r="T14" s="45">
        <v>0.23321234120000001</v>
      </c>
      <c r="U14" s="45">
        <v>0.36569872957999999</v>
      </c>
    </row>
    <row r="15" spans="1:25" x14ac:dyDescent="0.25">
      <c r="A15" s="45" t="s">
        <v>60</v>
      </c>
      <c r="B15" s="45">
        <v>2001</v>
      </c>
      <c r="C15" s="45">
        <v>0.17488789237999999</v>
      </c>
      <c r="D15" s="45">
        <v>0.29260089686000001</v>
      </c>
      <c r="E15" s="45">
        <v>0.53251121075999996</v>
      </c>
      <c r="G15" s="45">
        <v>0.21653543307000001</v>
      </c>
      <c r="H15" s="45">
        <v>0.30610236220000003</v>
      </c>
      <c r="I15" s="45">
        <v>0.47736220472000002</v>
      </c>
      <c r="K15" s="45">
        <v>0.22634508349000002</v>
      </c>
      <c r="L15" s="45">
        <v>0.30426716140999999</v>
      </c>
      <c r="M15" s="45">
        <v>0.46938775509999997</v>
      </c>
      <c r="O15" s="45">
        <v>0.26642984013999998</v>
      </c>
      <c r="P15" s="45">
        <v>0.29218472469000001</v>
      </c>
      <c r="Q15" s="45">
        <v>0.44138543517000001</v>
      </c>
      <c r="S15" s="45">
        <v>0.34029038112999999</v>
      </c>
      <c r="T15" s="45">
        <v>0.25680580761999999</v>
      </c>
      <c r="U15" s="45">
        <v>0.40290381125000002</v>
      </c>
    </row>
    <row r="16" spans="1:25" x14ac:dyDescent="0.25">
      <c r="A16" s="45" t="s">
        <v>60</v>
      </c>
      <c r="B16" s="45">
        <v>2002</v>
      </c>
      <c r="C16" s="45">
        <v>0.15358744395000001</v>
      </c>
      <c r="D16" s="45">
        <v>0.29484304933</v>
      </c>
      <c r="E16" s="45">
        <v>0.55156950672999994</v>
      </c>
      <c r="G16" s="45">
        <v>0.19980314961000001</v>
      </c>
      <c r="H16" s="45">
        <v>0.29822834646000002</v>
      </c>
      <c r="I16" s="45">
        <v>0.50196850394000003</v>
      </c>
      <c r="K16" s="45">
        <v>0.20222634507999998</v>
      </c>
      <c r="L16" s="45">
        <v>0.27829313544000001</v>
      </c>
      <c r="M16" s="45">
        <v>0.51948051947999996</v>
      </c>
      <c r="O16" s="45">
        <v>0.22468916519000001</v>
      </c>
      <c r="P16" s="45">
        <v>0.27708703374999999</v>
      </c>
      <c r="Q16" s="45">
        <v>0.49822380107000003</v>
      </c>
      <c r="S16" s="45">
        <v>0.24954627948999999</v>
      </c>
      <c r="T16" s="45">
        <v>0.28856624319000002</v>
      </c>
      <c r="U16" s="45">
        <v>0.46188747731000002</v>
      </c>
    </row>
    <row r="17" spans="1:21" x14ac:dyDescent="0.25">
      <c r="A17" s="45" t="s">
        <v>60</v>
      </c>
      <c r="B17" s="45">
        <v>2003</v>
      </c>
      <c r="C17" s="45">
        <v>0.16704035873999998</v>
      </c>
      <c r="D17" s="45">
        <v>0.26457399103000001</v>
      </c>
      <c r="E17" s="45">
        <v>0.56838565021999998</v>
      </c>
      <c r="G17" s="45">
        <v>0.2125984252</v>
      </c>
      <c r="H17" s="45">
        <v>0.28051181102</v>
      </c>
      <c r="I17" s="45">
        <v>0.50688976377999995</v>
      </c>
      <c r="K17" s="45">
        <v>0.20686456401</v>
      </c>
      <c r="L17" s="45">
        <v>0.26159554731000001</v>
      </c>
      <c r="M17" s="45">
        <v>0.53153988868000002</v>
      </c>
      <c r="O17" s="45">
        <v>0.19626998224</v>
      </c>
      <c r="P17" s="45">
        <v>0.27264653640999997</v>
      </c>
      <c r="Q17" s="45">
        <v>0.53108348135000005</v>
      </c>
      <c r="S17" s="45">
        <v>0.21869328494000001</v>
      </c>
      <c r="T17" s="45">
        <v>0.30580762249999999</v>
      </c>
      <c r="U17" s="45">
        <v>0.47549909256</v>
      </c>
    </row>
    <row r="18" spans="1:21" x14ac:dyDescent="0.25">
      <c r="A18" s="45" t="s">
        <v>60</v>
      </c>
      <c r="B18" s="45">
        <v>2004</v>
      </c>
      <c r="C18" s="45">
        <v>0.16143497758</v>
      </c>
      <c r="D18" s="45">
        <v>0.27017937219999999</v>
      </c>
      <c r="E18" s="45">
        <v>0.56838565021999998</v>
      </c>
      <c r="G18" s="45">
        <v>0.20275590551</v>
      </c>
      <c r="H18" s="45">
        <v>0.24901574802999998</v>
      </c>
      <c r="I18" s="45">
        <v>0.54822834645999996</v>
      </c>
      <c r="K18" s="45">
        <v>0.18367346939000001</v>
      </c>
      <c r="L18" s="45">
        <v>0.25417439703</v>
      </c>
      <c r="M18" s="45">
        <v>0.56215213358000005</v>
      </c>
      <c r="O18" s="45">
        <v>0.18117229129999998</v>
      </c>
      <c r="P18" s="45">
        <v>0.26198934280999997</v>
      </c>
      <c r="Q18" s="45">
        <v>0.55683836590000002</v>
      </c>
      <c r="S18" s="45">
        <v>0.18058076225</v>
      </c>
      <c r="T18" s="45">
        <v>0.27676950997999999</v>
      </c>
      <c r="U18" s="45">
        <v>0.54264972776999998</v>
      </c>
    </row>
    <row r="19" spans="1:21" x14ac:dyDescent="0.25">
      <c r="A19" s="45" t="s">
        <v>60</v>
      </c>
      <c r="B19" s="45">
        <v>2005</v>
      </c>
      <c r="C19" s="45">
        <v>0.17713004484</v>
      </c>
      <c r="D19" s="45">
        <v>0.2567264574</v>
      </c>
      <c r="E19" s="45">
        <v>0.56614349775999995</v>
      </c>
      <c r="G19" s="45">
        <v>0.20964566929</v>
      </c>
      <c r="H19" s="45">
        <v>0.26181102362000003</v>
      </c>
      <c r="I19" s="45">
        <v>0.52854330709000008</v>
      </c>
      <c r="K19" s="45">
        <v>0.20964749535999999</v>
      </c>
      <c r="L19" s="45">
        <v>0.24211502783</v>
      </c>
      <c r="M19" s="45">
        <v>0.54823747681000001</v>
      </c>
      <c r="O19" s="45">
        <v>0.18294849023000001</v>
      </c>
      <c r="P19" s="45">
        <v>0.27886323268000002</v>
      </c>
      <c r="Q19" s="45">
        <v>0.53818827708999994</v>
      </c>
      <c r="S19" s="45">
        <v>0.16787658801999999</v>
      </c>
      <c r="T19" s="45">
        <v>0.27041742287000003</v>
      </c>
      <c r="U19" s="45">
        <v>0.56170598911000003</v>
      </c>
    </row>
    <row r="20" spans="1:21" x14ac:dyDescent="0.25">
      <c r="A20" s="45" t="s">
        <v>60</v>
      </c>
      <c r="B20" s="45">
        <v>2006</v>
      </c>
      <c r="C20" s="45">
        <v>0.15695067265000001</v>
      </c>
      <c r="D20" s="45">
        <v>0.25</v>
      </c>
      <c r="E20" s="45">
        <v>0.59304932735000004</v>
      </c>
      <c r="G20" s="45">
        <v>0.19586614173</v>
      </c>
      <c r="H20" s="45">
        <v>0.25590551180999999</v>
      </c>
      <c r="I20" s="45">
        <v>0.54822834645999996</v>
      </c>
      <c r="K20" s="45">
        <v>0.17254174396999999</v>
      </c>
      <c r="L20" s="45">
        <v>0.24582560297</v>
      </c>
      <c r="M20" s="45">
        <v>0.58163265306</v>
      </c>
      <c r="O20" s="45">
        <v>0.18028419183</v>
      </c>
      <c r="P20" s="45">
        <v>0.24422735345999999</v>
      </c>
      <c r="Q20" s="45">
        <v>0.57548845470999999</v>
      </c>
      <c r="S20" s="45">
        <v>0.15789473683999999</v>
      </c>
      <c r="T20" s="45">
        <v>0.22958257712999999</v>
      </c>
      <c r="U20" s="45">
        <v>0.61252268602999993</v>
      </c>
    </row>
    <row r="21" spans="1:21" x14ac:dyDescent="0.25">
      <c r="A21" s="45" t="s">
        <v>60</v>
      </c>
      <c r="B21" s="45">
        <v>2007</v>
      </c>
      <c r="C21" s="45">
        <v>0.16367713003999998</v>
      </c>
      <c r="D21" s="45">
        <v>0.26681614349999999</v>
      </c>
      <c r="E21" s="45">
        <v>0.56950672646</v>
      </c>
      <c r="G21" s="45">
        <v>0.18996062991999998</v>
      </c>
      <c r="H21" s="45">
        <v>0.25393700787000001</v>
      </c>
      <c r="I21" s="45">
        <v>0.55610236219999998</v>
      </c>
      <c r="K21" s="45">
        <v>0.17717996288999999</v>
      </c>
      <c r="L21" s="45">
        <v>0.24489795917999999</v>
      </c>
      <c r="M21" s="45">
        <v>0.57792207791999994</v>
      </c>
      <c r="O21" s="45">
        <v>0.17584369449000001</v>
      </c>
      <c r="P21" s="45">
        <v>0.23534635878999999</v>
      </c>
      <c r="Q21" s="45">
        <v>0.58880994671000009</v>
      </c>
      <c r="S21" s="45">
        <v>0.15880217786</v>
      </c>
      <c r="T21" s="45">
        <v>0.25045372051000003</v>
      </c>
      <c r="U21" s="45">
        <v>0.59074410163000002</v>
      </c>
    </row>
    <row r="22" spans="1:21" x14ac:dyDescent="0.25">
      <c r="A22" s="45" t="s">
        <v>60</v>
      </c>
      <c r="B22" s="45">
        <v>2008</v>
      </c>
      <c r="C22" s="45">
        <v>0.17040358744</v>
      </c>
      <c r="D22" s="45">
        <v>0.25896860986999998</v>
      </c>
      <c r="E22" s="45">
        <v>0.57062780269000002</v>
      </c>
      <c r="G22" s="45">
        <v>0.19291338583000001</v>
      </c>
      <c r="H22" s="45">
        <v>0.25098425197000002</v>
      </c>
      <c r="I22" s="45">
        <v>0.55610236219999998</v>
      </c>
      <c r="K22" s="45">
        <v>0.20871985158</v>
      </c>
      <c r="L22" s="45">
        <v>0.21799628941999999</v>
      </c>
      <c r="M22" s="45">
        <v>0.57328385900000001</v>
      </c>
      <c r="O22" s="45">
        <v>0.17140319715999999</v>
      </c>
      <c r="P22" s="45">
        <v>0.23090586146</v>
      </c>
      <c r="Q22" s="45">
        <v>0.59769094139000001</v>
      </c>
      <c r="S22" s="45">
        <v>0.16152450090999998</v>
      </c>
      <c r="T22" s="45">
        <v>0.23774954628</v>
      </c>
      <c r="U22" s="45">
        <v>0.60072595280999996</v>
      </c>
    </row>
    <row r="24" spans="1:21" x14ac:dyDescent="0.25">
      <c r="C24" s="10" t="s">
        <v>56</v>
      </c>
      <c r="D24" s="10" t="s">
        <v>58</v>
      </c>
      <c r="E24" s="10" t="s">
        <v>59</v>
      </c>
      <c r="G24" s="10" t="s">
        <v>56</v>
      </c>
      <c r="H24" s="10" t="s">
        <v>58</v>
      </c>
      <c r="I24" s="10" t="s">
        <v>59</v>
      </c>
      <c r="K24" s="10" t="s">
        <v>56</v>
      </c>
      <c r="L24" s="10" t="s">
        <v>58</v>
      </c>
      <c r="M24" s="10" t="s">
        <v>59</v>
      </c>
      <c r="O24" s="10" t="s">
        <v>56</v>
      </c>
      <c r="P24" s="10" t="s">
        <v>58</v>
      </c>
      <c r="Q24" s="10" t="s">
        <v>59</v>
      </c>
      <c r="S24" s="10" t="s">
        <v>56</v>
      </c>
      <c r="T24" s="10" t="s">
        <v>58</v>
      </c>
      <c r="U24" s="10" t="s">
        <v>59</v>
      </c>
    </row>
    <row r="25" spans="1:21" x14ac:dyDescent="0.25">
      <c r="A25" s="45" t="s">
        <v>61</v>
      </c>
      <c r="B25" s="45">
        <v>2000</v>
      </c>
      <c r="C25" s="45">
        <f>C14</f>
        <v>0.18721973094</v>
      </c>
      <c r="D25" s="45">
        <f>D14</f>
        <v>0.28251121076000002</v>
      </c>
      <c r="E25" s="45">
        <f>E14</f>
        <v>0.53026905829999993</v>
      </c>
      <c r="G25" s="45">
        <f>G14</f>
        <v>0.24704724409000001</v>
      </c>
      <c r="H25" s="45">
        <f>H14</f>
        <v>0.30413385827</v>
      </c>
      <c r="I25" s="45">
        <f>I14</f>
        <v>0.44881889763999999</v>
      </c>
      <c r="K25" s="45">
        <f>K14</f>
        <v>0.26808905379999998</v>
      </c>
      <c r="L25" s="45">
        <f>L14</f>
        <v>0.27922077921999999</v>
      </c>
      <c r="M25" s="45">
        <f>M14</f>
        <v>0.45269016698000003</v>
      </c>
      <c r="O25" s="45">
        <f>O14</f>
        <v>0.33747779751000001</v>
      </c>
      <c r="P25" s="45">
        <f>P14</f>
        <v>0.23978685613</v>
      </c>
      <c r="Q25" s="45">
        <f>Q14</f>
        <v>0.42273534635999999</v>
      </c>
      <c r="S25" s="45">
        <f>S14</f>
        <v>0.40108892922</v>
      </c>
      <c r="T25" s="45">
        <f>T14</f>
        <v>0.23321234120000001</v>
      </c>
      <c r="U25" s="45">
        <f>U14</f>
        <v>0.36569872957999999</v>
      </c>
    </row>
    <row r="26" spans="1:21" x14ac:dyDescent="0.25">
      <c r="A26" s="45" t="s">
        <v>61</v>
      </c>
      <c r="B26" s="45">
        <v>2001</v>
      </c>
      <c r="C26" s="45">
        <f>C14 - ($D$9*(C14^(1-$J$9))*(D14^$J$9))  -  ($E$9*(C14^(1-$M$9))*(E14^$M$9))  +  ($F$9*(D14^(1-$K$9))*(C14^$K$9))  +  ($G$9*(E14^(1-$L$9))*(C14^$L$9))</f>
        <v>0.16900056979165309</v>
      </c>
      <c r="D26" s="45">
        <f>D14  - ($F$9 *(D14^(1-$K$9))*(C14^$K$9))  -  ($H$9*(D14^(1-$N$9))*(E14^$N$9)) +  ($D$9*(C14^(1-$J$9))*(D14^$J$9))  +  ($I$9*(E14^(1-$O$9))*(D14^$O$9))</f>
        <v>0.28523237538478974</v>
      </c>
      <c r="E26" s="45">
        <f>1-C26-D26</f>
        <v>0.54576705482355714</v>
      </c>
      <c r="G26" s="45">
        <f>G14 - ($D$8*(G14^(1-$J$8))*(H14^$J$8))  -  ($E$8*(G14^(1-$M$8))*(I14^$M$8))  +  ($F$8*(H14^(1-$K$8))*(G14^$K$8))  +  ($G$8*(I14^(1-$L$8))*(G14^$L$8))</f>
        <v>0.22033581144076494</v>
      </c>
      <c r="H26" s="45">
        <f>H14  - ($F$8 *(H14^(1-$K$8))*(G14^$K$8))  -  ($H$8*(H14^(1-$N$8))*(I14^$N$8)) +  ($D$8*(G14^(1-$J$8))*(H14^$J$8))  +  ($I$8*(I14^(1-$O$8))*(H14^$O$8))</f>
        <v>0.30067943260863472</v>
      </c>
      <c r="I26" s="45">
        <f>1-G26-H26</f>
        <v>0.4789847559506003</v>
      </c>
      <c r="K26" s="45">
        <f>K14 - ($D$7*(K14^(1-$J$7))*(L14^$J$7))  -  ($E$7*(K14^(1-$M$7))*(M14^$M$7))  +  ($F$7*(L14^(1-$K$7))*(K14^$K$7))  +  ($G$7*(M14^(1-$L$7))*(K14^$L$7))</f>
        <v>0.22110863954738139</v>
      </c>
      <c r="L26" s="45">
        <f>L14  - ($F$7 *(L14^(1-$K$7))*(K14^$K$7))  -  ($H$7*(L14^(1-$N$7))*(M14^$N$7)) +  ($D$7*(K14^(1-$J$7))*(L14^$J$7))  +  ($I$7*(M14^(1-$O$7))*(L14^$O$7))</f>
        <v>0.29363339118920462</v>
      </c>
      <c r="M26" s="45">
        <f>1-K26-L26</f>
        <v>0.48525796926341402</v>
      </c>
      <c r="O26" s="45">
        <f>O14 - ($D$6*(O14^(1-$J$6))*(P14^$J$6))  -  ($E$6*(O14^(1-$M$6))*(Q14^$M$6))  +  ($F$6*(P14^(1-$K$6))*(O14^$K$6))  +  ($G$6*(Q14^(1-$L$6))*(O14^$L$6))</f>
        <v>0.2666950360613527</v>
      </c>
      <c r="P26" s="45">
        <f>P14  - ($F$6 *(P14^(1-$K$6))*(O14^$K$6))  -  ($H$6*(P14^(1-$N$6))*(Q14^$N$6)) +  ($D$6*(O14^(1-$J$6))*(P14^$J$6))  +  ($I$6*(Q14^(1-$O$6))*(P14^$O$6))</f>
        <v>0.27788314904964806</v>
      </c>
      <c r="Q26" s="45">
        <f>1-O26-P26</f>
        <v>0.45542181488899924</v>
      </c>
      <c r="S26" s="45">
        <f>S14 - ($D$5*(S14^(1-$J$5))*(T14^$J$5))  -  ($E$5*(S14^(1-$M$5))*(U14^$M$5))  +  ($F$5*(T14^(1-$K$5))*(S14^$K$5))  +  ($G$5*(U14^(1-$L$5))*(S14^$L$5))</f>
        <v>0.32201571070916601</v>
      </c>
      <c r="T26" s="45">
        <f>T14  - ($F$5 *(T14^(1-$K$5))*(S14^$K$5))  -  ($H$5*(T14^(1-$N$5))*(U14^$N$5)) +  ($D$5*(S14^(1-$J$5))*(T14^$J$5))  +  ($I$5*(U14^(1-$O$5))*(T14^$O$5))</f>
        <v>0.26414229912773324</v>
      </c>
      <c r="U26" s="45">
        <f>1-S26-T26</f>
        <v>0.41384199016310075</v>
      </c>
    </row>
    <row r="27" spans="1:21" x14ac:dyDescent="0.25">
      <c r="A27" s="45" t="s">
        <v>61</v>
      </c>
      <c r="B27" s="45">
        <v>2002</v>
      </c>
      <c r="C27" s="45">
        <f>C15 - ($D$9*(C15^(1-$J$9))*(D15^$J$9))  -  ($E$9*(C15^(1-$M$9))*(E15^$M$9))  +  ($F$9*(D15^(1-$K$9))*(C15^$K$9))  +  ($G$9*(E15^(1-$L$9))*(C15^$L$9))</f>
        <v>0.16480608904482824</v>
      </c>
      <c r="D27" s="45">
        <f>D15  - ($F$9 *(D15^(1-$K$9))*(C15^$K$9))  -  ($H$9*(D15^(1-$N$9))*(E15^$N$9)) +  ($D$9*(C15^(1-$J$9))*(D15^$J$9))  +  ($I$9*(E15^(1-$O$9))*(D15^$O$9))</f>
        <v>0.28876181330042439</v>
      </c>
      <c r="E27" s="45">
        <f t="shared" ref="E27:E33" si="0">1-C27-D27</f>
        <v>0.54643209765474743</v>
      </c>
      <c r="G27" s="45">
        <f>G15 - ($D$8*(G15^(1-$J$8))*(H15^$J$8))  -  ($E$8*(G15^(1-$M$8))*(I15^$M$8))  +  ($F$8*(H15^(1-$K$8))*(G15^$K$8))  +  ($G$8*(I15^(1-$L$8))*(G15^$L$8))</f>
        <v>0.20700127261504114</v>
      </c>
      <c r="H27" s="45">
        <f>H15  - ($F$8 *(H15^(1-$K$8))*(G15^$K$8))  -  ($H$8*(H15^(1-$N$8))*(I15^$N$8)) +  ($D$8*(G15^(1-$J$8))*(H15^$J$8))  +  ($I$8*(I15^(1-$O$8))*(H15^$O$8))</f>
        <v>0.2947860220239909</v>
      </c>
      <c r="I27" s="45">
        <f t="shared" ref="I27:I33" si="1">1-G27-H27</f>
        <v>0.4982127053609679</v>
      </c>
      <c r="K27" s="45">
        <f>K15 - ($D$7*(K15^(1-$J$7))*(L15^$J$7))  -  ($E$7*(K15^(1-$M$7))*(M15^$M$7))  +  ($F$7*(L15^(1-$K$7))*(K15^$K$7))  +  ($G$7*(M15^(1-$L$7))*(K15^$L$7))</f>
        <v>0.21152159648150345</v>
      </c>
      <c r="L27" s="45">
        <f>L15  - ($F$7 *(L15^(1-$K$7))*(K15^$K$7))  -  ($H$7*(L15^(1-$N$7))*(M15^$N$7)) +  ($D$7*(K15^(1-$J$7))*(L15^$J$7))  +  ($I$7*(M15^(1-$O$7))*(L15^$O$7))</f>
        <v>0.28965761802713796</v>
      </c>
      <c r="M27" s="45">
        <f t="shared" ref="M27:M33" si="2">1-K27-L27</f>
        <v>0.49882078549135855</v>
      </c>
      <c r="O27" s="45">
        <f>O15 - ($D$6*(O15^(1-$J$6))*(P15^$J$6))  -  ($E$6*(O15^(1-$M$6))*(Q15^$M$6))  +  ($F$6*(P15^(1-$K$6))*(O15^$K$6))  +  ($G$6*(Q15^(1-$L$6))*(O15^$L$6))</f>
        <v>0.22832491139962824</v>
      </c>
      <c r="P27" s="45">
        <f>P15  - ($F$6 *(P15^(1-$K$6))*(O15^$K$6))  -  ($H$6*(P15^(1-$N$6))*(Q15^$N$6)) +  ($D$6*(O15^(1-$J$6))*(P15^$J$6))  +  ($I$6*(Q15^(1-$O$6))*(P15^$O$6))</f>
        <v>0.29387468162414876</v>
      </c>
      <c r="Q27" s="45">
        <f t="shared" ref="Q27:Q33" si="3">1-O27-P27</f>
        <v>0.47780040697622306</v>
      </c>
      <c r="S27" s="45">
        <f>S15 - ($D$5*(S15^(1-$J$5))*(T15^$J$5))  -  ($E$5*(S15^(1-$M$5))*(U15^$M$5))  +  ($F$5*(T15^(1-$K$5))*(S15^$K$5))  +  ($G$5*(U15^(1-$L$5))*(S15^$L$5))</f>
        <v>0.27758030178294846</v>
      </c>
      <c r="T27" s="45">
        <f>T15  - ($F$5 *(T15^(1-$K$5))*(S15^$K$5))  -  ($H$5*(T15^(1-$N$5))*(U15^$N$5)) +  ($D$5*(S15^(1-$J$5))*(T15^$J$5))  +  ($I$5*(U15^(1-$O$5))*(T15^$O$5))</f>
        <v>0.27573985975603832</v>
      </c>
      <c r="U27" s="45">
        <f t="shared" ref="U27:U33" si="4">1-S27-T27</f>
        <v>0.44667983846101322</v>
      </c>
    </row>
    <row r="28" spans="1:21" x14ac:dyDescent="0.25">
      <c r="A28" s="45" t="s">
        <v>61</v>
      </c>
      <c r="B28" s="45">
        <v>2003</v>
      </c>
      <c r="C28" s="45">
        <f>C16 - ($D$9*(C16^(1-$J$9))*(D16^$J$9))  -  ($E$9*(C16^(1-$M$9))*(E16^$M$9))  +  ($F$9*(D16^(1-$K$9))*(C16^$K$9))  +  ($G$9*(E16^(1-$L$9))*(C16^$L$9))</f>
        <v>0.15767314435509738</v>
      </c>
      <c r="D28" s="45">
        <f>D16  - ($F$9 *(D16^(1-$K$9))*(C16^$K$9))  -  ($H$9*(D16^(1-$N$9))*(E16^$N$9)) +  ($D$9*(C16^(1-$J$9))*(D16^$J$9))  +  ($I$9*(E16^(1-$O$9))*(D16^$O$9))</f>
        <v>0.28325756227656246</v>
      </c>
      <c r="E28" s="45">
        <f t="shared" si="0"/>
        <v>0.5590692933683401</v>
      </c>
      <c r="G28" s="45">
        <f>G16 - ($D$8*(G16^(1-$J$8))*(H16^$J$8))  -  ($E$8*(G16^(1-$M$8))*(I16^$M$8))  +  ($F$8*(H16^(1-$K$8))*(G16^$K$8))  +  ($G$8*(I16^(1-$L$8))*(G16^$L$8))</f>
        <v>0.19965522498165841</v>
      </c>
      <c r="H28" s="45">
        <f>H16  - ($F$8 *(H16^(1-$K$8))*(G16^$K$8))  -  ($H$8*(H16^(1-$N$8))*(I16^$N$8)) +  ($D$8*(G16^(1-$J$8))*(H16^$J$8))  +  ($I$8*(I16^(1-$O$8))*(H16^$O$8))</f>
        <v>0.28474955310343453</v>
      </c>
      <c r="I28" s="45">
        <f t="shared" si="1"/>
        <v>0.51559522191490703</v>
      </c>
      <c r="K28" s="45">
        <f>K16 - ($D$7*(K16^(1-$J$7))*(L16^$J$7))  -  ($E$7*(K16^(1-$M$7))*(M16^$M$7))  +  ($F$7*(L16^(1-$K$7))*(K16^$K$7))  +  ($G$7*(M16^(1-$L$7))*(K16^$L$7))</f>
        <v>0.19912085868111609</v>
      </c>
      <c r="L28" s="45">
        <f>L16  - ($F$7 *(L16^(1-$K$7))*(K16^$K$7))  -  ($H$7*(L16^(1-$N$7))*(M16^$N$7)) +  ($D$7*(K16^(1-$J$7))*(L16^$J$7))  +  ($I$7*(M16^(1-$O$7))*(L16^$O$7))</f>
        <v>0.2634193362113415</v>
      </c>
      <c r="M28" s="45">
        <f t="shared" si="2"/>
        <v>0.53745980510754243</v>
      </c>
      <c r="O28" s="45">
        <f>O16 - ($D$6*(O16^(1-$J$6))*(P16^$J$6))  -  ($E$6*(O16^(1-$M$6))*(Q16^$M$6))  +  ($F$6*(P16^(1-$K$6))*(O16^$K$6))  +  ($G$6*(Q16^(1-$L$6))*(O16^$L$6))</f>
        <v>0.20743450234877125</v>
      </c>
      <c r="P28" s="45">
        <f>P16  - ($F$6 *(P16^(1-$K$6))*(O16^$K$6))  -  ($H$6*(P16^(1-$N$6))*(Q16^$N$6)) +  ($D$6*(O16^(1-$J$6))*(P16^$J$6))  +  ($I$6*(Q16^(1-$O$6))*(P16^$O$6))</f>
        <v>0.27205995488623458</v>
      </c>
      <c r="Q28" s="45">
        <f t="shared" si="3"/>
        <v>0.52050554276499417</v>
      </c>
      <c r="S28" s="45">
        <f>S16 - ($D$5*(S16^(1-$J$5))*(T16^$J$5))  -  ($E$5*(S16^(1-$M$5))*(U16^$M$5))  +  ($F$5*(T16^(1-$K$5))*(S16^$K$5))  +  ($G$5*(U16^(1-$L$5))*(S16^$L$5))</f>
        <v>0.21388100643597358</v>
      </c>
      <c r="T28" s="45">
        <f>T16  - ($F$5 *(T16^(1-$K$5))*(S16^$K$5))  -  ($H$5*(T16^(1-$N$5))*(U16^$N$5)) +  ($D$5*(S16^(1-$J$5))*(T16^$J$5))  +  ($I$5*(U16^(1-$O$5))*(T16^$O$5))</f>
        <v>0.28779432717053161</v>
      </c>
      <c r="U28" s="45">
        <f t="shared" si="4"/>
        <v>0.49832466639349488</v>
      </c>
    </row>
    <row r="29" spans="1:21" x14ac:dyDescent="0.25">
      <c r="A29" s="45" t="s">
        <v>61</v>
      </c>
      <c r="B29" s="45">
        <v>2004</v>
      </c>
      <c r="C29" s="45">
        <f>C17 - ($D$9*(C17^(1-$J$9))*(D17^$J$9))  -  ($E$9*(C17^(1-$M$9))*(E17^$M$9))  +  ($F$9*(D17^(1-$K$9))*(C17^$K$9))  +  ($G$9*(E17^(1-$L$9))*(C17^$L$9))</f>
        <v>0.16246136484094734</v>
      </c>
      <c r="D29" s="45">
        <f>D17  - ($F$9 *(D17^(1-$K$9))*(C17^$K$9))  -  ($H$9*(D17^(1-$N$9))*(E17^$N$9)) +  ($D$9*(C17^(1-$J$9))*(D17^$J$9))  +  ($I$9*(E17^(1-$O$9))*(D17^$O$9))</f>
        <v>0.26490373692488955</v>
      </c>
      <c r="E29" s="45">
        <f t="shared" si="0"/>
        <v>0.57263489823416314</v>
      </c>
      <c r="G29" s="45">
        <f>G17 - ($D$8*(G17^(1-$J$8))*(H17^$J$8))  -  ($E$8*(G17^(1-$M$8))*(I17^$M$8))  +  ($F$8*(H17^(1-$K$8))*(G17^$K$8))  +  ($G$8*(I17^(1-$L$8))*(G17^$L$8))</f>
        <v>0.20530754093161069</v>
      </c>
      <c r="H29" s="45">
        <f>H17  - ($F$8 *(H17^(1-$K$8))*(G17^$K$8))  -  ($H$8*(H17^(1-$N$8))*(I17^$N$8)) +  ($D$8*(G17^(1-$J$8))*(H17^$J$8))  +  ($I$8*(I17^(1-$O$8))*(H17^$O$8))</f>
        <v>0.27443123358545896</v>
      </c>
      <c r="I29" s="45">
        <f t="shared" si="1"/>
        <v>0.5202612254829303</v>
      </c>
      <c r="K29" s="45">
        <f>K17 - ($D$7*(K17^(1-$J$7))*(L17^$J$7))  -  ($E$7*(K17^(1-$M$7))*(M17^$M$7))  +  ($F$7*(L17^(1-$K$7))*(K17^$K$7))  +  ($G$7*(M17^(1-$L$7))*(K17^$L$7))</f>
        <v>0.19787892447939701</v>
      </c>
      <c r="L29" s="45">
        <f>L17  - ($F$7 *(L17^(1-$K$7))*(K17^$K$7))  -  ($H$7*(L17^(1-$N$7))*(M17^$N$7)) +  ($D$7*(K17^(1-$J$7))*(L17^$J$7))  +  ($I$7*(M17^(1-$O$7))*(L17^$O$7))</f>
        <v>0.25571087714081031</v>
      </c>
      <c r="M29" s="45">
        <f t="shared" si="2"/>
        <v>0.54641019837979266</v>
      </c>
      <c r="O29" s="45">
        <f>O17 - ($D$6*(O17^(1-$J$6))*(P17^$J$6))  -  ($E$6*(O17^(1-$M$6))*(Q17^$M$6))  +  ($F$6*(P17^(1-$K$6))*(O17^$K$6))  +  ($G$6*(Q17^(1-$L$6))*(O17^$L$6))</f>
        <v>0.1928515043245829</v>
      </c>
      <c r="P29" s="45">
        <f>P17  - ($F$6 *(P17^(1-$K$6))*(O17^$K$6))  -  ($H$6*(P17^(1-$N$6))*(Q17^$N$6)) +  ($D$6*(O17^(1-$J$6))*(P17^$J$6))  +  ($I$6*(Q17^(1-$O$6))*(P17^$O$6))</f>
        <v>0.26107351454127392</v>
      </c>
      <c r="Q29" s="45">
        <f t="shared" si="3"/>
        <v>0.54607498113414321</v>
      </c>
      <c r="S29" s="45">
        <f>S17 - ($D$5*(S17^(1-$J$5))*(T17^$J$5))  -  ($E$5*(S17^(1-$M$5))*(U17^$M$5))  +  ($F$5*(T17^(1-$K$5))*(S17^$K$5))  +  ($G$5*(U17^(1-$L$5))*(S17^$L$5))</f>
        <v>0.1918932094358512</v>
      </c>
      <c r="T29" s="45">
        <f>T17  - ($F$5 *(T17^(1-$K$5))*(S17^$K$5))  -  ($H$5*(T17^(1-$N$5))*(U17^$N$5)) +  ($D$5*(S17^(1-$J$5))*(T17^$J$5))  +  ($I$5*(U17^(1-$O$5))*(T17^$O$5))</f>
        <v>0.29650324587040255</v>
      </c>
      <c r="U29" s="45">
        <f t="shared" si="4"/>
        <v>0.51160354469374625</v>
      </c>
    </row>
    <row r="30" spans="1:21" x14ac:dyDescent="0.25">
      <c r="A30" s="45" t="s">
        <v>61</v>
      </c>
      <c r="B30" s="45">
        <v>2005</v>
      </c>
      <c r="C30" s="45">
        <f>C18 - ($D$9*(C18^(1-$J$9))*(D18^$J$9))  -  ($E$9*(C18^(1-$M$9))*(E18^$M$9))  +  ($F$9*(D18^(1-$K$9))*(C18^$K$9))  +  ($G$9*(E18^(1-$L$9))*(C18^$L$9))</f>
        <v>0.16051205856225625</v>
      </c>
      <c r="D30" s="45">
        <f>D18  - ($F$9 *(D18^(1-$K$9))*(C18^$K$9))  -  ($H$9*(D18^(1-$N$9))*(E18^$N$9)) +  ($D$9*(C18^(1-$J$9))*(D18^$J$9))  +  ($I$9*(E18^(1-$O$9))*(D18^$O$9))</f>
        <v>0.26726029030673348</v>
      </c>
      <c r="E30" s="45">
        <f t="shared" si="0"/>
        <v>0.57222765113101026</v>
      </c>
      <c r="G30" s="45">
        <f>G18 - ($D$8*(G18^(1-$J$8))*(H18^$J$8))  -  ($E$8*(G18^(1-$M$8))*(I18^$M$8))  +  ($F$8*(H18^(1-$K$8))*(G18^$K$8))  +  ($G$8*(I18^(1-$L$8))*(G18^$L$8))</f>
        <v>0.20097962292714533</v>
      </c>
      <c r="H30" s="45">
        <f>H18  - ($F$8 *(H18^(1-$K$8))*(G18^$K$8))  -  ($H$8*(H18^(1-$N$8))*(I18^$N$8)) +  ($D$8*(G18^(1-$J$8))*(H18^$J$8))  +  ($I$8*(I18^(1-$O$8))*(H18^$O$8))</f>
        <v>0.24830719620333677</v>
      </c>
      <c r="I30" s="45">
        <f t="shared" si="1"/>
        <v>0.55071318086951793</v>
      </c>
      <c r="K30" s="45">
        <f>K18 - ($D$7*(K18^(1-$J$7))*(L18^$J$7))  -  ($E$7*(K18^(1-$M$7))*(M18^$M$7))  +  ($F$7*(L18^(1-$K$7))*(K18^$K$7))  +  ($G$7*(M18^(1-$L$7))*(K18^$L$7))</f>
        <v>0.18868264890879266</v>
      </c>
      <c r="L30" s="45">
        <f>L18  - ($F$7 *(L18^(1-$K$7))*(K18^$K$7))  -  ($H$7*(L18^(1-$N$7))*(M18^$N$7)) +  ($D$7*(K18^(1-$J$7))*(L18^$J$7))  +  ($I$7*(M18^(1-$O$7))*(L18^$O$7))</f>
        <v>0.2409663035271645</v>
      </c>
      <c r="M30" s="45">
        <f t="shared" si="2"/>
        <v>0.57035104756404276</v>
      </c>
      <c r="O30" s="45">
        <f>O18 - ($D$6*(O18^(1-$J$6))*(P18^$J$6))  -  ($E$6*(O18^(1-$M$6))*(Q18^$M$6))  +  ($F$6*(P18^(1-$K$6))*(O18^$K$6))  +  ($G$6*(Q18^(1-$L$6))*(O18^$L$6))</f>
        <v>0.18511594388452177</v>
      </c>
      <c r="P30" s="45">
        <f>P18  - ($F$6 *(P18^(1-$K$6))*(O18^$K$6))  -  ($H$6*(P18^(1-$N$6))*(Q18^$N$6)) +  ($D$6*(O18^(1-$J$6))*(P18^$J$6))  +  ($I$6*(Q18^(1-$O$6))*(P18^$O$6))</f>
        <v>0.24983572473091359</v>
      </c>
      <c r="Q30" s="45">
        <f t="shared" si="3"/>
        <v>0.56504833138456467</v>
      </c>
      <c r="S30" s="45">
        <f>S18 - ($D$5*(S18^(1-$J$5))*(T18^$J$5))  -  ($E$5*(S18^(1-$M$5))*(U18^$M$5))  +  ($F$5*(T18^(1-$K$5))*(S18^$K$5))  +  ($G$5*(U18^(1-$L$5))*(S18^$L$5))</f>
        <v>0.17103258515480921</v>
      </c>
      <c r="T30" s="45">
        <f>T18  - ($F$5 *(T18^(1-$K$5))*(S18^$K$5))  -  ($H$5*(T18^(1-$N$5))*(U18^$N$5)) +  ($D$5*(S18^(1-$J$5))*(T18^$J$5))  +  ($I$5*(U18^(1-$O$5))*(T18^$O$5))</f>
        <v>0.26582052258161143</v>
      </c>
      <c r="U30" s="45">
        <f t="shared" si="4"/>
        <v>0.56314689226357939</v>
      </c>
    </row>
    <row r="31" spans="1:21" x14ac:dyDescent="0.25">
      <c r="A31" s="45" t="s">
        <v>61</v>
      </c>
      <c r="B31" s="45">
        <v>2006</v>
      </c>
      <c r="C31" s="45">
        <f>C19 - ($D$9*(C19^(1-$J$9))*(D19^$J$9))  -  ($E$9*(C19^(1-$M$9))*(E19^$M$9))  +  ($F$9*(D19^(1-$K$9))*(C19^$K$9))  +  ($G$9*(E19^(1-$L$9))*(C19^$L$9))</f>
        <v>0.16595461608391632</v>
      </c>
      <c r="D31" s="45">
        <f>D19  - ($F$9 *(D19^(1-$K$9))*(C19^$K$9))  -  ($H$9*(D19^(1-$N$9))*(E19^$N$9)) +  ($D$9*(C19^(1-$J$9))*(D19^$J$9))  +  ($I$9*(E19^(1-$O$9))*(D19^$O$9))</f>
        <v>0.26233006808931336</v>
      </c>
      <c r="E31" s="45">
        <f t="shared" si="0"/>
        <v>0.57171531582677038</v>
      </c>
      <c r="G31" s="45">
        <f>G19 - ($D$8*(G19^(1-$J$8))*(H19^$J$8))  -  ($E$8*(G19^(1-$M$8))*(I19^$M$8))  +  ($F$8*(H19^(1-$K$8))*(G19^$K$8))  +  ($G$8*(I19^(1-$L$8))*(G19^$L$8))</f>
        <v>0.20402934561206768</v>
      </c>
      <c r="H31" s="45">
        <f>H19  - ($F$8 *(H19^(1-$K$8))*(G19^$K$8))  -  ($H$8*(H19^(1-$N$8))*(I19^$N$8)) +  ($D$8*(G19^(1-$J$8))*(H19^$J$8))  +  ($I$8*(I19^(1-$O$8))*(H19^$O$8))</f>
        <v>0.25959362467274122</v>
      </c>
      <c r="I31" s="45">
        <f t="shared" si="1"/>
        <v>0.53637702971519108</v>
      </c>
      <c r="K31" s="45">
        <f>K19 - ($D$7*(K19^(1-$J$7))*(L19^$J$7))  -  ($E$7*(K19^(1-$M$7))*(M19^$M$7))  +  ($F$7*(L19^(1-$K$7))*(K19^$K$7))  +  ($G$7*(M19^(1-$L$7))*(K19^$L$7))</f>
        <v>0.19554526289311505</v>
      </c>
      <c r="L31" s="45">
        <f>L19  - ($F$7 *(L19^(1-$K$7))*(K19^$K$7))  -  ($H$7*(L19^(1-$N$7))*(M19^$N$7)) +  ($D$7*(K19^(1-$J$7))*(L19^$J$7))  +  ($I$7*(M19^(1-$O$7))*(L19^$O$7))</f>
        <v>0.24558325622323759</v>
      </c>
      <c r="M31" s="45">
        <f t="shared" si="2"/>
        <v>0.55887148088364735</v>
      </c>
      <c r="O31" s="45">
        <f>O19 - ($D$6*(O19^(1-$J$6))*(P19^$J$6))  -  ($E$6*(O19^(1-$M$6))*(Q19^$M$6))  +  ($F$6*(P19^(1-$K$6))*(O19^$K$6))  +  ($G$6*(Q19^(1-$L$6))*(O19^$L$6))</f>
        <v>0.18582553840953148</v>
      </c>
      <c r="P31" s="45">
        <f>P19  - ($F$6 *(P19^(1-$K$6))*(O19^$K$6))  -  ($H$6*(P19^(1-$N$6))*(Q19^$N$6)) +  ($D$6*(O19^(1-$J$6))*(P19^$J$6))  +  ($I$6*(Q19^(1-$O$6))*(P19^$O$6))</f>
        <v>0.26130357989104636</v>
      </c>
      <c r="Q31" s="45">
        <f t="shared" si="3"/>
        <v>0.55287088169942211</v>
      </c>
      <c r="S31" s="45">
        <f>S19 - ($D$5*(S19^(1-$J$5))*(T19^$J$5))  -  ($E$5*(S19^(1-$M$5))*(U19^$M$5))  +  ($F$5*(T19^(1-$K$5))*(S19^$K$5))  +  ($G$5*(U19^(1-$L$5))*(S19^$L$5))</f>
        <v>0.1635471163742962</v>
      </c>
      <c r="T31" s="45">
        <f>T19  - ($F$5 *(T19^(1-$K$5))*(S19^$K$5))  -  ($H$5*(T19^(1-$N$5))*(U19^$N$5)) +  ($D$5*(S19^(1-$J$5))*(T19^$J$5))  +  ($I$5*(U19^(1-$O$5))*(T19^$O$5))</f>
        <v>0.25834777535795056</v>
      </c>
      <c r="U31" s="45">
        <f t="shared" si="4"/>
        <v>0.5781051082677533</v>
      </c>
    </row>
    <row r="32" spans="1:21" x14ac:dyDescent="0.25">
      <c r="A32" s="45" t="s">
        <v>61</v>
      </c>
      <c r="B32" s="45">
        <v>2007</v>
      </c>
      <c r="C32" s="45">
        <f>C20 - ($D$9*(C20^(1-$J$9))*(D20^$J$9))  -  ($E$9*(C20^(1-$M$9))*(E20^$M$9))  +  ($F$9*(D20^(1-$K$9))*(C20^$K$9))  +  ($G$9*(E20^(1-$L$9))*(C20^$L$9))</f>
        <v>0.15914664775405185</v>
      </c>
      <c r="D32" s="45">
        <f>D20  - ($F$9 *(D20^(1-$K$9))*(C20^$K$9))  -  ($H$9*(D20^(1-$N$9))*(E20^$N$9)) +  ($D$9*(C20^(1-$J$9))*(D20^$J$9))  +  ($I$9*(E20^(1-$O$9))*(D20^$O$9))</f>
        <v>0.25055462786922394</v>
      </c>
      <c r="E32" s="45">
        <f t="shared" si="0"/>
        <v>0.59029872437672415</v>
      </c>
      <c r="G32" s="45">
        <f>G20 - ($D$8*(G20^(1-$J$8))*(H20^$J$8))  -  ($E$8*(G20^(1-$M$8))*(I20^$M$8))  +  ($F$8*(H20^(1-$K$8))*(G20^$K$8))  +  ($G$8*(I20^(1-$L$8))*(G20^$L$8))</f>
        <v>0.19789826195482857</v>
      </c>
      <c r="H32" s="45">
        <f>H20  - ($F$8 *(H20^(1-$K$8))*(G20^$K$8))  -  ($H$8*(H20^(1-$N$8))*(I20^$N$8)) +  ($D$8*(G20^(1-$J$8))*(H20^$J$8))  +  ($I$8*(I20^(1-$O$8))*(H20^$O$8))</f>
        <v>0.25185104758205146</v>
      </c>
      <c r="I32" s="45">
        <f t="shared" si="1"/>
        <v>0.55025069046311992</v>
      </c>
      <c r="K32" s="45">
        <f>K20 - ($D$7*(K20^(1-$J$7))*(L20^$J$7))  -  ($E$7*(K20^(1-$M$7))*(M20^$M$7))  +  ($F$7*(L20^(1-$K$7))*(K20^$K$7))  +  ($G$7*(M20^(1-$L$7))*(K20^$L$7))</f>
        <v>0.18336176110753399</v>
      </c>
      <c r="L32" s="45">
        <f>L20  - ($F$7 *(L20^(1-$K$7))*(K20^$K$7))  -  ($H$7*(L20^(1-$N$7))*(M20^$N$7)) +  ($D$7*(K20^(1-$J$7))*(L20^$J$7))  +  ($I$7*(M20^(1-$O$7))*(L20^$O$7))</f>
        <v>0.23111885402508436</v>
      </c>
      <c r="M32" s="45">
        <f t="shared" si="2"/>
        <v>0.58551938486738164</v>
      </c>
      <c r="O32" s="45">
        <f>O20 - ($D$6*(O20^(1-$J$6))*(P20^$J$6))  -  ($E$6*(O20^(1-$M$6))*(Q20^$M$6))  +  ($F$6*(P20^(1-$K$6))*(O20^$K$6))  +  ($G$6*(Q20^(1-$L$6))*(O20^$L$6))</f>
        <v>0.18488761219188921</v>
      </c>
      <c r="P32" s="45">
        <f>P20  - ($F$6 *(P20^(1-$K$6))*(O20^$K$6))  -  ($H$6*(P20^(1-$N$6))*(Q20^$N$6)) +  ($D$6*(O20^(1-$J$6))*(P20^$J$6))  +  ($I$6*(Q20^(1-$O$6))*(P20^$O$6))</f>
        <v>0.23809200355571081</v>
      </c>
      <c r="Q32" s="45">
        <f t="shared" si="3"/>
        <v>0.57702038425239999</v>
      </c>
      <c r="S32" s="45">
        <f>S20 - ($D$5*(S20^(1-$J$5))*(T20^$J$5))  -  ($E$5*(S20^(1-$M$5))*(U20^$M$5))  +  ($F$5*(T20^(1-$K$5))*(S20^$K$5))  +  ($G$5*(U20^(1-$L$5))*(S20^$L$5))</f>
        <v>0.16171547003926767</v>
      </c>
      <c r="T32" s="45">
        <f>T20  - ($F$5 *(T20^(1-$K$5))*(S20^$K$5))  -  ($H$5*(T20^(1-$N$5))*(U20^$N$5)) +  ($D$5*(S20^(1-$J$5))*(T20^$J$5))  +  ($I$5*(U20^(1-$O$5))*(T20^$O$5))</f>
        <v>0.22398115798750171</v>
      </c>
      <c r="U32" s="45">
        <f t="shared" si="4"/>
        <v>0.61430337197323059</v>
      </c>
    </row>
    <row r="33" spans="1:21" x14ac:dyDescent="0.25">
      <c r="A33" s="45" t="s">
        <v>61</v>
      </c>
      <c r="B33" s="45">
        <v>2008</v>
      </c>
      <c r="C33" s="45">
        <f>C21 - ($D$9*(C21^(1-$J$9))*(D21^$J$9))  -  ($E$9*(C21^(1-$M$9))*(E21^$M$9))  +  ($F$9*(D21^(1-$K$9))*(C21^$K$9))  +  ($G$9*(E21^(1-$L$9))*(C21^$L$9))</f>
        <v>0.16130148211900505</v>
      </c>
      <c r="D33" s="45">
        <f>D21  - ($F$9 *(D21^(1-$K$9))*(C21^$K$9))  -  ($H$9*(D21^(1-$N$9))*(E21^$N$9)) +  ($D$9*(C21^(1-$J$9))*(D21^$J$9))  +  ($I$9*(E21^(1-$O$9))*(D21^$O$9))</f>
        <v>0.26547243389782005</v>
      </c>
      <c r="E33" s="45">
        <f t="shared" si="0"/>
        <v>0.57322608398317487</v>
      </c>
      <c r="G33" s="45">
        <f>G21 - ($D$8*(G21^(1-$J$8))*(H21^$J$8))  -  ($E$8*(G21^(1-$M$8))*(I21^$M$8))  +  ($F$8*(H21^(1-$K$8))*(G21^$K$8))  +  ($G$8*(I21^(1-$L$8))*(G21^$L$8))</f>
        <v>0.19525204647236674</v>
      </c>
      <c r="H33" s="45">
        <f>H21  - ($F$8 *(H21^(1-$K$8))*(G21^$K$8))  -  ($H$8*(H21^(1-$N$8))*(I21^$N$8)) +  ($D$8*(G21^(1-$J$8))*(H21^$J$8))  +  ($I$8*(I21^(1-$O$8))*(H21^$O$8))</f>
        <v>0.24895781812089626</v>
      </c>
      <c r="I33" s="45">
        <f t="shared" si="1"/>
        <v>0.55579013540673705</v>
      </c>
      <c r="K33" s="45">
        <f>K21 - ($D$7*(K21^(1-$J$7))*(L21^$J$7))  -  ($E$7*(K21^(1-$M$7))*(M21^$M$7))  +  ($F$7*(L21^(1-$K$7))*(K21^$K$7))  +  ($G$7*(M21^(1-$L$7))*(K21^$L$7))</f>
        <v>0.18483282988740929</v>
      </c>
      <c r="L33" s="45">
        <f>L21  - ($F$7 *(L21^(1-$K$7))*(K21^$K$7))  -  ($H$7*(L21^(1-$N$7))*(M21^$N$7)) +  ($D$7*(K21^(1-$J$7))*(L21^$J$7))  +  ($I$7*(M21^(1-$O$7))*(L21^$O$7))</f>
        <v>0.23265715750652607</v>
      </c>
      <c r="M33" s="45">
        <f t="shared" si="2"/>
        <v>0.58251001260606461</v>
      </c>
      <c r="O33" s="45">
        <f>O21 - ($D$6*(O21^(1-$J$6))*(P21^$J$6))  -  ($E$6*(O21^(1-$M$6))*(Q21^$M$6))  +  ($F$6*(P21^(1-$K$6))*(O21^$K$6))  +  ($G$6*(Q21^(1-$L$6))*(O21^$L$6))</f>
        <v>0.18264558341967768</v>
      </c>
      <c r="P33" s="45">
        <f>P21  - ($F$6 *(P21^(1-$K$6))*(O21^$K$6))  -  ($H$6*(P21^(1-$N$6))*(Q21^$N$6)) +  ($D$6*(O21^(1-$J$6))*(P21^$J$6))  +  ($I$6*(Q21^(1-$O$6))*(P21^$O$6))</f>
        <v>0.23110956996475318</v>
      </c>
      <c r="Q33" s="45">
        <f t="shared" si="3"/>
        <v>0.58624484661556919</v>
      </c>
      <c r="S33" s="45">
        <f>S21 - ($D$5*(S21^(1-$J$5))*(T21^$J$5))  -  ($E$5*(S21^(1-$M$5))*(U21^$M$5))  +  ($F$5*(T21^(1-$K$5))*(S21^$K$5))  +  ($G$5*(U21^(1-$L$5))*(S21^$L$5))</f>
        <v>0.15990561069346779</v>
      </c>
      <c r="T33" s="45">
        <f>T21  - ($F$5 *(T21^(1-$K$5))*(S21^$K$5))  -  ($H$5*(T21^(1-$N$5))*(U21^$N$5)) +  ($D$5*(S21^(1-$J$5))*(T21^$J$5))  +  ($I$5*(U21^(1-$O$5))*(T21^$O$5))</f>
        <v>0.2407254834568876</v>
      </c>
      <c r="U33" s="45">
        <f t="shared" si="4"/>
        <v>0.59936890584964464</v>
      </c>
    </row>
    <row r="35" spans="1:21" x14ac:dyDescent="0.25">
      <c r="C35" s="10" t="s">
        <v>56</v>
      </c>
      <c r="D35" s="10" t="s">
        <v>58</v>
      </c>
      <c r="E35" s="10" t="s">
        <v>59</v>
      </c>
      <c r="G35" s="10" t="s">
        <v>56</v>
      </c>
      <c r="H35" s="10" t="s">
        <v>58</v>
      </c>
      <c r="I35" s="10" t="s">
        <v>59</v>
      </c>
      <c r="K35" s="10" t="s">
        <v>56</v>
      </c>
      <c r="L35" s="10" t="s">
        <v>58</v>
      </c>
      <c r="M35" s="10" t="s">
        <v>59</v>
      </c>
      <c r="O35" s="10" t="s">
        <v>56</v>
      </c>
      <c r="P35" s="10" t="s">
        <v>58</v>
      </c>
      <c r="Q35" s="10" t="s">
        <v>59</v>
      </c>
      <c r="S35" s="10" t="s">
        <v>56</v>
      </c>
      <c r="T35" s="10" t="s">
        <v>58</v>
      </c>
      <c r="U35" s="10" t="s">
        <v>59</v>
      </c>
    </row>
    <row r="36" spans="1:21" x14ac:dyDescent="0.25">
      <c r="A36" s="45" t="s">
        <v>62</v>
      </c>
      <c r="B36" s="45">
        <v>2000</v>
      </c>
      <c r="C36" s="45">
        <f>C14</f>
        <v>0.18721973094</v>
      </c>
      <c r="D36" s="45">
        <f>D14</f>
        <v>0.28251121076000002</v>
      </c>
      <c r="E36" s="45">
        <f>E14</f>
        <v>0.53026905829999993</v>
      </c>
      <c r="G36" s="45">
        <f>G14</f>
        <v>0.24704724409000001</v>
      </c>
      <c r="H36" s="45">
        <f>H14</f>
        <v>0.30413385827</v>
      </c>
      <c r="I36" s="45">
        <f>I14</f>
        <v>0.44881889763999999</v>
      </c>
      <c r="K36" s="45">
        <f>K14</f>
        <v>0.26808905379999998</v>
      </c>
      <c r="L36" s="45">
        <f>L14</f>
        <v>0.27922077921999999</v>
      </c>
      <c r="M36" s="45">
        <f>M14</f>
        <v>0.45269016698000003</v>
      </c>
      <c r="O36" s="45">
        <f>O14</f>
        <v>0.33747779751000001</v>
      </c>
      <c r="P36" s="45">
        <f>P14</f>
        <v>0.23978685613</v>
      </c>
      <c r="Q36" s="45">
        <f>Q14</f>
        <v>0.42273534635999999</v>
      </c>
      <c r="S36" s="45">
        <f>S14</f>
        <v>0.40108892922</v>
      </c>
      <c r="T36" s="45">
        <f>T14</f>
        <v>0.23321234120000001</v>
      </c>
      <c r="U36" s="45">
        <f>U14</f>
        <v>0.36569872957999999</v>
      </c>
    </row>
    <row r="37" spans="1:21" x14ac:dyDescent="0.25">
      <c r="A37" s="45" t="s">
        <v>62</v>
      </c>
      <c r="B37" s="45">
        <v>2001</v>
      </c>
      <c r="C37" s="45">
        <f>C36 - ($D$9*(C36^(1-$J$9))*(D36^$J$9))  -  ($E$9*(C36^(1-$M$9))*(E36^$M$9))  +  ($F$9*(D36^(1-$K$9))*(C36^$K$9))  +  ($G$9*(E36^(1-$L$9))*(C36^$L$9))</f>
        <v>0.16900056979165309</v>
      </c>
      <c r="D37" s="45">
        <f>D36  - ($F$9 *(D36^(1-$K$9))*(C36^$K$9))  -  ($H$9*(D36^(1-$N$9))*(E36^$N$9)) +  ($D$9*(C36^(1-$J$9))*(D36^$J$9))  +  ($I$9*(E36^(1-$O$9))*(D36^$O$9))</f>
        <v>0.28523237538478974</v>
      </c>
      <c r="E37" s="45">
        <f>1-C37-D37</f>
        <v>0.54576705482355714</v>
      </c>
      <c r="G37" s="45">
        <f>G36 - ($D$8*(G36^(1-$J$8))*(H36^$J$8))  -  ($E$8*(G36^(1-$M$8))*(I36^$M$8))  +  ($F$8*(H36^(1-$K$8))*(G36^$K$8))  +  ($G$8*(I36^(1-$L$8))*(G36^$L$8))</f>
        <v>0.22033581144076494</v>
      </c>
      <c r="H37" s="45">
        <f>H36  - ($F$8 *(H36^(1-$K$8))*(G36^$K$8))  -  ($H$8*(H36^(1-$N$8))*(I36^$N$8)) +  ($D$8*(G36^(1-$J$8))*(H36^$J$8))  +  ($I$8*(I36^(1-$O$8))*(H36^$O$8))</f>
        <v>0.30067943260863472</v>
      </c>
      <c r="I37" s="45">
        <f>1-G37-H37</f>
        <v>0.4789847559506003</v>
      </c>
      <c r="K37" s="45">
        <f>K36 - ($D$7*(K36^(1-$J$7))*(L36^$J$7))  -  ($E$7*(K36^(1-$M$7))*(M36^$M$7))  +  ($F$7*(L36^(1-$K$7))*(K36^$K$7))  +  ($G$7*(M36^(1-$L$7))*(K36^$L$7))</f>
        <v>0.22110863954738139</v>
      </c>
      <c r="L37" s="45">
        <f>L36  - ($F$7 *(L36^(1-$K$7))*(K36^$K$7))  -  ($H$7*(L36^(1-$N$7))*(M36^$N$7)) +  ($D$7*(K36^(1-$J$7))*(L36^$J$7))  +  ($I$7*(M36^(1-$O$7))*(L36^$O$7))</f>
        <v>0.29363339118920462</v>
      </c>
      <c r="M37" s="45">
        <f>1-K37-L37</f>
        <v>0.48525796926341402</v>
      </c>
      <c r="O37" s="45">
        <f>O36 - ($D$6*(O36^(1-$J$6))*(P36^$J$6))  -  ($E$6*(O36^(1-$M$6))*(Q36^$M$6))  +  ($F$6*(P36^(1-$K$6))*(O36^$K$6))  +  ($G$6*(Q36^(1-$L$6))*(O36^$L$6))</f>
        <v>0.2666950360613527</v>
      </c>
      <c r="P37" s="45">
        <f>P36  - ($F$6 *(P36^(1-$K$6))*(O36^$K$6))  -  ($H$6*(P36^(1-$N$6))*(Q36^$N$6)) +  ($D$6*(O36^(1-$J$6))*(P36^$J$6))  +  ($I$6*(Q36^(1-$O$6))*(P36^$O$6))</f>
        <v>0.27788314904964806</v>
      </c>
      <c r="Q37" s="45">
        <f>1-O37-P37</f>
        <v>0.45542181488899924</v>
      </c>
      <c r="S37" s="45">
        <f>S36 - ($D$5*(S36^(1-$J$5))*(T36^$J$5))  -  ($E$5*(S36^(1-$M$5))*(U36^$M$5))  +  ($F$5*(T36^(1-$K$5))*(S36^$K$5))  +  ($G$5*(U36^(1-$L$5))*(S36^$L$5))</f>
        <v>0.32201571070916601</v>
      </c>
      <c r="T37" s="45">
        <f>T36  - ($F$5 *(T36^(1-$K$5))*(S36^$K$5))  -  ($H$5*(T36^(1-$N$5))*(U36^$N$5)) +  ($D$5*(S36^(1-$J$5))*(T36^$J$5))  +  ($I$5*(U36^(1-$O$5))*(T36^$O$5))</f>
        <v>0.26414229912773324</v>
      </c>
      <c r="U37" s="45">
        <f>1-S37-T37</f>
        <v>0.41384199016310075</v>
      </c>
    </row>
    <row r="38" spans="1:21" x14ac:dyDescent="0.25">
      <c r="A38" s="45" t="s">
        <v>62</v>
      </c>
      <c r="B38" s="45">
        <v>2002</v>
      </c>
      <c r="C38" s="45">
        <f>C37 - ($D$9*(C37^(1-$J$9))*(D37^$J$9))  -  ($E$9*(C37^(1-$M$9))*(E37^$M$9))  +  ($F$9*(D37^(1-$K$9))*(C37^$K$9))  +  ($G$9*(E37^(1-$L$9))*(C37^$L$9))</f>
        <v>0.16292187395124091</v>
      </c>
      <c r="D38" s="45">
        <f>D37  - ($F$9 *(D37^(1-$K$9))*(C37^$K$9))  -  ($H$9*(D37^(1-$N$9))*(E37^$N$9)) +  ($D$9*(C37^(1-$J$9))*(D37^$J$9))  +  ($I$9*(E37^(1-$O$9))*(D37^$O$9))</f>
        <v>0.28118838743770919</v>
      </c>
      <c r="E38" s="45">
        <f t="shared" ref="E38:E44" si="5">1-C38-D38</f>
        <v>0.55588973861104995</v>
      </c>
      <c r="G38" s="45">
        <f>G37 - ($D$8*(G37^(1-$J$8))*(H37^$J$8))  -  ($E$8*(G37^(1-$M$8))*(I37^$M$8))  +  ($F$8*(H37^(1-$K$8))*(G37^$K$8))  +  ($G$8*(I37^(1-$L$8))*(G37^$L$8))</f>
        <v>0.20867407821189096</v>
      </c>
      <c r="H38" s="45">
        <f>H37  - ($F$8 *(H37^(1-$K$8))*(G37^$K$8))  -  ($H$8*(H37^(1-$N$8))*(I37^$N$8)) +  ($D$8*(G37^(1-$J$8))*(H37^$J$8))  +  ($I$8*(I37^(1-$O$8))*(H37^$O$8))</f>
        <v>0.29158780903540205</v>
      </c>
      <c r="I38" s="45">
        <f t="shared" ref="I38:I44" si="6">1-G38-H38</f>
        <v>0.49973811275270696</v>
      </c>
      <c r="K38" s="45">
        <f>K37 - ($D$7*(K37^(1-$J$7))*(L37^$J$7))  -  ($E$7*(K37^(1-$M$7))*(M37^$M$7))  +  ($F$7*(L37^(1-$K$7))*(K37^$K$7))  +  ($G$7*(M37^(1-$L$7))*(K37^$L$7))</f>
        <v>0.20801784600461032</v>
      </c>
      <c r="L38" s="45">
        <f>L37  - ($F$7 *(L37^(1-$K$7))*(K37^$K$7))  -  ($H$7*(L37^(1-$N$7))*(M37^$N$7)) +  ($D$7*(K37^(1-$J$7))*(L37^$J$7))  +  ($I$7*(M37^(1-$O$7))*(L37^$O$7))</f>
        <v>0.28098244415968004</v>
      </c>
      <c r="M38" s="45">
        <f t="shared" ref="M38:M44" si="7">1-K38-L38</f>
        <v>0.51099970983570975</v>
      </c>
      <c r="O38" s="45">
        <f>O37 - ($D$6*(O37^(1-$J$6))*(P37^$J$6))  -  ($E$6*(O37^(1-$M$6))*(Q37^$M$6))  +  ($F$6*(P37^(1-$K$6))*(O37^$K$6))  +  ($G$6*(Q37^(1-$L$6))*(O37^$L$6))</f>
        <v>0.22887573584378834</v>
      </c>
      <c r="P38" s="45">
        <f>P37  - ($F$6 *(P37^(1-$K$6))*(O37^$K$6))  -  ($H$6*(P37^(1-$N$6))*(Q37^$N$6)) +  ($D$6*(O37^(1-$J$6))*(P37^$J$6))  +  ($I$6*(Q37^(1-$O$6))*(P37^$O$6))</f>
        <v>0.28438794811594337</v>
      </c>
      <c r="Q38" s="45">
        <f t="shared" ref="Q38:Q44" si="8">1-O38-P38</f>
        <v>0.48673631604026835</v>
      </c>
      <c r="S38" s="45">
        <f>S37 - ($D$5*(S37^(1-$J$5))*(T37^$J$5))  -  ($E$5*(S37^(1-$M$5))*(U37^$M$5))  +  ($F$5*(T37^(1-$K$5))*(S37^$K$5))  +  ($G$5*(U37^(1-$L$5))*(S37^$L$5))</f>
        <v>0.26441922120039246</v>
      </c>
      <c r="T38" s="45">
        <f>T37  - ($F$5 *(T37^(1-$K$5))*(S37^$K$5))  -  ($H$5*(T37^(1-$N$5))*(U37^$N$5)) +  ($D$5*(S37^(1-$J$5))*(T37^$J$5))  +  ($I$5*(U37^(1-$O$5))*(T37^$O$5))</f>
        <v>0.27918980367290647</v>
      </c>
      <c r="U38" s="45">
        <f t="shared" ref="U38:U44" si="9">1-S38-T38</f>
        <v>0.45639097512670113</v>
      </c>
    </row>
    <row r="39" spans="1:21" x14ac:dyDescent="0.25">
      <c r="A39" s="45" t="s">
        <v>62</v>
      </c>
      <c r="B39" s="45">
        <v>2003</v>
      </c>
      <c r="C39" s="45">
        <f>C38 - ($D$9*(C38^(1-$J$9))*(D38^$J$9))  -  ($E$9*(C38^(1-$M$9))*(E38^$M$9))  +  ($F$9*(D38^(1-$K$9))*(C38^$K$9))  +  ($G$9*(E38^(1-$L$9))*(C38^$L$9))</f>
        <v>0.16092103959814372</v>
      </c>
      <c r="D39" s="45">
        <f>D38  - ($F$9 *(D38^(1-$K$9))*(C38^$K$9))  -  ($H$9*(D38^(1-$N$9))*(E38^$N$9)) +  ($D$9*(C38^(1-$J$9))*(D38^$J$9))  +  ($I$9*(E38^(1-$O$9))*(D38^$O$9))</f>
        <v>0.27607988886301565</v>
      </c>
      <c r="E39" s="45">
        <f t="shared" si="5"/>
        <v>0.56299907153884066</v>
      </c>
      <c r="G39" s="45">
        <f>G38 - ($D$8*(G38^(1-$J$8))*(H38^$J$8))  -  ($E$8*(G38^(1-$M$8))*(I38^$M$8))  +  ($F$8*(H38^(1-$K$8))*(G38^$K$8))  +  ($G$8*(I38^(1-$L$8))*(G38^$L$8))</f>
        <v>0.20356636483203311</v>
      </c>
      <c r="H39" s="45">
        <f>H38  - ($F$8 *(H38^(1-$K$8))*(G38^$K$8))  -  ($H$8*(H38^(1-$N$8))*(I38^$N$8)) +  ($D$8*(G38^(1-$J$8))*(H38^$J$8))  +  ($I$8*(I38^(1-$O$8))*(H38^$O$8))</f>
        <v>0.28186930713783054</v>
      </c>
      <c r="I39" s="45">
        <f t="shared" si="6"/>
        <v>0.5145643280301363</v>
      </c>
      <c r="K39" s="45">
        <f>K38 - ($D$7*(K38^(1-$J$7))*(L38^$J$7))  -  ($E$7*(K38^(1-$M$7))*(M38^$M$7))  +  ($F$7*(L38^(1-$K$7))*(K38^$K$7))  +  ($G$7*(M38^(1-$L$7))*(K38^$L$7))</f>
        <v>0.20152659295819453</v>
      </c>
      <c r="L39" s="45">
        <f>L38  - ($F$7 *(L38^(1-$K$7))*(K38^$K$7))  -  ($H$7*(L38^(1-$N$7))*(M38^$N$7)) +  ($D$7*(K38^(1-$J$7))*(L38^$J$7))  +  ($I$7*(M38^(1-$O$7))*(L38^$O$7))</f>
        <v>0.26760955894724525</v>
      </c>
      <c r="M39" s="45">
        <f t="shared" si="7"/>
        <v>0.53086384809456022</v>
      </c>
      <c r="O39" s="45">
        <f>O38 - ($D$6*(O38^(1-$J$6))*(P38^$J$6))  -  ($E$6*(O38^(1-$M$6))*(Q38^$M$6))  +  ($F$6*(P38^(1-$K$6))*(O38^$K$6))  +  ($G$6*(Q38^(1-$L$6))*(O38^$L$6))</f>
        <v>0.20941980209986918</v>
      </c>
      <c r="P39" s="45">
        <f>P38  - ($F$6 *(P38^(1-$K$6))*(O38^$K$6))  -  ($H$6*(P38^(1-$N$6))*(Q38^$N$6)) +  ($D$6*(O38^(1-$J$6))*(P38^$J$6))  +  ($I$6*(Q38^(1-$O$6))*(P38^$O$6))</f>
        <v>0.27805980189251617</v>
      </c>
      <c r="Q39" s="45">
        <f t="shared" si="8"/>
        <v>0.51252039600761456</v>
      </c>
      <c r="S39" s="45">
        <f>S38 - ($D$5*(S38^(1-$J$5))*(T38^$J$5))  -  ($E$5*(S38^(1-$M$5))*(U38^$M$5))  +  ($F$5*(T38^(1-$K$5))*(S38^$K$5))  +  ($G$5*(U38^(1-$L$5))*(S38^$L$5))</f>
        <v>0.2247598551826116</v>
      </c>
      <c r="T39" s="45">
        <f>T38  - ($F$5 *(T38^(1-$K$5))*(S38^$K$5))  -  ($H$5*(T38^(1-$N$5))*(U38^$N$5)) +  ($D$5*(S38^(1-$J$5))*(T38^$J$5))  +  ($I$5*(U38^(1-$O$5))*(T38^$O$5))</f>
        <v>0.28254351314429749</v>
      </c>
      <c r="U39" s="45">
        <f t="shared" si="9"/>
        <v>0.49269663167309097</v>
      </c>
    </row>
    <row r="40" spans="1:21" x14ac:dyDescent="0.25">
      <c r="A40" s="45" t="s">
        <v>62</v>
      </c>
      <c r="B40" s="45">
        <v>2004</v>
      </c>
      <c r="C40" s="45">
        <f>C39 - ($D$9*(C39^(1-$J$9))*(D39^$J$9))  -  ($E$9*(C39^(1-$M$9))*(E39^$M$9))  +  ($F$9*(D39^(1-$K$9))*(C39^$K$9))  +  ($G$9*(E39^(1-$L$9))*(C39^$L$9))</f>
        <v>0.16028886451073709</v>
      </c>
      <c r="D40" s="45">
        <f>D39  - ($F$9 *(D39^(1-$K$9))*(C39^$K$9))  -  ($H$9*(D39^(1-$N$9))*(E39^$N$9)) +  ($D$9*(C39^(1-$J$9))*(D39^$J$9))  +  ($I$9*(E39^(1-$O$9))*(D39^$O$9))</f>
        <v>0.27154428339524228</v>
      </c>
      <c r="E40" s="45">
        <f t="shared" si="5"/>
        <v>0.56816685209402062</v>
      </c>
      <c r="G40" s="45">
        <f>G39 - ($D$8*(G39^(1-$J$8))*(H39^$J$8))  -  ($E$8*(G39^(1-$M$8))*(I39^$M$8))  +  ($F$8*(H39^(1-$K$8))*(G39^$K$8))  +  ($G$8*(I39^(1-$L$8))*(G39^$L$8))</f>
        <v>0.20131854395521159</v>
      </c>
      <c r="H40" s="45">
        <f>H39  - ($F$8 *(H39^(1-$K$8))*(G39^$K$8))  -  ($H$8*(H39^(1-$N$8))*(I39^$N$8)) +  ($D$8*(G39^(1-$J$8))*(H39^$J$8))  +  ($I$8*(I39^(1-$O$8))*(H39^$O$8))</f>
        <v>0.27328270341794869</v>
      </c>
      <c r="I40" s="45">
        <f t="shared" si="6"/>
        <v>0.52539875262683966</v>
      </c>
      <c r="K40" s="45">
        <f>K39 - ($D$7*(K39^(1-$J$7))*(L39^$J$7))  -  ($E$7*(K39^(1-$M$7))*(M39^$M$7))  +  ($F$7*(L39^(1-$K$7))*(K39^$K$7))  +  ($G$7*(M39^(1-$L$7))*(K39^$L$7))</f>
        <v>0.19708357871617105</v>
      </c>
      <c r="L40" s="45">
        <f>L39  - ($F$7 *(L39^(1-$K$7))*(K39^$K$7))  -  ($H$7*(L39^(1-$N$7))*(M39^$N$7)) +  ($D$7*(K39^(1-$J$7))*(L39^$J$7))  +  ($I$7*(M39^(1-$O$7))*(L39^$O$7))</f>
        <v>0.2568339752301968</v>
      </c>
      <c r="M40" s="45">
        <f t="shared" si="7"/>
        <v>0.5460824460536321</v>
      </c>
      <c r="O40" s="45">
        <f>O39 - ($D$6*(O39^(1-$J$6))*(P39^$J$6))  -  ($E$6*(O39^(1-$M$6))*(Q39^$M$6))  +  ($F$6*(P39^(1-$K$6))*(O39^$K$6))  +  ($G$6*(Q39^(1-$L$6))*(O39^$L$6))</f>
        <v>0.19956252645846057</v>
      </c>
      <c r="P40" s="45">
        <f>P39  - ($F$6 *(P39^(1-$K$6))*(O39^$K$6))  -  ($H$6*(P39^(1-$N$6))*(Q39^$N$6)) +  ($D$6*(O39^(1-$J$6))*(P39^$J$6))  +  ($I$6*(Q39^(1-$O$6))*(P39^$O$6))</f>
        <v>0.26836256299512573</v>
      </c>
      <c r="Q40" s="45">
        <f t="shared" si="8"/>
        <v>0.53207491054641365</v>
      </c>
      <c r="S40" s="45">
        <f>S39 - ($D$5*(S39^(1-$J$5))*(T39^$J$5))  -  ($E$5*(S39^(1-$M$5))*(U39^$M$5))  +  ($F$5*(T39^(1-$K$5))*(S39^$K$5))  +  ($G$5*(U39^(1-$L$5))*(S39^$L$5))</f>
        <v>0.19876379140636447</v>
      </c>
      <c r="T40" s="45">
        <f>T39  - ($F$5 *(T39^(1-$K$5))*(S39^$K$5))  -  ($H$5*(T39^(1-$N$5))*(U39^$N$5)) +  ($D$5*(S39^(1-$J$5))*(T39^$J$5))  +  ($I$5*(U39^(1-$O$5))*(T39^$O$5))</f>
        <v>0.27849566443904761</v>
      </c>
      <c r="U40" s="45">
        <f t="shared" si="9"/>
        <v>0.52274054415458793</v>
      </c>
    </row>
    <row r="41" spans="1:21" x14ac:dyDescent="0.25">
      <c r="A41" s="45" t="s">
        <v>62</v>
      </c>
      <c r="B41" s="45">
        <v>2005</v>
      </c>
      <c r="C41" s="45">
        <f>C40 - ($D$9*(C40^(1-$J$9))*(D40^$J$9))  -  ($E$9*(C40^(1-$M$9))*(E40^$M$9))  +  ($F$9*(D40^(1-$K$9))*(C40^$K$9))  +  ($G$9*(E40^(1-$L$9))*(C40^$L$9))</f>
        <v>0.16011201944449102</v>
      </c>
      <c r="D41" s="45">
        <f>D40  - ($F$9 *(D40^(1-$K$9))*(C40^$K$9))  -  ($H$9*(D40^(1-$N$9))*(E40^$N$9)) +  ($D$9*(C40^(1-$J$9))*(D40^$J$9))  +  ($I$9*(E40^(1-$O$9))*(D40^$O$9))</f>
        <v>0.26790615494751402</v>
      </c>
      <c r="E41" s="45">
        <f t="shared" si="5"/>
        <v>0.57198182560799493</v>
      </c>
      <c r="G41" s="45">
        <f>G40 - ($D$8*(G40^(1-$J$8))*(H40^$J$8))  -  ($E$8*(G40^(1-$M$8))*(I40^$M$8))  +  ($F$8*(H40^(1-$K$8))*(G40^$K$8))  +  ($G$8*(I40^(1-$L$8))*(G40^$L$8))</f>
        <v>0.20032553659835475</v>
      </c>
      <c r="H41" s="45">
        <f>H40  - ($F$8 *(H40^(1-$K$8))*(G40^$K$8))  -  ($H$8*(H40^(1-$N$8))*(I40^$N$8)) +  ($D$8*(G40^(1-$J$8))*(H40^$J$8))  +  ($I$8*(I40^(1-$O$8))*(H40^$O$8))</f>
        <v>0.26625589010560002</v>
      </c>
      <c r="I41" s="45">
        <f t="shared" si="6"/>
        <v>0.53341857329604525</v>
      </c>
      <c r="K41" s="45">
        <f>K40 - ($D$7*(K40^(1-$J$7))*(L40^$J$7))  -  ($E$7*(K40^(1-$M$7))*(M40^$M$7))  +  ($F$7*(L40^(1-$K$7))*(K40^$K$7))  +  ($G$7*(M40^(1-$L$7))*(K40^$L$7))</f>
        <v>0.19374988892505574</v>
      </c>
      <c r="L41" s="45">
        <f>L40  - ($F$7 *(L40^(1-$K$7))*(K40^$K$7))  -  ($H$7*(L40^(1-$N$7))*(M40^$N$7)) +  ($D$7*(K40^(1-$J$7))*(L40^$J$7))  +  ($I$7*(M40^(1-$O$7))*(L40^$O$7))</f>
        <v>0.24853490389484556</v>
      </c>
      <c r="M41" s="45">
        <f t="shared" si="7"/>
        <v>0.5577152071800987</v>
      </c>
      <c r="O41" s="45">
        <f>O40 - ($D$6*(O40^(1-$J$6))*(P40^$J$6))  -  ($E$6*(O40^(1-$M$6))*(Q40^$M$6))  +  ($F$6*(P40^(1-$K$6))*(O40^$K$6))  +  ($G$6*(Q40^(1-$L$6))*(O40^$L$6))</f>
        <v>0.19463258052480337</v>
      </c>
      <c r="P41" s="45">
        <f>P40  - ($F$6 *(P40^(1-$K$6))*(O40^$K$6))  -  ($H$6*(P40^(1-$N$6))*(Q40^$N$6)) +  ($D$6*(O40^(1-$J$6))*(P40^$J$6))  +  ($I$6*(Q40^(1-$O$6))*(P40^$O$6))</f>
        <v>0.25921760899063745</v>
      </c>
      <c r="Q41" s="45">
        <f t="shared" si="8"/>
        <v>0.54614981048455924</v>
      </c>
      <c r="S41" s="45">
        <f>S40 - ($D$5*(S40^(1-$J$5))*(T40^$J$5))  -  ($E$5*(S40^(1-$M$5))*(U40^$M$5))  +  ($F$5*(T40^(1-$K$5))*(S40^$K$5))  +  ($G$5*(U40^(1-$L$5))*(S40^$L$5))</f>
        <v>0.18255209395341679</v>
      </c>
      <c r="T41" s="45">
        <f>T40  - ($F$5 *(T40^(1-$K$5))*(S40^$K$5))  -  ($H$5*(T40^(1-$N$5))*(U40^$N$5)) +  ($D$5*(S40^(1-$J$5))*(T40^$J$5))  +  ($I$5*(U40^(1-$O$5))*(T40^$O$5))</f>
        <v>0.27054966036455458</v>
      </c>
      <c r="U41" s="45">
        <f t="shared" si="9"/>
        <v>0.54689824568202861</v>
      </c>
    </row>
    <row r="42" spans="1:21" x14ac:dyDescent="0.25">
      <c r="A42" s="45" t="s">
        <v>62</v>
      </c>
      <c r="B42" s="45">
        <v>2006</v>
      </c>
      <c r="C42" s="45">
        <f>C41 - ($D$9*(C41^(1-$J$9))*(D41^$J$9))  -  ($E$9*(C41^(1-$M$9))*(E41^$M$9))  +  ($F$9*(D41^(1-$K$9))*(C41^$K$9))  +  ($G$9*(E41^(1-$L$9))*(C41^$L$9))</f>
        <v>0.16008191773925112</v>
      </c>
      <c r="D42" s="45">
        <f>D41  - ($F$9 *(D41^(1-$K$9))*(C41^$K$9))  -  ($H$9*(D41^(1-$N$9))*(E41^$N$9)) +  ($D$9*(C41^(1-$J$9))*(D41^$J$9))  +  ($I$9*(E41^(1-$O$9))*(D41^$O$9))</f>
        <v>0.26510091295451221</v>
      </c>
      <c r="E42" s="45">
        <f t="shared" si="5"/>
        <v>0.57481716930623661</v>
      </c>
      <c r="G42" s="45">
        <f>G41 - ($D$8*(G41^(1-$J$8))*(H41^$J$8))  -  ($E$8*(G41^(1-$M$8))*(I41^$M$8))  +  ($F$8*(H41^(1-$K$8))*(G41^$K$8))  +  ($G$8*(I41^(1-$L$8))*(G41^$L$8))</f>
        <v>0.19988608060900614</v>
      </c>
      <c r="H42" s="45">
        <f>H41  - ($F$8 *(H41^(1-$K$8))*(G41^$K$8))  -  ($H$8*(H41^(1-$N$8))*(I41^$N$8)) +  ($D$8*(G41^(1-$J$8))*(H41^$J$8))  +  ($I$8*(I41^(1-$O$8))*(H41^$O$8))</f>
        <v>0.26071638869555624</v>
      </c>
      <c r="I42" s="45">
        <f t="shared" si="6"/>
        <v>0.53939753069543761</v>
      </c>
      <c r="K42" s="45">
        <f>K41 - ($D$7*(K41^(1-$J$7))*(L41^$J$7))  -  ($E$7*(K41^(1-$M$7))*(M41^$M$7))  +  ($F$7*(L41^(1-$K$7))*(K41^$K$7))  +  ($G$7*(M41^(1-$L$7))*(K41^$L$7))</f>
        <v>0.19120079662387737</v>
      </c>
      <c r="L42" s="45">
        <f>L41  - ($F$7 *(L41^(1-$K$7))*(K41^$K$7))  -  ($H$7*(L41^(1-$N$7))*(M41^$N$7)) +  ($D$7*(K41^(1-$J$7))*(L41^$J$7))  +  ($I$7*(M41^(1-$O$7))*(L41^$O$7))</f>
        <v>0.24219939935015075</v>
      </c>
      <c r="M42" s="45">
        <f t="shared" si="7"/>
        <v>0.56659980402597188</v>
      </c>
      <c r="O42" s="45">
        <f>O41 - ($D$6*(O41^(1-$J$6))*(P41^$J$6))  -  ($E$6*(O41^(1-$M$6))*(Q41^$M$6))  +  ($F$6*(P41^(1-$K$6))*(O41^$K$6))  +  ($G$6*(Q41^(1-$L$6))*(O41^$L$6))</f>
        <v>0.19221505203664063</v>
      </c>
      <c r="P42" s="45">
        <f>P41  - ($F$6 *(P41^(1-$K$6))*(O41^$K$6))  -  ($H$6*(P41^(1-$N$6))*(Q41^$N$6)) +  ($D$6*(O41^(1-$J$6))*(P41^$J$6))  +  ($I$6*(Q41^(1-$O$6))*(P41^$O$6))</f>
        <v>0.25186428288269941</v>
      </c>
      <c r="Q42" s="45">
        <f t="shared" si="8"/>
        <v>0.55592066508066007</v>
      </c>
      <c r="S42" s="45">
        <f>S41 - ($D$5*(S41^(1-$J$5))*(T41^$J$5))  -  ($E$5*(S41^(1-$M$5))*(U41^$M$5))  +  ($F$5*(T41^(1-$K$5))*(S41^$K$5))  +  ($G$5*(U41^(1-$L$5))*(S41^$L$5))</f>
        <v>0.17304881897947216</v>
      </c>
      <c r="T42" s="45">
        <f>T41  - ($F$5 *(T41^(1-$K$5))*(S41^$K$5))  -  ($H$5*(T41^(1-$N$5))*(U41^$N$5)) +  ($D$5*(S41^(1-$J$5))*(T41^$J$5))  +  ($I$5*(U41^(1-$O$5))*(T41^$O$5))</f>
        <v>0.26117377314557366</v>
      </c>
      <c r="U42" s="45">
        <f t="shared" si="9"/>
        <v>0.56577740787495423</v>
      </c>
    </row>
    <row r="43" spans="1:21" x14ac:dyDescent="0.25">
      <c r="A43" s="45" t="s">
        <v>62</v>
      </c>
      <c r="B43" s="45">
        <v>2007</v>
      </c>
      <c r="C43" s="45">
        <f>C42 - ($D$9*(C42^(1-$J$9))*(D42^$J$9))  -  ($E$9*(C42^(1-$M$9))*(E42^$M$9))  +  ($F$9*(D42^(1-$K$9))*(C42^$K$9))  +  ($G$9*(E42^(1-$L$9))*(C42^$L$9))</f>
        <v>0.16009495727894191</v>
      </c>
      <c r="D43" s="45">
        <f>D42  - ($F$9 *(D42^(1-$K$9))*(C42^$K$9))  -  ($H$9*(D42^(1-$N$9))*(E42^$N$9)) +  ($D$9*(C42^(1-$J$9))*(D42^$J$9))  +  ($I$9*(E42^(1-$O$9))*(D42^$O$9))</f>
        <v>0.26297461002853934</v>
      </c>
      <c r="E43" s="45">
        <f t="shared" si="5"/>
        <v>0.57693043269251887</v>
      </c>
      <c r="G43" s="45">
        <f>G42 - ($D$8*(G42^(1-$J$8))*(H42^$J$8))  -  ($E$8*(G42^(1-$M$8))*(I42^$M$8))  +  ($F$8*(H42^(1-$K$8))*(G42^$K$8))  +  ($G$8*(I42^(1-$L$8))*(G42^$L$8))</f>
        <v>0.19969192155154289</v>
      </c>
      <c r="H43" s="45">
        <f>H42  - ($F$8 *(H42^(1-$K$8))*(G42^$K$8))  -  ($H$8*(H42^(1-$N$8))*(I42^$N$8)) +  ($D$8*(G42^(1-$J$8))*(H42^$J$8))  +  ($I$8*(I42^(1-$O$8))*(H42^$O$8))</f>
        <v>0.25643558901738761</v>
      </c>
      <c r="I43" s="45">
        <f t="shared" si="6"/>
        <v>0.54387248943106947</v>
      </c>
      <c r="K43" s="45">
        <f>K42 - ($D$7*(K42^(1-$J$7))*(L42^$J$7))  -  ($E$7*(K42^(1-$M$7))*(M42^$M$7))  +  ($F$7*(L42^(1-$K$7))*(K42^$K$7))  +  ($G$7*(M42^(1-$L$7))*(K42^$L$7))</f>
        <v>0.18924642490081373</v>
      </c>
      <c r="L43" s="45">
        <f>L42  - ($F$7 *(L42^(1-$K$7))*(K42^$K$7))  -  ($H$7*(L42^(1-$N$7))*(M42^$N$7)) +  ($D$7*(K42^(1-$J$7))*(L42^$J$7))  +  ($I$7*(M42^(1-$O$7))*(L42^$O$7))</f>
        <v>0.2373703071648936</v>
      </c>
      <c r="M43" s="45">
        <f t="shared" si="7"/>
        <v>0.57338326793429273</v>
      </c>
      <c r="O43" s="45">
        <f>O42 - ($D$6*(O42^(1-$J$6))*(P42^$J$6))  -  ($E$6*(O42^(1-$M$6))*(Q42^$M$6))  +  ($F$6*(P42^(1-$K$6))*(O42^$K$6))  +  ($G$6*(Q42^(1-$L$6))*(O42^$L$6))</f>
        <v>0.19106810079128039</v>
      </c>
      <c r="P43" s="45">
        <f>P42  - ($F$6 *(P42^(1-$K$6))*(O42^$K$6))  -  ($H$6*(P42^(1-$N$6))*(Q42^$N$6)) +  ($D$6*(O42^(1-$J$6))*(P42^$J$6))  +  ($I$6*(Q42^(1-$O$6))*(P42^$O$6))</f>
        <v>0.24640515810015137</v>
      </c>
      <c r="Q43" s="45">
        <f t="shared" si="8"/>
        <v>0.56252674110856815</v>
      </c>
      <c r="S43" s="45">
        <f>S42 - ($D$5*(S42^(1-$J$5))*(T42^$J$5))  -  ($E$5*(S42^(1-$M$5))*(U42^$M$5))  +  ($F$5*(T42^(1-$K$5))*(S42^$K$5))  +  ($G$5*(U42^(1-$L$5))*(S42^$L$5))</f>
        <v>0.16798860862923332</v>
      </c>
      <c r="T43" s="45">
        <f>T42  - ($F$5 *(T42^(1-$K$5))*(S42^$K$5))  -  ($H$5*(T42^(1-$N$5))*(U42^$N$5)) +  ($D$5*(S42^(1-$J$5))*(T42^$J$5))  +  ($I$5*(U42^(1-$O$5))*(T42^$O$5))</f>
        <v>0.25190199368108523</v>
      </c>
      <c r="U43" s="45">
        <f t="shared" si="9"/>
        <v>0.58010939768968151</v>
      </c>
    </row>
    <row r="44" spans="1:21" x14ac:dyDescent="0.25">
      <c r="A44" s="45" t="s">
        <v>62</v>
      </c>
      <c r="B44" s="45">
        <v>2008</v>
      </c>
      <c r="C44" s="45">
        <f>C43 - ($D$9*(C43^(1-$J$9))*(D43^$J$9))  -  ($E$9*(C43^(1-$M$9))*(E43^$M$9))  +  ($F$9*(D43^(1-$K$9))*(C43^$K$9))  +  ($G$9*(E43^(1-$L$9))*(C43^$L$9))</f>
        <v>0.16011719667128421</v>
      </c>
      <c r="D44" s="45">
        <f>D43  - ($F$9 *(D43^(1-$K$9))*(C43^$K$9))  -  ($H$9*(D43^(1-$N$9))*(E43^$N$9)) +  ($D$9*(C43^(1-$J$9))*(D43^$J$9))  +  ($I$9*(E43^(1-$O$9))*(D43^$O$9))</f>
        <v>0.26137551633003819</v>
      </c>
      <c r="E44" s="45">
        <f t="shared" si="5"/>
        <v>0.57850728699867759</v>
      </c>
      <c r="G44" s="45">
        <f>G43 - ($D$8*(G43^(1-$J$8))*(H43^$J$8))  -  ($E$8*(G43^(1-$M$8))*(I43^$M$8))  +  ($F$8*(H43^(1-$K$8))*(G43^$K$8))  +  ($G$8*(I43^(1-$L$8))*(G43^$L$8))</f>
        <v>0.19960679047747623</v>
      </c>
      <c r="H44" s="45">
        <f>H43  - ($F$8 *(H43^(1-$K$8))*(G43^$K$8))  -  ($H$8*(H43^(1-$N$8))*(I43^$N$8)) +  ($D$8*(G43^(1-$J$8))*(H43^$J$8))  +  ($I$8*(I43^(1-$O$8))*(H43^$O$8))</f>
        <v>0.25316429897079884</v>
      </c>
      <c r="I44" s="45">
        <f t="shared" si="6"/>
        <v>0.54722891055172496</v>
      </c>
      <c r="K44" s="45">
        <f>K43 - ($D$7*(K43^(1-$J$7))*(L43^$J$7))  -  ($E$7*(K43^(1-$M$7))*(M43^$M$7))  +  ($F$7*(L43^(1-$K$7))*(K43^$K$7))  +  ($G$7*(M43^(1-$L$7))*(K43^$L$7))</f>
        <v>0.18774865232845483</v>
      </c>
      <c r="L44" s="45">
        <f>L43  - ($F$7 *(L43^(1-$K$7))*(K43^$K$7))  -  ($H$7*(L43^(1-$N$7))*(M43^$N$7)) +  ($D$7*(K43^(1-$J$7))*(L43^$J$7))  +  ($I$7*(M43^(1-$O$7))*(L43^$O$7))</f>
        <v>0.23368956213917993</v>
      </c>
      <c r="M44" s="45">
        <f t="shared" si="7"/>
        <v>0.57856178553236526</v>
      </c>
      <c r="O44" s="45">
        <f>O43 - ($D$6*(O43^(1-$J$6))*(P43^$J$6))  -  ($E$6*(O43^(1-$M$6))*(Q43^$M$6))  +  ($F$6*(P43^(1-$K$6))*(O43^$K$6))  +  ($G$6*(Q43^(1-$L$6))*(O43^$L$6))</f>
        <v>0.19055377335596418</v>
      </c>
      <c r="P44" s="45">
        <f>P43  - ($F$6 *(P43^(1-$K$6))*(O43^$K$6))  -  ($H$6*(P43^(1-$N$6))*(Q43^$N$6)) +  ($D$6*(O43^(1-$J$6))*(P43^$J$6))  +  ($I$6*(Q43^(1-$O$6))*(P43^$O$6))</f>
        <v>0.24254204753340403</v>
      </c>
      <c r="Q44" s="45">
        <f t="shared" si="8"/>
        <v>0.56690417911063185</v>
      </c>
      <c r="S44" s="45">
        <f>S43 - ($D$5*(S43^(1-$J$5))*(T43^$J$5))  -  ($E$5*(S43^(1-$M$5))*(U43^$M$5))  +  ($F$5*(T43^(1-$K$5))*(S43^$K$5))  +  ($G$5*(U43^(1-$L$5))*(S43^$L$5))</f>
        <v>0.16577087297696691</v>
      </c>
      <c r="T44" s="45">
        <f>T43  - ($F$5 *(T43^(1-$K$5))*(S43^$K$5))  -  ($H$5*(T43^(1-$N$5))*(U43^$N$5)) +  ($D$5*(S43^(1-$J$5))*(T43^$J$5))  +  ($I$5*(U43^(1-$O$5))*(T43^$O$5))</f>
        <v>0.24356208934970036</v>
      </c>
      <c r="U44" s="45">
        <f t="shared" si="9"/>
        <v>0.59066703767333273</v>
      </c>
    </row>
    <row r="46" spans="1:21" hidden="1" x14ac:dyDescent="0.25"/>
    <row r="47" spans="1:21" hidden="1" x14ac:dyDescent="0.25">
      <c r="A47" s="45" t="s">
        <v>61</v>
      </c>
      <c r="B47" s="45">
        <v>2000</v>
      </c>
      <c r="C47" s="45">
        <f>C14-C25</f>
        <v>0</v>
      </c>
      <c r="D47" s="45">
        <f>D14-D25</f>
        <v>0</v>
      </c>
      <c r="E47" s="45">
        <f>E14-E25</f>
        <v>0</v>
      </c>
      <c r="G47" s="45">
        <f>G14-G25</f>
        <v>0</v>
      </c>
      <c r="H47" s="45">
        <f>H14-H25</f>
        <v>0</v>
      </c>
      <c r="I47" s="45">
        <f>I14-I25</f>
        <v>0</v>
      </c>
      <c r="K47" s="45">
        <f>K14-K25</f>
        <v>0</v>
      </c>
      <c r="L47" s="45">
        <f>L14-L25</f>
        <v>0</v>
      </c>
      <c r="M47" s="45">
        <f>M14-M25</f>
        <v>0</v>
      </c>
      <c r="O47" s="45">
        <f>O14-O25</f>
        <v>0</v>
      </c>
      <c r="P47" s="45">
        <f>P14-P25</f>
        <v>0</v>
      </c>
      <c r="Q47" s="45">
        <f>Q14-Q25</f>
        <v>0</v>
      </c>
      <c r="S47" s="45">
        <f>S14-S25</f>
        <v>0</v>
      </c>
      <c r="T47" s="45">
        <f>T14-T25</f>
        <v>0</v>
      </c>
      <c r="U47" s="45">
        <f>U14-U25</f>
        <v>0</v>
      </c>
    </row>
    <row r="48" spans="1:21" hidden="1" x14ac:dyDescent="0.25">
      <c r="A48" s="45" t="s">
        <v>61</v>
      </c>
      <c r="B48" s="45">
        <v>2001</v>
      </c>
      <c r="C48" s="45">
        <f t="shared" ref="C48:E55" si="10">C15-C26</f>
        <v>5.8873225883468994E-3</v>
      </c>
      <c r="D48" s="45">
        <f t="shared" si="10"/>
        <v>7.3685214752102768E-3</v>
      </c>
      <c r="E48" s="45">
        <f t="shared" si="10"/>
        <v>-1.3255844063557176E-2</v>
      </c>
      <c r="G48" s="45">
        <f t="shared" ref="G48:I55" si="11">G15-G26</f>
        <v>-3.8003783707649397E-3</v>
      </c>
      <c r="H48" s="45">
        <f t="shared" si="11"/>
        <v>5.4229295913653108E-3</v>
      </c>
      <c r="I48" s="45">
        <f t="shared" si="11"/>
        <v>-1.6225512306002887E-3</v>
      </c>
      <c r="K48" s="45">
        <f t="shared" ref="K48:M55" si="12">K15-K26</f>
        <v>5.2364439426186293E-3</v>
      </c>
      <c r="L48" s="45">
        <f t="shared" si="12"/>
        <v>1.0633770220795369E-2</v>
      </c>
      <c r="M48" s="45">
        <f t="shared" si="12"/>
        <v>-1.5870214163414054E-2</v>
      </c>
      <c r="O48" s="45">
        <f t="shared" ref="O48:Q55" si="13">O15-O26</f>
        <v>-2.6519592135271219E-4</v>
      </c>
      <c r="P48" s="45">
        <f t="shared" si="13"/>
        <v>1.4301575640351949E-2</v>
      </c>
      <c r="Q48" s="45">
        <f t="shared" si="13"/>
        <v>-1.4036379718999237E-2</v>
      </c>
      <c r="S48" s="45">
        <f t="shared" ref="S48:U55" si="14">S15-S26</f>
        <v>1.8274670420833972E-2</v>
      </c>
      <c r="T48" s="45">
        <f t="shared" si="14"/>
        <v>-7.3364915077332449E-3</v>
      </c>
      <c r="U48" s="45">
        <f t="shared" si="14"/>
        <v>-1.0938178913100727E-2</v>
      </c>
    </row>
    <row r="49" spans="1:21" hidden="1" x14ac:dyDescent="0.25">
      <c r="A49" s="45" t="s">
        <v>61</v>
      </c>
      <c r="B49" s="45">
        <v>2002</v>
      </c>
      <c r="C49" s="45">
        <f t="shared" si="10"/>
        <v>-1.1218645094828228E-2</v>
      </c>
      <c r="D49" s="45">
        <f t="shared" si="10"/>
        <v>6.0812360295756096E-3</v>
      </c>
      <c r="E49" s="45">
        <f t="shared" si="10"/>
        <v>5.1374090752525081E-3</v>
      </c>
      <c r="G49" s="45">
        <f t="shared" si="11"/>
        <v>-7.1981230050411349E-3</v>
      </c>
      <c r="H49" s="45">
        <f t="shared" si="11"/>
        <v>3.4423244360091143E-3</v>
      </c>
      <c r="I49" s="45">
        <f t="shared" si="11"/>
        <v>3.7557985790321324E-3</v>
      </c>
      <c r="K49" s="45">
        <f t="shared" si="12"/>
        <v>-9.2952514015034737E-3</v>
      </c>
      <c r="L49" s="45">
        <f t="shared" si="12"/>
        <v>-1.1364482587137958E-2</v>
      </c>
      <c r="M49" s="45">
        <f t="shared" si="12"/>
        <v>2.0659733988641404E-2</v>
      </c>
      <c r="O49" s="45">
        <f t="shared" si="13"/>
        <v>-3.6357462096282267E-3</v>
      </c>
      <c r="P49" s="45">
        <f t="shared" si="13"/>
        <v>-1.678764787414877E-2</v>
      </c>
      <c r="Q49" s="45">
        <f t="shared" si="13"/>
        <v>2.042339409377697E-2</v>
      </c>
      <c r="S49" s="45">
        <f t="shared" si="14"/>
        <v>-2.8034022292948463E-2</v>
      </c>
      <c r="T49" s="45">
        <f t="shared" si="14"/>
        <v>1.2826383433961697E-2</v>
      </c>
      <c r="U49" s="45">
        <f t="shared" si="14"/>
        <v>1.5207638848986793E-2</v>
      </c>
    </row>
    <row r="50" spans="1:21" hidden="1" x14ac:dyDescent="0.25">
      <c r="A50" s="45" t="s">
        <v>61</v>
      </c>
      <c r="B50" s="45">
        <v>2003</v>
      </c>
      <c r="C50" s="45">
        <f t="shared" si="10"/>
        <v>9.3672143849025946E-3</v>
      </c>
      <c r="D50" s="45">
        <f t="shared" si="10"/>
        <v>-1.8683571246562447E-2</v>
      </c>
      <c r="E50" s="45">
        <f t="shared" si="10"/>
        <v>9.3163568516598794E-3</v>
      </c>
      <c r="G50" s="45">
        <f t="shared" si="11"/>
        <v>1.2943200218341583E-2</v>
      </c>
      <c r="H50" s="45">
        <f t="shared" si="11"/>
        <v>-4.2377420834345259E-3</v>
      </c>
      <c r="I50" s="45">
        <f t="shared" si="11"/>
        <v>-8.7054581349070848E-3</v>
      </c>
      <c r="K50" s="45">
        <f t="shared" si="12"/>
        <v>7.7437053288839097E-3</v>
      </c>
      <c r="L50" s="45">
        <f t="shared" si="12"/>
        <v>-1.8237889013414943E-3</v>
      </c>
      <c r="M50" s="45">
        <f t="shared" si="12"/>
        <v>-5.9199164275424154E-3</v>
      </c>
      <c r="O50" s="45">
        <f t="shared" si="13"/>
        <v>-1.1164520108771253E-2</v>
      </c>
      <c r="P50" s="45">
        <f t="shared" si="13"/>
        <v>5.8658152376539485E-4</v>
      </c>
      <c r="Q50" s="45">
        <f t="shared" si="13"/>
        <v>1.0577938585005886E-2</v>
      </c>
      <c r="S50" s="45">
        <f t="shared" si="14"/>
        <v>4.8122785040264349E-3</v>
      </c>
      <c r="T50" s="45">
        <f t="shared" si="14"/>
        <v>1.8013295329468382E-2</v>
      </c>
      <c r="U50" s="45">
        <f t="shared" si="14"/>
        <v>-2.2825573833494872E-2</v>
      </c>
    </row>
    <row r="51" spans="1:21" hidden="1" x14ac:dyDescent="0.25">
      <c r="A51" s="45" t="s">
        <v>61</v>
      </c>
      <c r="B51" s="45">
        <v>2004</v>
      </c>
      <c r="C51" s="45">
        <f t="shared" si="10"/>
        <v>-1.0263872609473368E-3</v>
      </c>
      <c r="D51" s="45">
        <f t="shared" si="10"/>
        <v>5.2756352751104352E-3</v>
      </c>
      <c r="E51" s="45">
        <f t="shared" si="10"/>
        <v>-4.2492480141631539E-3</v>
      </c>
      <c r="G51" s="45">
        <f t="shared" si="11"/>
        <v>-2.5516354216106873E-3</v>
      </c>
      <c r="H51" s="45">
        <f t="shared" si="11"/>
        <v>-2.5415485555458972E-2</v>
      </c>
      <c r="I51" s="45">
        <f t="shared" si="11"/>
        <v>2.7967120977069659E-2</v>
      </c>
      <c r="K51" s="45">
        <f t="shared" si="12"/>
        <v>-1.4205455089396996E-2</v>
      </c>
      <c r="L51" s="45">
        <f t="shared" si="12"/>
        <v>-1.5364801108103121E-3</v>
      </c>
      <c r="M51" s="45">
        <f t="shared" si="12"/>
        <v>1.5741935200207391E-2</v>
      </c>
      <c r="O51" s="45">
        <f t="shared" si="13"/>
        <v>-1.1679213024582913E-2</v>
      </c>
      <c r="P51" s="45">
        <f t="shared" si="13"/>
        <v>9.1582826872604883E-4</v>
      </c>
      <c r="Q51" s="45">
        <f t="shared" si="13"/>
        <v>1.0763384765856809E-2</v>
      </c>
      <c r="S51" s="45">
        <f t="shared" si="14"/>
        <v>-1.1312447185851199E-2</v>
      </c>
      <c r="T51" s="45">
        <f t="shared" si="14"/>
        <v>-1.9733735890402559E-2</v>
      </c>
      <c r="U51" s="45">
        <f t="shared" si="14"/>
        <v>3.1046183076253731E-2</v>
      </c>
    </row>
    <row r="52" spans="1:21" hidden="1" x14ac:dyDescent="0.25">
      <c r="A52" s="45" t="s">
        <v>61</v>
      </c>
      <c r="B52" s="45">
        <v>2005</v>
      </c>
      <c r="C52" s="45">
        <f t="shared" si="10"/>
        <v>1.6617986277743746E-2</v>
      </c>
      <c r="D52" s="45">
        <f t="shared" si="10"/>
        <v>-1.0533832906733487E-2</v>
      </c>
      <c r="E52" s="45">
        <f t="shared" si="10"/>
        <v>-6.0841533710103146E-3</v>
      </c>
      <c r="G52" s="45">
        <f t="shared" si="11"/>
        <v>8.6660463628546736E-3</v>
      </c>
      <c r="H52" s="45">
        <f t="shared" si="11"/>
        <v>1.3503827416663255E-2</v>
      </c>
      <c r="I52" s="45">
        <f t="shared" si="11"/>
        <v>-2.2169873779517846E-2</v>
      </c>
      <c r="K52" s="45">
        <f t="shared" si="12"/>
        <v>2.0964846451207331E-2</v>
      </c>
      <c r="L52" s="45">
        <f t="shared" si="12"/>
        <v>1.1487243028354965E-3</v>
      </c>
      <c r="M52" s="45">
        <f t="shared" si="12"/>
        <v>-2.2113570754042744E-2</v>
      </c>
      <c r="O52" s="45">
        <f t="shared" si="13"/>
        <v>-2.167453654521756E-3</v>
      </c>
      <c r="P52" s="45">
        <f t="shared" si="13"/>
        <v>2.9027507949086429E-2</v>
      </c>
      <c r="Q52" s="45">
        <f t="shared" si="13"/>
        <v>-2.6860054294564728E-2</v>
      </c>
      <c r="S52" s="45">
        <f t="shared" si="14"/>
        <v>-3.1559971348092131E-3</v>
      </c>
      <c r="T52" s="45">
        <f t="shared" si="14"/>
        <v>4.5969002883886056E-3</v>
      </c>
      <c r="U52" s="45">
        <f t="shared" si="14"/>
        <v>-1.4409031535793648E-3</v>
      </c>
    </row>
    <row r="53" spans="1:21" hidden="1" x14ac:dyDescent="0.25">
      <c r="A53" s="45" t="s">
        <v>61</v>
      </c>
      <c r="B53" s="45">
        <v>2006</v>
      </c>
      <c r="C53" s="45">
        <f t="shared" si="10"/>
        <v>-9.003943433916306E-3</v>
      </c>
      <c r="D53" s="45">
        <f t="shared" si="10"/>
        <v>-1.2330068089313362E-2</v>
      </c>
      <c r="E53" s="45">
        <f t="shared" si="10"/>
        <v>2.1334011523229668E-2</v>
      </c>
      <c r="G53" s="45">
        <f t="shared" si="11"/>
        <v>-8.1632038820676767E-3</v>
      </c>
      <c r="H53" s="45">
        <f t="shared" si="11"/>
        <v>-3.688112862741233E-3</v>
      </c>
      <c r="I53" s="45">
        <f t="shared" si="11"/>
        <v>1.1851316744808882E-2</v>
      </c>
      <c r="K53" s="45">
        <f t="shared" si="12"/>
        <v>-2.3003518923115057E-2</v>
      </c>
      <c r="L53" s="45">
        <f t="shared" si="12"/>
        <v>2.4234674676240631E-4</v>
      </c>
      <c r="M53" s="45">
        <f t="shared" si="12"/>
        <v>2.2761172176352651E-2</v>
      </c>
      <c r="O53" s="45">
        <f t="shared" si="13"/>
        <v>-5.5413465795314809E-3</v>
      </c>
      <c r="P53" s="45">
        <f t="shared" si="13"/>
        <v>-1.7076226431046365E-2</v>
      </c>
      <c r="Q53" s="45">
        <f t="shared" si="13"/>
        <v>2.2617573010577874E-2</v>
      </c>
      <c r="S53" s="45">
        <f t="shared" si="14"/>
        <v>-5.6523795342962035E-3</v>
      </c>
      <c r="T53" s="45">
        <f t="shared" si="14"/>
        <v>-2.8765198227950567E-2</v>
      </c>
      <c r="U53" s="45">
        <f t="shared" si="14"/>
        <v>3.4417577762246632E-2</v>
      </c>
    </row>
    <row r="54" spans="1:21" hidden="1" x14ac:dyDescent="0.25">
      <c r="A54" s="45" t="s">
        <v>61</v>
      </c>
      <c r="B54" s="45">
        <v>2007</v>
      </c>
      <c r="C54" s="45">
        <f t="shared" si="10"/>
        <v>4.5304822859481286E-3</v>
      </c>
      <c r="D54" s="45">
        <f t="shared" si="10"/>
        <v>1.6261515630776047E-2</v>
      </c>
      <c r="E54" s="45">
        <f t="shared" si="10"/>
        <v>-2.0791997916724148E-2</v>
      </c>
      <c r="G54" s="45">
        <f t="shared" si="11"/>
        <v>-7.9376320348285845E-3</v>
      </c>
      <c r="H54" s="45">
        <f t="shared" si="11"/>
        <v>2.0859602879485517E-3</v>
      </c>
      <c r="I54" s="45">
        <f t="shared" si="11"/>
        <v>5.8516717368800597E-3</v>
      </c>
      <c r="K54" s="45">
        <f t="shared" si="12"/>
        <v>-6.1817982175340069E-3</v>
      </c>
      <c r="L54" s="45">
        <f t="shared" si="12"/>
        <v>1.3779105154915622E-2</v>
      </c>
      <c r="M54" s="45">
        <f t="shared" si="12"/>
        <v>-7.597306947381699E-3</v>
      </c>
      <c r="O54" s="45">
        <f t="shared" si="13"/>
        <v>-9.0439177018891981E-3</v>
      </c>
      <c r="P54" s="45">
        <f t="shared" si="13"/>
        <v>-2.7456447657108196E-3</v>
      </c>
      <c r="Q54" s="45">
        <f t="shared" si="13"/>
        <v>1.17895624576001E-2</v>
      </c>
      <c r="S54" s="45">
        <f t="shared" si="14"/>
        <v>-2.913292179267668E-3</v>
      </c>
      <c r="T54" s="45">
        <f t="shared" si="14"/>
        <v>2.6472562522498327E-2</v>
      </c>
      <c r="U54" s="45">
        <f t="shared" si="14"/>
        <v>-2.3559270343230576E-2</v>
      </c>
    </row>
    <row r="55" spans="1:21" hidden="1" x14ac:dyDescent="0.25">
      <c r="A55" s="45" t="s">
        <v>61</v>
      </c>
      <c r="B55" s="45">
        <v>2008</v>
      </c>
      <c r="C55" s="45">
        <f t="shared" si="10"/>
        <v>9.1021053209949521E-3</v>
      </c>
      <c r="D55" s="45">
        <f t="shared" si="10"/>
        <v>-6.503824027820071E-3</v>
      </c>
      <c r="E55" s="45">
        <f t="shared" si="10"/>
        <v>-2.5982812931748533E-3</v>
      </c>
      <c r="G55" s="45">
        <f t="shared" si="11"/>
        <v>-2.3386606423667355E-3</v>
      </c>
      <c r="H55" s="45">
        <f t="shared" si="11"/>
        <v>2.0264338491037537E-3</v>
      </c>
      <c r="I55" s="45">
        <f t="shared" si="11"/>
        <v>3.1222679326292635E-4</v>
      </c>
      <c r="K55" s="45">
        <f t="shared" si="12"/>
        <v>2.3887021692590715E-2</v>
      </c>
      <c r="L55" s="45">
        <f t="shared" si="12"/>
        <v>-1.4660868086526085E-2</v>
      </c>
      <c r="M55" s="45">
        <f t="shared" si="12"/>
        <v>-9.2261536060646021E-3</v>
      </c>
      <c r="O55" s="45">
        <f t="shared" si="13"/>
        <v>-1.1242386259677689E-2</v>
      </c>
      <c r="P55" s="45">
        <f t="shared" si="13"/>
        <v>-2.0370850475318059E-4</v>
      </c>
      <c r="Q55" s="45">
        <f t="shared" si="13"/>
        <v>1.1446094774430815E-2</v>
      </c>
      <c r="S55" s="45">
        <f t="shared" si="14"/>
        <v>1.6188902165321928E-3</v>
      </c>
      <c r="T55" s="45">
        <f t="shared" si="14"/>
        <v>-2.9759371768875997E-3</v>
      </c>
      <c r="U55" s="45">
        <f t="shared" si="14"/>
        <v>1.3570469603553237E-3</v>
      </c>
    </row>
    <row r="56" spans="1:21" hidden="1" x14ac:dyDescent="0.25"/>
    <row r="57" spans="1:21" hidden="1" x14ac:dyDescent="0.25"/>
    <row r="58" spans="1:21" hidden="1" x14ac:dyDescent="0.25">
      <c r="A58" s="45" t="s">
        <v>62</v>
      </c>
      <c r="B58" s="45">
        <v>2000</v>
      </c>
      <c r="C58" s="45">
        <f>C14-C36</f>
        <v>0</v>
      </c>
      <c r="D58" s="45">
        <f>D14-D36</f>
        <v>0</v>
      </c>
      <c r="E58" s="45">
        <f>E14-E36</f>
        <v>0</v>
      </c>
      <c r="G58" s="45">
        <f>G14-G36</f>
        <v>0</v>
      </c>
      <c r="H58" s="45">
        <f>H14-H36</f>
        <v>0</v>
      </c>
      <c r="I58" s="45">
        <f>I14-I36</f>
        <v>0</v>
      </c>
      <c r="K58" s="45">
        <f>K14-K36</f>
        <v>0</v>
      </c>
      <c r="L58" s="45">
        <f>L14-L36</f>
        <v>0</v>
      </c>
      <c r="M58" s="45">
        <f>M14-M36</f>
        <v>0</v>
      </c>
      <c r="O58" s="45">
        <f>O14-O36</f>
        <v>0</v>
      </c>
      <c r="P58" s="45">
        <f>P14-P36</f>
        <v>0</v>
      </c>
      <c r="Q58" s="45">
        <f>Q14-Q36</f>
        <v>0</v>
      </c>
      <c r="S58" s="45">
        <f>S14-S36</f>
        <v>0</v>
      </c>
      <c r="T58" s="45">
        <f>T14-T36</f>
        <v>0</v>
      </c>
      <c r="U58" s="45">
        <f>U14-U36</f>
        <v>0</v>
      </c>
    </row>
    <row r="59" spans="1:21" hidden="1" x14ac:dyDescent="0.25">
      <c r="A59" s="45" t="s">
        <v>62</v>
      </c>
      <c r="B59" s="45">
        <v>2001</v>
      </c>
      <c r="C59" s="45">
        <f t="shared" ref="C59:E66" si="15">C15-C37</f>
        <v>5.8873225883468994E-3</v>
      </c>
      <c r="D59" s="45">
        <f t="shared" si="15"/>
        <v>7.3685214752102768E-3</v>
      </c>
      <c r="E59" s="45">
        <f t="shared" si="15"/>
        <v>-1.3255844063557176E-2</v>
      </c>
      <c r="G59" s="45">
        <f t="shared" ref="G59:I66" si="16">G15-G37</f>
        <v>-3.8003783707649397E-3</v>
      </c>
      <c r="H59" s="45">
        <f t="shared" si="16"/>
        <v>5.4229295913653108E-3</v>
      </c>
      <c r="I59" s="45">
        <f t="shared" si="16"/>
        <v>-1.6225512306002887E-3</v>
      </c>
      <c r="K59" s="45">
        <f t="shared" ref="K59:M66" si="17">K15-K37</f>
        <v>5.2364439426186293E-3</v>
      </c>
      <c r="L59" s="45">
        <f t="shared" si="17"/>
        <v>1.0633770220795369E-2</v>
      </c>
      <c r="M59" s="45">
        <f t="shared" si="17"/>
        <v>-1.5870214163414054E-2</v>
      </c>
      <c r="O59" s="45">
        <f t="shared" ref="O59:Q66" si="18">O15-O37</f>
        <v>-2.6519592135271219E-4</v>
      </c>
      <c r="P59" s="45">
        <f t="shared" si="18"/>
        <v>1.4301575640351949E-2</v>
      </c>
      <c r="Q59" s="45">
        <f t="shared" si="18"/>
        <v>-1.4036379718999237E-2</v>
      </c>
      <c r="S59" s="45">
        <f t="shared" ref="S59:U66" si="19">S15-S37</f>
        <v>1.8274670420833972E-2</v>
      </c>
      <c r="T59" s="45">
        <f t="shared" si="19"/>
        <v>-7.3364915077332449E-3</v>
      </c>
      <c r="U59" s="45">
        <f t="shared" si="19"/>
        <v>-1.0938178913100727E-2</v>
      </c>
    </row>
    <row r="60" spans="1:21" hidden="1" x14ac:dyDescent="0.25">
      <c r="A60" s="45" t="s">
        <v>62</v>
      </c>
      <c r="B60" s="45">
        <v>2002</v>
      </c>
      <c r="C60" s="45">
        <f t="shared" si="15"/>
        <v>-9.3344300012409009E-3</v>
      </c>
      <c r="D60" s="45">
        <f t="shared" si="15"/>
        <v>1.3654661892290809E-2</v>
      </c>
      <c r="E60" s="45">
        <f t="shared" si="15"/>
        <v>-4.3202318810500184E-3</v>
      </c>
      <c r="G60" s="45">
        <f t="shared" si="16"/>
        <v>-8.8709286018909539E-3</v>
      </c>
      <c r="H60" s="45">
        <f t="shared" si="16"/>
        <v>6.6405374245979698E-3</v>
      </c>
      <c r="I60" s="45">
        <f t="shared" si="16"/>
        <v>2.2303911872930682E-3</v>
      </c>
      <c r="K60" s="45">
        <f t="shared" si="17"/>
        <v>-5.7915009246103377E-3</v>
      </c>
      <c r="L60" s="45">
        <f t="shared" si="17"/>
        <v>-2.6893087196800392E-3</v>
      </c>
      <c r="M60" s="45">
        <f t="shared" si="17"/>
        <v>8.4808096442902103E-3</v>
      </c>
      <c r="O60" s="45">
        <f t="shared" si="18"/>
        <v>-4.1865706537883296E-3</v>
      </c>
      <c r="P60" s="45">
        <f t="shared" si="18"/>
        <v>-7.3009143659433784E-3</v>
      </c>
      <c r="Q60" s="45">
        <f t="shared" si="18"/>
        <v>1.1487485029731681E-2</v>
      </c>
      <c r="S60" s="45">
        <f t="shared" si="19"/>
        <v>-1.4872941710392468E-2</v>
      </c>
      <c r="T60" s="45">
        <f t="shared" si="19"/>
        <v>9.3764395170935488E-3</v>
      </c>
      <c r="U60" s="45">
        <f t="shared" si="19"/>
        <v>5.4965021832988903E-3</v>
      </c>
    </row>
    <row r="61" spans="1:21" hidden="1" x14ac:dyDescent="0.25">
      <c r="A61" s="45" t="s">
        <v>62</v>
      </c>
      <c r="B61" s="45">
        <v>2003</v>
      </c>
      <c r="C61" s="45">
        <f t="shared" si="15"/>
        <v>6.1193191418562609E-3</v>
      </c>
      <c r="D61" s="45">
        <f t="shared" si="15"/>
        <v>-1.1505897833015644E-2</v>
      </c>
      <c r="E61" s="45">
        <f t="shared" si="15"/>
        <v>5.3865786811593264E-3</v>
      </c>
      <c r="G61" s="45">
        <f t="shared" si="16"/>
        <v>9.0320603679668876E-3</v>
      </c>
      <c r="H61" s="45">
        <f t="shared" si="16"/>
        <v>-1.3574961178305367E-3</v>
      </c>
      <c r="I61" s="45">
        <f t="shared" si="16"/>
        <v>-7.6745642501363509E-3</v>
      </c>
      <c r="K61" s="45">
        <f t="shared" si="17"/>
        <v>5.3379710518054735E-3</v>
      </c>
      <c r="L61" s="45">
        <f t="shared" si="17"/>
        <v>-6.0140116372452423E-3</v>
      </c>
      <c r="M61" s="45">
        <f t="shared" si="17"/>
        <v>6.7604058543979662E-4</v>
      </c>
      <c r="O61" s="45">
        <f t="shared" si="18"/>
        <v>-1.3149819859869183E-2</v>
      </c>
      <c r="P61" s="45">
        <f t="shared" si="18"/>
        <v>-5.4132654825161941E-3</v>
      </c>
      <c r="Q61" s="45">
        <f t="shared" si="18"/>
        <v>1.8563085342385488E-2</v>
      </c>
      <c r="S61" s="45">
        <f t="shared" si="19"/>
        <v>-6.0665702426115908E-3</v>
      </c>
      <c r="T61" s="45">
        <f t="shared" si="19"/>
        <v>2.32641093557025E-2</v>
      </c>
      <c r="U61" s="45">
        <f t="shared" si="19"/>
        <v>-1.7197539113090965E-2</v>
      </c>
    </row>
    <row r="62" spans="1:21" hidden="1" x14ac:dyDescent="0.25">
      <c r="A62" s="45" t="s">
        <v>62</v>
      </c>
      <c r="B62" s="45">
        <v>2004</v>
      </c>
      <c r="C62" s="45">
        <f t="shared" si="15"/>
        <v>1.1461130692629051E-3</v>
      </c>
      <c r="D62" s="45">
        <f t="shared" si="15"/>
        <v>-1.364911195242291E-3</v>
      </c>
      <c r="E62" s="45">
        <f t="shared" si="15"/>
        <v>2.187981259793581E-4</v>
      </c>
      <c r="G62" s="45">
        <f t="shared" si="16"/>
        <v>1.4373615547884078E-3</v>
      </c>
      <c r="H62" s="45">
        <f t="shared" si="16"/>
        <v>-2.4266955387948708E-2</v>
      </c>
      <c r="I62" s="45">
        <f t="shared" si="16"/>
        <v>2.28295938331603E-2</v>
      </c>
      <c r="K62" s="45">
        <f t="shared" si="17"/>
        <v>-1.3410109326171038E-2</v>
      </c>
      <c r="L62" s="45">
        <f t="shared" si="17"/>
        <v>-2.6595782001967994E-3</v>
      </c>
      <c r="M62" s="45">
        <f t="shared" si="17"/>
        <v>1.6069687526367948E-2</v>
      </c>
      <c r="O62" s="45">
        <f t="shared" si="18"/>
        <v>-1.8390235158460583E-2</v>
      </c>
      <c r="P62" s="45">
        <f t="shared" si="18"/>
        <v>-6.3732201851257608E-3</v>
      </c>
      <c r="Q62" s="45">
        <f t="shared" si="18"/>
        <v>2.4763455353586372E-2</v>
      </c>
      <c r="S62" s="45">
        <f t="shared" si="19"/>
        <v>-1.8183029156364466E-2</v>
      </c>
      <c r="T62" s="45">
        <f t="shared" si="19"/>
        <v>-1.726154459047613E-3</v>
      </c>
      <c r="U62" s="45">
        <f t="shared" si="19"/>
        <v>1.9909183615412052E-2</v>
      </c>
    </row>
    <row r="63" spans="1:21" hidden="1" x14ac:dyDescent="0.25">
      <c r="A63" s="45" t="s">
        <v>62</v>
      </c>
      <c r="B63" s="45">
        <v>2005</v>
      </c>
      <c r="C63" s="45">
        <f t="shared" si="15"/>
        <v>1.7018025395508979E-2</v>
      </c>
      <c r="D63" s="45">
        <f t="shared" si="15"/>
        <v>-1.1179697547514023E-2</v>
      </c>
      <c r="E63" s="45">
        <f t="shared" si="15"/>
        <v>-5.8383278479949841E-3</v>
      </c>
      <c r="G63" s="45">
        <f t="shared" si="16"/>
        <v>9.3201326916452498E-3</v>
      </c>
      <c r="H63" s="45">
        <f t="shared" si="16"/>
        <v>-4.4448664855999964E-3</v>
      </c>
      <c r="I63" s="45">
        <f t="shared" si="16"/>
        <v>-4.8752662060451701E-3</v>
      </c>
      <c r="K63" s="45">
        <f t="shared" si="17"/>
        <v>1.5897606434944256E-2</v>
      </c>
      <c r="L63" s="45">
        <f t="shared" si="17"/>
        <v>-6.4198760648455644E-3</v>
      </c>
      <c r="M63" s="45">
        <f t="shared" si="17"/>
        <v>-9.4777303700986915E-3</v>
      </c>
      <c r="O63" s="45">
        <f t="shared" si="18"/>
        <v>-1.1684090294803356E-2</v>
      </c>
      <c r="P63" s="45">
        <f t="shared" si="18"/>
        <v>1.9645623689362568E-2</v>
      </c>
      <c r="Q63" s="45">
        <f t="shared" si="18"/>
        <v>-7.9615333945592948E-3</v>
      </c>
      <c r="S63" s="45">
        <f t="shared" si="19"/>
        <v>-1.4675505933416794E-2</v>
      </c>
      <c r="T63" s="45">
        <f t="shared" si="19"/>
        <v>-1.3223749455454348E-4</v>
      </c>
      <c r="U63" s="45">
        <f t="shared" si="19"/>
        <v>1.480774342797142E-2</v>
      </c>
    </row>
    <row r="64" spans="1:21" hidden="1" x14ac:dyDescent="0.25">
      <c r="A64" s="45" t="s">
        <v>62</v>
      </c>
      <c r="B64" s="45">
        <v>2006</v>
      </c>
      <c r="C64" s="45">
        <f t="shared" si="15"/>
        <v>-3.1312450892511112E-3</v>
      </c>
      <c r="D64" s="45">
        <f t="shared" si="15"/>
        <v>-1.5100912954512213E-2</v>
      </c>
      <c r="E64" s="45">
        <f t="shared" si="15"/>
        <v>1.8232158043763436E-2</v>
      </c>
      <c r="G64" s="45">
        <f t="shared" si="16"/>
        <v>-4.0199388790061463E-3</v>
      </c>
      <c r="H64" s="45">
        <f t="shared" si="16"/>
        <v>-4.8108768855562589E-3</v>
      </c>
      <c r="I64" s="45">
        <f t="shared" si="16"/>
        <v>8.8308157645623497E-3</v>
      </c>
      <c r="K64" s="45">
        <f t="shared" si="17"/>
        <v>-1.8659052653877378E-2</v>
      </c>
      <c r="L64" s="45">
        <f t="shared" si="17"/>
        <v>3.6262036198492498E-3</v>
      </c>
      <c r="M64" s="45">
        <f t="shared" si="17"/>
        <v>1.5032849034028128E-2</v>
      </c>
      <c r="O64" s="45">
        <f t="shared" si="18"/>
        <v>-1.1930860206640637E-2</v>
      </c>
      <c r="P64" s="45">
        <f t="shared" si="18"/>
        <v>-7.6369294226994178E-3</v>
      </c>
      <c r="Q64" s="45">
        <f t="shared" si="18"/>
        <v>1.9567789629339916E-2</v>
      </c>
      <c r="S64" s="45">
        <f t="shared" si="19"/>
        <v>-1.5154082139472169E-2</v>
      </c>
      <c r="T64" s="45">
        <f t="shared" si="19"/>
        <v>-3.1591196015573669E-2</v>
      </c>
      <c r="U64" s="45">
        <f t="shared" si="19"/>
        <v>4.67452781550457E-2</v>
      </c>
    </row>
    <row r="65" spans="1:21" hidden="1" x14ac:dyDescent="0.25">
      <c r="A65" s="45" t="s">
        <v>62</v>
      </c>
      <c r="B65" s="45">
        <v>2007</v>
      </c>
      <c r="C65" s="45">
        <f t="shared" si="15"/>
        <v>3.5821727610580723E-3</v>
      </c>
      <c r="D65" s="45">
        <f t="shared" si="15"/>
        <v>3.8415334714606564E-3</v>
      </c>
      <c r="E65" s="45">
        <f t="shared" si="15"/>
        <v>-7.4237062325188674E-3</v>
      </c>
      <c r="G65" s="45">
        <f t="shared" si="16"/>
        <v>-9.7312916315429043E-3</v>
      </c>
      <c r="H65" s="45">
        <f t="shared" si="16"/>
        <v>-2.4985811473876018E-3</v>
      </c>
      <c r="I65" s="45">
        <f t="shared" si="16"/>
        <v>1.2229872768930505E-2</v>
      </c>
      <c r="K65" s="45">
        <f t="shared" si="17"/>
        <v>-1.2066462010813739E-2</v>
      </c>
      <c r="L65" s="45">
        <f t="shared" si="17"/>
        <v>7.5276520151063842E-3</v>
      </c>
      <c r="M65" s="45">
        <f t="shared" si="17"/>
        <v>4.5388099857072151E-3</v>
      </c>
      <c r="O65" s="45">
        <f t="shared" si="18"/>
        <v>-1.5224406301280385E-2</v>
      </c>
      <c r="P65" s="45">
        <f t="shared" si="18"/>
        <v>-1.1058799310151385E-2</v>
      </c>
      <c r="Q65" s="45">
        <f t="shared" si="18"/>
        <v>2.6283205601431936E-2</v>
      </c>
      <c r="S65" s="45">
        <f t="shared" si="19"/>
        <v>-9.1864307692333114E-3</v>
      </c>
      <c r="T65" s="45">
        <f t="shared" si="19"/>
        <v>-1.4482731710852015E-3</v>
      </c>
      <c r="U65" s="45">
        <f t="shared" si="19"/>
        <v>1.0634703940318513E-2</v>
      </c>
    </row>
    <row r="66" spans="1:21" hidden="1" x14ac:dyDescent="0.25">
      <c r="A66" s="45" t="s">
        <v>62</v>
      </c>
      <c r="B66" s="45">
        <v>2008</v>
      </c>
      <c r="C66" s="45">
        <f t="shared" si="15"/>
        <v>1.0286390768715792E-2</v>
      </c>
      <c r="D66" s="45">
        <f t="shared" si="15"/>
        <v>-2.4069064600382162E-3</v>
      </c>
      <c r="E66" s="45">
        <f t="shared" si="15"/>
        <v>-7.8794843086775757E-3</v>
      </c>
      <c r="G66" s="45">
        <f t="shared" si="16"/>
        <v>-6.6934046474762254E-3</v>
      </c>
      <c r="H66" s="45">
        <f t="shared" si="16"/>
        <v>-2.1800470007988237E-3</v>
      </c>
      <c r="I66" s="45">
        <f t="shared" si="16"/>
        <v>8.8734516482750214E-3</v>
      </c>
      <c r="K66" s="45">
        <f t="shared" si="17"/>
        <v>2.097119925154517E-2</v>
      </c>
      <c r="L66" s="45">
        <f t="shared" si="17"/>
        <v>-1.5693272719179946E-2</v>
      </c>
      <c r="M66" s="45">
        <f t="shared" si="17"/>
        <v>-5.2779265323652513E-3</v>
      </c>
      <c r="O66" s="45">
        <f t="shared" si="18"/>
        <v>-1.9150576195964192E-2</v>
      </c>
      <c r="P66" s="45">
        <f t="shared" si="18"/>
        <v>-1.1636186073404026E-2</v>
      </c>
      <c r="Q66" s="45">
        <f t="shared" si="18"/>
        <v>3.0786762279368163E-2</v>
      </c>
      <c r="S66" s="45">
        <f t="shared" si="19"/>
        <v>-4.2463720669669303E-3</v>
      </c>
      <c r="T66" s="45">
        <f t="shared" si="19"/>
        <v>-5.8125430697003599E-3</v>
      </c>
      <c r="U66" s="45">
        <f t="shared" si="19"/>
        <v>1.0058915136667235E-2</v>
      </c>
    </row>
    <row r="68" spans="1:21" x14ac:dyDescent="0.25">
      <c r="B68" s="45" t="s">
        <v>64</v>
      </c>
    </row>
    <row r="69" spans="1:21" x14ac:dyDescent="0.25">
      <c r="A69" s="45" t="s">
        <v>65</v>
      </c>
      <c r="B69" s="45" t="s">
        <v>63</v>
      </c>
      <c r="C69" s="121">
        <f>SQRT(SUMSQ(C47:E55))</f>
        <v>5.4644382445038532E-2</v>
      </c>
      <c r="D69" s="121">
        <f>SQRT(SUMSQ(G47:I55))</f>
        <v>5.3861518302147644E-2</v>
      </c>
      <c r="E69" s="121">
        <f>SQRT(SUMSQ(K47:M55))</f>
        <v>6.8692327595255398E-2</v>
      </c>
      <c r="F69" s="121">
        <f>SQRT(SUMSQ(O47:Q55))</f>
        <v>6.7023477877471732E-2</v>
      </c>
      <c r="G69" s="121">
        <f>SQRT(SUMSQ(S47:U55))</f>
        <v>8.5987164788817586E-2</v>
      </c>
    </row>
    <row r="70" spans="1:21" x14ac:dyDescent="0.25">
      <c r="A70" s="45" t="s">
        <v>66</v>
      </c>
      <c r="B70" s="45" t="s">
        <v>63</v>
      </c>
      <c r="C70" s="121">
        <f>SQRT(SUMSQ(C58:E66))</f>
        <v>4.5103426506826257E-2</v>
      </c>
      <c r="D70" s="121">
        <f>SQRT(SUMSQ(G58:I66))</f>
        <v>4.5334210423704988E-2</v>
      </c>
      <c r="E70" s="121">
        <f>SQRT(SUMSQ(K58:M66))</f>
        <v>5.4066461305266017E-2</v>
      </c>
      <c r="F70" s="121">
        <f>SQRT(SUMSQ(O58:Q66))</f>
        <v>7.6207301263463492E-2</v>
      </c>
      <c r="G70" s="121">
        <f>SQRT(SUMSQ(S58:U66))</f>
        <v>8.155079596293191E-2</v>
      </c>
    </row>
    <row r="73" spans="1:21" x14ac:dyDescent="0.25">
      <c r="C73" s="121"/>
      <c r="D73" s="121"/>
      <c r="E73" s="121"/>
      <c r="F73" s="121"/>
      <c r="G73" s="121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opLeftCell="D1" zoomScale="55" zoomScaleNormal="55" workbookViewId="0">
      <selection activeCell="C5" sqref="C5:C9"/>
    </sheetView>
  </sheetViews>
  <sheetFormatPr defaultRowHeight="15" x14ac:dyDescent="0.25"/>
  <cols>
    <col min="1" max="2" width="9.140625" style="45"/>
    <col min="3" max="3" width="11.7109375" style="45" customWidth="1"/>
    <col min="4" max="7" width="11.5703125" style="45" bestFit="1" customWidth="1"/>
    <col min="8" max="10" width="9.140625" style="45"/>
    <col min="11" max="13" width="9.140625" style="45" customWidth="1"/>
    <col min="14" max="14" width="10.5703125" style="45" customWidth="1"/>
    <col min="15" max="21" width="9.140625" style="45" customWidth="1"/>
    <col min="22" max="22" width="9.140625" style="45"/>
    <col min="23" max="31" width="9.140625" style="45" customWidth="1"/>
    <col min="32" max="16384" width="9.140625" style="45"/>
  </cols>
  <sheetData>
    <row r="1" spans="1:25" x14ac:dyDescent="0.25">
      <c r="C1" s="119"/>
      <c r="D1" s="45" t="s">
        <v>55</v>
      </c>
    </row>
    <row r="4" spans="1:25" x14ac:dyDescent="0.25">
      <c r="C4" s="45" t="s">
        <v>41</v>
      </c>
      <c r="D4" s="120" t="s">
        <v>42</v>
      </c>
      <c r="E4" s="120" t="s">
        <v>43</v>
      </c>
      <c r="F4" s="120" t="s">
        <v>44</v>
      </c>
      <c r="G4" s="120" t="s">
        <v>45</v>
      </c>
      <c r="H4" s="120" t="s">
        <v>46</v>
      </c>
      <c r="I4" s="120" t="s">
        <v>47</v>
      </c>
      <c r="J4" s="120" t="s">
        <v>49</v>
      </c>
      <c r="K4" s="120" t="s">
        <v>50</v>
      </c>
      <c r="L4" s="120" t="s">
        <v>51</v>
      </c>
      <c r="M4" s="120" t="s">
        <v>52</v>
      </c>
      <c r="N4" s="120" t="s">
        <v>53</v>
      </c>
      <c r="O4" s="120" t="s">
        <v>54</v>
      </c>
    </row>
    <row r="5" spans="1:25" x14ac:dyDescent="0.25">
      <c r="C5" s="45">
        <v>1984</v>
      </c>
      <c r="D5" s="120">
        <f>HLOOKUP(D$4,diffusion,MATCH('H-Graphs'!$C5,'Model solutions'!$C$5:$C$9,0)+1,FALSE)</f>
        <v>0.20612</v>
      </c>
      <c r="E5" s="120">
        <f>HLOOKUP(E$4,diffusion,MATCH('H-Graphs'!$C5,'Model solutions'!$C$5:$C$9,0)+1,FALSE)</f>
        <v>0.1164</v>
      </c>
      <c r="F5" s="120">
        <f>HLOOKUP(F$4,diffusion,MATCH('H-Graphs'!$C5,'Model solutions'!$C$5:$C$9,0)+1,FALSE)</f>
        <v>8.1210000000000004E-2</v>
      </c>
      <c r="G5" s="120">
        <f>HLOOKUP(G$4,diffusion,MATCH('H-Graphs'!$C5,'Model solutions'!$C$5:$C$9,0)+1,FALSE)</f>
        <v>4.8759999999999998E-2</v>
      </c>
      <c r="H5" s="120">
        <f>HLOOKUP(H$4,diffusion,MATCH('H-Graphs'!$C5,'Model solutions'!$C$5:$C$9,0)+1,FALSE)</f>
        <v>0.31219000000000002</v>
      </c>
      <c r="I5" s="120">
        <f>HLOOKUP(I$4,diffusion,MATCH('H-Graphs'!$C5,'Model solutions'!$C$5:$C$9,0)+1,FALSE)</f>
        <v>0.11176</v>
      </c>
      <c r="J5" s="120">
        <f>HLOOKUP(J$4,diffusion,MATCH('H-Graphs'!$C5,'Model solutions'!$C$5:$C$9,0)+1,FALSE)</f>
        <v>0</v>
      </c>
      <c r="K5" s="120">
        <f>HLOOKUP(K$4,diffusion,MATCH('H-Graphs'!$C5,'Model solutions'!$C$5:$C$9,0)+1,FALSE)</f>
        <v>0</v>
      </c>
      <c r="L5" s="120">
        <f>HLOOKUP(L$4,diffusion,MATCH('H-Graphs'!$C5,'Model solutions'!$C$5:$C$9,0)+1,FALSE)</f>
        <v>0</v>
      </c>
      <c r="M5" s="120">
        <f>HLOOKUP(M$4,diffusion,MATCH('H-Graphs'!$C5,'Model solutions'!$C$5:$C$9,0)+1,FALSE)</f>
        <v>0</v>
      </c>
      <c r="N5" s="120">
        <f>HLOOKUP(N$4,diffusion,MATCH('H-Graphs'!$C5,'Model solutions'!$C$5:$C$9,0)+1,FALSE)</f>
        <v>0</v>
      </c>
      <c r="O5" s="120">
        <f>HLOOKUP(O$4,diffusion,MATCH('H-Graphs'!$C5,'Model solutions'!$C$5:$C$9,0)+1,FALSE)</f>
        <v>0</v>
      </c>
    </row>
    <row r="6" spans="1:25" x14ac:dyDescent="0.25">
      <c r="C6" s="45">
        <v>1983</v>
      </c>
      <c r="D6" s="120">
        <f>HLOOKUP(D$4,diffusion,MATCH('H-Graphs'!$C6,'Model solutions'!$C$5:$C$9,0)+1,FALSE)</f>
        <v>0.28876000000000002</v>
      </c>
      <c r="E6" s="120">
        <f>HLOOKUP(E$4,diffusion,MATCH('H-Graphs'!$C6,'Model solutions'!$C$5:$C$9,0)+1,FALSE)</f>
        <v>9.0357999999999994E-2</v>
      </c>
      <c r="F6" s="120">
        <f>HLOOKUP(F$4,diffusion,MATCH('H-Graphs'!$C6,'Model solutions'!$C$5:$C$9,0)+1,FALSE)</f>
        <v>9.6392000000000005E-2</v>
      </c>
      <c r="G6" s="120">
        <f>HLOOKUP(G$4,diffusion,MATCH('H-Graphs'!$C6,'Model solutions'!$C$5:$C$9,0)+1,FALSE)</f>
        <v>7.0599999999999996E-2</v>
      </c>
      <c r="H6" s="120">
        <f>HLOOKUP(H$4,diffusion,MATCH('H-Graphs'!$C6,'Model solutions'!$C$5:$C$9,0)+1,FALSE)</f>
        <v>0.36199799999999999</v>
      </c>
      <c r="I6" s="120">
        <f>HLOOKUP(I$4,diffusion,MATCH('H-Graphs'!$C6,'Model solutions'!$C$5:$C$9,0)+1,FALSE)</f>
        <v>0.10813</v>
      </c>
      <c r="J6" s="120">
        <f>HLOOKUP(J$4,diffusion,MATCH('H-Graphs'!$C6,'Model solutions'!$C$5:$C$9,0)+1,FALSE)</f>
        <v>0</v>
      </c>
      <c r="K6" s="120">
        <f>HLOOKUP(K$4,diffusion,MATCH('H-Graphs'!$C6,'Model solutions'!$C$5:$C$9,0)+1,FALSE)</f>
        <v>0</v>
      </c>
      <c r="L6" s="120">
        <f>HLOOKUP(L$4,diffusion,MATCH('H-Graphs'!$C6,'Model solutions'!$C$5:$C$9,0)+1,FALSE)</f>
        <v>0</v>
      </c>
      <c r="M6" s="120">
        <f>HLOOKUP(M$4,diffusion,MATCH('H-Graphs'!$C6,'Model solutions'!$C$5:$C$9,0)+1,FALSE)</f>
        <v>0</v>
      </c>
      <c r="N6" s="120">
        <f>HLOOKUP(N$4,diffusion,MATCH('H-Graphs'!$C6,'Model solutions'!$C$5:$C$9,0)+1,FALSE)</f>
        <v>0</v>
      </c>
      <c r="O6" s="120">
        <f>HLOOKUP(O$4,diffusion,MATCH('H-Graphs'!$C6,'Model solutions'!$C$5:$C$9,0)+1,FALSE)</f>
        <v>0</v>
      </c>
    </row>
    <row r="7" spans="1:25" x14ac:dyDescent="0.25">
      <c r="C7" s="45">
        <v>1982</v>
      </c>
      <c r="D7" s="120">
        <f>HLOOKUP(D$4,diffusion,MATCH('H-Graphs'!$C7,'Model solutions'!$C$5:$C$9,0)+1,FALSE)</f>
        <v>0.65910999999999997</v>
      </c>
      <c r="E7" s="120">
        <f>HLOOKUP(E$4,diffusion,MATCH('H-Graphs'!$C7,'Model solutions'!$C$5:$C$9,0)+1,FALSE)</f>
        <v>0.23635999999999999</v>
      </c>
      <c r="F7" s="120">
        <f>HLOOKUP(F$4,diffusion,MATCH('H-Graphs'!$C7,'Model solutions'!$C$5:$C$9,0)+1,FALSE)</f>
        <v>0.42503999999999997</v>
      </c>
      <c r="G7" s="120">
        <f>HLOOKUP(G$4,diffusion,MATCH('H-Graphs'!$C7,'Model solutions'!$C$5:$C$9,0)+1,FALSE)</f>
        <v>0.12255000000000001</v>
      </c>
      <c r="H7" s="120">
        <f>HLOOKUP(H$4,diffusion,MATCH('H-Graphs'!$C7,'Model solutions'!$C$5:$C$9,0)+1,FALSE)</f>
        <v>0.25402000000000002</v>
      </c>
      <c r="I7" s="120">
        <f>HLOOKUP(I$4,diffusion,MATCH('H-Graphs'!$C7,'Model solutions'!$C$5:$C$9,0)+1,FALSE)</f>
        <v>6.633E-2</v>
      </c>
      <c r="J7" s="120">
        <f>HLOOKUP(J$4,diffusion,MATCH('H-Graphs'!$C7,'Model solutions'!$C$5:$C$9,0)+1,FALSE)</f>
        <v>0</v>
      </c>
      <c r="K7" s="120">
        <f>HLOOKUP(K$4,diffusion,MATCH('H-Graphs'!$C7,'Model solutions'!$C$5:$C$9,0)+1,FALSE)</f>
        <v>0</v>
      </c>
      <c r="L7" s="120">
        <f>HLOOKUP(L$4,diffusion,MATCH('H-Graphs'!$C7,'Model solutions'!$C$5:$C$9,0)+1,FALSE)</f>
        <v>0</v>
      </c>
      <c r="M7" s="120">
        <f>HLOOKUP(M$4,diffusion,MATCH('H-Graphs'!$C7,'Model solutions'!$C$5:$C$9,0)+1,FALSE)</f>
        <v>0</v>
      </c>
      <c r="N7" s="120">
        <f>HLOOKUP(N$4,diffusion,MATCH('H-Graphs'!$C7,'Model solutions'!$C$5:$C$9,0)+1,FALSE)</f>
        <v>0</v>
      </c>
      <c r="O7" s="120">
        <f>HLOOKUP(O$4,diffusion,MATCH('H-Graphs'!$C7,'Model solutions'!$C$5:$C$9,0)+1,FALSE)</f>
        <v>0</v>
      </c>
    </row>
    <row r="8" spans="1:25" x14ac:dyDescent="0.25">
      <c r="C8" s="45">
        <v>1981</v>
      </c>
      <c r="D8" s="120">
        <f>HLOOKUP(D$4,diffusion,MATCH('H-Graphs'!$C8,'Model solutions'!$C$5:$C$9,0)+1,FALSE)</f>
        <v>0.41549999999999998</v>
      </c>
      <c r="E8" s="120">
        <f>HLOOKUP(E$4,diffusion,MATCH('H-Graphs'!$C8,'Model solutions'!$C$5:$C$9,0)+1,FALSE)</f>
        <v>0.29137999999999997</v>
      </c>
      <c r="F8" s="120">
        <f>HLOOKUP(F$4,diffusion,MATCH('H-Graphs'!$C8,'Model solutions'!$C$5:$C$9,0)+1,FALSE)</f>
        <v>0.25802000000000003</v>
      </c>
      <c r="G8" s="120">
        <f>HLOOKUP(G$4,diffusion,MATCH('H-Graphs'!$C8,'Model solutions'!$C$5:$C$9,0)+1,FALSE)</f>
        <v>0.13485</v>
      </c>
      <c r="H8" s="120">
        <f>HLOOKUP(H$4,diffusion,MATCH('H-Graphs'!$C8,'Model solutions'!$C$5:$C$9,0)+1,FALSE)</f>
        <v>0.21798999999999999</v>
      </c>
      <c r="I8" s="120">
        <f>HLOOKUP(I$4,diffusion,MATCH('H-Graphs'!$C8,'Model solutions'!$C$5:$C$9,0)+1,FALSE)</f>
        <v>7.4200000000000002E-2</v>
      </c>
      <c r="J8" s="120">
        <f>HLOOKUP(J$4,diffusion,MATCH('H-Graphs'!$C8,'Model solutions'!$C$5:$C$9,0)+1,FALSE)</f>
        <v>0</v>
      </c>
      <c r="K8" s="120">
        <f>HLOOKUP(K$4,diffusion,MATCH('H-Graphs'!$C8,'Model solutions'!$C$5:$C$9,0)+1,FALSE)</f>
        <v>0</v>
      </c>
      <c r="L8" s="120">
        <f>HLOOKUP(L$4,diffusion,MATCH('H-Graphs'!$C8,'Model solutions'!$C$5:$C$9,0)+1,FALSE)</f>
        <v>0</v>
      </c>
      <c r="M8" s="120">
        <f>HLOOKUP(M$4,diffusion,MATCH('H-Graphs'!$C8,'Model solutions'!$C$5:$C$9,0)+1,FALSE)</f>
        <v>0</v>
      </c>
      <c r="N8" s="120">
        <f>HLOOKUP(N$4,diffusion,MATCH('H-Graphs'!$C8,'Model solutions'!$C$5:$C$9,0)+1,FALSE)</f>
        <v>0</v>
      </c>
      <c r="O8" s="120">
        <f>HLOOKUP(O$4,diffusion,MATCH('H-Graphs'!$C8,'Model solutions'!$C$5:$C$9,0)+1,FALSE)</f>
        <v>0</v>
      </c>
    </row>
    <row r="9" spans="1:25" x14ac:dyDescent="0.25">
      <c r="C9" s="45">
        <v>1980</v>
      </c>
      <c r="D9" s="120">
        <f>HLOOKUP(D$4,diffusion,MATCH('H-Graphs'!$C9,'Model solutions'!$C$5:$C$9,0)+1,FALSE)</f>
        <v>0.5262</v>
      </c>
      <c r="E9" s="120">
        <f>HLOOKUP(E$4,diffusion,MATCH('H-Graphs'!$C9,'Model solutions'!$C$5:$C$9,0)+1,FALSE)</f>
        <v>0.45567999999999997</v>
      </c>
      <c r="F9" s="120">
        <f>HLOOKUP(F$4,diffusion,MATCH('H-Graphs'!$C9,'Model solutions'!$C$5:$C$9,0)+1,FALSE)</f>
        <v>0.22722999999999999</v>
      </c>
      <c r="G9" s="120">
        <f>HLOOKUP(G$4,diffusion,MATCH('H-Graphs'!$C9,'Model solutions'!$C$5:$C$9,0)+1,FALSE)</f>
        <v>0.17909</v>
      </c>
      <c r="H9" s="120">
        <f>HLOOKUP(H$4,diffusion,MATCH('H-Graphs'!$C9,'Model solutions'!$C$5:$C$9,0)+1,FALSE)</f>
        <v>0.34426000000000001</v>
      </c>
      <c r="I9" s="120">
        <f>HLOOKUP(I$4,diffusion,MATCH('H-Graphs'!$C9,'Model solutions'!$C$5:$C$9,0)+1,FALSE)</f>
        <v>0.11676</v>
      </c>
      <c r="J9" s="120">
        <f>HLOOKUP(J$4,diffusion,MATCH('H-Graphs'!$C9,'Model solutions'!$C$5:$C$9,0)+1,FALSE)</f>
        <v>0</v>
      </c>
      <c r="K9" s="120">
        <f>HLOOKUP(K$4,diffusion,MATCH('H-Graphs'!$C9,'Model solutions'!$C$5:$C$9,0)+1,FALSE)</f>
        <v>0</v>
      </c>
      <c r="L9" s="120">
        <f>HLOOKUP(L$4,diffusion,MATCH('H-Graphs'!$C9,'Model solutions'!$C$5:$C$9,0)+1,FALSE)</f>
        <v>0</v>
      </c>
      <c r="M9" s="120">
        <f>HLOOKUP(M$4,diffusion,MATCH('H-Graphs'!$C9,'Model solutions'!$C$5:$C$9,0)+1,FALSE)</f>
        <v>0</v>
      </c>
      <c r="N9" s="120">
        <f>HLOOKUP(N$4,diffusion,MATCH('H-Graphs'!$C9,'Model solutions'!$C$5:$C$9,0)+1,FALSE)</f>
        <v>0</v>
      </c>
      <c r="O9" s="120">
        <f>HLOOKUP(O$4,diffusion,MATCH('H-Graphs'!$C9,'Model solutions'!$C$5:$C$9,0)+1,FALSE)</f>
        <v>0</v>
      </c>
    </row>
    <row r="11" spans="1:25" x14ac:dyDescent="0.25">
      <c r="C11" s="10"/>
      <c r="D11" s="10">
        <v>1980</v>
      </c>
      <c r="E11" s="10"/>
      <c r="F11" s="10"/>
      <c r="G11" s="10"/>
      <c r="H11" s="10">
        <v>1981</v>
      </c>
      <c r="I11" s="10"/>
      <c r="J11" s="10"/>
      <c r="K11" s="10"/>
      <c r="L11" s="10">
        <v>1982</v>
      </c>
      <c r="M11" s="10"/>
      <c r="N11" s="10"/>
      <c r="O11" s="10"/>
      <c r="P11" s="10">
        <v>1983</v>
      </c>
      <c r="Q11" s="10"/>
      <c r="R11" s="10"/>
      <c r="S11" s="10"/>
      <c r="T11" s="10">
        <v>1984</v>
      </c>
      <c r="U11" s="10"/>
      <c r="V11" s="10"/>
      <c r="W11" s="10"/>
      <c r="X11" s="10"/>
      <c r="Y11" s="10"/>
    </row>
    <row r="13" spans="1:25" x14ac:dyDescent="0.25">
      <c r="C13" s="10" t="s">
        <v>56</v>
      </c>
      <c r="D13" s="10" t="s">
        <v>58</v>
      </c>
      <c r="E13" s="10" t="s">
        <v>59</v>
      </c>
      <c r="G13" s="10" t="s">
        <v>56</v>
      </c>
      <c r="H13" s="10" t="s">
        <v>58</v>
      </c>
      <c r="I13" s="10" t="s">
        <v>59</v>
      </c>
      <c r="K13" s="10" t="s">
        <v>56</v>
      </c>
      <c r="L13" s="10" t="s">
        <v>58</v>
      </c>
      <c r="M13" s="10" t="s">
        <v>59</v>
      </c>
      <c r="O13" s="10" t="s">
        <v>56</v>
      </c>
      <c r="P13" s="10" t="s">
        <v>58</v>
      </c>
      <c r="Q13" s="10" t="s">
        <v>57</v>
      </c>
      <c r="S13" s="10" t="s">
        <v>56</v>
      </c>
      <c r="T13" s="10" t="s">
        <v>58</v>
      </c>
      <c r="U13" s="10" t="s">
        <v>57</v>
      </c>
      <c r="W13" s="10"/>
      <c r="X13" s="10"/>
      <c r="Y13" s="10"/>
    </row>
    <row r="14" spans="1:25" x14ac:dyDescent="0.25">
      <c r="A14" s="45" t="s">
        <v>60</v>
      </c>
      <c r="B14" s="45">
        <v>2000</v>
      </c>
      <c r="C14" s="45">
        <v>0.18721973094</v>
      </c>
      <c r="D14" s="45">
        <v>0.28251121076000002</v>
      </c>
      <c r="E14" s="45">
        <v>0.53026905829999993</v>
      </c>
      <c r="G14" s="45">
        <v>0.24704724409000001</v>
      </c>
      <c r="H14" s="45">
        <v>0.30413385827</v>
      </c>
      <c r="I14" s="45">
        <v>0.44881889763999999</v>
      </c>
      <c r="K14" s="45">
        <v>0.26808905379999998</v>
      </c>
      <c r="L14" s="45">
        <v>0.27922077921999999</v>
      </c>
      <c r="M14" s="45">
        <v>0.45269016698000003</v>
      </c>
      <c r="O14" s="45">
        <v>0.33747779751000001</v>
      </c>
      <c r="P14" s="45">
        <v>0.23978685613</v>
      </c>
      <c r="Q14" s="45">
        <v>0.42273534635999999</v>
      </c>
      <c r="S14" s="45">
        <v>0.40108892922</v>
      </c>
      <c r="T14" s="45">
        <v>0.23321234120000001</v>
      </c>
      <c r="U14" s="45">
        <v>0.36569872957999999</v>
      </c>
    </row>
    <row r="15" spans="1:25" x14ac:dyDescent="0.25">
      <c r="A15" s="45" t="s">
        <v>60</v>
      </c>
      <c r="B15" s="45">
        <v>2001</v>
      </c>
      <c r="C15" s="45">
        <v>0.17488789237999999</v>
      </c>
      <c r="D15" s="45">
        <v>0.29260089686000001</v>
      </c>
      <c r="E15" s="45">
        <v>0.53251121075999996</v>
      </c>
      <c r="G15" s="45">
        <v>0.21653543307000001</v>
      </c>
      <c r="H15" s="45">
        <v>0.30610236220000003</v>
      </c>
      <c r="I15" s="45">
        <v>0.47736220472000002</v>
      </c>
      <c r="K15" s="45">
        <v>0.22634508349000002</v>
      </c>
      <c r="L15" s="45">
        <v>0.30426716140999999</v>
      </c>
      <c r="M15" s="45">
        <v>0.46938775509999997</v>
      </c>
      <c r="O15" s="45">
        <v>0.26642984013999998</v>
      </c>
      <c r="P15" s="45">
        <v>0.29218472469000001</v>
      </c>
      <c r="Q15" s="45">
        <v>0.44138543517000001</v>
      </c>
      <c r="S15" s="45">
        <v>0.34029038112999999</v>
      </c>
      <c r="T15" s="45">
        <v>0.25680580761999999</v>
      </c>
      <c r="U15" s="45">
        <v>0.40290381125000002</v>
      </c>
    </row>
    <row r="16" spans="1:25" x14ac:dyDescent="0.25">
      <c r="A16" s="45" t="s">
        <v>60</v>
      </c>
      <c r="B16" s="45">
        <v>2002</v>
      </c>
      <c r="C16" s="45">
        <v>0.15358744395000001</v>
      </c>
      <c r="D16" s="45">
        <v>0.29484304933</v>
      </c>
      <c r="E16" s="45">
        <v>0.55156950672999994</v>
      </c>
      <c r="G16" s="45">
        <v>0.19980314961000001</v>
      </c>
      <c r="H16" s="45">
        <v>0.29822834646000002</v>
      </c>
      <c r="I16" s="45">
        <v>0.50196850394000003</v>
      </c>
      <c r="K16" s="45">
        <v>0.20222634507999998</v>
      </c>
      <c r="L16" s="45">
        <v>0.27829313544000001</v>
      </c>
      <c r="M16" s="45">
        <v>0.51948051947999996</v>
      </c>
      <c r="O16" s="45">
        <v>0.22468916519000001</v>
      </c>
      <c r="P16" s="45">
        <v>0.27708703374999999</v>
      </c>
      <c r="Q16" s="45">
        <v>0.49822380107000003</v>
      </c>
      <c r="S16" s="45">
        <v>0.24954627948999999</v>
      </c>
      <c r="T16" s="45">
        <v>0.28856624319000002</v>
      </c>
      <c r="U16" s="45">
        <v>0.46188747731000002</v>
      </c>
    </row>
    <row r="17" spans="1:21" x14ac:dyDescent="0.25">
      <c r="A17" s="45" t="s">
        <v>60</v>
      </c>
      <c r="B17" s="45">
        <v>2003</v>
      </c>
      <c r="C17" s="45">
        <v>0.16704035873999998</v>
      </c>
      <c r="D17" s="45">
        <v>0.26457399103000001</v>
      </c>
      <c r="E17" s="45">
        <v>0.56838565021999998</v>
      </c>
      <c r="G17" s="45">
        <v>0.2125984252</v>
      </c>
      <c r="H17" s="45">
        <v>0.28051181102</v>
      </c>
      <c r="I17" s="45">
        <v>0.50688976377999995</v>
      </c>
      <c r="K17" s="45">
        <v>0.20686456401</v>
      </c>
      <c r="L17" s="45">
        <v>0.26159554731000001</v>
      </c>
      <c r="M17" s="45">
        <v>0.53153988868000002</v>
      </c>
      <c r="O17" s="45">
        <v>0.19626998224</v>
      </c>
      <c r="P17" s="45">
        <v>0.27264653640999997</v>
      </c>
      <c r="Q17" s="45">
        <v>0.53108348135000005</v>
      </c>
      <c r="S17" s="45">
        <v>0.21869328494000001</v>
      </c>
      <c r="T17" s="45">
        <v>0.30580762249999999</v>
      </c>
      <c r="U17" s="45">
        <v>0.47549909256</v>
      </c>
    </row>
    <row r="18" spans="1:21" x14ac:dyDescent="0.25">
      <c r="A18" s="45" t="s">
        <v>60</v>
      </c>
      <c r="B18" s="45">
        <v>2004</v>
      </c>
      <c r="C18" s="45">
        <v>0.16143497758</v>
      </c>
      <c r="D18" s="45">
        <v>0.27017937219999999</v>
      </c>
      <c r="E18" s="45">
        <v>0.56838565021999998</v>
      </c>
      <c r="G18" s="45">
        <v>0.20275590551</v>
      </c>
      <c r="H18" s="45">
        <v>0.24901574802999998</v>
      </c>
      <c r="I18" s="45">
        <v>0.54822834645999996</v>
      </c>
      <c r="K18" s="45">
        <v>0.18367346939000001</v>
      </c>
      <c r="L18" s="45">
        <v>0.25417439703</v>
      </c>
      <c r="M18" s="45">
        <v>0.56215213358000005</v>
      </c>
      <c r="O18" s="45">
        <v>0.18117229129999998</v>
      </c>
      <c r="P18" s="45">
        <v>0.26198934280999997</v>
      </c>
      <c r="Q18" s="45">
        <v>0.55683836590000002</v>
      </c>
      <c r="S18" s="45">
        <v>0.18058076225</v>
      </c>
      <c r="T18" s="45">
        <v>0.27676950997999999</v>
      </c>
      <c r="U18" s="45">
        <v>0.54264972776999998</v>
      </c>
    </row>
    <row r="19" spans="1:21" x14ac:dyDescent="0.25">
      <c r="A19" s="45" t="s">
        <v>60</v>
      </c>
      <c r="B19" s="45">
        <v>2005</v>
      </c>
      <c r="C19" s="45">
        <v>0.17713004484</v>
      </c>
      <c r="D19" s="45">
        <v>0.2567264574</v>
      </c>
      <c r="E19" s="45">
        <v>0.56614349775999995</v>
      </c>
      <c r="G19" s="45">
        <v>0.20964566929</v>
      </c>
      <c r="H19" s="45">
        <v>0.26181102362000003</v>
      </c>
      <c r="I19" s="45">
        <v>0.52854330709000008</v>
      </c>
      <c r="K19" s="45">
        <v>0.20964749535999999</v>
      </c>
      <c r="L19" s="45">
        <v>0.24211502783</v>
      </c>
      <c r="M19" s="45">
        <v>0.54823747681000001</v>
      </c>
      <c r="O19" s="45">
        <v>0.18294849023000001</v>
      </c>
      <c r="P19" s="45">
        <v>0.27886323268000002</v>
      </c>
      <c r="Q19" s="45">
        <v>0.53818827708999994</v>
      </c>
      <c r="S19" s="45">
        <v>0.16787658801999999</v>
      </c>
      <c r="T19" s="45">
        <v>0.27041742287000003</v>
      </c>
      <c r="U19" s="45">
        <v>0.56170598911000003</v>
      </c>
    </row>
    <row r="20" spans="1:21" x14ac:dyDescent="0.25">
      <c r="A20" s="45" t="s">
        <v>60</v>
      </c>
      <c r="B20" s="45">
        <v>2006</v>
      </c>
      <c r="C20" s="45">
        <v>0.15695067265000001</v>
      </c>
      <c r="D20" s="45">
        <v>0.25</v>
      </c>
      <c r="E20" s="45">
        <v>0.59304932735000004</v>
      </c>
      <c r="G20" s="45">
        <v>0.19586614173</v>
      </c>
      <c r="H20" s="45">
        <v>0.25590551180999999</v>
      </c>
      <c r="I20" s="45">
        <v>0.54822834645999996</v>
      </c>
      <c r="K20" s="45">
        <v>0.17254174396999999</v>
      </c>
      <c r="L20" s="45">
        <v>0.24582560297</v>
      </c>
      <c r="M20" s="45">
        <v>0.58163265306</v>
      </c>
      <c r="O20" s="45">
        <v>0.18028419183</v>
      </c>
      <c r="P20" s="45">
        <v>0.24422735345999999</v>
      </c>
      <c r="Q20" s="45">
        <v>0.57548845470999999</v>
      </c>
      <c r="S20" s="45">
        <v>0.15789473683999999</v>
      </c>
      <c r="T20" s="45">
        <v>0.22958257712999999</v>
      </c>
      <c r="U20" s="45">
        <v>0.61252268602999993</v>
      </c>
    </row>
    <row r="21" spans="1:21" x14ac:dyDescent="0.25">
      <c r="A21" s="45" t="s">
        <v>60</v>
      </c>
      <c r="B21" s="45">
        <v>2007</v>
      </c>
      <c r="C21" s="45">
        <v>0.16367713003999998</v>
      </c>
      <c r="D21" s="45">
        <v>0.26681614349999999</v>
      </c>
      <c r="E21" s="45">
        <v>0.56950672646</v>
      </c>
      <c r="G21" s="45">
        <v>0.18996062991999998</v>
      </c>
      <c r="H21" s="45">
        <v>0.25393700787000001</v>
      </c>
      <c r="I21" s="45">
        <v>0.55610236219999998</v>
      </c>
      <c r="K21" s="45">
        <v>0.17717996288999999</v>
      </c>
      <c r="L21" s="45">
        <v>0.24489795917999999</v>
      </c>
      <c r="M21" s="45">
        <v>0.57792207791999994</v>
      </c>
      <c r="O21" s="45">
        <v>0.17584369449000001</v>
      </c>
      <c r="P21" s="45">
        <v>0.23534635878999999</v>
      </c>
      <c r="Q21" s="45">
        <v>0.58880994671000009</v>
      </c>
      <c r="S21" s="45">
        <v>0.15880217786</v>
      </c>
      <c r="T21" s="45">
        <v>0.25045372051000003</v>
      </c>
      <c r="U21" s="45">
        <v>0.59074410163000002</v>
      </c>
    </row>
    <row r="22" spans="1:21" x14ac:dyDescent="0.25">
      <c r="A22" s="45" t="s">
        <v>60</v>
      </c>
      <c r="B22" s="45">
        <v>2008</v>
      </c>
      <c r="C22" s="45">
        <v>0.17040358744</v>
      </c>
      <c r="D22" s="45">
        <v>0.25896860986999998</v>
      </c>
      <c r="E22" s="45">
        <v>0.57062780269000002</v>
      </c>
      <c r="G22" s="45">
        <v>0.19291338583000001</v>
      </c>
      <c r="H22" s="45">
        <v>0.25098425197000002</v>
      </c>
      <c r="I22" s="45">
        <v>0.55610236219999998</v>
      </c>
      <c r="K22" s="45">
        <v>0.20871985158</v>
      </c>
      <c r="L22" s="45">
        <v>0.21799628941999999</v>
      </c>
      <c r="M22" s="45">
        <v>0.57328385900000001</v>
      </c>
      <c r="O22" s="45">
        <v>0.17140319715999999</v>
      </c>
      <c r="P22" s="45">
        <v>0.23090586146</v>
      </c>
      <c r="Q22" s="45">
        <v>0.59769094139000001</v>
      </c>
      <c r="S22" s="45">
        <v>0.16152450090999998</v>
      </c>
      <c r="T22" s="45">
        <v>0.23774954628</v>
      </c>
      <c r="U22" s="45">
        <v>0.60072595280999996</v>
      </c>
    </row>
    <row r="24" spans="1:21" x14ac:dyDescent="0.25">
      <c r="C24" s="10" t="s">
        <v>56</v>
      </c>
      <c r="D24" s="10" t="s">
        <v>58</v>
      </c>
      <c r="E24" s="10" t="s">
        <v>59</v>
      </c>
      <c r="G24" s="10" t="s">
        <v>56</v>
      </c>
      <c r="H24" s="10" t="s">
        <v>58</v>
      </c>
      <c r="I24" s="10" t="s">
        <v>59</v>
      </c>
      <c r="K24" s="10" t="s">
        <v>56</v>
      </c>
      <c r="L24" s="10" t="s">
        <v>58</v>
      </c>
      <c r="M24" s="10" t="s">
        <v>59</v>
      </c>
      <c r="O24" s="10" t="s">
        <v>56</v>
      </c>
      <c r="P24" s="10" t="s">
        <v>58</v>
      </c>
      <c r="Q24" s="10" t="s">
        <v>59</v>
      </c>
      <c r="S24" s="10" t="s">
        <v>56</v>
      </c>
      <c r="T24" s="10" t="s">
        <v>58</v>
      </c>
      <c r="U24" s="10" t="s">
        <v>59</v>
      </c>
    </row>
    <row r="25" spans="1:21" x14ac:dyDescent="0.25">
      <c r="A25" s="45" t="s">
        <v>61</v>
      </c>
      <c r="B25" s="45">
        <v>2000</v>
      </c>
      <c r="C25" s="45">
        <f>C14</f>
        <v>0.18721973094</v>
      </c>
      <c r="D25" s="45">
        <f>D14</f>
        <v>0.28251121076000002</v>
      </c>
      <c r="E25" s="45">
        <f>E14</f>
        <v>0.53026905829999993</v>
      </c>
      <c r="G25" s="45">
        <f>G14</f>
        <v>0.24704724409000001</v>
      </c>
      <c r="H25" s="45">
        <f>H14</f>
        <v>0.30413385827</v>
      </c>
      <c r="I25" s="45">
        <f>I14</f>
        <v>0.44881889763999999</v>
      </c>
      <c r="K25" s="45">
        <f>K14</f>
        <v>0.26808905379999998</v>
      </c>
      <c r="L25" s="45">
        <f>L14</f>
        <v>0.27922077921999999</v>
      </c>
      <c r="M25" s="45">
        <f>M14</f>
        <v>0.45269016698000003</v>
      </c>
      <c r="O25" s="45">
        <f>O14</f>
        <v>0.33747779751000001</v>
      </c>
      <c r="P25" s="45">
        <f>P14</f>
        <v>0.23978685613</v>
      </c>
      <c r="Q25" s="45">
        <f>Q14</f>
        <v>0.42273534635999999</v>
      </c>
      <c r="S25" s="45">
        <f>S14</f>
        <v>0.40108892922</v>
      </c>
      <c r="T25" s="45">
        <f>T14</f>
        <v>0.23321234120000001</v>
      </c>
      <c r="U25" s="45">
        <f>U14</f>
        <v>0.36569872957999999</v>
      </c>
    </row>
    <row r="26" spans="1:21" x14ac:dyDescent="0.25">
      <c r="A26" s="45" t="s">
        <v>61</v>
      </c>
      <c r="B26" s="45">
        <v>2001</v>
      </c>
      <c r="C26" s="45">
        <f>C14 - ($D$9*(C14^(1-$J$9))*(D14^$J$9))  -  ($E$9*(C14^(1-$M$9))*(E14^$M$9))  +  ($F$9*(D14^(1-$K$9))*(C14^$K$9))  +  ($G$9*(E14^(1-$L$9))*(C14^$L$9))</f>
        <v>0.16255332959657459</v>
      </c>
      <c r="D26" s="45">
        <f>D14  - ($F$9 *(D14^(1-$K$9))*(C14^$K$9))  -  ($H$9*(D14^(1-$N$9))*(E14^$N$9)) +  ($D$9*(C14^(1-$J$9))*(D14^$J$9))  +  ($I$9*(E14^(1-$O$9))*(D14^$O$9))</f>
        <v>0.2814881165905036</v>
      </c>
      <c r="E26" s="45">
        <f>1-C26-D26</f>
        <v>0.5559585538129217</v>
      </c>
      <c r="G26" s="45">
        <f>G14 - ($D$8*(G14^(1-$J$8))*(H14^$J$8))  -  ($E$8*(G14^(1-$M$8))*(I14^$M$8))  +  ($F$8*(H14^(1-$K$8))*(G14^$K$8))  +  ($G$8*(I14^(1-$L$8))*(G14^$L$8))</f>
        <v>0.21141033464524023</v>
      </c>
      <c r="H26" s="45">
        <f>H14  - ($F$8 *(H14^(1-$K$8))*(G14^$K$8))  -  ($H$8*(H14^(1-$N$8))*(I14^$N$8)) +  ($D$8*(G14^(1-$J$8))*(H14^$J$8))  +  ($I$8*(I14^(1-$O$8))*(H14^$O$8))</f>
        <v>0.29531359251918032</v>
      </c>
      <c r="I26" s="45">
        <f>1-G26-H26</f>
        <v>0.49327607283557939</v>
      </c>
      <c r="K26" s="45">
        <f>K14 - ($D$7*(K14^(1-$J$7))*(L14^$J$7))  -  ($E$7*(K14^(1-$M$7))*(M14^$M$7))  +  ($F$7*(L14^(1-$K$7))*(K14^$K$7))  +  ($G$7*(M14^(1-$L$7))*(K14^$L$7))</f>
        <v>0.20218052875678183</v>
      </c>
      <c r="L26" s="45">
        <f>L14  - ($F$7 *(L14^(1-$K$7))*(K14^$K$7))  -  ($H$7*(L14^(1-$N$7))*(M14^$N$7)) +  ($D$7*(K14^(1-$J$7))*(L14^$J$7))  +  ($I$7*(M14^(1-$O$7))*(L14^$O$7))</f>
        <v>0.29634023190876818</v>
      </c>
      <c r="M26" s="45">
        <f>1-K26-L26</f>
        <v>0.50147923933445004</v>
      </c>
      <c r="O26" s="45">
        <f>O14 - ($D$6*(O14^(1-$J$6))*(P14^$J$6))  -  ($E$6*(O14^(1-$M$6))*(Q14^$M$6))  +  ($F$6*(P14^(1-$K$6))*(O14^$K$6))  +  ($G$6*(Q14^(1-$L$6))*(O14^$L$6))</f>
        <v>0.26249253996270278</v>
      </c>
      <c r="P26" s="45">
        <f>P14  - ($F$6 *(P14^(1-$K$6))*(O14^$K$6))  -  ($H$6*(P14^(1-$N$6))*(Q14^$N$6)) +  ($D$6*(O14^(1-$J$6))*(P14^$J$6))  +  ($I$6*(Q14^(1-$O$6))*(P14^$O$6))</f>
        <v>0.2730314209594637</v>
      </c>
      <c r="Q26" s="45">
        <f>1-O26-P26</f>
        <v>0.46447603907783358</v>
      </c>
      <c r="S26" s="45">
        <f>S14 - ($D$5*(S14^(1-$J$5))*(T14^$J$5))  -  ($E$5*(S14^(1-$M$5))*(U14^$M$5))  +  ($F$5*(T14^(1-$K$5))*(S14^$K$5))  +  ($G$5*(U14^(1-$L$5))*(S14^$L$5))</f>
        <v>0.30850037205113839</v>
      </c>
      <c r="T26" s="45">
        <f>T14  - ($F$5 *(T14^(1-$K$5))*(S14^$K$5))  -  ($H$5*(T14^(1-$N$5))*(U14^$N$5)) +  ($D$5*(S14^(1-$J$5))*(T14^$J$5))  +  ($I$5*(U14^(1-$O$5))*(T14^$O$5))</f>
        <v>0.26500954628060719</v>
      </c>
      <c r="U26" s="45">
        <f>1-S26-T26</f>
        <v>0.42649008166825447</v>
      </c>
    </row>
    <row r="27" spans="1:21" x14ac:dyDescent="0.25">
      <c r="A27" s="45" t="s">
        <v>61</v>
      </c>
      <c r="B27" s="45">
        <v>2002</v>
      </c>
      <c r="C27" s="45">
        <f>C15 - ($D$9*(C15^(1-$J$9))*(D15^$J$9))  -  ($E$9*(C15^(1-$M$9))*(E15^$M$9))  +  ($F$9*(D15^(1-$K$9))*(C15^$K$9))  +  ($G$9*(E15^(1-$L$9))*(C15^$L$9))</f>
        <v>0.1650241031384318</v>
      </c>
      <c r="D27" s="45">
        <f>D15  - ($F$9 *(D15^(1-$K$9))*(C15^$K$9))  -  ($H$9*(D15^(1-$N$9))*(E15^$N$9)) +  ($D$9*(C15^(1-$J$9))*(D15^$J$9))  +  ($I$9*(E15^(1-$O$9))*(D15^$O$9))</f>
        <v>0.27958442825217217</v>
      </c>
      <c r="E27" s="45">
        <f t="shared" ref="E27:E33" si="0">1-C27-D27</f>
        <v>0.55539146860939592</v>
      </c>
      <c r="G27" s="45">
        <f>G15 - ($D$8*(G15^(1-$J$8))*(H15^$J$8))  -  ($E$8*(G15^(1-$M$8))*(I15^$M$8))  +  ($F$8*(H15^(1-$K$8))*(G15^$K$8))  +  ($G$8*(I15^(1-$L$8))*(G15^$L$8))</f>
        <v>0.20682369094281444</v>
      </c>
      <c r="H27" s="45">
        <f>H15  - ($F$8 *(H15^(1-$K$8))*(G15^$K$8))  -  ($H$8*(H15^(1-$N$8))*(I15^$N$8)) +  ($D$8*(G15^(1-$J$8))*(H15^$J$8))  +  ($I$8*(I15^(1-$O$8))*(H15^$O$8))</f>
        <v>0.28578532479998697</v>
      </c>
      <c r="I27" s="45">
        <f t="shared" ref="I27:I33" si="1">1-G27-H27</f>
        <v>0.50739098425719853</v>
      </c>
      <c r="K27" s="45">
        <f>K15 - ($D$7*(K15^(1-$J$7))*(L15^$J$7))  -  ($E$7*(K15^(1-$M$7))*(M15^$M$7))  +  ($F$7*(L15^(1-$K$7))*(K15^$K$7))  +  ($G$7*(M15^(1-$L$7))*(K15^$L$7))</f>
        <v>0.21050903525042108</v>
      </c>
      <c r="L27" s="45">
        <f>L15  - ($F$7 *(L15^(1-$K$7))*(K15^$K$7))  -  ($H$7*(L15^(1-$N$7))*(M15^$N$7)) +  ($D$7*(K15^(1-$J$7))*(L15^$J$7))  +  ($I$7*(M15^(1-$O$7))*(L15^$O$7))</f>
        <v>0.27797230055780231</v>
      </c>
      <c r="M27" s="45">
        <f t="shared" ref="M27:M33" si="2">1-K27-L27</f>
        <v>0.51151866419177661</v>
      </c>
      <c r="O27" s="45">
        <f>O15 - ($D$6*(O15^(1-$J$6))*(P15^$J$6))  -  ($E$6*(O15^(1-$M$6))*(Q15^$M$6))  +  ($F$6*(P15^(1-$K$6))*(O15^$K$6))  +  ($G$6*(Q15^(1-$L$6))*(O15^$L$6))</f>
        <v>0.22474757371112394</v>
      </c>
      <c r="P27" s="45">
        <f>P15  - ($F$6 *(P15^(1-$K$6))*(O15^$K$6))  -  ($H$6*(P15^(1-$N$6))*(Q15^$N$6)) +  ($D$6*(O15^(1-$J$6))*(P15^$J$6))  +  ($I$6*(Q15^(1-$O$6))*(P15^$O$6))</f>
        <v>0.28291145648310945</v>
      </c>
      <c r="Q27" s="45">
        <f t="shared" ref="Q27:Q33" si="3">1-O27-P27</f>
        <v>0.49234096980576658</v>
      </c>
      <c r="S27" s="45">
        <f>S15 - ($D$5*(S15^(1-$J$5))*(T15^$J$5))  -  ($E$5*(S15^(1-$M$5))*(U15^$M$5))  +  ($F$5*(T15^(1-$K$5))*(S15^$K$5))  +  ($G$5*(U15^(1-$L$5))*(S15^$L$5))</f>
        <v>0.27104071688132259</v>
      </c>
      <c r="T27" s="45">
        <f>T15  - ($F$5 *(T15^(1-$K$5))*(S15^$K$5))  -  ($H$5*(T15^(1-$N$5))*(U15^$N$5)) +  ($D$5*(S15^(1-$J$5))*(T15^$J$5))  +  ($I$5*(U15^(1-$O$5))*(T15^$O$5))</f>
        <v>0.27094758620610759</v>
      </c>
      <c r="U27" s="45">
        <f t="shared" ref="U27:U33" si="4">1-S27-T27</f>
        <v>0.45801169691256982</v>
      </c>
    </row>
    <row r="28" spans="1:21" x14ac:dyDescent="0.25">
      <c r="A28" s="45" t="s">
        <v>61</v>
      </c>
      <c r="B28" s="45">
        <v>2003</v>
      </c>
      <c r="C28" s="45">
        <f>C16 - ($D$9*(C16^(1-$J$9))*(D16^$J$9))  -  ($E$9*(C16^(1-$M$9))*(E16^$M$9))  +  ($F$9*(D16^(1-$K$9))*(C16^$K$9))  +  ($G$9*(E16^(1-$L$9))*(C16^$L$9))</f>
        <v>0.16856077354390558</v>
      </c>
      <c r="D28" s="45">
        <f>D16  - ($F$9 *(D16^(1-$K$9))*(C16^$K$9))  -  ($H$9*(D16^(1-$N$9))*(E16^$N$9)) +  ($D$9*(C16^(1-$J$9))*(D16^$J$9))  +  ($I$9*(E16^(1-$O$9))*(D16^$O$9))</f>
        <v>0.27156216368068309</v>
      </c>
      <c r="E28" s="45">
        <f t="shared" si="0"/>
        <v>0.55987706277541127</v>
      </c>
      <c r="G28" s="45">
        <f>G16 - ($D$8*(G16^(1-$J$8))*(H16^$J$8))  -  ($E$8*(G16^(1-$M$8))*(I16^$M$8))  +  ($F$8*(H16^(1-$K$8))*(G16^$K$8))  +  ($G$8*(I16^(1-$L$8))*(G16^$L$8))</f>
        <v>0.20320562992360144</v>
      </c>
      <c r="H28" s="45">
        <f>H16  - ($F$8 *(H16^(1-$K$8))*(G16^$K$8))  -  ($H$8*(H16^(1-$N$8))*(I16^$N$8)) +  ($D$8*(G16^(1-$J$8))*(H16^$J$8))  +  ($I$8*(I16^(1-$O$8))*(H16^$O$8))</f>
        <v>0.27653294291687841</v>
      </c>
      <c r="I28" s="45">
        <f t="shared" si="1"/>
        <v>0.52026142715952006</v>
      </c>
      <c r="K28" s="45">
        <f>K16 - ($D$7*(K16^(1-$J$7))*(L16^$J$7))  -  ($E$7*(K16^(1-$M$7))*(M16^$M$7))  +  ($F$7*(L16^(1-$K$7))*(K16^$K$7))  +  ($G$7*(M16^(1-$L$7))*(K16^$L$7))</f>
        <v>0.20308677180090398</v>
      </c>
      <c r="L28" s="45">
        <f>L16  - ($F$7 *(L16^(1-$K$7))*(K16^$K$7))  -  ($H$7*(L16^(1-$N$7))*(M16^$N$7)) +  ($D$7*(K16^(1-$J$7))*(L16^$J$7))  +  ($I$7*(M16^(1-$O$7))*(L16^$O$7))</f>
        <v>0.25706194805090082</v>
      </c>
      <c r="M28" s="45">
        <f t="shared" si="2"/>
        <v>0.53985128014819517</v>
      </c>
      <c r="O28" s="45">
        <f>O16 - ($D$6*(O16^(1-$J$6))*(P16^$J$6))  -  ($E$6*(O16^(1-$M$6))*(Q16^$M$6))  +  ($F$6*(P16^(1-$K$6))*(O16^$K$6))  +  ($G$6*(Q16^(1-$L$6))*(O16^$L$6))</f>
        <v>0.20138903197426955</v>
      </c>
      <c r="P28" s="45">
        <f>P16  - ($F$6 *(P16^(1-$K$6))*(O16^$K$6))  -  ($H$6*(P16^(1-$N$6))*(Q16^$N$6)) +  ($D$6*(O16^(1-$J$6))*(P16^$J$6))  +  ($I$6*(Q16^(1-$O$6))*(P16^$O$6))</f>
        <v>0.26882729129930105</v>
      </c>
      <c r="Q28" s="45">
        <f t="shared" si="3"/>
        <v>0.52978367672642945</v>
      </c>
      <c r="S28" s="45">
        <f>S16 - ($D$5*(S16^(1-$J$5))*(T16^$J$5))  -  ($E$5*(S16^(1-$M$5))*(U16^$M$5))  +  ($F$5*(T16^(1-$K$5))*(S16^$K$5))  +  ($G$5*(U16^(1-$L$5))*(S16^$L$5))</f>
        <v>0.2150187114319807</v>
      </c>
      <c r="T28" s="45">
        <f>T16  - ($F$5 *(T16^(1-$K$5))*(S16^$K$5))  -  ($H$5*(T16^(1-$N$5))*(U16^$N$5)) +  ($D$5*(S16^(1-$J$5))*(T16^$J$5))  +  ($I$5*(U16^(1-$O$5))*(T16^$O$5))</f>
        <v>0.27810130671169836</v>
      </c>
      <c r="U28" s="45">
        <f t="shared" si="4"/>
        <v>0.50687998185632099</v>
      </c>
    </row>
    <row r="29" spans="1:21" x14ac:dyDescent="0.25">
      <c r="A29" s="45" t="s">
        <v>61</v>
      </c>
      <c r="B29" s="45">
        <v>2004</v>
      </c>
      <c r="C29" s="45">
        <f>C17 - ($D$9*(C17^(1-$J$9))*(D17^$J$9))  -  ($E$9*(C17^(1-$M$9))*(E17^$M$9))  +  ($F$9*(D17^(1-$K$9))*(C17^$K$9))  +  ($G$9*(E17^(1-$L$9))*(C17^$L$9))</f>
        <v>0.16493810538001552</v>
      </c>
      <c r="D29" s="45">
        <f>D17  - ($F$9 *(D17^(1-$K$9))*(C17^$K$9))  -  ($H$9*(D17^(1-$N$9))*(E17^$N$9)) +  ($D$9*(C17^(1-$J$9))*(D17^$J$9))  +  ($I$9*(E17^(1-$O$9))*(D17^$O$9))</f>
        <v>0.26763394618494052</v>
      </c>
      <c r="E29" s="45">
        <f t="shared" si="0"/>
        <v>0.56742794843504396</v>
      </c>
      <c r="G29" s="45">
        <f>G17 - ($D$8*(G17^(1-$J$8))*(H17^$J$8))  -  ($E$8*(G17^(1-$M$8))*(I17^$M$8))  +  ($F$8*(H17^(1-$K$8))*(G17^$K$8))  +  ($G$8*(I17^(1-$L$8))*(G17^$L$8))</f>
        <v>0.20304859251973739</v>
      </c>
      <c r="H29" s="45">
        <f>H17  - ($F$8 *(H17^(1-$K$8))*(G17^$K$8))  -  ($H$8*(H17^(1-$N$8))*(I17^$N$8)) +  ($D$8*(G17^(1-$J$8))*(H17^$J$8))  +  ($I$8*(I17^(1-$O$8))*(H17^$O$8))</f>
        <v>0.27293124999944579</v>
      </c>
      <c r="I29" s="45">
        <f t="shared" si="1"/>
        <v>0.52402015748081676</v>
      </c>
      <c r="K29" s="45">
        <f>K17 - ($D$7*(K17^(1-$J$7))*(L17^$J$7))  -  ($E$7*(K17^(1-$M$7))*(M17^$M$7))  +  ($F$7*(L17^(1-$K$7))*(K17^$K$7))  +  ($G$7*(M17^(1-$L$7))*(K17^$L$7))</f>
        <v>0.19795233766234172</v>
      </c>
      <c r="L29" s="45">
        <f>L17  - ($F$7 *(L17^(1-$K$7))*(K17^$K$7))  -  ($H$7*(L17^(1-$N$7))*(M17^$N$7)) +  ($D$7*(K17^(1-$J$7))*(L17^$J$7))  +  ($I$7*(M17^(1-$O$7))*(L17^$O$7))</f>
        <v>0.25556001855444688</v>
      </c>
      <c r="M29" s="45">
        <f t="shared" si="2"/>
        <v>0.54648764378321135</v>
      </c>
      <c r="O29" s="45">
        <f>O17 - ($D$6*(O17^(1-$J$6))*(P17^$J$6))  -  ($E$6*(O17^(1-$M$6))*(Q17^$M$6))  +  ($F$6*(P17^(1-$K$6))*(O17^$K$6))  +  ($G$6*(Q17^(1-$L$6))*(O17^$L$6))</f>
        <v>0.18563593783407839</v>
      </c>
      <c r="P29" s="45">
        <f>P17  - ($F$6 *(P17^(1-$K$6))*(O17^$K$6))  -  ($H$6*(P17^(1-$N$6))*(Q17^$N$6)) +  ($D$6*(O17^(1-$J$6))*(P17^$J$6))  +  ($I$6*(Q17^(1-$O$6))*(P17^$O$6))</f>
        <v>0.26176906749501805</v>
      </c>
      <c r="Q29" s="45">
        <f t="shared" si="3"/>
        <v>0.55259499467090356</v>
      </c>
      <c r="S29" s="45">
        <f>S17 - ($D$5*(S17^(1-$J$5))*(T17^$J$5))  -  ($E$5*(S17^(1-$M$5))*(U17^$M$5))  +  ($F$5*(T17^(1-$K$5))*(S17^$K$5))  +  ($G$5*(U17^(1-$L$5))*(S17^$L$5))</f>
        <v>0.19618029945760179</v>
      </c>
      <c r="T29" s="45">
        <f>T17  - ($F$5 *(T17^(1-$K$5))*(S17^$K$5))  -  ($H$5*(T17^(1-$N$5))*(U17^$N$5)) +  ($D$5*(S17^(1-$J$5))*(T17^$J$5))  +  ($I$5*(U17^(1-$O$5))*(T17^$O$5))</f>
        <v>0.28372174228483837</v>
      </c>
      <c r="U29" s="45">
        <f t="shared" si="4"/>
        <v>0.52009795825755978</v>
      </c>
    </row>
    <row r="30" spans="1:21" x14ac:dyDescent="0.25">
      <c r="A30" s="45" t="s">
        <v>61</v>
      </c>
      <c r="B30" s="45">
        <v>2005</v>
      </c>
      <c r="C30" s="45">
        <f>C18 - ($D$9*(C18^(1-$J$9))*(D18^$J$9))  -  ($E$9*(C18^(1-$M$9))*(E18^$M$9))  +  ($F$9*(D18^(1-$K$9))*(C18^$K$9))  +  ($G$9*(E18^(1-$L$9))*(C18^$L$9))</f>
        <v>0.16611024663665538</v>
      </c>
      <c r="D30" s="45">
        <f>D18  - ($F$9 *(D18^(1-$K$9))*(C18^$K$9))  -  ($H$9*(D18^(1-$N$9))*(E18^$N$9)) +  ($D$9*(C18^(1-$J$9))*(D18^$J$9))  +  ($I$9*(E18^(1-$O$9))*(D18^$O$9))</f>
        <v>0.26708635650370516</v>
      </c>
      <c r="E30" s="45">
        <f t="shared" si="0"/>
        <v>0.56680339685963943</v>
      </c>
      <c r="G30" s="45">
        <f>G18 - ($D$8*(G18^(1-$J$8))*(H18^$J$8))  -  ($E$8*(G18^(1-$M$8))*(I18^$M$8))  +  ($F$8*(H18^(1-$K$8))*(G18^$K$8))  +  ($G$8*(I18^(1-$L$8))*(G18^$L$8))</f>
        <v>0.19761144684992282</v>
      </c>
      <c r="H30" s="45">
        <f>H18  - ($F$8 *(H18^(1-$K$8))*(G18^$K$8))  -  ($H$8*(H18^(1-$N$8))*(I18^$N$8)) +  ($D$8*(G18^(1-$J$8))*(H18^$J$8))  +  ($I$8*(I18^(1-$O$8))*(H18^$O$8))</f>
        <v>0.2554053838569767</v>
      </c>
      <c r="I30" s="45">
        <f t="shared" si="1"/>
        <v>0.54698316929310042</v>
      </c>
      <c r="K30" s="45">
        <f>K18 - ($D$7*(K18^(1-$J$7))*(L18^$J$7))  -  ($E$7*(K18^(1-$M$7))*(M18^$M$7))  +  ($F$7*(L18^(1-$K$7))*(K18^$K$7))  +  ($G$7*(M18^(1-$L$7))*(K18^$L$7))</f>
        <v>0.1961254174391969</v>
      </c>
      <c r="L30" s="45">
        <f>L18  - ($F$7 *(L18^(1-$K$7))*(K18^$K$7))  -  ($H$7*(L18^(1-$N$7))*(M18^$N$7)) +  ($D$7*(K18^(1-$J$7))*(L18^$J$7))  +  ($I$7*(M18^(1-$O$7))*(L18^$O$7))</f>
        <v>0.23992330241281251</v>
      </c>
      <c r="M30" s="45">
        <f t="shared" si="2"/>
        <v>0.56395128014799067</v>
      </c>
      <c r="O30" s="45">
        <f>O18 - ($D$6*(O18^(1-$J$6))*(P18^$J$6))  -  ($E$6*(O18^(1-$M$6))*(Q18^$M$6))  +  ($F$6*(P18^(1-$K$6))*(O18^$K$6))  +  ($G$6*(Q18^(1-$L$6))*(O18^$L$6))</f>
        <v>0.17705307993160813</v>
      </c>
      <c r="P30" s="45">
        <f>P18  - ($F$6 *(P18^(1-$K$6))*(O18^$K$6))  -  ($H$6*(P18^(1-$N$6))*(Q18^$N$6)) +  ($D$6*(O18^(1-$J$6))*(P18^$J$6))  +  ($I$6*(Q18^(1-$O$6))*(P18^$O$6))</f>
        <v>0.25442229129987909</v>
      </c>
      <c r="Q30" s="45">
        <f t="shared" si="3"/>
        <v>0.56852462876851284</v>
      </c>
      <c r="S30" s="45">
        <f>S18 - ($D$5*(S18^(1-$J$5))*(T18^$J$5))  -  ($E$5*(S18^(1-$M$5))*(U18^$M$5))  +  ($F$5*(T18^(1-$K$5))*(S18^$K$5))  +  ($G$5*(U18^(1-$L$5))*(S18^$L$5))</f>
        <v>0.17127590744067098</v>
      </c>
      <c r="T30" s="45">
        <f>T18  - ($F$5 *(T18^(1-$K$5))*(S18^$K$5))  -  ($H$5*(T18^(1-$N$5))*(U18^$N$5)) +  ($D$5*(S18^(1-$J$5))*(T18^$J$5))  +  ($I$5*(U18^(1-$O$5))*(T18^$O$5))</f>
        <v>0.26575622504441315</v>
      </c>
      <c r="U30" s="45">
        <f t="shared" si="4"/>
        <v>0.5629678675149159</v>
      </c>
    </row>
    <row r="31" spans="1:21" x14ac:dyDescent="0.25">
      <c r="A31" s="45" t="s">
        <v>61</v>
      </c>
      <c r="B31" s="45">
        <v>2006</v>
      </c>
      <c r="C31" s="45">
        <f>C19 - ($D$9*(C19^(1-$J$9))*(D19^$J$9))  -  ($E$9*(C19^(1-$M$9))*(E19^$M$9))  +  ($F$9*(D19^(1-$K$9))*(C19^$K$9))  +  ($G$9*(E19^(1-$L$9))*(C19^$L$9))</f>
        <v>0.16293618834134119</v>
      </c>
      <c r="D31" s="45">
        <f>D19  - ($F$9 *(D19^(1-$K$9))*(C19^$K$9))  -  ($H$9*(D19^(1-$N$9))*(E19^$N$9)) +  ($D$9*(C19^(1-$J$9))*(D19^$J$9))  +  ($I$9*(E19^(1-$O$9))*(D19^$O$9))</f>
        <v>0.26931859865373958</v>
      </c>
      <c r="E31" s="45">
        <f t="shared" si="0"/>
        <v>0.5677452130049192</v>
      </c>
      <c r="G31" s="45">
        <f>G19 - ($D$8*(G19^(1-$J$8))*(H19^$J$8))  -  ($E$8*(G19^(1-$M$8))*(I19^$M$8))  +  ($F$8*(H19^(1-$K$8))*(G19^$K$8))  +  ($G$8*(I19^(1-$L$8))*(G19^$L$8))</f>
        <v>0.20027788385780373</v>
      </c>
      <c r="H31" s="45">
        <f>H19  - ($F$8 *(H19^(1-$K$8))*(G19^$K$8))  -  ($H$8*(H19^(1-$N$8))*(I19^$N$8)) +  ($D$8*(G19^(1-$J$8))*(H19^$J$8))  +  ($I$8*(I19^(1-$O$8))*(H19^$O$8))</f>
        <v>0.26351204724271682</v>
      </c>
      <c r="I31" s="45">
        <f t="shared" si="1"/>
        <v>0.53621006889947942</v>
      </c>
      <c r="K31" s="45">
        <f>K19 - ($D$7*(K19^(1-$J$7))*(L19^$J$7))  -  ($E$7*(K19^(1-$M$7))*(M19^$M$7))  +  ($F$7*(L19^(1-$K$7))*(K19^$K$7))  +  ($G$7*(M19^(1-$L$7))*(K19^$L$7))</f>
        <v>0.19200952690190948</v>
      </c>
      <c r="L31" s="45">
        <f>L19  - ($F$7 *(L19^(1-$K$7))*(K19^$K$7))  -  ($H$7*(L19^(1-$N$7))*(M19^$N$7)) +  ($D$7*(K19^(1-$J$7))*(L19^$J$7))  +  ($I$7*(M19^(1-$O$7))*(L19^$O$7))</f>
        <v>0.25224974953529711</v>
      </c>
      <c r="M31" s="45">
        <f t="shared" si="2"/>
        <v>0.55574072356279336</v>
      </c>
      <c r="O31" s="45">
        <f>O19 - ($D$6*(O19^(1-$J$6))*(P19^$J$6))  -  ($E$6*(O19^(1-$M$6))*(Q19^$M$6))  +  ($F$6*(P19^(1-$K$6))*(O19^$K$6))  +  ($G$6*(Q19^(1-$L$6))*(O19^$L$6))</f>
        <v>0.17846570159802741</v>
      </c>
      <c r="P31" s="45">
        <f>P19  - ($F$6 *(P19^(1-$K$6))*(O19^$K$6))  -  ($H$6*(P19^(1-$N$6))*(Q19^$N$6)) +  ($D$6*(O19^(1-$J$6))*(P19^$J$6))  +  ($I$6*(Q19^(1-$O$6))*(P19^$O$6))</f>
        <v>0.26205761989237131</v>
      </c>
      <c r="Q31" s="45">
        <f t="shared" si="3"/>
        <v>0.55947667850960126</v>
      </c>
      <c r="S31" s="45">
        <f>S19 - ($D$5*(S19^(1-$J$5))*(T19^$J$5))  -  ($E$5*(S19^(1-$M$5))*(U19^$M$5))  +  ($F$5*(T19^(1-$K$5))*(S19^$K$5))  +  ($G$5*(U19^(1-$L$5))*(S19^$L$5))</f>
        <v>0.16308241379206589</v>
      </c>
      <c r="T31" s="45">
        <f>T19  - ($F$5 *(T19^(1-$K$5))*(S19^$K$5))  -  ($H$5*(T19^(1-$N$5))*(U19^$N$5)) +  ($D$5*(S19^(1-$J$5))*(T19^$J$5))  +  ($I$5*(U19^(1-$O$5))*(T19^$O$5))</f>
        <v>0.26141419237855801</v>
      </c>
      <c r="U31" s="45">
        <f t="shared" si="4"/>
        <v>0.5755033938293761</v>
      </c>
    </row>
    <row r="32" spans="1:21" x14ac:dyDescent="0.25">
      <c r="A32" s="45" t="s">
        <v>61</v>
      </c>
      <c r="B32" s="45">
        <v>2007</v>
      </c>
      <c r="C32" s="45">
        <f>C20 - ($D$9*(C20^(1-$J$9))*(D20^$J$9))  -  ($E$9*(C20^(1-$M$9))*(E20^$M$9))  +  ($F$9*(D20^(1-$K$9))*(C20^$K$9))  +  ($G$9*(E20^(1-$L$9))*(C20^$L$9))</f>
        <v>0.16586065022352953</v>
      </c>
      <c r="D32" s="45">
        <f>D20  - ($F$9 *(D20^(1-$K$9))*(C20^$K$9))  -  ($H$9*(D20^(1-$N$9))*(E20^$N$9)) +  ($D$9*(C20^(1-$J$9))*(D20^$J$9))  +  ($I$9*(E20^(1-$O$9))*(D20^$O$9))</f>
        <v>0.258959383409816</v>
      </c>
      <c r="E32" s="45">
        <f t="shared" si="0"/>
        <v>0.57517996636665436</v>
      </c>
      <c r="G32" s="45">
        <f>G20 - ($D$8*(G20^(1-$J$8))*(H20^$J$8))  -  ($E$8*(G20^(1-$M$8))*(I20^$M$8))  +  ($F$8*(H20^(1-$K$8))*(G20^$K$8))  +  ($G$8*(I20^(1-$L$8))*(G20^$L$8))</f>
        <v>0.19736961614124482</v>
      </c>
      <c r="H32" s="45">
        <f>H20  - ($F$8 *(H20^(1-$K$8))*(G20^$K$8))  -  ($H$8*(H20^(1-$N$8))*(I20^$N$8)) +  ($D$8*(G20^(1-$J$8))*(H20^$J$8))  +  ($I$8*(I20^(1-$O$8))*(H20^$O$8))</f>
        <v>0.25615285432946888</v>
      </c>
      <c r="I32" s="45">
        <f t="shared" si="1"/>
        <v>0.5464775295292863</v>
      </c>
      <c r="K32" s="45">
        <f>K20 - ($D$7*(K20^(1-$J$7))*(L20^$J$7))  -  ($E$7*(K20^(1-$M$7))*(M20^$M$7))  +  ($F$7*(L20^(1-$K$7))*(K20^$K$7))  +  ($G$7*(M20^(1-$L$7))*(K20^$L$7))</f>
        <v>0.19380058441605591</v>
      </c>
      <c r="L32" s="45">
        <f>L20  - ($F$7 *(L20^(1-$K$7))*(K20^$K$7))  -  ($H$7*(L20^(1-$N$7))*(M20^$N$7)) +  ($D$7*(K20^(1-$J$7))*(L20^$J$7))  +  ($I$7*(M20^(1-$O$7))*(L20^$O$7))</f>
        <v>0.23119895176272826</v>
      </c>
      <c r="M32" s="45">
        <f t="shared" si="2"/>
        <v>0.57500046382121583</v>
      </c>
      <c r="O32" s="45">
        <f>O20 - ($D$6*(O20^(1-$J$6))*(P20^$J$6))  -  ($E$6*(O20^(1-$M$6))*(Q20^$M$6))  +  ($F$6*(P20^(1-$K$6))*(O20^$K$6))  +  ($G$6*(Q20^(1-$L$6))*(O20^$L$6))</f>
        <v>0.17610625754903639</v>
      </c>
      <c r="P32" s="45">
        <f>P20  - ($F$6 *(P20^(1-$K$6))*(O20^$K$6))  -  ($H$6*(P20^(1-$N$6))*(Q20^$N$6)) +  ($D$6*(O20^(1-$J$6))*(P20^$J$6))  +  ($I$6*(Q20^(1-$O$6))*(P20^$O$6))</f>
        <v>0.24656240674809368</v>
      </c>
      <c r="Q32" s="45">
        <f t="shared" si="3"/>
        <v>0.57733133570286987</v>
      </c>
      <c r="S32" s="45">
        <f>S20 - ($D$5*(S20^(1-$J$5))*(T20^$J$5))  -  ($E$5*(S20^(1-$M$5))*(U20^$M$5))  +  ($F$5*(T20^(1-$K$5))*(S20^$K$5))  +  ($G$5*(U20^(1-$L$5))*(S20^$L$5))</f>
        <v>0.15548153357391328</v>
      </c>
      <c r="T32" s="45">
        <f>T20  - ($F$5 *(T20^(1-$K$5))*(S20^$K$5))  -  ($H$5*(T20^(1-$N$5))*(U20^$N$5)) +  ($D$5*(S20^(1-$J$5))*(T20^$J$5))  +  ($I$5*(U20^(1-$O$5))*(T20^$O$5))</f>
        <v>0.24026558983523161</v>
      </c>
      <c r="U32" s="45">
        <f t="shared" si="4"/>
        <v>0.60425287659085514</v>
      </c>
    </row>
    <row r="33" spans="1:21" x14ac:dyDescent="0.25">
      <c r="A33" s="45" t="s">
        <v>61</v>
      </c>
      <c r="B33" s="45">
        <v>2008</v>
      </c>
      <c r="C33" s="45">
        <f>C21 - ($D$9*(C21^(1-$J$9))*(D21^$J$9))  -  ($E$9*(C21^(1-$M$9))*(E21^$M$9))  +  ($F$9*(D21^(1-$K$9))*(C21^$K$9))  +  ($G$9*(E21^(1-$L$9))*(C21^$L$9))</f>
        <v>0.1655874215255512</v>
      </c>
      <c r="D33" s="45">
        <f>D21  - ($F$9 *(D21^(1-$K$9))*(C21^$K$9))  -  ($H$9*(D21^(1-$N$9))*(E21^$N$9)) +  ($D$9*(C21^(1-$J$9))*(D21^$J$9))  +  ($I$9*(E21^(1-$O$9))*(D21^$O$9))</f>
        <v>0.26695589685970261</v>
      </c>
      <c r="E33" s="45">
        <f t="shared" si="0"/>
        <v>0.56745668161474616</v>
      </c>
      <c r="G33" s="45">
        <f>G21 - ($D$8*(G21^(1-$J$8))*(H21^$J$8))  -  ($E$8*(G21^(1-$M$8))*(I21^$M$8))  +  ($F$8*(H21^(1-$K$8))*(G21^$K$8))  +  ($G$8*(I21^(1-$L$8))*(G21^$L$8))</f>
        <v>0.1961924901554378</v>
      </c>
      <c r="H33" s="45">
        <f>H21  - ($F$8 *(H21^(1-$K$8))*(G21^$K$8))  -  ($H$8*(H21^(1-$N$8))*(I21^$N$8)) +  ($D$8*(G21^(1-$J$8))*(H21^$J$8))  +  ($I$8*(I21^(1-$O$8))*(H21^$O$8))</f>
        <v>0.25325188976080132</v>
      </c>
      <c r="I33" s="45">
        <f t="shared" si="1"/>
        <v>0.55055562008376091</v>
      </c>
      <c r="K33" s="45">
        <f>K21 - ($D$7*(K21^(1-$J$7))*(L21^$J$7))  -  ($E$7*(K21^(1-$M$7))*(M21^$M$7))  +  ($F$7*(L21^(1-$K$7))*(K21^$K$7))  +  ($G$7*(M21^(1-$L$7))*(K21^$L$7))</f>
        <v>0.19343640073985488</v>
      </c>
      <c r="L33" s="45">
        <f>L21  - ($F$7 *(L21^(1-$K$7))*(K21^$K$7))  -  ($H$7*(L21^(1-$N$7))*(M21^$N$7)) +  ($D$7*(K21^(1-$J$7))*(L21^$J$7))  +  ($I$7*(M21^(1-$O$7))*(L21^$O$7))</f>
        <v>0.23371220778809071</v>
      </c>
      <c r="M33" s="45">
        <f t="shared" si="2"/>
        <v>0.57285139147205433</v>
      </c>
      <c r="O33" s="45">
        <f>O21 - ($D$6*(O21^(1-$J$6))*(P21^$J$6))  -  ($E$6*(O21^(1-$M$6))*(Q21^$M$6))  +  ($F$6*(P21^(1-$K$6))*(O21^$K$6))  +  ($G$6*(Q21^(1-$L$6))*(O21^$L$6))</f>
        <v>0.17343367317655187</v>
      </c>
      <c r="P33" s="45">
        <f>P21  - ($F$6 *(P21^(1-$K$6))*(O21^$K$6))  -  ($H$6*(P21^(1-$N$6))*(Q21^$N$6)) +  ($D$6*(O21^(1-$J$6))*(P21^$J$6))  +  ($I$6*(Q21^(1-$O$6))*(P21^$O$6))</f>
        <v>0.24191058614293659</v>
      </c>
      <c r="Q33" s="45">
        <f t="shared" si="3"/>
        <v>0.58465574068051152</v>
      </c>
      <c r="S33" s="45">
        <f>S21 - ($D$5*(S21^(1-$J$5))*(T21^$J$5))  -  ($E$5*(S21^(1-$M$5))*(U21^$M$5))  +  ($F$5*(T21^(1-$K$5))*(S21^$K$5))  +  ($G$5*(U21^(1-$L$5))*(S21^$L$5))</f>
        <v>0.15672932849468868</v>
      </c>
      <c r="T33" s="45">
        <f>T21  - ($F$5 *(T21^(1-$K$5))*(S21^$K$5))  -  ($H$5*(T21^(1-$N$5))*(U21^$N$5)) +  ($D$5*(S21^(1-$J$5))*(T21^$J$5))  +  ($I$5*(U21^(1-$O$5))*(T21^$O$5))</f>
        <v>0.25067909256003801</v>
      </c>
      <c r="U33" s="45">
        <f t="shared" si="4"/>
        <v>0.59259157894527337</v>
      </c>
    </row>
    <row r="35" spans="1:21" x14ac:dyDescent="0.25">
      <c r="C35" s="10" t="s">
        <v>56</v>
      </c>
      <c r="D35" s="10" t="s">
        <v>58</v>
      </c>
      <c r="E35" s="10" t="s">
        <v>59</v>
      </c>
      <c r="G35" s="10" t="s">
        <v>56</v>
      </c>
      <c r="H35" s="10" t="s">
        <v>58</v>
      </c>
      <c r="I35" s="10" t="s">
        <v>59</v>
      </c>
      <c r="K35" s="10" t="s">
        <v>56</v>
      </c>
      <c r="L35" s="10" t="s">
        <v>58</v>
      </c>
      <c r="M35" s="10" t="s">
        <v>59</v>
      </c>
      <c r="O35" s="10" t="s">
        <v>56</v>
      </c>
      <c r="P35" s="10" t="s">
        <v>58</v>
      </c>
      <c r="Q35" s="10" t="s">
        <v>59</v>
      </c>
      <c r="S35" s="10" t="s">
        <v>56</v>
      </c>
      <c r="T35" s="10" t="s">
        <v>58</v>
      </c>
      <c r="U35" s="10" t="s">
        <v>59</v>
      </c>
    </row>
    <row r="36" spans="1:21" x14ac:dyDescent="0.25">
      <c r="A36" s="45" t="s">
        <v>62</v>
      </c>
      <c r="B36" s="45">
        <v>2000</v>
      </c>
      <c r="C36" s="45">
        <f>C14</f>
        <v>0.18721973094</v>
      </c>
      <c r="D36" s="45">
        <f>D14</f>
        <v>0.28251121076000002</v>
      </c>
      <c r="E36" s="45">
        <f>E14</f>
        <v>0.53026905829999993</v>
      </c>
      <c r="G36" s="45">
        <f>G14</f>
        <v>0.24704724409000001</v>
      </c>
      <c r="H36" s="45">
        <f>H14</f>
        <v>0.30413385827</v>
      </c>
      <c r="I36" s="45">
        <f>I14</f>
        <v>0.44881889763999999</v>
      </c>
      <c r="K36" s="45">
        <f>K14</f>
        <v>0.26808905379999998</v>
      </c>
      <c r="L36" s="45">
        <f>L14</f>
        <v>0.27922077921999999</v>
      </c>
      <c r="M36" s="45">
        <f>M14</f>
        <v>0.45269016698000003</v>
      </c>
      <c r="O36" s="45">
        <f>O14</f>
        <v>0.33747779751000001</v>
      </c>
      <c r="P36" s="45">
        <f>P14</f>
        <v>0.23978685613</v>
      </c>
      <c r="Q36" s="45">
        <f>Q14</f>
        <v>0.42273534635999999</v>
      </c>
      <c r="S36" s="45">
        <f>S14</f>
        <v>0.40108892922</v>
      </c>
      <c r="T36" s="45">
        <f>T14</f>
        <v>0.23321234120000001</v>
      </c>
      <c r="U36" s="45">
        <f>U14</f>
        <v>0.36569872957999999</v>
      </c>
    </row>
    <row r="37" spans="1:21" x14ac:dyDescent="0.25">
      <c r="A37" s="45" t="s">
        <v>62</v>
      </c>
      <c r="B37" s="45">
        <v>2001</v>
      </c>
      <c r="C37" s="45">
        <f>C36 - ($D$9*(C36^(1-$J$9))*(D36^$J$9))  -  ($E$9*(C36^(1-$M$9))*(E36^$M$9))  +  ($F$9*(D36^(1-$K$9))*(C36^$K$9))  +  ($G$9*(E36^(1-$L$9))*(C36^$L$9))</f>
        <v>0.16255332959657459</v>
      </c>
      <c r="D37" s="45">
        <f>D36  - ($F$9 *(D36^(1-$K$9))*(C36^$K$9))  -  ($H$9*(D36^(1-$N$9))*(E36^$N$9)) +  ($D$9*(C36^(1-$J$9))*(D36^$J$9))  +  ($I$9*(E36^(1-$O$9))*(D36^$O$9))</f>
        <v>0.2814881165905036</v>
      </c>
      <c r="E37" s="45">
        <f>1-C37-D37</f>
        <v>0.5559585538129217</v>
      </c>
      <c r="G37" s="45">
        <f>G36 - ($D$8*(G36^(1-$J$8))*(H36^$J$8))  -  ($E$8*(G36^(1-$M$8))*(I36^$M$8))  +  ($F$8*(H36^(1-$K$8))*(G36^$K$8))  +  ($G$8*(I36^(1-$L$8))*(G36^$L$8))</f>
        <v>0.21141033464524023</v>
      </c>
      <c r="H37" s="45">
        <f>H36  - ($F$8 *(H36^(1-$K$8))*(G36^$K$8))  -  ($H$8*(H36^(1-$N$8))*(I36^$N$8)) +  ($D$8*(G36^(1-$J$8))*(H36^$J$8))  +  ($I$8*(I36^(1-$O$8))*(H36^$O$8))</f>
        <v>0.29531359251918032</v>
      </c>
      <c r="I37" s="45">
        <f>1-G37-H37</f>
        <v>0.49327607283557939</v>
      </c>
      <c r="K37" s="45">
        <f>K36 - ($D$7*(K36^(1-$J$7))*(L36^$J$7))  -  ($E$7*(K36^(1-$M$7))*(M36^$M$7))  +  ($F$7*(L36^(1-$K$7))*(K36^$K$7))  +  ($G$7*(M36^(1-$L$7))*(K36^$L$7))</f>
        <v>0.20218052875678183</v>
      </c>
      <c r="L37" s="45">
        <f>L36  - ($F$7 *(L36^(1-$K$7))*(K36^$K$7))  -  ($H$7*(L36^(1-$N$7))*(M36^$N$7)) +  ($D$7*(K36^(1-$J$7))*(L36^$J$7))  +  ($I$7*(M36^(1-$O$7))*(L36^$O$7))</f>
        <v>0.29634023190876818</v>
      </c>
      <c r="M37" s="45">
        <f>1-K37-L37</f>
        <v>0.50147923933445004</v>
      </c>
      <c r="O37" s="45">
        <f>O36 - ($D$6*(O36^(1-$J$6))*(P36^$J$6))  -  ($E$6*(O36^(1-$M$6))*(Q36^$M$6))  +  ($F$6*(P36^(1-$K$6))*(O36^$K$6))  +  ($G$6*(Q36^(1-$L$6))*(O36^$L$6))</f>
        <v>0.26249253996270278</v>
      </c>
      <c r="P37" s="45">
        <f>P36  - ($F$6 *(P36^(1-$K$6))*(O36^$K$6))  -  ($H$6*(P36^(1-$N$6))*(Q36^$N$6)) +  ($D$6*(O36^(1-$J$6))*(P36^$J$6))  +  ($I$6*(Q36^(1-$O$6))*(P36^$O$6))</f>
        <v>0.2730314209594637</v>
      </c>
      <c r="Q37" s="45">
        <f>1-O37-P37</f>
        <v>0.46447603907783358</v>
      </c>
      <c r="S37" s="45">
        <f>S36 - ($D$5*(S36^(1-$J$5))*(T36^$J$5))  -  ($E$5*(S36^(1-$M$5))*(U36^$M$5))  +  ($F$5*(T36^(1-$K$5))*(S36^$K$5))  +  ($G$5*(U36^(1-$L$5))*(S36^$L$5))</f>
        <v>0.30850037205113839</v>
      </c>
      <c r="T37" s="45">
        <f>T36  - ($F$5 *(T36^(1-$K$5))*(S36^$K$5))  -  ($H$5*(T36^(1-$N$5))*(U36^$N$5)) +  ($D$5*(S36^(1-$J$5))*(T36^$J$5))  +  ($I$5*(U36^(1-$O$5))*(T36^$O$5))</f>
        <v>0.26500954628060719</v>
      </c>
      <c r="U37" s="45">
        <f>1-S37-T37</f>
        <v>0.42649008166825447</v>
      </c>
    </row>
    <row r="38" spans="1:21" x14ac:dyDescent="0.25">
      <c r="A38" s="45" t="s">
        <v>62</v>
      </c>
      <c r="B38" s="45">
        <v>2002</v>
      </c>
      <c r="C38" s="45">
        <f>C37 - ($D$9*(C37^(1-$J$9))*(D37^$J$9))  -  ($E$9*(C37^(1-$M$9))*(E37^$M$9))  +  ($F$9*(D37^(1-$K$9))*(C37^$K$9))  +  ($G$9*(E37^(1-$L$9))*(C37^$L$9))</f>
        <v>0.16647462846750621</v>
      </c>
      <c r="D38" s="45">
        <f>D37  - ($F$9 *(D37^(1-$K$9))*(C37^$K$9))  -  ($H$9*(D37^(1-$N$9))*(E37^$N$9)) +  ($D$9*(C37^(1-$J$9))*(D37^$J$9))  +  ($I$9*(E37^(1-$O$9))*(D37^$O$9))</f>
        <v>0.271069755617111</v>
      </c>
      <c r="E38" s="45">
        <f t="shared" ref="E38:E44" si="5">1-C38-D38</f>
        <v>0.56245561591538273</v>
      </c>
      <c r="G38" s="45">
        <f>G37 - ($D$8*(G37^(1-$J$8))*(H37^$J$8))  -  ($E$8*(G37^(1-$M$8))*(I37^$M$8))  +  ($F$8*(H37^(1-$K$8))*(G37^$K$8))  +  ($G$8*(I37^(1-$L$8))*(G37^$L$8))</f>
        <v>0.20468368885488963</v>
      </c>
      <c r="H38" s="45">
        <f>H37  - ($F$8 *(H37^(1-$K$8))*(G37^$K$8))  -  ($H$8*(H37^(1-$N$8))*(I37^$N$8)) +  ($D$8*(G37^(1-$J$8))*(H37^$J$8))  +  ($I$8*(I37^(1-$O$8))*(H37^$O$8))</f>
        <v>0.27918344799362255</v>
      </c>
      <c r="I38" s="45">
        <f t="shared" ref="I38:I44" si="6">1-G38-H38</f>
        <v>0.51613286315148788</v>
      </c>
      <c r="K38" s="45">
        <f>K37 - ($D$7*(K37^(1-$J$7))*(L37^$J$7))  -  ($E$7*(K37^(1-$M$7))*(M37^$M$7))  +  ($F$7*(L37^(1-$K$7))*(K37^$K$7))  +  ($G$7*(M37^(1-$L$7))*(K37^$L$7))</f>
        <v>0.20854666362188609</v>
      </c>
      <c r="L38" s="45">
        <f>L37  - ($F$7 *(L37^(1-$K$7))*(K37^$K$7))  -  ($H$7*(L37^(1-$N$7))*(M37^$N$7)) +  ($D$7*(K37^(1-$J$7))*(L37^$J$7))  +  ($I$7*(M37^(1-$O$7))*(L37^$O$7))</f>
        <v>0.26162976028273655</v>
      </c>
      <c r="M38" s="45">
        <f t="shared" ref="M38:M44" si="7">1-K38-L38</f>
        <v>0.52982357609537734</v>
      </c>
      <c r="O38" s="45">
        <f>O37 - ($D$6*(O37^(1-$J$6))*(P37^$J$6))  -  ($E$6*(O37^(1-$M$6))*(Q37^$M$6))  +  ($F$6*(P37^(1-$K$6))*(O37^$K$6))  +  ($G$6*(Q37^(1-$L$6))*(O37^$L$6))</f>
        <v>0.22208694628514253</v>
      </c>
      <c r="P38" s="45">
        <f>P37  - ($F$6 *(P37^(1-$K$6))*(O37^$K$6))  -  ($H$6*(P37^(1-$N$6))*(Q37^$N$6)) +  ($D$6*(O37^(1-$J$6))*(P37^$J$6))  +  ($I$6*(Q37^(1-$O$6))*(P37^$O$6))</f>
        <v>0.27389768785097135</v>
      </c>
      <c r="Q38" s="45">
        <f t="shared" ref="Q38:Q44" si="8">1-O38-P38</f>
        <v>0.50401536586388618</v>
      </c>
      <c r="S38" s="45">
        <f>S37 - ($D$5*(S37^(1-$J$5))*(T37^$J$5))  -  ($E$5*(S37^(1-$M$5))*(U37^$M$5))  +  ($F$5*(T37^(1-$K$5))*(S37^$K$5))  +  ($G$5*(U37^(1-$L$5))*(S37^$L$5))</f>
        <v>0.25131991369279744</v>
      </c>
      <c r="T38" s="45">
        <f>T37  - ($F$5 *(T37^(1-$K$5))*(S37^$K$5))  -  ($H$5*(T37^(1-$N$5))*(U37^$N$5)) +  ($D$5*(S37^(1-$J$5))*(T37^$J$5))  +  ($I$5*(U37^(1-$O$5))*(T37^$O$5))</f>
        <v>0.2720074189882411</v>
      </c>
      <c r="U38" s="45">
        <f t="shared" ref="U38:U44" si="9">1-S38-T38</f>
        <v>0.47667266731896141</v>
      </c>
    </row>
    <row r="39" spans="1:21" x14ac:dyDescent="0.25">
      <c r="A39" s="45" t="s">
        <v>62</v>
      </c>
      <c r="B39" s="45">
        <v>2003</v>
      </c>
      <c r="C39" s="45">
        <f>C38 - ($D$9*(C38^(1-$J$9))*(D38^$J$9))  -  ($E$9*(C38^(1-$M$9))*(E38^$M$9))  +  ($F$9*(D38^(1-$K$9))*(C38^$K$9))  +  ($G$9*(E38^(1-$L$9))*(C38^$L$9))</f>
        <v>0.16534187709099324</v>
      </c>
      <c r="D39" s="45">
        <f>D38  - ($F$9 *(D38^(1-$K$9))*(C38^$K$9))  -  ($H$9*(D38^(1-$N$9))*(E38^$N$9)) +  ($D$9*(C38^(1-$J$9))*(D38^$J$9))  +  ($I$9*(E38^(1-$O$9))*(D38^$O$9))</f>
        <v>0.2694273681933701</v>
      </c>
      <c r="E39" s="45">
        <f t="shared" si="5"/>
        <v>0.56523075471563666</v>
      </c>
      <c r="G39" s="45">
        <f>G38 - ($D$8*(G38^(1-$J$8))*(H38^$J$8))  -  ($E$8*(G38^(1-$M$8))*(I38^$M$8))  +  ($F$8*(H38^(1-$K$8))*(G38^$K$8))  +  ($G$8*(I38^(1-$L$8))*(G38^$L$8))</f>
        <v>0.20163231272443793</v>
      </c>
      <c r="H39" s="45">
        <f>H38  - ($F$8 *(H38^(1-$K$8))*(G38^$K$8))  -  ($H$8*(H38^(1-$N$8))*(I38^$N$8)) +  ($D$8*(G38^(1-$J$8))*(H38^$J$8))  +  ($I$8*(I38^(1-$O$8))*(H38^$O$8))</f>
        <v>0.26963246607922531</v>
      </c>
      <c r="I39" s="45">
        <f t="shared" si="6"/>
        <v>0.52873522119633676</v>
      </c>
      <c r="K39" s="45">
        <f>K38 - ($D$7*(K38^(1-$J$7))*(L38^$J$7))  -  ($E$7*(K38^(1-$M$7))*(M38^$M$7))  +  ($F$7*(L38^(1-$K$7))*(K38^$K$7))  +  ($G$7*(M38^(1-$L$7))*(K38^$L$7))</f>
        <v>0.19793237530945862</v>
      </c>
      <c r="L39" s="45">
        <f>L38  - ($F$7 *(L38^(1-$K$7))*(K38^$K$7))  -  ($H$7*(L38^(1-$N$7))*(M38^$N$7)) +  ($D$7*(K38^(1-$J$7))*(L38^$J$7))  +  ($I$7*(M38^(1-$O$7))*(L38^$O$7))</f>
        <v>0.25656584452736919</v>
      </c>
      <c r="M39" s="45">
        <f t="shared" si="7"/>
        <v>0.54550178016317219</v>
      </c>
      <c r="O39" s="45">
        <f>O38 - ($D$6*(O38^(1-$J$6))*(P38^$J$6))  -  ($E$6*(O38^(1-$M$6))*(Q38^$M$6))  +  ($F$6*(P38^(1-$K$6))*(O38^$K$6))  +  ($G$6*(Q38^(1-$L$6))*(O38^$L$6))</f>
        <v>0.19987481814073302</v>
      </c>
      <c r="P39" s="45">
        <f>P38  - ($F$6 *(P38^(1-$K$6))*(O38^$K$6))  -  ($H$6*(P38^(1-$N$6))*(Q38^$N$6)) +  ($D$6*(O38^(1-$J$6))*(P38^$J$6))  +  ($I$6*(Q38^(1-$O$6))*(P38^$O$6))</f>
        <v>0.26697473483712442</v>
      </c>
      <c r="Q39" s="45">
        <f t="shared" si="8"/>
        <v>0.53315044702214254</v>
      </c>
      <c r="S39" s="45">
        <f>S38 - ($D$5*(S38^(1-$J$5))*(T38^$J$5))  -  ($E$5*(S38^(1-$M$5))*(U38^$M$5))  +  ($F$5*(T38^(1-$K$5))*(S38^$K$5))  +  ($G$5*(U38^(1-$L$5))*(S38^$L$5))</f>
        <v>0.21559649688310401</v>
      </c>
      <c r="T39" s="45">
        <f>T38  - ($F$5 *(T38^(1-$K$5))*(S38^$K$5))  -  ($H$5*(T38^(1-$N$5))*(U38^$N$5)) +  ($D$5*(S38^(1-$J$5))*(T38^$J$5))  +  ($I$5*(U38^(1-$O$5))*(T38^$O$5))</f>
        <v>0.27007469826819358</v>
      </c>
      <c r="U39" s="45">
        <f t="shared" si="9"/>
        <v>0.51432880484870247</v>
      </c>
    </row>
    <row r="40" spans="1:21" x14ac:dyDescent="0.25">
      <c r="A40" s="45" t="s">
        <v>62</v>
      </c>
      <c r="B40" s="45">
        <v>2004</v>
      </c>
      <c r="C40" s="45">
        <f>C39 - ($D$9*(C39^(1-$J$9))*(D39^$J$9))  -  ($E$9*(C39^(1-$M$9))*(E39^$M$9))  +  ($F$9*(D39^(1-$K$9))*(C39^$K$9))  +  ($G$9*(E39^(1-$L$9))*(C39^$L$9))</f>
        <v>0.16544515154949166</v>
      </c>
      <c r="D40" s="45">
        <f>D39  - ($F$9 *(D39^(1-$K$9))*(C39^$K$9))  -  ($H$9*(D39^(1-$N$9))*(E39^$N$9)) +  ($D$9*(C39^(1-$J$9))*(D39^$J$9))  +  ($I$9*(E39^(1-$O$9))*(D39^$O$9))</f>
        <v>0.26845156019041944</v>
      </c>
      <c r="E40" s="45">
        <f t="shared" si="5"/>
        <v>0.56610328826008893</v>
      </c>
      <c r="G40" s="45">
        <f>G39 - ($D$8*(G39^(1-$J$8))*(H39^$J$8))  -  ($E$8*(G39^(1-$M$8))*(I39^$M$8))  +  ($F$8*(H39^(1-$K$8))*(G39^$K$8))  +  ($G$8*(I39^(1-$L$8))*(G39^$L$8))</f>
        <v>0.19997297698187499</v>
      </c>
      <c r="H40" s="45">
        <f>H39  - ($F$8 *(H39^(1-$K$8))*(G39^$K$8))  -  ($H$8*(H39^(1-$N$8))*(I39^$N$8)) +  ($D$8*(G39^(1-$J$8))*(H39^$J$8))  +  ($I$8*(I39^(1-$O$8))*(H39^$O$8))</f>
        <v>0.26429509525062539</v>
      </c>
      <c r="I40" s="45">
        <f t="shared" si="6"/>
        <v>0.53573192776749967</v>
      </c>
      <c r="K40" s="45">
        <f>K39 - ($D$7*(K39^(1-$J$7))*(L39^$J$7))  -  ($E$7*(K39^(1-$M$7))*(M39^$M$7))  +  ($F$7*(L39^(1-$K$7))*(K39^$K$7))  +  ($G$7*(M39^(1-$L$7))*(K39^$L$7))</f>
        <v>0.19659186090800745</v>
      </c>
      <c r="L40" s="45">
        <f>L39  - ($F$7 *(L39^(1-$K$7))*(K39^$K$7))  -  ($H$7*(L39^(1-$N$7))*(M39^$N$7)) +  ($D$7*(K39^(1-$J$7))*(L39^$J$7))  +  ($I$7*(M39^(1-$O$7))*(L39^$O$7))</f>
        <v>0.24898458311105434</v>
      </c>
      <c r="M40" s="45">
        <f t="shared" si="7"/>
        <v>0.55442355598093818</v>
      </c>
      <c r="O40" s="45">
        <f>O39 - ($D$6*(O39^(1-$J$6))*(P39^$J$6))  -  ($E$6*(O39^(1-$M$6))*(Q39^$M$6))  +  ($F$6*(P39^(1-$K$6))*(O39^$K$6))  +  ($G$6*(Q39^(1-$L$6))*(O39^$L$6))</f>
        <v>0.18747332703703795</v>
      </c>
      <c r="P40" s="45">
        <f>P39  - ($F$6 *(P39^(1-$K$6))*(O39^$K$6))  -  ($H$6*(P39^(1-$N$6))*(Q39^$N$6)) +  ($D$6*(O39^(1-$J$6))*(P39^$J$6))  +  ($I$6*(Q39^(1-$O$6))*(P39^$O$6))</f>
        <v>0.2599615964579573</v>
      </c>
      <c r="Q40" s="45">
        <f t="shared" si="8"/>
        <v>0.55256507650500475</v>
      </c>
      <c r="S40" s="45">
        <f>S39 - ($D$5*(S39^(1-$J$5))*(T39^$J$5))  -  ($E$5*(S39^(1-$M$5))*(U39^$M$5))  +  ($F$5*(T39^(1-$K$5))*(S39^$K$5))  +  ($G$5*(U39^(1-$L$5))*(S39^$L$5))</f>
        <v>0.19307375347914801</v>
      </c>
      <c r="T40" s="45">
        <f>T39  - ($F$5 *(T39^(1-$K$5))*(S39^$K$5))  -  ($H$5*(T39^(1-$N$5))*(U39^$N$5)) +  ($D$5*(S39^(1-$J$5))*(T39^$J$5))  +  ($I$5*(U39^(1-$O$5))*(T39^$O$5))</f>
        <v>0.26574744913692261</v>
      </c>
      <c r="U40" s="45">
        <f t="shared" si="9"/>
        <v>0.54117879738392938</v>
      </c>
    </row>
    <row r="41" spans="1:21" x14ac:dyDescent="0.25">
      <c r="A41" s="45" t="s">
        <v>62</v>
      </c>
      <c r="B41" s="45">
        <v>2005</v>
      </c>
      <c r="C41" s="45">
        <f>C40 - ($D$9*(C40^(1-$J$9))*(D40^$J$9))  -  ($E$9*(C40^(1-$M$9))*(E40^$M$9))  +  ($F$9*(D40^(1-$K$9))*(C40^$K$9))  +  ($G$9*(E40^(1-$L$9))*(C40^$L$9))</f>
        <v>0.16538155206264515</v>
      </c>
      <c r="D41" s="45">
        <f>D40  - ($F$9 *(D40^(1-$K$9))*(C40^$K$9))  -  ($H$9*(D40^(1-$N$9))*(E40^$N$9)) +  ($D$9*(C40^(1-$J$9))*(D40^$J$9))  +  ($I$9*(E40^(1-$O$9))*(D40^$O$9))</f>
        <v>0.26818963673978713</v>
      </c>
      <c r="E41" s="45">
        <f t="shared" si="5"/>
        <v>0.56642881119756772</v>
      </c>
      <c r="G41" s="45">
        <f>G40 - ($D$8*(G40^(1-$J$8))*(H40^$J$8))  -  ($E$8*(G40^(1-$M$8))*(I40^$M$8))  +  ($F$8*(H40^(1-$K$8))*(G40^$K$8))  +  ($G$8*(I40^(1-$L$8))*(G40^$L$8))</f>
        <v>0.1990529499489409</v>
      </c>
      <c r="H41" s="45">
        <f>H40  - ($F$8 *(H40^(1-$K$8))*(G40^$K$8))  -  ($H$8*(H40^(1-$N$8))*(I40^$N$8)) +  ($D$8*(G40^(1-$J$8))*(H40^$J$8))  +  ($I$8*(I40^(1-$O$8))*(H40^$O$8))</f>
        <v>0.26132806793669272</v>
      </c>
      <c r="I41" s="45">
        <f t="shared" si="6"/>
        <v>0.53961898211436643</v>
      </c>
      <c r="K41" s="45">
        <f>K40 - ($D$7*(K40^(1-$J$7))*(L40^$J$7))  -  ($E$7*(K40^(1-$M$7))*(M40^$M$7))  +  ($F$7*(L40^(1-$K$7))*(K40^$K$7))  +  ($G$7*(M40^(1-$L$7))*(K40^$L$7))</f>
        <v>0.19432276121170056</v>
      </c>
      <c r="L41" s="45">
        <f>L40  - ($F$7 *(L40^(1-$K$7))*(K40^$K$7))  -  ($H$7*(L40^(1-$N$7))*(M40^$N$7)) +  ($D$7*(K40^(1-$J$7))*(L40^$J$7))  +  ($I$7*(M40^(1-$O$7))*(L40^$O$7))</f>
        <v>0.24625968801495418</v>
      </c>
      <c r="M41" s="45">
        <f t="shared" si="7"/>
        <v>0.55941755077334521</v>
      </c>
      <c r="O41" s="45">
        <f>O40 - ($D$6*(O40^(1-$J$6))*(P40^$J$6))  -  ($E$6*(O40^(1-$M$6))*(Q40^$M$6))  +  ($F$6*(P40^(1-$K$6))*(O40^$K$6))  +  ($G$6*(Q40^(1-$L$6))*(O40^$L$6))</f>
        <v>0.18046812684443894</v>
      </c>
      <c r="P41" s="45">
        <f>P40  - ($F$6 *(P40^(1-$K$6))*(O40^$K$6))  -  ($H$6*(P40^(1-$N$6))*(Q40^$N$6)) +  ($D$6*(O40^(1-$J$6))*(P40^$J$6))  +  ($I$6*(Q40^(1-$O$6))*(P40^$O$6))</f>
        <v>0.2546814598952955</v>
      </c>
      <c r="Q41" s="45">
        <f t="shared" si="8"/>
        <v>0.56485041326026564</v>
      </c>
      <c r="S41" s="45">
        <f>S40 - ($D$5*(S40^(1-$J$5))*(T40^$J$5))  -  ($E$5*(S40^(1-$M$5))*(U40^$M$5))  +  ($F$5*(T40^(1-$K$5))*(S40^$K$5))  +  ($G$5*(U40^(1-$L$5))*(S40^$L$5))</f>
        <v>0.17877283501190308</v>
      </c>
      <c r="T41" s="45">
        <f>T40  - ($F$5 *(T40^(1-$K$5))*(S40^$K$5))  -  ($H$5*(T40^(1-$N$5))*(U40^$N$5)) +  ($D$5*(S40^(1-$J$5))*(T40^$J$5))  +  ($I$5*(U40^(1-$O$5))*(T40^$O$5))</f>
        <v>0.26148090710920718</v>
      </c>
      <c r="U41" s="45">
        <f t="shared" si="9"/>
        <v>0.55974625787888965</v>
      </c>
    </row>
    <row r="42" spans="1:21" x14ac:dyDescent="0.25">
      <c r="A42" s="45" t="s">
        <v>62</v>
      </c>
      <c r="B42" s="45">
        <v>2006</v>
      </c>
      <c r="C42" s="45">
        <f>C41 - ($D$9*(C41^(1-$J$9))*(D41^$J$9))  -  ($E$9*(C41^(1-$M$9))*(E41^$M$9))  +  ($F$9*(D41^(1-$K$9))*(C41^$K$9))  +  ($G$9*(E41^(1-$L$9))*(C41^$L$9))</f>
        <v>0.16537918067712937</v>
      </c>
      <c r="D42" s="45">
        <f>D41  - ($F$9 *(D41^(1-$K$9))*(C41^$K$9))  -  ($H$9*(D41^(1-$N$9))*(E41^$N$9)) +  ($D$9*(C41^(1-$J$9))*(D41^$J$9))  +  ($I$9*(E41^(1-$O$9))*(D41^$O$9))</f>
        <v>0.26808194193015811</v>
      </c>
      <c r="E42" s="45">
        <f t="shared" si="5"/>
        <v>0.56653887739271247</v>
      </c>
      <c r="G42" s="45">
        <f>G41 - ($D$8*(G41^(1-$J$8))*(H41^$J$8))  -  ($E$8*(G41^(1-$M$8))*(I41^$M$8))  +  ($F$8*(H41^(1-$K$8))*(G41^$K$8))  +  ($G$8*(I41^(1-$L$8))*(G41^$L$8))</f>
        <v>0.19854188851618132</v>
      </c>
      <c r="H42" s="45">
        <f>H41  - ($F$8 *(H41^(1-$K$8))*(G41^$K$8))  -  ($H$8*(H41^(1-$N$8))*(I41^$N$8)) +  ($D$8*(G41^(1-$J$8))*(H41^$J$8))  +  ($I$8*(I41^(1-$O$8))*(H41^$O$8))</f>
        <v>0.25967952349481854</v>
      </c>
      <c r="I42" s="45">
        <f t="shared" si="6"/>
        <v>0.54177858798900003</v>
      </c>
      <c r="K42" s="45">
        <f>K41 - ($D$7*(K41^(1-$J$7))*(L41^$J$7))  -  ($E$7*(K41^(1-$M$7))*(M41^$M$7))  +  ($F$7*(L41^(1-$K$7))*(K41^$K$7))  +  ($G$7*(M41^(1-$L$7))*(K41^$L$7))</f>
        <v>0.19353939687060864</v>
      </c>
      <c r="L42" s="45">
        <f>L41  - ($F$7 *(L41^(1-$K$7))*(K41^$K$7))  -  ($H$7*(L41^(1-$N$7))*(M41^$N$7)) +  ($D$7*(K41^(1-$J$7))*(L41^$J$7))  +  ($I$7*(M41^(1-$O$7))*(L41^$O$7))</f>
        <v>0.24422082555655933</v>
      </c>
      <c r="M42" s="45">
        <f t="shared" si="7"/>
        <v>0.56223977757283206</v>
      </c>
      <c r="O42" s="45">
        <f>O41 - ($D$6*(O41^(1-$J$6))*(P41^$J$6))  -  ($E$6*(O41^(1-$M$6))*(Q41^$M$6))  +  ($F$6*(P41^(1-$K$6))*(O41^$K$6))  +  ($G$6*(Q41^(1-$L$6))*(O41^$L$6))</f>
        <v>0.17647710598983102</v>
      </c>
      <c r="P42" s="45">
        <f>P41  - ($F$6 *(P41^(1-$K$6))*(O41^$K$6))  -  ($H$6*(P41^(1-$N$6))*(Q41^$N$6)) +  ($D$6*(O41^(1-$J$6))*(P41^$J$6))  +  ($I$6*(Q41^(1-$O$6))*(P41^$O$6))</f>
        <v>0.25112727698732373</v>
      </c>
      <c r="Q42" s="45">
        <f t="shared" si="8"/>
        <v>0.57239561702284525</v>
      </c>
      <c r="S42" s="45">
        <f>S41 - ($D$5*(S41^(1-$J$5))*(T41^$J$5))  -  ($E$5*(S41^(1-$M$5))*(U41^$M$5))  +  ($F$5*(T41^(1-$K$5))*(S41^$K$5))  +  ($G$5*(U41^(1-$L$5))*(S41^$L$5))</f>
        <v>0.16964311226437748</v>
      </c>
      <c r="T42" s="45">
        <f>T41  - ($F$5 *(T41^(1-$K$5))*(S41^$K$5))  -  ($H$5*(T41^(1-$N$5))*(U41^$N$5)) +  ($D$5*(S41^(1-$J$5))*(T41^$J$5))  +  ($I$5*(U41^(1-$O$5))*(T41^$O$5))</f>
        <v>0.2580202167856433</v>
      </c>
      <c r="U42" s="45">
        <f t="shared" si="9"/>
        <v>0.57233667094997931</v>
      </c>
    </row>
    <row r="43" spans="1:21" x14ac:dyDescent="0.25">
      <c r="A43" s="45" t="s">
        <v>62</v>
      </c>
      <c r="B43" s="45">
        <v>2007</v>
      </c>
      <c r="C43" s="45">
        <f>C42 - ($D$9*(C42^(1-$J$9))*(D42^$J$9))  -  ($E$9*(C42^(1-$M$9))*(E42^$M$9))  +  ($F$9*(D42^(1-$K$9))*(C42^$K$9))  +  ($G$9*(E42^(1-$L$9))*(C42^$L$9))</f>
        <v>0.16537437797092031</v>
      </c>
      <c r="D43" s="45">
        <f>D42  - ($F$9 *(D42^(1-$K$9))*(C42^$K$9))  -  ($H$9*(D42^(1-$N$9))*(E42^$N$9)) +  ($D$9*(C42^(1-$J$9))*(D42^$J$9))  +  ($I$9*(E42^(1-$O$9))*(D42^$O$9))</f>
        <v>0.26804739713317061</v>
      </c>
      <c r="E43" s="45">
        <f t="shared" si="5"/>
        <v>0.56657822489590914</v>
      </c>
      <c r="G43" s="45">
        <f>G42 - ($D$8*(G42^(1-$J$8))*(H42^$J$8))  -  ($E$8*(G42^(1-$M$8))*(I42^$M$8))  +  ($F$8*(H42^(1-$K$8))*(G42^$K$8))  +  ($G$8*(I42^(1-$L$8))*(G42^$L$8))</f>
        <v>0.19825795160431281</v>
      </c>
      <c r="H43" s="45">
        <f>H42  - ($F$8 *(H42^(1-$K$8))*(G42^$K$8))  -  ($H$8*(H42^(1-$N$8))*(I42^$N$8)) +  ($D$8*(G42^(1-$J$8))*(H42^$J$8))  +  ($I$8*(I42^(1-$O$8))*(H42^$O$8))</f>
        <v>0.25876359942330712</v>
      </c>
      <c r="I43" s="45">
        <f t="shared" si="6"/>
        <v>0.54297844897238012</v>
      </c>
      <c r="K43" s="45">
        <f>K42 - ($D$7*(K42^(1-$J$7))*(L42^$J$7))  -  ($E$7*(K42^(1-$M$7))*(M42^$M$7))  +  ($F$7*(L42^(1-$K$7))*(K42^$K$7))  +  ($G$7*(M42^(1-$L$7))*(K42^$L$7))</f>
        <v>0.19293677759099526</v>
      </c>
      <c r="L43" s="45">
        <f>L42  - ($F$7 *(L42^(1-$K$7))*(K42^$K$7))  -  ($H$7*(L42^(1-$N$7))*(M42^$N$7)) +  ($D$7*(K42^(1-$J$7))*(L42^$J$7))  +  ($I$7*(M42^(1-$O$7))*(L42^$O$7))</f>
        <v>0.24323734807191494</v>
      </c>
      <c r="M43" s="45">
        <f t="shared" si="7"/>
        <v>0.56382587433708986</v>
      </c>
      <c r="O43" s="45">
        <f>O42 - ($D$6*(O42^(1-$J$6))*(P42^$J$6))  -  ($E$6*(O42^(1-$M$6))*(Q42^$M$6))  +  ($F$6*(P42^(1-$K$6))*(O42^$K$6))  +  ($G$6*(Q42^(1-$L$6))*(O42^$L$6))</f>
        <v>0.17418924956635326</v>
      </c>
      <c r="P43" s="45">
        <f>P42  - ($F$6 *(P42^(1-$K$6))*(O42^$K$6))  -  ($H$6*(P42^(1-$N$6))*(Q42^$N$6)) +  ($D$6*(O42^(1-$J$6))*(P42^$J$6))  +  ($I$6*(Q42^(1-$O$6))*(P42^$O$6))</f>
        <v>0.24886571168340826</v>
      </c>
      <c r="Q43" s="45">
        <f t="shared" si="8"/>
        <v>0.57694503875023839</v>
      </c>
      <c r="S43" s="45">
        <f>S42 - ($D$5*(S42^(1-$J$5))*(T42^$J$5))  -  ($E$5*(S42^(1-$M$5))*(U42^$M$5))  +  ($F$5*(T42^(1-$K$5))*(S42^$K$5))  +  ($G$5*(U42^(1-$L$5))*(S42^$L$5))</f>
        <v>0.16379077357755351</v>
      </c>
      <c r="T43" s="45">
        <f>T42  - ($F$5 *(T42^(1-$K$5))*(S42^$K$5))  -  ($H$5*(T42^(1-$N$5))*(U42^$N$5)) +  ($D$5*(S42^(1-$J$5))*(T42^$J$5))  +  ($I$5*(U42^(1-$O$5))*(T42^$O$5))</f>
        <v>0.25544624814747441</v>
      </c>
      <c r="U43" s="45">
        <f t="shared" si="9"/>
        <v>0.58076297827497214</v>
      </c>
    </row>
    <row r="44" spans="1:21" x14ac:dyDescent="0.25">
      <c r="A44" s="45" t="s">
        <v>62</v>
      </c>
      <c r="B44" s="45">
        <v>2008</v>
      </c>
      <c r="C44" s="45">
        <f>C43 - ($D$9*(C43^(1-$J$9))*(D43^$J$9))  -  ($E$9*(C43^(1-$M$9))*(E43^$M$9))  +  ($F$9*(D43^(1-$K$9))*(C43^$K$9))  +  ($G$9*(E43^(1-$L$9))*(C43^$L$9))</f>
        <v>0.16537348807601179</v>
      </c>
      <c r="D44" s="45">
        <f>D43  - ($F$9 *(D43^(1-$K$9))*(C43^$K$9))  -  ($H$9*(D43^(1-$N$9))*(E43^$N$9)) +  ($D$9*(C43^(1-$J$9))*(D43^$J$9))  +  ($I$9*(E43^(1-$O$9))*(D43^$O$9))</f>
        <v>0.26803466137267956</v>
      </c>
      <c r="E44" s="45">
        <f t="shared" si="5"/>
        <v>0.56659185055130856</v>
      </c>
      <c r="G44" s="45">
        <f>G43 - ($D$8*(G43^(1-$J$8))*(H43^$J$8))  -  ($E$8*(G43^(1-$M$8))*(I43^$M$8))  +  ($F$8*(H43^(1-$K$8))*(G43^$K$8))  +  ($G$8*(I43^(1-$L$8))*(G43^$L$8))</f>
        <v>0.19810019854138333</v>
      </c>
      <c r="H44" s="45">
        <f>H43  - ($F$8 *(H43^(1-$K$8))*(G43^$K$8))  -  ($H$8*(H43^(1-$N$8))*(I43^$N$8)) +  ($D$8*(G43^(1-$J$8))*(H43^$J$8))  +  ($I$8*(I43^(1-$O$8))*(H43^$O$8))</f>
        <v>0.25825471826716129</v>
      </c>
      <c r="I44" s="45">
        <f t="shared" si="6"/>
        <v>0.54364508319145544</v>
      </c>
      <c r="K44" s="45">
        <f>K43 - ($D$7*(K43^(1-$J$7))*(L43^$J$7))  -  ($E$7*(K43^(1-$M$7))*(M43^$M$7))  +  ($F$7*(L43^(1-$K$7))*(K43^$K$7))  +  ($G$7*(M43^(1-$L$7))*(K43^$L$7))</f>
        <v>0.19265014468608382</v>
      </c>
      <c r="L44" s="45">
        <f>L43  - ($F$7 *(L43^(1-$K$7))*(K43^$K$7))  -  ($H$7*(L43^(1-$N$7))*(M43^$N$7)) +  ($D$7*(K43^(1-$J$7))*(L43^$J$7))  +  ($I$7*(M43^(1-$O$7))*(L43^$O$7))</f>
        <v>0.2426297242129804</v>
      </c>
      <c r="M44" s="45">
        <f t="shared" si="7"/>
        <v>0.56472013110093577</v>
      </c>
      <c r="O44" s="45">
        <f>O43 - ($D$6*(O43^(1-$J$6))*(P43^$J$6))  -  ($E$6*(O43^(1-$M$6))*(Q43^$M$6))  +  ($F$6*(P43^(1-$K$6))*(O43^$K$6))  +  ($G$6*(Q43^(1-$L$6))*(O43^$L$6))</f>
        <v>0.17287195306561046</v>
      </c>
      <c r="P44" s="45">
        <f>P43  - ($F$6 *(P43^(1-$K$6))*(O43^$K$6))  -  ($H$6*(P43^(1-$N$6))*(Q43^$N$6)) +  ($D$6*(O43^(1-$J$6))*(P43^$J$6))  +  ($I$6*(Q43^(1-$O$6))*(P43^$O$6))</f>
        <v>0.2474721128496942</v>
      </c>
      <c r="Q44" s="45">
        <f t="shared" si="8"/>
        <v>0.5796559340846954</v>
      </c>
      <c r="S44" s="45">
        <f>S43 - ($D$5*(S43^(1-$J$5))*(T43^$J$5))  -  ($E$5*(S43^(1-$M$5))*(U43^$M$5))  +  ($F$5*(T43^(1-$K$5))*(S43^$K$5))  +  ($G$5*(U43^(1-$L$5))*(S43^$L$5))</f>
        <v>0.16002776591606496</v>
      </c>
      <c r="T44" s="45">
        <f>T43  - ($F$5 *(T43^(1-$K$5))*(S43^$K$5))  -  ($H$5*(T43^(1-$N$5))*(U43^$N$5)) +  ($D$5*(S43^(1-$J$5))*(T43^$J$5))  +  ($I$5*(U43^(1-$O$5))*(T43^$O$5))</f>
        <v>0.25362031882807423</v>
      </c>
      <c r="U44" s="45">
        <f t="shared" si="9"/>
        <v>0.58635191525586083</v>
      </c>
    </row>
    <row r="46" spans="1:21" hidden="1" x14ac:dyDescent="0.25"/>
    <row r="47" spans="1:21" hidden="1" x14ac:dyDescent="0.25">
      <c r="A47" s="45" t="s">
        <v>61</v>
      </c>
      <c r="B47" s="45">
        <v>2000</v>
      </c>
      <c r="C47" s="45">
        <f>C14-C25</f>
        <v>0</v>
      </c>
      <c r="D47" s="45">
        <f>D14-D25</f>
        <v>0</v>
      </c>
      <c r="E47" s="45">
        <f>E14-E25</f>
        <v>0</v>
      </c>
      <c r="G47" s="45">
        <f>G14-G25</f>
        <v>0</v>
      </c>
      <c r="H47" s="45">
        <f>H14-H25</f>
        <v>0</v>
      </c>
      <c r="I47" s="45">
        <f>I14-I25</f>
        <v>0</v>
      </c>
      <c r="K47" s="45">
        <f>K14-K25</f>
        <v>0</v>
      </c>
      <c r="L47" s="45">
        <f>L14-L25</f>
        <v>0</v>
      </c>
      <c r="M47" s="45">
        <f>M14-M25</f>
        <v>0</v>
      </c>
      <c r="O47" s="45">
        <f>O14-O25</f>
        <v>0</v>
      </c>
      <c r="P47" s="45">
        <f>P14-P25</f>
        <v>0</v>
      </c>
      <c r="Q47" s="45">
        <f>Q14-Q25</f>
        <v>0</v>
      </c>
      <c r="S47" s="45">
        <f>S14-S25</f>
        <v>0</v>
      </c>
      <c r="T47" s="45">
        <f>T14-T25</f>
        <v>0</v>
      </c>
      <c r="U47" s="45">
        <f>U14-U25</f>
        <v>0</v>
      </c>
    </row>
    <row r="48" spans="1:21" hidden="1" x14ac:dyDescent="0.25">
      <c r="A48" s="45" t="s">
        <v>61</v>
      </c>
      <c r="B48" s="45">
        <v>2001</v>
      </c>
      <c r="C48" s="45">
        <f t="shared" ref="C48:E55" si="10">C15-C26</f>
        <v>1.2334562783425401E-2</v>
      </c>
      <c r="D48" s="45">
        <f t="shared" si="10"/>
        <v>1.1112780269496414E-2</v>
      </c>
      <c r="E48" s="45">
        <f t="shared" si="10"/>
        <v>-2.3447343052921732E-2</v>
      </c>
      <c r="G48" s="45">
        <f t="shared" ref="G48:I55" si="11">G15-G26</f>
        <v>5.1250984247597775E-3</v>
      </c>
      <c r="H48" s="45">
        <f t="shared" si="11"/>
        <v>1.078876968081971E-2</v>
      </c>
      <c r="I48" s="45">
        <f t="shared" si="11"/>
        <v>-1.5913868115579377E-2</v>
      </c>
      <c r="K48" s="45">
        <f t="shared" ref="K48:M55" si="12">K15-K26</f>
        <v>2.4164554733218185E-2</v>
      </c>
      <c r="L48" s="45">
        <f t="shared" si="12"/>
        <v>7.9269295012318053E-3</v>
      </c>
      <c r="M48" s="45">
        <f t="shared" si="12"/>
        <v>-3.2091484234450074E-2</v>
      </c>
      <c r="O48" s="45">
        <f t="shared" ref="O48:Q55" si="13">O15-O26</f>
        <v>3.9373001772972094E-3</v>
      </c>
      <c r="P48" s="45">
        <f t="shared" si="13"/>
        <v>1.9153303730536309E-2</v>
      </c>
      <c r="Q48" s="45">
        <f t="shared" si="13"/>
        <v>-2.3090603907833573E-2</v>
      </c>
      <c r="S48" s="45">
        <f t="shared" ref="S48:U55" si="14">S15-S26</f>
        <v>3.1790009078861592E-2</v>
      </c>
      <c r="T48" s="45">
        <f t="shared" si="14"/>
        <v>-8.203738660607196E-3</v>
      </c>
      <c r="U48" s="45">
        <f t="shared" si="14"/>
        <v>-2.3586270418254451E-2</v>
      </c>
    </row>
    <row r="49" spans="1:21" hidden="1" x14ac:dyDescent="0.25">
      <c r="A49" s="45" t="s">
        <v>61</v>
      </c>
      <c r="B49" s="45">
        <v>2002</v>
      </c>
      <c r="C49" s="45">
        <f t="shared" si="10"/>
        <v>-1.1436659188431786E-2</v>
      </c>
      <c r="D49" s="45">
        <f t="shared" si="10"/>
        <v>1.5258621077827828E-2</v>
      </c>
      <c r="E49" s="45">
        <f t="shared" si="10"/>
        <v>-3.8219618793959853E-3</v>
      </c>
      <c r="G49" s="45">
        <f t="shared" si="11"/>
        <v>-7.0205413328144339E-3</v>
      </c>
      <c r="H49" s="45">
        <f t="shared" si="11"/>
        <v>1.2443021660013043E-2</v>
      </c>
      <c r="I49" s="45">
        <f t="shared" si="11"/>
        <v>-5.422480317198497E-3</v>
      </c>
      <c r="K49" s="45">
        <f t="shared" si="12"/>
        <v>-8.2826901704211031E-3</v>
      </c>
      <c r="L49" s="45">
        <f t="shared" si="12"/>
        <v>3.2083488219769585E-4</v>
      </c>
      <c r="M49" s="45">
        <f t="shared" si="12"/>
        <v>7.9618552882233518E-3</v>
      </c>
      <c r="O49" s="45">
        <f t="shared" si="13"/>
        <v>-5.8408521123931578E-5</v>
      </c>
      <c r="P49" s="45">
        <f t="shared" si="13"/>
        <v>-5.8244227331094578E-3</v>
      </c>
      <c r="Q49" s="45">
        <f t="shared" si="13"/>
        <v>5.8828312642334457E-3</v>
      </c>
      <c r="S49" s="45">
        <f t="shared" si="14"/>
        <v>-2.1494437391322591E-2</v>
      </c>
      <c r="T49" s="45">
        <f t="shared" si="14"/>
        <v>1.7618656983892422E-2</v>
      </c>
      <c r="U49" s="45">
        <f t="shared" si="14"/>
        <v>3.8757803974301952E-3</v>
      </c>
    </row>
    <row r="50" spans="1:21" hidden="1" x14ac:dyDescent="0.25">
      <c r="A50" s="45" t="s">
        <v>61</v>
      </c>
      <c r="B50" s="45">
        <v>2003</v>
      </c>
      <c r="C50" s="45">
        <f t="shared" si="10"/>
        <v>-1.5204148039056065E-3</v>
      </c>
      <c r="D50" s="45">
        <f t="shared" si="10"/>
        <v>-6.9881726506830777E-3</v>
      </c>
      <c r="E50" s="45">
        <f t="shared" si="10"/>
        <v>8.5085874445887111E-3</v>
      </c>
      <c r="G50" s="45">
        <f t="shared" si="11"/>
        <v>9.3927952763985523E-3</v>
      </c>
      <c r="H50" s="45">
        <f t="shared" si="11"/>
        <v>3.9788681031215911E-3</v>
      </c>
      <c r="I50" s="45">
        <f t="shared" si="11"/>
        <v>-1.3371663379520116E-2</v>
      </c>
      <c r="K50" s="45">
        <f t="shared" si="12"/>
        <v>3.7777922090960203E-3</v>
      </c>
      <c r="L50" s="45">
        <f t="shared" si="12"/>
        <v>4.5335992590991858E-3</v>
      </c>
      <c r="M50" s="45">
        <f t="shared" si="12"/>
        <v>-8.3113914681951506E-3</v>
      </c>
      <c r="O50" s="45">
        <f t="shared" si="13"/>
        <v>-5.1190497342695485E-3</v>
      </c>
      <c r="P50" s="45">
        <f t="shared" si="13"/>
        <v>3.8192451106989211E-3</v>
      </c>
      <c r="Q50" s="45">
        <f t="shared" si="13"/>
        <v>1.2998046235705996E-3</v>
      </c>
      <c r="S50" s="45">
        <f t="shared" si="14"/>
        <v>3.6745735080193076E-3</v>
      </c>
      <c r="T50" s="45">
        <f t="shared" si="14"/>
        <v>2.7706315788301628E-2</v>
      </c>
      <c r="U50" s="45">
        <f t="shared" si="14"/>
        <v>-3.1380889296320991E-2</v>
      </c>
    </row>
    <row r="51" spans="1:21" hidden="1" x14ac:dyDescent="0.25">
      <c r="A51" s="45" t="s">
        <v>61</v>
      </c>
      <c r="B51" s="45">
        <v>2004</v>
      </c>
      <c r="C51" s="45">
        <f t="shared" si="10"/>
        <v>-3.5031278000155208E-3</v>
      </c>
      <c r="D51" s="45">
        <f t="shared" si="10"/>
        <v>2.545426015059471E-3</v>
      </c>
      <c r="E51" s="45">
        <f t="shared" si="10"/>
        <v>9.577017849560221E-4</v>
      </c>
      <c r="G51" s="45">
        <f t="shared" si="11"/>
        <v>-2.9268700973739126E-4</v>
      </c>
      <c r="H51" s="45">
        <f t="shared" si="11"/>
        <v>-2.3915501969445807E-2</v>
      </c>
      <c r="I51" s="45">
        <f t="shared" si="11"/>
        <v>2.4208188979183198E-2</v>
      </c>
      <c r="K51" s="45">
        <f t="shared" si="12"/>
        <v>-1.4278868272341705E-2</v>
      </c>
      <c r="L51" s="45">
        <f t="shared" si="12"/>
        <v>-1.3856215244468784E-3</v>
      </c>
      <c r="M51" s="45">
        <f t="shared" si="12"/>
        <v>1.5664489796788694E-2</v>
      </c>
      <c r="O51" s="45">
        <f t="shared" si="13"/>
        <v>-4.4636465340784082E-3</v>
      </c>
      <c r="P51" s="45">
        <f t="shared" si="13"/>
        <v>2.2027531498192143E-4</v>
      </c>
      <c r="Q51" s="45">
        <f t="shared" si="13"/>
        <v>4.2433712290964598E-3</v>
      </c>
      <c r="S51" s="45">
        <f t="shared" si="14"/>
        <v>-1.5599537207601794E-2</v>
      </c>
      <c r="T51" s="45">
        <f t="shared" si="14"/>
        <v>-6.9522323048383794E-3</v>
      </c>
      <c r="U51" s="45">
        <f t="shared" si="14"/>
        <v>2.2551769512440201E-2</v>
      </c>
    </row>
    <row r="52" spans="1:21" hidden="1" x14ac:dyDescent="0.25">
      <c r="A52" s="45" t="s">
        <v>61</v>
      </c>
      <c r="B52" s="45">
        <v>2005</v>
      </c>
      <c r="C52" s="45">
        <f t="shared" si="10"/>
        <v>1.1019798203344616E-2</v>
      </c>
      <c r="D52" s="45">
        <f t="shared" si="10"/>
        <v>-1.0359899103705161E-2</v>
      </c>
      <c r="E52" s="45">
        <f t="shared" si="10"/>
        <v>-6.5989909963948268E-4</v>
      </c>
      <c r="G52" s="45">
        <f t="shared" si="11"/>
        <v>1.203422244007718E-2</v>
      </c>
      <c r="H52" s="45">
        <f t="shared" si="11"/>
        <v>6.4056397630233297E-3</v>
      </c>
      <c r="I52" s="45">
        <f t="shared" si="11"/>
        <v>-1.8439862203100343E-2</v>
      </c>
      <c r="K52" s="45">
        <f t="shared" si="12"/>
        <v>1.3522077920803094E-2</v>
      </c>
      <c r="L52" s="45">
        <f t="shared" si="12"/>
        <v>2.1917254171874845E-3</v>
      </c>
      <c r="M52" s="45">
        <f t="shared" si="12"/>
        <v>-1.5713803337990662E-2</v>
      </c>
      <c r="O52" s="45">
        <f t="shared" si="13"/>
        <v>5.8954102983918844E-3</v>
      </c>
      <c r="P52" s="45">
        <f t="shared" si="13"/>
        <v>2.4440941380120929E-2</v>
      </c>
      <c r="Q52" s="45">
        <f t="shared" si="13"/>
        <v>-3.0336351678512896E-2</v>
      </c>
      <c r="S52" s="45">
        <f t="shared" si="14"/>
        <v>-3.399319420670982E-3</v>
      </c>
      <c r="T52" s="45">
        <f t="shared" si="14"/>
        <v>4.6611978255868824E-3</v>
      </c>
      <c r="U52" s="45">
        <f t="shared" si="14"/>
        <v>-1.2618784049158727E-3</v>
      </c>
    </row>
    <row r="53" spans="1:21" hidden="1" x14ac:dyDescent="0.25">
      <c r="A53" s="45" t="s">
        <v>61</v>
      </c>
      <c r="B53" s="45">
        <v>2006</v>
      </c>
      <c r="C53" s="45">
        <f t="shared" si="10"/>
        <v>-5.9855156913411756E-3</v>
      </c>
      <c r="D53" s="45">
        <f t="shared" si="10"/>
        <v>-1.9318598653739583E-2</v>
      </c>
      <c r="E53" s="45">
        <f t="shared" si="10"/>
        <v>2.5304114345080841E-2</v>
      </c>
      <c r="G53" s="45">
        <f t="shared" si="11"/>
        <v>-4.4117421278037361E-3</v>
      </c>
      <c r="H53" s="45">
        <f t="shared" si="11"/>
        <v>-7.6065354327168322E-3</v>
      </c>
      <c r="I53" s="45">
        <f t="shared" si="11"/>
        <v>1.2018277560520541E-2</v>
      </c>
      <c r="K53" s="45">
        <f t="shared" si="12"/>
        <v>-1.9467782931909483E-2</v>
      </c>
      <c r="L53" s="45">
        <f t="shared" si="12"/>
        <v>-6.4241465652971064E-3</v>
      </c>
      <c r="M53" s="45">
        <f t="shared" si="12"/>
        <v>2.5891929497206645E-2</v>
      </c>
      <c r="O53" s="45">
        <f t="shared" si="13"/>
        <v>1.818490231972586E-3</v>
      </c>
      <c r="P53" s="45">
        <f t="shared" si="13"/>
        <v>-1.7830266432371317E-2</v>
      </c>
      <c r="Q53" s="45">
        <f t="shared" si="13"/>
        <v>1.6011776200398731E-2</v>
      </c>
      <c r="S53" s="45">
        <f t="shared" si="14"/>
        <v>-5.1876769520659005E-3</v>
      </c>
      <c r="T53" s="45">
        <f t="shared" si="14"/>
        <v>-3.1831615248558015E-2</v>
      </c>
      <c r="U53" s="45">
        <f t="shared" si="14"/>
        <v>3.7019292200623832E-2</v>
      </c>
    </row>
    <row r="54" spans="1:21" hidden="1" x14ac:dyDescent="0.25">
      <c r="A54" s="45" t="s">
        <v>61</v>
      </c>
      <c r="B54" s="45">
        <v>2007</v>
      </c>
      <c r="C54" s="45">
        <f t="shared" si="10"/>
        <v>-2.183520183529547E-3</v>
      </c>
      <c r="D54" s="45">
        <f t="shared" si="10"/>
        <v>7.8567600901839896E-3</v>
      </c>
      <c r="E54" s="45">
        <f t="shared" si="10"/>
        <v>-5.6732399066543593E-3</v>
      </c>
      <c r="G54" s="45">
        <f t="shared" si="11"/>
        <v>-7.4089862212448343E-3</v>
      </c>
      <c r="H54" s="45">
        <f t="shared" si="11"/>
        <v>-2.2158464594688732E-3</v>
      </c>
      <c r="I54" s="45">
        <f t="shared" si="11"/>
        <v>9.6248326707136789E-3</v>
      </c>
      <c r="K54" s="45">
        <f t="shared" si="12"/>
        <v>-1.6620621526055923E-2</v>
      </c>
      <c r="L54" s="45">
        <f t="shared" si="12"/>
        <v>1.369900741727173E-2</v>
      </c>
      <c r="M54" s="45">
        <f t="shared" si="12"/>
        <v>2.9216140987841088E-3</v>
      </c>
      <c r="O54" s="45">
        <f t="shared" si="13"/>
        <v>-2.6256305903638033E-4</v>
      </c>
      <c r="P54" s="45">
        <f t="shared" si="13"/>
        <v>-1.1216047958093694E-2</v>
      </c>
      <c r="Q54" s="45">
        <f t="shared" si="13"/>
        <v>1.1478611007130213E-2</v>
      </c>
      <c r="S54" s="45">
        <f t="shared" si="14"/>
        <v>3.3206442860867214E-3</v>
      </c>
      <c r="T54" s="45">
        <f t="shared" si="14"/>
        <v>1.0188130674768425E-2</v>
      </c>
      <c r="U54" s="45">
        <f t="shared" si="14"/>
        <v>-1.3508774960855119E-2</v>
      </c>
    </row>
    <row r="55" spans="1:21" hidden="1" x14ac:dyDescent="0.25">
      <c r="A55" s="45" t="s">
        <v>61</v>
      </c>
      <c r="B55" s="45">
        <v>2008</v>
      </c>
      <c r="C55" s="45">
        <f t="shared" si="10"/>
        <v>4.8161659144488056E-3</v>
      </c>
      <c r="D55" s="45">
        <f t="shared" si="10"/>
        <v>-7.9872869897026355E-3</v>
      </c>
      <c r="E55" s="45">
        <f t="shared" si="10"/>
        <v>3.1711210752538577E-3</v>
      </c>
      <c r="G55" s="45">
        <f t="shared" si="11"/>
        <v>-3.2791043254377927E-3</v>
      </c>
      <c r="H55" s="45">
        <f t="shared" si="11"/>
        <v>-2.2676377908013023E-3</v>
      </c>
      <c r="I55" s="45">
        <f t="shared" si="11"/>
        <v>5.5467421162390673E-3</v>
      </c>
      <c r="K55" s="45">
        <f t="shared" si="12"/>
        <v>1.5283450840145124E-2</v>
      </c>
      <c r="L55" s="45">
        <f t="shared" si="12"/>
        <v>-1.571591836809072E-2</v>
      </c>
      <c r="M55" s="45">
        <f t="shared" si="12"/>
        <v>4.3246752794567911E-4</v>
      </c>
      <c r="O55" s="45">
        <f t="shared" si="13"/>
        <v>-2.0304760165518743E-3</v>
      </c>
      <c r="P55" s="45">
        <f t="shared" si="13"/>
        <v>-1.100472468293659E-2</v>
      </c>
      <c r="Q55" s="45">
        <f t="shared" si="13"/>
        <v>1.3035200709488493E-2</v>
      </c>
      <c r="S55" s="45">
        <f t="shared" si="14"/>
        <v>4.7951724153112996E-3</v>
      </c>
      <c r="T55" s="45">
        <f t="shared" si="14"/>
        <v>-1.2929546280038007E-2</v>
      </c>
      <c r="U55" s="45">
        <f t="shared" si="14"/>
        <v>8.1343738647265962E-3</v>
      </c>
    </row>
    <row r="56" spans="1:21" hidden="1" x14ac:dyDescent="0.25"/>
    <row r="57" spans="1:21" hidden="1" x14ac:dyDescent="0.25"/>
    <row r="58" spans="1:21" hidden="1" x14ac:dyDescent="0.25">
      <c r="A58" s="45" t="s">
        <v>62</v>
      </c>
      <c r="B58" s="45">
        <v>2000</v>
      </c>
      <c r="C58" s="45">
        <f>C14-C36</f>
        <v>0</v>
      </c>
      <c r="D58" s="45">
        <f>D14-D36</f>
        <v>0</v>
      </c>
      <c r="E58" s="45">
        <f>E14-E36</f>
        <v>0</v>
      </c>
      <c r="G58" s="45">
        <f>G14-G36</f>
        <v>0</v>
      </c>
      <c r="H58" s="45">
        <f>H14-H36</f>
        <v>0</v>
      </c>
      <c r="I58" s="45">
        <f>I14-I36</f>
        <v>0</v>
      </c>
      <c r="K58" s="45">
        <f>K14-K36</f>
        <v>0</v>
      </c>
      <c r="L58" s="45">
        <f>L14-L36</f>
        <v>0</v>
      </c>
      <c r="M58" s="45">
        <f>M14-M36</f>
        <v>0</v>
      </c>
      <c r="O58" s="45">
        <f>O14-O36</f>
        <v>0</v>
      </c>
      <c r="P58" s="45">
        <f>P14-P36</f>
        <v>0</v>
      </c>
      <c r="Q58" s="45">
        <f>Q14-Q36</f>
        <v>0</v>
      </c>
      <c r="S58" s="45">
        <f>S14-S36</f>
        <v>0</v>
      </c>
      <c r="T58" s="45">
        <f>T14-T36</f>
        <v>0</v>
      </c>
      <c r="U58" s="45">
        <f>U14-U36</f>
        <v>0</v>
      </c>
    </row>
    <row r="59" spans="1:21" hidden="1" x14ac:dyDescent="0.25">
      <c r="A59" s="45" t="s">
        <v>62</v>
      </c>
      <c r="B59" s="45">
        <v>2001</v>
      </c>
      <c r="C59" s="45">
        <f t="shared" ref="C59:E66" si="15">C15-C37</f>
        <v>1.2334562783425401E-2</v>
      </c>
      <c r="D59" s="45">
        <f t="shared" si="15"/>
        <v>1.1112780269496414E-2</v>
      </c>
      <c r="E59" s="45">
        <f t="shared" si="15"/>
        <v>-2.3447343052921732E-2</v>
      </c>
      <c r="G59" s="45">
        <f t="shared" ref="G59:I66" si="16">G15-G37</f>
        <v>5.1250984247597775E-3</v>
      </c>
      <c r="H59" s="45">
        <f t="shared" si="16"/>
        <v>1.078876968081971E-2</v>
      </c>
      <c r="I59" s="45">
        <f t="shared" si="16"/>
        <v>-1.5913868115579377E-2</v>
      </c>
      <c r="K59" s="45">
        <f t="shared" ref="K59:M66" si="17">K15-K37</f>
        <v>2.4164554733218185E-2</v>
      </c>
      <c r="L59" s="45">
        <f t="shared" si="17"/>
        <v>7.9269295012318053E-3</v>
      </c>
      <c r="M59" s="45">
        <f t="shared" si="17"/>
        <v>-3.2091484234450074E-2</v>
      </c>
      <c r="O59" s="45">
        <f t="shared" ref="O59:Q66" si="18">O15-O37</f>
        <v>3.9373001772972094E-3</v>
      </c>
      <c r="P59" s="45">
        <f t="shared" si="18"/>
        <v>1.9153303730536309E-2</v>
      </c>
      <c r="Q59" s="45">
        <f t="shared" si="18"/>
        <v>-2.3090603907833573E-2</v>
      </c>
      <c r="S59" s="45">
        <f t="shared" ref="S59:U66" si="19">S15-S37</f>
        <v>3.1790009078861592E-2</v>
      </c>
      <c r="T59" s="45">
        <f t="shared" si="19"/>
        <v>-8.203738660607196E-3</v>
      </c>
      <c r="U59" s="45">
        <f t="shared" si="19"/>
        <v>-2.3586270418254451E-2</v>
      </c>
    </row>
    <row r="60" spans="1:21" hidden="1" x14ac:dyDescent="0.25">
      <c r="A60" s="45" t="s">
        <v>62</v>
      </c>
      <c r="B60" s="45">
        <v>2002</v>
      </c>
      <c r="C60" s="45">
        <f t="shared" si="15"/>
        <v>-1.2887184517506201E-2</v>
      </c>
      <c r="D60" s="45">
        <f t="shared" si="15"/>
        <v>2.3773293712888999E-2</v>
      </c>
      <c r="E60" s="45">
        <f t="shared" si="15"/>
        <v>-1.0886109185382797E-2</v>
      </c>
      <c r="G60" s="45">
        <f t="shared" si="16"/>
        <v>-4.8805392448896256E-3</v>
      </c>
      <c r="H60" s="45">
        <f t="shared" si="16"/>
        <v>1.9044898466377469E-2</v>
      </c>
      <c r="I60" s="45">
        <f t="shared" si="16"/>
        <v>-1.4164359211487842E-2</v>
      </c>
      <c r="K60" s="45">
        <f t="shared" si="17"/>
        <v>-6.3203185418861108E-3</v>
      </c>
      <c r="L60" s="45">
        <f t="shared" si="17"/>
        <v>1.666337515726346E-2</v>
      </c>
      <c r="M60" s="45">
        <f t="shared" si="17"/>
        <v>-1.0343056615377377E-2</v>
      </c>
      <c r="O60" s="45">
        <f t="shared" si="18"/>
        <v>2.602218904857484E-3</v>
      </c>
      <c r="P60" s="45">
        <f t="shared" si="18"/>
        <v>3.1893458990286394E-3</v>
      </c>
      <c r="Q60" s="45">
        <f t="shared" si="18"/>
        <v>-5.7915647938861503E-3</v>
      </c>
      <c r="S60" s="45">
        <f t="shared" si="19"/>
        <v>-1.7736342027974417E-3</v>
      </c>
      <c r="T60" s="45">
        <f t="shared" si="19"/>
        <v>1.6558824201758915E-2</v>
      </c>
      <c r="U60" s="45">
        <f t="shared" si="19"/>
        <v>-1.4785190008961391E-2</v>
      </c>
    </row>
    <row r="61" spans="1:21" hidden="1" x14ac:dyDescent="0.25">
      <c r="A61" s="45" t="s">
        <v>62</v>
      </c>
      <c r="B61" s="45">
        <v>2003</v>
      </c>
      <c r="C61" s="45">
        <f t="shared" si="15"/>
        <v>1.6984816490067389E-3</v>
      </c>
      <c r="D61" s="45">
        <f t="shared" si="15"/>
        <v>-4.8533771633700873E-3</v>
      </c>
      <c r="E61" s="45">
        <f t="shared" si="15"/>
        <v>3.1548955043633198E-3</v>
      </c>
      <c r="G61" s="45">
        <f t="shared" si="16"/>
        <v>1.0966112475562062E-2</v>
      </c>
      <c r="H61" s="45">
        <f t="shared" si="16"/>
        <v>1.0879344940774693E-2</v>
      </c>
      <c r="I61" s="45">
        <f t="shared" si="16"/>
        <v>-2.1845457416336811E-2</v>
      </c>
      <c r="K61" s="45">
        <f t="shared" si="17"/>
        <v>8.9321887005413825E-3</v>
      </c>
      <c r="L61" s="45">
        <f t="shared" si="17"/>
        <v>5.0297027826308183E-3</v>
      </c>
      <c r="M61" s="45">
        <f t="shared" si="17"/>
        <v>-1.3961891483172173E-2</v>
      </c>
      <c r="O61" s="45">
        <f t="shared" si="18"/>
        <v>-3.6048359007330166E-3</v>
      </c>
      <c r="P61" s="45">
        <f t="shared" si="18"/>
        <v>5.6718015728755566E-3</v>
      </c>
      <c r="Q61" s="45">
        <f t="shared" si="18"/>
        <v>-2.0669656721424845E-3</v>
      </c>
      <c r="S61" s="45">
        <f t="shared" si="19"/>
        <v>3.0967880568960049E-3</v>
      </c>
      <c r="T61" s="45">
        <f t="shared" si="19"/>
        <v>3.5732924231806407E-2</v>
      </c>
      <c r="U61" s="45">
        <f t="shared" si="19"/>
        <v>-3.8829712288702467E-2</v>
      </c>
    </row>
    <row r="62" spans="1:21" hidden="1" x14ac:dyDescent="0.25">
      <c r="A62" s="45" t="s">
        <v>62</v>
      </c>
      <c r="B62" s="45">
        <v>2004</v>
      </c>
      <c r="C62" s="45">
        <f t="shared" si="15"/>
        <v>-4.0101739694916594E-3</v>
      </c>
      <c r="D62" s="45">
        <f t="shared" si="15"/>
        <v>1.7278120095805538E-3</v>
      </c>
      <c r="E62" s="45">
        <f t="shared" si="15"/>
        <v>2.2823619599110501E-3</v>
      </c>
      <c r="G62" s="45">
        <f t="shared" si="16"/>
        <v>2.782928528125006E-3</v>
      </c>
      <c r="H62" s="45">
        <f t="shared" si="16"/>
        <v>-1.5279347220625406E-2</v>
      </c>
      <c r="I62" s="45">
        <f t="shared" si="16"/>
        <v>1.2496418692500288E-2</v>
      </c>
      <c r="K62" s="45">
        <f t="shared" si="17"/>
        <v>-1.2918391518007444E-2</v>
      </c>
      <c r="L62" s="45">
        <f t="shared" si="17"/>
        <v>5.1898139189456571E-3</v>
      </c>
      <c r="M62" s="45">
        <f t="shared" si="17"/>
        <v>7.7285775990618699E-3</v>
      </c>
      <c r="O62" s="45">
        <f t="shared" si="18"/>
        <v>-6.3010357370379688E-3</v>
      </c>
      <c r="P62" s="45">
        <f t="shared" si="18"/>
        <v>2.0277463520426697E-3</v>
      </c>
      <c r="Q62" s="45">
        <f t="shared" si="18"/>
        <v>4.2732893949952722E-3</v>
      </c>
      <c r="S62" s="45">
        <f t="shared" si="19"/>
        <v>-1.2492991229148015E-2</v>
      </c>
      <c r="T62" s="45">
        <f t="shared" si="19"/>
        <v>1.1022060843077386E-2</v>
      </c>
      <c r="U62" s="45">
        <f t="shared" si="19"/>
        <v>1.4709303860706013E-3</v>
      </c>
    </row>
    <row r="63" spans="1:21" hidden="1" x14ac:dyDescent="0.25">
      <c r="A63" s="45" t="s">
        <v>62</v>
      </c>
      <c r="B63" s="45">
        <v>2005</v>
      </c>
      <c r="C63" s="45">
        <f t="shared" si="15"/>
        <v>1.1748492777354846E-2</v>
      </c>
      <c r="D63" s="45">
        <f t="shared" si="15"/>
        <v>-1.1463179339787133E-2</v>
      </c>
      <c r="E63" s="45">
        <f t="shared" si="15"/>
        <v>-2.8531343756776906E-4</v>
      </c>
      <c r="G63" s="45">
        <f t="shared" si="16"/>
        <v>1.0592719341059098E-2</v>
      </c>
      <c r="H63" s="45">
        <f t="shared" si="16"/>
        <v>4.8295568330730676E-4</v>
      </c>
      <c r="I63" s="45">
        <f t="shared" si="16"/>
        <v>-1.1075675024366349E-2</v>
      </c>
      <c r="K63" s="45">
        <f t="shared" si="17"/>
        <v>1.5324734148299435E-2</v>
      </c>
      <c r="L63" s="45">
        <f t="shared" si="17"/>
        <v>-4.1446601849541853E-3</v>
      </c>
      <c r="M63" s="45">
        <f t="shared" si="17"/>
        <v>-1.1180073963345194E-2</v>
      </c>
      <c r="O63" s="45">
        <f t="shared" si="18"/>
        <v>2.4803633855610685E-3</v>
      </c>
      <c r="P63" s="45">
        <f t="shared" si="18"/>
        <v>2.4181772784704514E-2</v>
      </c>
      <c r="Q63" s="45">
        <f t="shared" si="18"/>
        <v>-2.6662136170265693E-2</v>
      </c>
      <c r="S63" s="45">
        <f t="shared" si="19"/>
        <v>-1.0896246991903086E-2</v>
      </c>
      <c r="T63" s="45">
        <f t="shared" si="19"/>
        <v>8.9365157607928514E-3</v>
      </c>
      <c r="U63" s="45">
        <f t="shared" si="19"/>
        <v>1.9597312311103732E-3</v>
      </c>
    </row>
    <row r="64" spans="1:21" hidden="1" x14ac:dyDescent="0.25">
      <c r="A64" s="45" t="s">
        <v>62</v>
      </c>
      <c r="B64" s="45">
        <v>2006</v>
      </c>
      <c r="C64" s="45">
        <f t="shared" si="15"/>
        <v>-8.4285080271293555E-3</v>
      </c>
      <c r="D64" s="45">
        <f t="shared" si="15"/>
        <v>-1.8081941930158107E-2</v>
      </c>
      <c r="E64" s="45">
        <f t="shared" si="15"/>
        <v>2.6510449957287574E-2</v>
      </c>
      <c r="G64" s="45">
        <f t="shared" si="16"/>
        <v>-2.6757467861813211E-3</v>
      </c>
      <c r="H64" s="45">
        <f t="shared" si="16"/>
        <v>-3.7740116848185568E-3</v>
      </c>
      <c r="I64" s="45">
        <f t="shared" si="16"/>
        <v>6.4497584709999334E-3</v>
      </c>
      <c r="K64" s="45">
        <f t="shared" si="17"/>
        <v>-2.0997652900608649E-2</v>
      </c>
      <c r="L64" s="45">
        <f t="shared" si="17"/>
        <v>1.6047774134406723E-3</v>
      </c>
      <c r="M64" s="45">
        <f t="shared" si="17"/>
        <v>1.9392875487167949E-2</v>
      </c>
      <c r="O64" s="45">
        <f t="shared" si="18"/>
        <v>3.8070858401689778E-3</v>
      </c>
      <c r="P64" s="45">
        <f t="shared" si="18"/>
        <v>-6.8999235273237425E-3</v>
      </c>
      <c r="Q64" s="45">
        <f t="shared" si="18"/>
        <v>3.0928376871547369E-3</v>
      </c>
      <c r="S64" s="45">
        <f t="shared" si="19"/>
        <v>-1.1748375424377483E-2</v>
      </c>
      <c r="T64" s="45">
        <f t="shared" si="19"/>
        <v>-2.8437639655643304E-2</v>
      </c>
      <c r="U64" s="45">
        <f t="shared" si="19"/>
        <v>4.0186015080020621E-2</v>
      </c>
    </row>
    <row r="65" spans="1:21" hidden="1" x14ac:dyDescent="0.25">
      <c r="A65" s="45" t="s">
        <v>62</v>
      </c>
      <c r="B65" s="45">
        <v>2007</v>
      </c>
      <c r="C65" s="45">
        <f t="shared" si="15"/>
        <v>-1.6972479309203259E-3</v>
      </c>
      <c r="D65" s="45">
        <f t="shared" si="15"/>
        <v>-1.2312536331706148E-3</v>
      </c>
      <c r="E65" s="45">
        <f t="shared" si="15"/>
        <v>2.9285015640908574E-3</v>
      </c>
      <c r="G65" s="45">
        <f t="shared" si="16"/>
        <v>-8.297321684312825E-3</v>
      </c>
      <c r="H65" s="45">
        <f t="shared" si="16"/>
        <v>-4.8265915533071135E-3</v>
      </c>
      <c r="I65" s="45">
        <f t="shared" si="16"/>
        <v>1.3123913227619854E-2</v>
      </c>
      <c r="K65" s="45">
        <f t="shared" si="17"/>
        <v>-1.575681470099527E-2</v>
      </c>
      <c r="L65" s="45">
        <f t="shared" si="17"/>
        <v>1.6606111080850472E-3</v>
      </c>
      <c r="M65" s="45">
        <f t="shared" si="17"/>
        <v>1.4096203582910083E-2</v>
      </c>
      <c r="O65" s="45">
        <f t="shared" si="18"/>
        <v>1.6544449236467473E-3</v>
      </c>
      <c r="P65" s="45">
        <f t="shared" si="18"/>
        <v>-1.3519352893408276E-2</v>
      </c>
      <c r="Q65" s="45">
        <f t="shared" si="18"/>
        <v>1.1864907959761695E-2</v>
      </c>
      <c r="S65" s="45">
        <f t="shared" si="19"/>
        <v>-4.9885957175535012E-3</v>
      </c>
      <c r="T65" s="45">
        <f t="shared" si="19"/>
        <v>-4.9925276374743754E-3</v>
      </c>
      <c r="U65" s="45">
        <f t="shared" si="19"/>
        <v>9.9811233550278766E-3</v>
      </c>
    </row>
    <row r="66" spans="1:21" hidden="1" x14ac:dyDescent="0.25">
      <c r="A66" s="45" t="s">
        <v>62</v>
      </c>
      <c r="B66" s="45">
        <v>2008</v>
      </c>
      <c r="C66" s="45">
        <f t="shared" si="15"/>
        <v>5.0300993639882108E-3</v>
      </c>
      <c r="D66" s="45">
        <f t="shared" si="15"/>
        <v>-9.066051502679584E-3</v>
      </c>
      <c r="E66" s="45">
        <f t="shared" si="15"/>
        <v>4.0359521386914565E-3</v>
      </c>
      <c r="G66" s="45">
        <f t="shared" si="16"/>
        <v>-5.1868127113833262E-3</v>
      </c>
      <c r="H66" s="45">
        <f t="shared" si="16"/>
        <v>-7.270466297161271E-3</v>
      </c>
      <c r="I66" s="45">
        <f t="shared" si="16"/>
        <v>1.2457279008544542E-2</v>
      </c>
      <c r="K66" s="45">
        <f t="shared" si="17"/>
        <v>1.606970689391618E-2</v>
      </c>
      <c r="L66" s="45">
        <f t="shared" si="17"/>
        <v>-2.4633434792980413E-2</v>
      </c>
      <c r="M66" s="45">
        <f t="shared" si="17"/>
        <v>8.5637278990642329E-3</v>
      </c>
      <c r="O66" s="45">
        <f t="shared" si="18"/>
        <v>-1.4687559056104638E-3</v>
      </c>
      <c r="P66" s="45">
        <f t="shared" si="18"/>
        <v>-1.6566251389694198E-2</v>
      </c>
      <c r="Q66" s="45">
        <f t="shared" si="18"/>
        <v>1.8035007305304607E-2</v>
      </c>
      <c r="S66" s="45">
        <f t="shared" si="19"/>
        <v>1.4967349939350172E-3</v>
      </c>
      <c r="T66" s="45">
        <f t="shared" si="19"/>
        <v>-1.587077254807423E-2</v>
      </c>
      <c r="U66" s="45">
        <f t="shared" si="19"/>
        <v>1.437403755413913E-2</v>
      </c>
    </row>
    <row r="68" spans="1:21" x14ac:dyDescent="0.25">
      <c r="B68" s="45" t="s">
        <v>64</v>
      </c>
    </row>
    <row r="69" spans="1:21" x14ac:dyDescent="0.25">
      <c r="A69" s="45" t="s">
        <v>65</v>
      </c>
      <c r="B69" s="45" t="s">
        <v>63</v>
      </c>
      <c r="C69" s="121">
        <f>SQRT(SUMSQ(C47:E55))</f>
        <v>5.3114178554285345E-2</v>
      </c>
      <c r="D69" s="121">
        <f>SQRT(SUMSQ(G47:I55))</f>
        <v>5.4928251013929258E-2</v>
      </c>
      <c r="E69" s="121">
        <f>SQRT(SUMSQ(K47:M55))</f>
        <v>6.9586233061804365E-2</v>
      </c>
      <c r="F69" s="121">
        <f>SQRT(SUMSQ(O47:Q55))</f>
        <v>6.1215230709938583E-2</v>
      </c>
      <c r="G69" s="121">
        <f>SQRT(SUMSQ(S47:U55))</f>
        <v>8.9369707094941714E-2</v>
      </c>
    </row>
    <row r="70" spans="1:21" x14ac:dyDescent="0.25">
      <c r="A70" s="45" t="s">
        <v>66</v>
      </c>
      <c r="B70" s="45" t="s">
        <v>63</v>
      </c>
      <c r="C70" s="121">
        <f>SQRT(SUMSQ(C58:E66))</f>
        <v>5.6946547267194107E-2</v>
      </c>
      <c r="D70" s="121">
        <f>SQRT(SUMSQ(G58:I66))</f>
        <v>5.3793238534249332E-2</v>
      </c>
      <c r="E70" s="121">
        <f>SQRT(SUMSQ(K58:M66))</f>
        <v>7.2384264513211741E-2</v>
      </c>
      <c r="F70" s="121">
        <f>SQRT(SUMSQ(O58:Q66))</f>
        <v>5.8130192443304037E-2</v>
      </c>
      <c r="G70" s="121">
        <f>SQRT(SUMSQ(S58:U66))</f>
        <v>9.2619121314672218E-2</v>
      </c>
    </row>
    <row r="73" spans="1:21" x14ac:dyDescent="0.25">
      <c r="C73" s="121"/>
      <c r="D73" s="121"/>
      <c r="E73" s="121"/>
      <c r="F73" s="121"/>
      <c r="G73" s="1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tabSelected="1" topLeftCell="A28" zoomScale="55" zoomScaleNormal="55" workbookViewId="0">
      <selection activeCell="D51" sqref="D51"/>
    </sheetView>
  </sheetViews>
  <sheetFormatPr defaultRowHeight="15" x14ac:dyDescent="0.25"/>
  <cols>
    <col min="1" max="2" width="9.140625" style="9"/>
    <col min="3" max="19" width="12.140625" customWidth="1"/>
    <col min="20" max="21" width="9.140625" customWidth="1"/>
    <col min="23" max="31" width="9.140625" customWidth="1"/>
  </cols>
  <sheetData>
    <row r="1" spans="1:47" s="7" customFormat="1" x14ac:dyDescent="0.25">
      <c r="A1" s="9"/>
      <c r="B1" s="9"/>
      <c r="C1" s="8"/>
      <c r="D1" s="7" t="s">
        <v>55</v>
      </c>
    </row>
    <row r="4" spans="1:47" x14ac:dyDescent="0.25">
      <c r="C4" t="str">
        <f>[1]Combine!B3</f>
        <v>Hybrid</v>
      </c>
      <c r="D4" s="46" t="str">
        <f>[1]Combine!C3</f>
        <v>Tgi</v>
      </c>
      <c r="E4" s="46" t="str">
        <f>[1]Combine!D3</f>
        <v>Tga</v>
      </c>
      <c r="F4" s="46" t="str">
        <f>[1]Combine!E3</f>
        <v>Tig</v>
      </c>
      <c r="G4" s="46" t="str">
        <f>[1]Combine!F3</f>
        <v>Tag</v>
      </c>
      <c r="H4" s="46" t="str">
        <f>[1]Combine!G3</f>
        <v>Tia</v>
      </c>
      <c r="I4" s="46" t="str">
        <f>[1]Combine!H3</f>
        <v>Tai</v>
      </c>
      <c r="J4" s="46" t="str">
        <f>[1]Combine!I3</f>
        <v>Cgi</v>
      </c>
      <c r="K4" s="46" t="str">
        <f>[1]Combine!J3</f>
        <v>Cig</v>
      </c>
      <c r="L4" s="46" t="str">
        <f>[1]Combine!K3</f>
        <v>Cag</v>
      </c>
      <c r="M4" s="46" t="str">
        <f>[1]Combine!L3</f>
        <v>Cga</v>
      </c>
      <c r="N4" s="46" t="str">
        <f>[1]Combine!M3</f>
        <v>Cia</v>
      </c>
      <c r="O4" s="46" t="str">
        <f>[1]Combine!N3</f>
        <v>Cai</v>
      </c>
      <c r="P4" s="46" t="str">
        <f>[1]Combine!O3</f>
        <v>md</v>
      </c>
      <c r="Q4" s="46" t="str">
        <f>[1]Combine!P3</f>
        <v>p</v>
      </c>
      <c r="R4" s="46" t="str">
        <f>[1]Combine!Q3</f>
        <v>DIC</v>
      </c>
      <c r="S4" s="46" t="str">
        <f>[1]Combine!R3</f>
        <v>PSRF</v>
      </c>
      <c r="T4" s="46" t="str">
        <f>[1]Combine!S3</f>
        <v>Tgi_rhat</v>
      </c>
      <c r="U4" s="46" t="str">
        <f>[1]Combine!T3</f>
        <v>Tga_rhat</v>
      </c>
      <c r="V4" s="46" t="str">
        <f>[1]Combine!U3</f>
        <v>Tig_rhat</v>
      </c>
      <c r="W4" s="46" t="str">
        <f>[1]Combine!V3</f>
        <v>Tag_rhat</v>
      </c>
      <c r="X4" s="46" t="str">
        <f>[1]Combine!W3</f>
        <v>Tia_rhat</v>
      </c>
      <c r="Y4" s="46" t="str">
        <f>[1]Combine!X3</f>
        <v>Tai_rhat</v>
      </c>
      <c r="Z4" s="46" t="str">
        <f>[1]Combine!Y3</f>
        <v>Cgi_rhat</v>
      </c>
      <c r="AA4" s="46" t="str">
        <f>[1]Combine!Z3</f>
        <v>Cig_rhat</v>
      </c>
      <c r="AB4" s="46" t="str">
        <f>[1]Combine!AA3</f>
        <v>Cag_rhat</v>
      </c>
      <c r="AC4" s="46" t="str">
        <f>[1]Combine!AB3</f>
        <v>Cga_rhat</v>
      </c>
      <c r="AD4" s="46" t="str">
        <f>[1]Combine!AC3</f>
        <v>Cia_rhat</v>
      </c>
      <c r="AE4" s="46" t="str">
        <f>[1]Combine!AD3</f>
        <v>Cai_rhat</v>
      </c>
      <c r="AF4" s="46" t="str">
        <f>[1]Combine!AE3</f>
        <v>Tgi_median</v>
      </c>
      <c r="AG4" s="46" t="str">
        <f>[1]Combine!AF3</f>
        <v>Tga_median</v>
      </c>
      <c r="AH4" s="46" t="str">
        <f>[1]Combine!AG3</f>
        <v>Tig_median</v>
      </c>
      <c r="AI4" s="46" t="str">
        <f>[1]Combine!AH3</f>
        <v>Tag_median</v>
      </c>
      <c r="AJ4" s="46" t="str">
        <f>[1]Combine!AI3</f>
        <v>Tia_median</v>
      </c>
      <c r="AK4" s="46" t="str">
        <f>[1]Combine!AJ3</f>
        <v>Tai_median</v>
      </c>
      <c r="AL4" s="46" t="str">
        <f>[1]Combine!AK3</f>
        <v>Cgi_median</v>
      </c>
      <c r="AM4" s="46" t="str">
        <f>[1]Combine!AL3</f>
        <v>Cig_median</v>
      </c>
      <c r="AN4" s="46" t="str">
        <f>[1]Combine!AM3</f>
        <v>Cag_median</v>
      </c>
      <c r="AO4" s="46" t="str">
        <f>[1]Combine!AN3</f>
        <v>Cga_median</v>
      </c>
      <c r="AP4" s="46" t="str">
        <f>[1]Combine!AO3</f>
        <v>Cia_median</v>
      </c>
      <c r="AQ4" s="46" t="str">
        <f>[1]Combine!AP3</f>
        <v>Cai_median</v>
      </c>
      <c r="AR4" s="46"/>
      <c r="AS4" s="46"/>
      <c r="AT4" s="46"/>
      <c r="AU4" s="46"/>
    </row>
    <row r="5" spans="1:47" x14ac:dyDescent="0.25">
      <c r="C5" s="46">
        <f>[1]Combine!B4</f>
        <v>1980</v>
      </c>
      <c r="D5" s="46">
        <f>[1]Combine!C4</f>
        <v>0.66388999999999998</v>
      </c>
      <c r="E5" s="46">
        <f>[1]Combine!D4</f>
        <v>0.56916999999999995</v>
      </c>
      <c r="F5" s="46">
        <f>[1]Combine!E4</f>
        <v>0.42229</v>
      </c>
      <c r="G5" s="46">
        <f>[1]Combine!F4</f>
        <v>0.45984999999999998</v>
      </c>
      <c r="H5" s="46">
        <f>[1]Combine!G4</f>
        <v>0.48298000000000002</v>
      </c>
      <c r="I5" s="46">
        <f>[1]Combine!H4</f>
        <v>0.36069000000000001</v>
      </c>
      <c r="J5" s="46">
        <f>[1]Combine!I4</f>
        <v>0.28571000000000002</v>
      </c>
      <c r="K5" s="46">
        <f>[1]Combine!J4</f>
        <v>0.34642000000000001</v>
      </c>
      <c r="L5" s="46">
        <f>[1]Combine!K4</f>
        <v>0.35883999999999999</v>
      </c>
      <c r="M5" s="46">
        <f>[1]Combine!L4</f>
        <v>0.32652999999999999</v>
      </c>
      <c r="N5" s="46">
        <f>[1]Combine!M4</f>
        <v>0.38351000000000002</v>
      </c>
      <c r="O5" s="46">
        <f>[1]Combine!N4</f>
        <v>0.49445</v>
      </c>
      <c r="P5" s="46">
        <f>[1]Combine!O4</f>
        <v>-93.18</v>
      </c>
      <c r="Q5" s="46">
        <f>[1]Combine!P4</f>
        <v>10.37</v>
      </c>
      <c r="R5" s="46">
        <f>[1]Combine!Q4</f>
        <v>-82.81</v>
      </c>
      <c r="S5" s="46">
        <f>[1]Combine!R4</f>
        <v>1.01</v>
      </c>
      <c r="T5" s="46">
        <f>[1]Combine!S4</f>
        <v>1</v>
      </c>
      <c r="U5" s="46">
        <f>[1]Combine!T4</f>
        <v>1.01</v>
      </c>
      <c r="V5" s="46">
        <f>[1]Combine!U4</f>
        <v>1.01</v>
      </c>
      <c r="W5" s="46">
        <f>[1]Combine!V4</f>
        <v>1</v>
      </c>
      <c r="X5" s="46">
        <f>[1]Combine!W4</f>
        <v>1</v>
      </c>
      <c r="Y5" s="46">
        <f>[1]Combine!X4</f>
        <v>1.01</v>
      </c>
      <c r="Z5" s="46">
        <f>[1]Combine!Y4</f>
        <v>1</v>
      </c>
      <c r="AA5" s="46">
        <f>[1]Combine!Z4</f>
        <v>1</v>
      </c>
      <c r="AB5" s="46">
        <f>[1]Combine!AA4</f>
        <v>1</v>
      </c>
      <c r="AC5" s="46">
        <f>[1]Combine!AB4</f>
        <v>1</v>
      </c>
      <c r="AD5" s="46">
        <f>[1]Combine!AC4</f>
        <v>1</v>
      </c>
      <c r="AE5" s="46">
        <f>[1]Combine!AD4</f>
        <v>1</v>
      </c>
      <c r="AF5" s="46">
        <f>[1]Combine!AE4</f>
        <v>0.71435000000000004</v>
      </c>
      <c r="AG5" s="46">
        <f>[1]Combine!AF4</f>
        <v>0.59963999999999995</v>
      </c>
      <c r="AH5" s="46">
        <f>[1]Combine!AG4</f>
        <v>0.41175</v>
      </c>
      <c r="AI5" s="46">
        <f>[1]Combine!AH4</f>
        <v>0.43636999999999998</v>
      </c>
      <c r="AJ5" s="46">
        <f>[1]Combine!AI4</f>
        <v>0.46698000000000001</v>
      </c>
      <c r="AK5" s="46">
        <f>[1]Combine!AJ4</f>
        <v>0.32485000000000003</v>
      </c>
      <c r="AL5" s="46">
        <f>[1]Combine!AK4</f>
        <v>0.23721</v>
      </c>
      <c r="AM5" s="46">
        <f>[1]Combine!AL4</f>
        <v>0.28943000000000002</v>
      </c>
      <c r="AN5" s="46">
        <f>[1]Combine!AM4</f>
        <v>0.31801000000000001</v>
      </c>
      <c r="AO5" s="46">
        <f>[1]Combine!AN4</f>
        <v>0.28388000000000002</v>
      </c>
      <c r="AP5" s="46">
        <f>[1]Combine!AO4</f>
        <v>0.34761999999999998</v>
      </c>
      <c r="AQ5" s="46">
        <f>[1]Combine!AP4</f>
        <v>0.49314999999999998</v>
      </c>
      <c r="AR5" s="46"/>
      <c r="AS5" s="46"/>
      <c r="AT5" s="46"/>
      <c r="AU5" s="46"/>
    </row>
    <row r="6" spans="1:47" x14ac:dyDescent="0.25">
      <c r="C6" s="46">
        <f>[1]Combine!B5</f>
        <v>1981</v>
      </c>
      <c r="D6" s="46">
        <f>[1]Combine!C5</f>
        <v>0.60148000000000001</v>
      </c>
      <c r="E6" s="46">
        <f>[1]Combine!D5</f>
        <v>0.52925999999999995</v>
      </c>
      <c r="F6" s="46">
        <f>[1]Combine!E5</f>
        <v>0.46106999999999998</v>
      </c>
      <c r="G6" s="46">
        <f>[1]Combine!F5</f>
        <v>0.44402999999999998</v>
      </c>
      <c r="H6" s="46">
        <f>[1]Combine!G5</f>
        <v>0.46586</v>
      </c>
      <c r="I6" s="46">
        <f>[1]Combine!H5</f>
        <v>0.35770999999999997</v>
      </c>
      <c r="J6" s="46">
        <f>[1]Combine!I5</f>
        <v>0.31455</v>
      </c>
      <c r="K6" s="46">
        <f>[1]Combine!J5</f>
        <v>0.36010999999999999</v>
      </c>
      <c r="L6" s="46">
        <f>[1]Combine!K5</f>
        <v>0.35565999999999998</v>
      </c>
      <c r="M6" s="46">
        <f>[1]Combine!L5</f>
        <v>0.33130999999999999</v>
      </c>
      <c r="N6" s="46">
        <f>[1]Combine!M5</f>
        <v>0.37454999999999999</v>
      </c>
      <c r="O6" s="46">
        <f>[1]Combine!N5</f>
        <v>0.50429999999999997</v>
      </c>
      <c r="P6" s="46">
        <f>[1]Combine!O5</f>
        <v>-96.63</v>
      </c>
      <c r="Q6" s="46">
        <f>[1]Combine!P5</f>
        <v>11.09</v>
      </c>
      <c r="R6" s="46">
        <f>[1]Combine!Q5</f>
        <v>-85.55</v>
      </c>
      <c r="S6" s="46">
        <f>[1]Combine!R5</f>
        <v>1.02</v>
      </c>
      <c r="T6" s="46">
        <f>[1]Combine!S5</f>
        <v>1.01</v>
      </c>
      <c r="U6" s="46">
        <f>[1]Combine!T5</f>
        <v>1.01</v>
      </c>
      <c r="V6" s="46">
        <f>[1]Combine!U5</f>
        <v>1.01</v>
      </c>
      <c r="W6" s="46">
        <f>[1]Combine!V5</f>
        <v>1</v>
      </c>
      <c r="X6" s="46">
        <f>[1]Combine!W5</f>
        <v>1.01</v>
      </c>
      <c r="Y6" s="46">
        <f>[1]Combine!X5</f>
        <v>1</v>
      </c>
      <c r="Z6" s="46">
        <f>[1]Combine!Y5</f>
        <v>1</v>
      </c>
      <c r="AA6" s="46">
        <f>[1]Combine!Z5</f>
        <v>1</v>
      </c>
      <c r="AB6" s="46">
        <f>[1]Combine!AA5</f>
        <v>1</v>
      </c>
      <c r="AC6" s="46">
        <f>[1]Combine!AB5</f>
        <v>1</v>
      </c>
      <c r="AD6" s="46">
        <f>[1]Combine!AC5</f>
        <v>1</v>
      </c>
      <c r="AE6" s="46">
        <f>[1]Combine!AD5</f>
        <v>1</v>
      </c>
      <c r="AF6" s="46">
        <f>[1]Combine!AE5</f>
        <v>0.63195000000000001</v>
      </c>
      <c r="AG6" s="46">
        <f>[1]Combine!AF5</f>
        <v>0.54398000000000002</v>
      </c>
      <c r="AH6" s="46">
        <f>[1]Combine!AG5</f>
        <v>0.45380999999999999</v>
      </c>
      <c r="AI6" s="46">
        <f>[1]Combine!AH5</f>
        <v>0.41844999999999999</v>
      </c>
      <c r="AJ6" s="46">
        <f>[1]Combine!AI5</f>
        <v>0.44762999999999997</v>
      </c>
      <c r="AK6" s="46">
        <f>[1]Combine!AJ5</f>
        <v>0.31723000000000001</v>
      </c>
      <c r="AL6" s="46">
        <f>[1]Combine!AK5</f>
        <v>0.26773999999999998</v>
      </c>
      <c r="AM6" s="46">
        <f>[1]Combine!AL5</f>
        <v>0.31714999999999999</v>
      </c>
      <c r="AN6" s="46">
        <f>[1]Combine!AM5</f>
        <v>0.33592</v>
      </c>
      <c r="AO6" s="46">
        <f>[1]Combine!AN5</f>
        <v>0.28220000000000001</v>
      </c>
      <c r="AP6" s="46">
        <f>[1]Combine!AO5</f>
        <v>0.33595000000000003</v>
      </c>
      <c r="AQ6" s="46">
        <f>[1]Combine!AP5</f>
        <v>0.51060000000000005</v>
      </c>
      <c r="AR6" s="46"/>
      <c r="AS6" s="46"/>
      <c r="AT6" s="46"/>
      <c r="AU6" s="46"/>
    </row>
    <row r="7" spans="1:47" x14ac:dyDescent="0.25">
      <c r="C7" s="46">
        <f>[1]Combine!B6</f>
        <v>1982</v>
      </c>
      <c r="D7" s="46">
        <f>[1]Combine!C6</f>
        <v>0.74802999999999997</v>
      </c>
      <c r="E7" s="46">
        <f>[1]Combine!D6</f>
        <v>0.48655999999999999</v>
      </c>
      <c r="F7" s="46">
        <f>[1]Combine!E6</f>
        <v>0.54149999999999998</v>
      </c>
      <c r="G7" s="46">
        <f>[1]Combine!F6</f>
        <v>0.44630999999999998</v>
      </c>
      <c r="H7" s="46">
        <f>[1]Combine!G6</f>
        <v>0.48396</v>
      </c>
      <c r="I7" s="46">
        <f>[1]Combine!H6</f>
        <v>0.34516999999999998</v>
      </c>
      <c r="J7" s="46">
        <f>[1]Combine!I6</f>
        <v>0.20268</v>
      </c>
      <c r="K7" s="46">
        <f>[1]Combine!J6</f>
        <v>0.25847999999999999</v>
      </c>
      <c r="L7" s="46">
        <f>[1]Combine!K6</f>
        <v>0.40795999999999999</v>
      </c>
      <c r="M7" s="46">
        <f>[1]Combine!L6</f>
        <v>0.36053000000000002</v>
      </c>
      <c r="N7" s="46">
        <f>[1]Combine!M6</f>
        <v>0.35328999999999999</v>
      </c>
      <c r="O7" s="46">
        <f>[1]Combine!N6</f>
        <v>0.51017000000000001</v>
      </c>
      <c r="P7" s="46">
        <f>[1]Combine!O6</f>
        <v>-87.74</v>
      </c>
      <c r="Q7" s="46">
        <f>[1]Combine!P6</f>
        <v>11.54</v>
      </c>
      <c r="R7" s="46">
        <f>[1]Combine!Q6</f>
        <v>-76.2</v>
      </c>
      <c r="S7" s="46">
        <f>[1]Combine!R6</f>
        <v>1.01</v>
      </c>
      <c r="T7" s="46">
        <f>[1]Combine!S6</f>
        <v>1</v>
      </c>
      <c r="U7" s="46">
        <f>[1]Combine!T6</f>
        <v>1.01</v>
      </c>
      <c r="V7" s="46">
        <f>[1]Combine!U6</f>
        <v>1</v>
      </c>
      <c r="W7" s="46">
        <f>[1]Combine!V6</f>
        <v>1.01</v>
      </c>
      <c r="X7" s="46">
        <f>[1]Combine!W6</f>
        <v>1.01</v>
      </c>
      <c r="Y7" s="46">
        <f>[1]Combine!X6</f>
        <v>1.01</v>
      </c>
      <c r="Z7" s="46">
        <f>[1]Combine!Y6</f>
        <v>1</v>
      </c>
      <c r="AA7" s="46">
        <f>[1]Combine!Z6</f>
        <v>1</v>
      </c>
      <c r="AB7" s="46">
        <f>[1]Combine!AA6</f>
        <v>1</v>
      </c>
      <c r="AC7" s="46">
        <f>[1]Combine!AB6</f>
        <v>1</v>
      </c>
      <c r="AD7" s="46">
        <f>[1]Combine!AC6</f>
        <v>1</v>
      </c>
      <c r="AE7" s="46">
        <f>[1]Combine!AD6</f>
        <v>1</v>
      </c>
      <c r="AF7" s="46">
        <f>[1]Combine!AE6</f>
        <v>0.78447999999999996</v>
      </c>
      <c r="AG7" s="46">
        <f>[1]Combine!AF6</f>
        <v>0.48282000000000003</v>
      </c>
      <c r="AH7" s="46">
        <f>[1]Combine!AG6</f>
        <v>0.55672999999999995</v>
      </c>
      <c r="AI7" s="46">
        <f>[1]Combine!AH6</f>
        <v>0.42468</v>
      </c>
      <c r="AJ7" s="46">
        <f>[1]Combine!AI6</f>
        <v>0.47865000000000002</v>
      </c>
      <c r="AK7" s="46">
        <f>[1]Combine!AJ6</f>
        <v>0.30237999999999998</v>
      </c>
      <c r="AL7" s="46">
        <f>[1]Combine!AK6</f>
        <v>0.16170999999999999</v>
      </c>
      <c r="AM7" s="46">
        <f>[1]Combine!AL6</f>
        <v>0.19370999999999999</v>
      </c>
      <c r="AN7" s="46">
        <f>[1]Combine!AM6</f>
        <v>0.38653999999999999</v>
      </c>
      <c r="AO7" s="46">
        <f>[1]Combine!AN6</f>
        <v>0.31913000000000002</v>
      </c>
      <c r="AP7" s="46">
        <f>[1]Combine!AO6</f>
        <v>0.30406</v>
      </c>
      <c r="AQ7" s="46">
        <f>[1]Combine!AP6</f>
        <v>0.51839000000000002</v>
      </c>
      <c r="AR7" s="46"/>
      <c r="AS7" s="46"/>
      <c r="AT7" s="46"/>
      <c r="AU7" s="46"/>
    </row>
    <row r="8" spans="1:47" x14ac:dyDescent="0.25">
      <c r="C8" s="46">
        <f>[1]Combine!B7</f>
        <v>1983</v>
      </c>
      <c r="D8" s="46">
        <f>[1]Combine!C7</f>
        <v>0.637799</v>
      </c>
      <c r="E8" s="46">
        <f>[1]Combine!D7</f>
        <v>0.419433</v>
      </c>
      <c r="F8" s="46">
        <f>[1]Combine!E7</f>
        <v>0.405891</v>
      </c>
      <c r="G8" s="46">
        <f>[1]Combine!F7</f>
        <v>0.43345400000000001</v>
      </c>
      <c r="H8" s="46">
        <f>[1]Combine!G7</f>
        <v>0.56616599999999995</v>
      </c>
      <c r="I8" s="46">
        <f>[1]Combine!H7</f>
        <v>0.35747699999999999</v>
      </c>
      <c r="J8" s="46">
        <f>[1]Combine!I7</f>
        <v>0.29030699999999998</v>
      </c>
      <c r="K8" s="46">
        <f>[1]Combine!J7</f>
        <v>0.37124299999999999</v>
      </c>
      <c r="L8" s="46">
        <f>[1]Combine!K7</f>
        <v>0.37654500000000002</v>
      </c>
      <c r="M8" s="46">
        <f>[1]Combine!L7</f>
        <v>0.39435799999999999</v>
      </c>
      <c r="N8" s="46">
        <f>[1]Combine!M7</f>
        <v>0.32336100000000001</v>
      </c>
      <c r="O8" s="46">
        <f>[1]Combine!N7</f>
        <v>0.45502399999999998</v>
      </c>
      <c r="P8" s="46">
        <f>[1]Combine!O7</f>
        <v>-101.1</v>
      </c>
      <c r="Q8" s="46">
        <f>[1]Combine!P7</f>
        <v>13.63</v>
      </c>
      <c r="R8" s="46">
        <f>[1]Combine!Q7</f>
        <v>-87.49</v>
      </c>
      <c r="S8" s="46">
        <f>[1]Combine!R7</f>
        <v>1.03</v>
      </c>
      <c r="T8" s="46">
        <f>[1]Combine!S7</f>
        <v>1.01</v>
      </c>
      <c r="U8" s="46">
        <f>[1]Combine!T7</f>
        <v>1.03</v>
      </c>
      <c r="V8" s="46">
        <f>[1]Combine!U7</f>
        <v>1.01</v>
      </c>
      <c r="W8" s="46">
        <f>[1]Combine!V7</f>
        <v>1.03</v>
      </c>
      <c r="X8" s="46">
        <f>[1]Combine!W7</f>
        <v>1</v>
      </c>
      <c r="Y8" s="46">
        <f>[1]Combine!X7</f>
        <v>1</v>
      </c>
      <c r="Z8" s="46">
        <f>[1]Combine!Y7</f>
        <v>1</v>
      </c>
      <c r="AA8" s="46">
        <f>[1]Combine!Z7</f>
        <v>1</v>
      </c>
      <c r="AB8" s="46">
        <f>[1]Combine!AA7</f>
        <v>1.01</v>
      </c>
      <c r="AC8" s="46">
        <f>[1]Combine!AB7</f>
        <v>1</v>
      </c>
      <c r="AD8" s="46">
        <f>[1]Combine!AC7</f>
        <v>1</v>
      </c>
      <c r="AE8" s="46">
        <f>[1]Combine!AD7</f>
        <v>1</v>
      </c>
      <c r="AF8" s="46">
        <f>[1]Combine!AE7</f>
        <v>0.64071199999999995</v>
      </c>
      <c r="AG8" s="46">
        <f>[1]Combine!AF7</f>
        <v>0.38069799999999998</v>
      </c>
      <c r="AH8" s="46">
        <f>[1]Combine!AG7</f>
        <v>0.392287</v>
      </c>
      <c r="AI8" s="46">
        <f>[1]Combine!AH7</f>
        <v>0.390295</v>
      </c>
      <c r="AJ8" s="46">
        <f>[1]Combine!AI7</f>
        <v>0.58178200000000002</v>
      </c>
      <c r="AK8" s="46">
        <f>[1]Combine!AJ7</f>
        <v>0.33479900000000001</v>
      </c>
      <c r="AL8" s="46">
        <f>[1]Combine!AK7</f>
        <v>0.265343</v>
      </c>
      <c r="AM8" s="46">
        <f>[1]Combine!AL7</f>
        <v>0.33121</v>
      </c>
      <c r="AN8" s="46">
        <f>[1]Combine!AM7</f>
        <v>0.36874000000000001</v>
      </c>
      <c r="AO8" s="46">
        <f>[1]Combine!AN7</f>
        <v>0.36962099999999998</v>
      </c>
      <c r="AP8" s="46">
        <f>[1]Combine!AO7</f>
        <v>0.27382200000000001</v>
      </c>
      <c r="AQ8" s="46">
        <f>[1]Combine!AP7</f>
        <v>0.43940299999999999</v>
      </c>
      <c r="AR8" s="46"/>
      <c r="AS8" s="46"/>
      <c r="AT8" s="46"/>
      <c r="AU8" s="46"/>
    </row>
    <row r="9" spans="1:47" x14ac:dyDescent="0.25">
      <c r="C9" s="46">
        <f>[1]Combine!B8</f>
        <v>1984</v>
      </c>
      <c r="D9" s="46">
        <f>[1]Combine!C8</f>
        <v>0.56537999999999999</v>
      </c>
      <c r="E9" s="46">
        <f>[1]Combine!D8</f>
        <v>0.42968000000000001</v>
      </c>
      <c r="F9" s="46">
        <f>[1]Combine!E8</f>
        <v>0.34371000000000002</v>
      </c>
      <c r="G9" s="46">
        <f>[1]Combine!F8</f>
        <v>0.43495</v>
      </c>
      <c r="H9" s="46">
        <f>[1]Combine!G8</f>
        <v>0.55230999999999997</v>
      </c>
      <c r="I9" s="46">
        <f>[1]Combine!H8</f>
        <v>0.35189999999999999</v>
      </c>
      <c r="J9" s="46">
        <f>[1]Combine!I8</f>
        <v>0.43224000000000001</v>
      </c>
      <c r="K9" s="46">
        <f>[1]Combine!J8</f>
        <v>0.43726999999999999</v>
      </c>
      <c r="L9" s="46">
        <f>[1]Combine!K8</f>
        <v>0.38235000000000002</v>
      </c>
      <c r="M9" s="46">
        <f>[1]Combine!L8</f>
        <v>0.40122999999999998</v>
      </c>
      <c r="N9" s="46">
        <f>[1]Combine!M8</f>
        <v>0.35048000000000001</v>
      </c>
      <c r="O9" s="46">
        <f>[1]Combine!N8</f>
        <v>0.47458</v>
      </c>
      <c r="P9" s="46">
        <f>[1]Combine!O8</f>
        <v>-79.89</v>
      </c>
      <c r="Q9" s="46">
        <f>[1]Combine!P8</f>
        <v>12.02</v>
      </c>
      <c r="R9" s="46">
        <f>[1]Combine!Q8</f>
        <v>-67.87</v>
      </c>
      <c r="S9" s="46">
        <f>[1]Combine!R8</f>
        <v>1</v>
      </c>
      <c r="T9" s="46">
        <f>[1]Combine!S8</f>
        <v>1</v>
      </c>
      <c r="U9" s="46">
        <f>[1]Combine!T8</f>
        <v>1.01</v>
      </c>
      <c r="V9" s="46">
        <f>[1]Combine!U8</f>
        <v>1</v>
      </c>
      <c r="W9" s="46">
        <f>[1]Combine!V8</f>
        <v>1</v>
      </c>
      <c r="X9" s="46">
        <f>[1]Combine!W8</f>
        <v>1</v>
      </c>
      <c r="Y9" s="46">
        <f>[1]Combine!X8</f>
        <v>1</v>
      </c>
      <c r="Z9" s="46">
        <f>[1]Combine!Y8</f>
        <v>1</v>
      </c>
      <c r="AA9" s="46">
        <f>[1]Combine!Z8</f>
        <v>1</v>
      </c>
      <c r="AB9" s="46">
        <f>[1]Combine!AA8</f>
        <v>1</v>
      </c>
      <c r="AC9" s="46">
        <f>[1]Combine!AB8</f>
        <v>1</v>
      </c>
      <c r="AD9" s="46">
        <f>[1]Combine!AC8</f>
        <v>1</v>
      </c>
      <c r="AE9" s="46">
        <f>[1]Combine!AD8</f>
        <v>1</v>
      </c>
      <c r="AF9" s="46">
        <f>[1]Combine!AE8</f>
        <v>0.56215000000000004</v>
      </c>
      <c r="AG9" s="46">
        <f>[1]Combine!AF8</f>
        <v>0.40067000000000003</v>
      </c>
      <c r="AH9" s="46">
        <f>[1]Combine!AG8</f>
        <v>0.30953000000000003</v>
      </c>
      <c r="AI9" s="46">
        <f>[1]Combine!AH8</f>
        <v>0.40096999999999999</v>
      </c>
      <c r="AJ9" s="46">
        <f>[1]Combine!AI8</f>
        <v>0.55861000000000005</v>
      </c>
      <c r="AK9" s="46">
        <f>[1]Combine!AJ8</f>
        <v>0.31833</v>
      </c>
      <c r="AL9" s="46">
        <f>[1]Combine!AK8</f>
        <v>0.43425000000000002</v>
      </c>
      <c r="AM9" s="46">
        <f>[1]Combine!AL8</f>
        <v>0.40587000000000001</v>
      </c>
      <c r="AN9" s="46">
        <f>[1]Combine!AM8</f>
        <v>0.35848999999999998</v>
      </c>
      <c r="AO9" s="46">
        <f>[1]Combine!AN8</f>
        <v>0.37631999999999999</v>
      </c>
      <c r="AP9" s="46">
        <f>[1]Combine!AO8</f>
        <v>0.30861</v>
      </c>
      <c r="AQ9" s="46">
        <f>[1]Combine!AP8</f>
        <v>0.46392</v>
      </c>
      <c r="AR9" s="46"/>
      <c r="AS9" s="46"/>
      <c r="AT9" s="46"/>
      <c r="AU9" s="46"/>
    </row>
    <row r="10" spans="1:47" x14ac:dyDescent="0.25"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</row>
    <row r="11" spans="1:47" x14ac:dyDescent="0.25">
      <c r="C11" s="46" t="str">
        <f>[1]Combine!B10</f>
        <v>Diffusion</v>
      </c>
      <c r="D11" s="46" t="str">
        <f>[1]Combine!C10</f>
        <v>Kgi</v>
      </c>
      <c r="E11" s="46" t="str">
        <f>[1]Combine!D10</f>
        <v>Kga</v>
      </c>
      <c r="F11" s="46" t="str">
        <f>[1]Combine!E10</f>
        <v>Kig</v>
      </c>
      <c r="G11" s="46" t="str">
        <f>[1]Combine!F10</f>
        <v>Kag</v>
      </c>
      <c r="H11" s="46" t="str">
        <f>[1]Combine!G10</f>
        <v>Kia</v>
      </c>
      <c r="I11" s="46" t="str">
        <f>[1]Combine!H10</f>
        <v>Kai</v>
      </c>
      <c r="J11" s="46" t="str">
        <f>[1]Combine!I10</f>
        <v>Cgi</v>
      </c>
      <c r="K11" s="46" t="str">
        <f>[1]Combine!J10</f>
        <v>Cig</v>
      </c>
      <c r="L11" s="46" t="str">
        <f>[1]Combine!K10</f>
        <v>Cag</v>
      </c>
      <c r="M11" s="46" t="str">
        <f>[1]Combine!L10</f>
        <v>Cga</v>
      </c>
      <c r="N11" s="46" t="str">
        <f>[1]Combine!M10</f>
        <v>Cia</v>
      </c>
      <c r="O11" s="46" t="str">
        <f>[1]Combine!N10</f>
        <v>Cai</v>
      </c>
      <c r="P11" s="46" t="str">
        <f>[1]Combine!O10</f>
        <v>md</v>
      </c>
      <c r="Q11" s="46" t="str">
        <f>[1]Combine!P10</f>
        <v>p</v>
      </c>
      <c r="R11" s="46" t="str">
        <f>[1]Combine!Q10</f>
        <v>DIC</v>
      </c>
      <c r="S11" s="46" t="str">
        <f>[1]Combine!R10</f>
        <v>PSRF</v>
      </c>
      <c r="T11" s="46" t="str">
        <f>[1]Combine!S10</f>
        <v>Kgi_rhat</v>
      </c>
      <c r="U11" s="46" t="str">
        <f>[1]Combine!T10</f>
        <v>Kga_rhat</v>
      </c>
      <c r="V11" s="46" t="str">
        <f>[1]Combine!U10</f>
        <v>Kig_rhat</v>
      </c>
      <c r="W11" s="46" t="str">
        <f>[1]Combine!V10</f>
        <v>Kag_rhat</v>
      </c>
      <c r="X11" s="46" t="str">
        <f>[1]Combine!W10</f>
        <v>Kia_rhat</v>
      </c>
      <c r="Y11" s="46" t="str">
        <f>[1]Combine!X10</f>
        <v>Kai_rhat</v>
      </c>
      <c r="Z11" s="46" t="str">
        <f>[1]Combine!Y10</f>
        <v>Cgi_rhat</v>
      </c>
      <c r="AA11" s="46" t="str">
        <f>[1]Combine!Z10</f>
        <v>Cig_rhat</v>
      </c>
      <c r="AB11" s="46" t="str">
        <f>[1]Combine!AA10</f>
        <v>Cag_rhat</v>
      </c>
      <c r="AC11" s="46" t="str">
        <f>[1]Combine!AB10</f>
        <v>Cga_rhat</v>
      </c>
      <c r="AD11" s="46" t="str">
        <f>[1]Combine!AC10</f>
        <v>Cia_rhat</v>
      </c>
      <c r="AE11" s="46" t="str">
        <f>[1]Combine!AD10</f>
        <v>Cai_rhat</v>
      </c>
      <c r="AF11" s="46" t="str">
        <f>[1]Combine!AE10</f>
        <v>Kgi_median</v>
      </c>
      <c r="AG11" s="46" t="str">
        <f>[1]Combine!AF10</f>
        <v>Kga_median</v>
      </c>
      <c r="AH11" s="46" t="str">
        <f>[1]Combine!AG10</f>
        <v>Kig_median</v>
      </c>
      <c r="AI11" s="46" t="str">
        <f>[1]Combine!AH10</f>
        <v>Kag_median</v>
      </c>
      <c r="AJ11" s="46" t="str">
        <f>[1]Combine!AI10</f>
        <v>Kia_median</v>
      </c>
      <c r="AK11" s="46" t="str">
        <f>[1]Combine!AJ10</f>
        <v>Kai_median</v>
      </c>
      <c r="AL11" s="46" t="str">
        <f>[1]Combine!AK10</f>
        <v>Cgi_median</v>
      </c>
      <c r="AM11" s="46" t="str">
        <f>[1]Combine!AL10</f>
        <v>Cig_median</v>
      </c>
      <c r="AN11" s="46" t="str">
        <f>[1]Combine!AM10</f>
        <v>Cag_median</v>
      </c>
      <c r="AO11" s="46" t="str">
        <f>[1]Combine!AN10</f>
        <v>Cga_median</v>
      </c>
      <c r="AP11" s="46" t="str">
        <f>[1]Combine!AO10</f>
        <v>Cia_median</v>
      </c>
      <c r="AQ11" s="46" t="str">
        <f>[1]Combine!AP10</f>
        <v>Cai_median</v>
      </c>
      <c r="AR11" s="46"/>
      <c r="AS11" s="46"/>
      <c r="AT11" s="46"/>
      <c r="AU11" s="46"/>
    </row>
    <row r="12" spans="1:47" x14ac:dyDescent="0.25">
      <c r="C12" s="46">
        <f>[1]Combine!B11</f>
        <v>1980</v>
      </c>
      <c r="D12" s="46">
        <f>[1]Combine!C11</f>
        <v>0.5262</v>
      </c>
      <c r="E12" s="46">
        <f>[1]Combine!D11</f>
        <v>0.45567999999999997</v>
      </c>
      <c r="F12" s="46">
        <f>[1]Combine!E11</f>
        <v>0.22722999999999999</v>
      </c>
      <c r="G12" s="46">
        <f>[1]Combine!F11</f>
        <v>0.17909</v>
      </c>
      <c r="H12" s="46">
        <f>[1]Combine!G11</f>
        <v>0.34426000000000001</v>
      </c>
      <c r="I12" s="46">
        <f>[1]Combine!H11</f>
        <v>0.11676</v>
      </c>
      <c r="J12" s="46">
        <f>[1]Combine!I11</f>
        <v>0</v>
      </c>
      <c r="K12" s="46">
        <f>[1]Combine!J11</f>
        <v>0</v>
      </c>
      <c r="L12" s="46">
        <f>[1]Combine!K11</f>
        <v>0</v>
      </c>
      <c r="M12" s="46">
        <f>[1]Combine!L11</f>
        <v>0</v>
      </c>
      <c r="N12" s="46">
        <f>[1]Combine!M11</f>
        <v>0</v>
      </c>
      <c r="O12" s="46">
        <f>[1]Combine!N11</f>
        <v>0</v>
      </c>
      <c r="P12" s="46">
        <f>[1]Combine!O11</f>
        <v>-95.17</v>
      </c>
      <c r="Q12" s="46">
        <f>[1]Combine!P11</f>
        <v>9.4979999999999993</v>
      </c>
      <c r="R12" s="46">
        <f>[1]Combine!Q11</f>
        <v>-85.68</v>
      </c>
      <c r="S12" s="46">
        <f>[1]Combine!R11</f>
        <v>1</v>
      </c>
      <c r="T12" s="46">
        <f>[1]Combine!S11</f>
        <v>1</v>
      </c>
      <c r="U12" s="46">
        <f>[1]Combine!T11</f>
        <v>1</v>
      </c>
      <c r="V12" s="46">
        <f>[1]Combine!U11</f>
        <v>1</v>
      </c>
      <c r="W12" s="46">
        <f>[1]Combine!V11</f>
        <v>1</v>
      </c>
      <c r="X12" s="46">
        <f>[1]Combine!W11</f>
        <v>1</v>
      </c>
      <c r="Y12" s="46">
        <f>[1]Combine!X11</f>
        <v>1</v>
      </c>
      <c r="Z12" s="46" t="e">
        <f>[1]Combine!Y11</f>
        <v>#N/A</v>
      </c>
      <c r="AA12" s="46" t="e">
        <f>[1]Combine!Z11</f>
        <v>#N/A</v>
      </c>
      <c r="AB12" s="46" t="e">
        <f>[1]Combine!AA11</f>
        <v>#N/A</v>
      </c>
      <c r="AC12" s="46" t="e">
        <f>[1]Combine!AB11</f>
        <v>#N/A</v>
      </c>
      <c r="AD12" s="46" t="e">
        <f>[1]Combine!AC11</f>
        <v>#N/A</v>
      </c>
      <c r="AE12" s="46" t="e">
        <f>[1]Combine!AD11</f>
        <v>#N/A</v>
      </c>
      <c r="AF12" s="46">
        <f>[1]Combine!AE11</f>
        <v>0.53254000000000001</v>
      </c>
      <c r="AG12" s="46">
        <f>[1]Combine!AF11</f>
        <v>0.44257000000000002</v>
      </c>
      <c r="AH12" s="46">
        <f>[1]Combine!AG11</f>
        <v>0.21102000000000001</v>
      </c>
      <c r="AI12" s="46">
        <f>[1]Combine!AH11</f>
        <v>0.17743999999999999</v>
      </c>
      <c r="AJ12" s="46">
        <f>[1]Combine!AI11</f>
        <v>0.32338</v>
      </c>
      <c r="AK12" s="46">
        <f>[1]Combine!AJ11</f>
        <v>9.9150000000000002E-2</v>
      </c>
      <c r="AL12" s="46" t="e">
        <f>[1]Combine!AK11</f>
        <v>#N/A</v>
      </c>
      <c r="AM12" s="46" t="e">
        <f>[1]Combine!AL11</f>
        <v>#N/A</v>
      </c>
      <c r="AN12" s="46" t="e">
        <f>[1]Combine!AM11</f>
        <v>#N/A</v>
      </c>
      <c r="AO12" s="46" t="e">
        <f>[1]Combine!AN11</f>
        <v>#N/A</v>
      </c>
      <c r="AP12" s="46" t="e">
        <f>[1]Combine!AO11</f>
        <v>#N/A</v>
      </c>
      <c r="AQ12" s="46" t="e">
        <f>[1]Combine!AP11</f>
        <v>#N/A</v>
      </c>
      <c r="AR12" s="46"/>
      <c r="AS12" s="46"/>
      <c r="AT12" s="46"/>
      <c r="AU12" s="46"/>
    </row>
    <row r="13" spans="1:47" x14ac:dyDescent="0.25">
      <c r="C13" s="46">
        <f>[1]Combine!B12</f>
        <v>1981</v>
      </c>
      <c r="D13" s="46">
        <f>[1]Combine!C12</f>
        <v>0.41549999999999998</v>
      </c>
      <c r="E13" s="46">
        <f>[1]Combine!D12</f>
        <v>0.29137999999999997</v>
      </c>
      <c r="F13" s="46">
        <f>[1]Combine!E12</f>
        <v>0.25802000000000003</v>
      </c>
      <c r="G13" s="46">
        <f>[1]Combine!F12</f>
        <v>0.13485</v>
      </c>
      <c r="H13" s="46">
        <f>[1]Combine!G12</f>
        <v>0.21798999999999999</v>
      </c>
      <c r="I13" s="46">
        <f>[1]Combine!H12</f>
        <v>7.4200000000000002E-2</v>
      </c>
      <c r="J13" s="46">
        <f>[1]Combine!I12</f>
        <v>0</v>
      </c>
      <c r="K13" s="46">
        <f>[1]Combine!J12</f>
        <v>0</v>
      </c>
      <c r="L13" s="46">
        <f>[1]Combine!K12</f>
        <v>0</v>
      </c>
      <c r="M13" s="46">
        <f>[1]Combine!L12</f>
        <v>0</v>
      </c>
      <c r="N13" s="46">
        <f>[1]Combine!M12</f>
        <v>0</v>
      </c>
      <c r="O13" s="46">
        <f>[1]Combine!N12</f>
        <v>0</v>
      </c>
      <c r="P13" s="46">
        <f>[1]Combine!O12</f>
        <v>-97.56</v>
      </c>
      <c r="Q13" s="46">
        <f>[1]Combine!P12</f>
        <v>10.9</v>
      </c>
      <c r="R13" s="46">
        <f>[1]Combine!Q12</f>
        <v>-86.66</v>
      </c>
      <c r="S13" s="46">
        <f>[1]Combine!R12</f>
        <v>1</v>
      </c>
      <c r="T13" s="46">
        <f>[1]Combine!S12</f>
        <v>1</v>
      </c>
      <c r="U13" s="46">
        <f>[1]Combine!T12</f>
        <v>1</v>
      </c>
      <c r="V13" s="46">
        <f>[1]Combine!U12</f>
        <v>1</v>
      </c>
      <c r="W13" s="46">
        <f>[1]Combine!V12</f>
        <v>1</v>
      </c>
      <c r="X13" s="46">
        <f>[1]Combine!W12</f>
        <v>1</v>
      </c>
      <c r="Y13" s="46">
        <f>[1]Combine!X12</f>
        <v>1</v>
      </c>
      <c r="Z13" s="46" t="e">
        <f>[1]Combine!Y12</f>
        <v>#N/A</v>
      </c>
      <c r="AA13" s="46" t="e">
        <f>[1]Combine!Z12</f>
        <v>#N/A</v>
      </c>
      <c r="AB13" s="46" t="e">
        <f>[1]Combine!AA12</f>
        <v>#N/A</v>
      </c>
      <c r="AC13" s="46" t="e">
        <f>[1]Combine!AB12</f>
        <v>#N/A</v>
      </c>
      <c r="AD13" s="46" t="e">
        <f>[1]Combine!AC12</f>
        <v>#N/A</v>
      </c>
      <c r="AE13" s="46" t="e">
        <f>[1]Combine!AD12</f>
        <v>#N/A</v>
      </c>
      <c r="AF13" s="46">
        <f>[1]Combine!AE12</f>
        <v>0.40947499999999998</v>
      </c>
      <c r="AG13" s="46">
        <f>[1]Combine!AF12</f>
        <v>0.27176099999999997</v>
      </c>
      <c r="AH13" s="46">
        <f>[1]Combine!AG12</f>
        <v>0.248472</v>
      </c>
      <c r="AI13" s="46">
        <f>[1]Combine!AH12</f>
        <v>0.13179099999999999</v>
      </c>
      <c r="AJ13" s="46">
        <f>[1]Combine!AI12</f>
        <v>0.19945099999999999</v>
      </c>
      <c r="AK13" s="46">
        <f>[1]Combine!AJ12</f>
        <v>6.2023000000000002E-2</v>
      </c>
      <c r="AL13" s="46" t="e">
        <f>[1]Combine!AK12</f>
        <v>#N/A</v>
      </c>
      <c r="AM13" s="46" t="e">
        <f>[1]Combine!AL12</f>
        <v>#N/A</v>
      </c>
      <c r="AN13" s="46" t="e">
        <f>[1]Combine!AM12</f>
        <v>#N/A</v>
      </c>
      <c r="AO13" s="46" t="e">
        <f>[1]Combine!AN12</f>
        <v>#N/A</v>
      </c>
      <c r="AP13" s="46" t="e">
        <f>[1]Combine!AO12</f>
        <v>#N/A</v>
      </c>
      <c r="AQ13" s="46" t="e">
        <f>[1]Combine!AP12</f>
        <v>#N/A</v>
      </c>
      <c r="AR13" s="46"/>
      <c r="AS13" s="46"/>
      <c r="AT13" s="46"/>
      <c r="AU13" s="46"/>
    </row>
    <row r="14" spans="1:47" x14ac:dyDescent="0.25">
      <c r="C14" s="46">
        <f>[1]Combine!B13</f>
        <v>1982</v>
      </c>
      <c r="D14" s="46">
        <f>[1]Combine!C13</f>
        <v>0.65910999999999997</v>
      </c>
      <c r="E14" s="46">
        <f>[1]Combine!D13</f>
        <v>0.23635999999999999</v>
      </c>
      <c r="F14" s="46">
        <f>[1]Combine!E13</f>
        <v>0.42503999999999997</v>
      </c>
      <c r="G14" s="46">
        <f>[1]Combine!F13</f>
        <v>0.12255000000000001</v>
      </c>
      <c r="H14" s="46">
        <f>[1]Combine!G13</f>
        <v>0.25402000000000002</v>
      </c>
      <c r="I14" s="46">
        <f>[1]Combine!H13</f>
        <v>6.633E-2</v>
      </c>
      <c r="J14" s="46">
        <f>[1]Combine!I13</f>
        <v>0</v>
      </c>
      <c r="K14" s="46">
        <f>[1]Combine!J13</f>
        <v>0</v>
      </c>
      <c r="L14" s="46">
        <f>[1]Combine!K13</f>
        <v>0</v>
      </c>
      <c r="M14" s="46">
        <f>[1]Combine!L13</f>
        <v>0</v>
      </c>
      <c r="N14" s="46">
        <f>[1]Combine!M13</f>
        <v>0</v>
      </c>
      <c r="O14" s="46">
        <f>[1]Combine!N13</f>
        <v>0</v>
      </c>
      <c r="P14" s="46">
        <f>[1]Combine!O13</f>
        <v>-89.63</v>
      </c>
      <c r="Q14" s="46">
        <f>[1]Combine!P13</f>
        <v>10.96</v>
      </c>
      <c r="R14" s="46">
        <f>[1]Combine!Q13</f>
        <v>-78.680000000000007</v>
      </c>
      <c r="S14" s="46">
        <f>[1]Combine!R13</f>
        <v>1.01</v>
      </c>
      <c r="T14" s="46">
        <f>[1]Combine!S13</f>
        <v>1</v>
      </c>
      <c r="U14" s="46">
        <f>[1]Combine!T13</f>
        <v>1</v>
      </c>
      <c r="V14" s="46">
        <f>[1]Combine!U13</f>
        <v>1.01</v>
      </c>
      <c r="W14" s="46">
        <f>[1]Combine!V13</f>
        <v>1</v>
      </c>
      <c r="X14" s="46">
        <f>[1]Combine!W13</f>
        <v>1.01</v>
      </c>
      <c r="Y14" s="46">
        <f>[1]Combine!X13</f>
        <v>1</v>
      </c>
      <c r="Z14" s="46" t="e">
        <f>[1]Combine!Y13</f>
        <v>#N/A</v>
      </c>
      <c r="AA14" s="46" t="e">
        <f>[1]Combine!Z13</f>
        <v>#N/A</v>
      </c>
      <c r="AB14" s="46" t="e">
        <f>[1]Combine!AA13</f>
        <v>#N/A</v>
      </c>
      <c r="AC14" s="46" t="e">
        <f>[1]Combine!AB13</f>
        <v>#N/A</v>
      </c>
      <c r="AD14" s="46" t="e">
        <f>[1]Combine!AC13</f>
        <v>#N/A</v>
      </c>
      <c r="AE14" s="46" t="e">
        <f>[1]Combine!AD13</f>
        <v>#N/A</v>
      </c>
      <c r="AF14" s="46">
        <f>[1]Combine!AE13</f>
        <v>0.66713999999999996</v>
      </c>
      <c r="AG14" s="46">
        <f>[1]Combine!AF13</f>
        <v>0.20784</v>
      </c>
      <c r="AH14" s="46">
        <f>[1]Combine!AG13</f>
        <v>0.43248999999999999</v>
      </c>
      <c r="AI14" s="46">
        <f>[1]Combine!AH13</f>
        <v>0.11441999999999999</v>
      </c>
      <c r="AJ14" s="46">
        <f>[1]Combine!AI13</f>
        <v>0.23238</v>
      </c>
      <c r="AK14" s="46">
        <f>[1]Combine!AJ13</f>
        <v>5.8439999999999999E-2</v>
      </c>
      <c r="AL14" s="46" t="e">
        <f>[1]Combine!AK13</f>
        <v>#N/A</v>
      </c>
      <c r="AM14" s="46" t="e">
        <f>[1]Combine!AL13</f>
        <v>#N/A</v>
      </c>
      <c r="AN14" s="46" t="e">
        <f>[1]Combine!AM13</f>
        <v>#N/A</v>
      </c>
      <c r="AO14" s="46" t="e">
        <f>[1]Combine!AN13</f>
        <v>#N/A</v>
      </c>
      <c r="AP14" s="46" t="e">
        <f>[1]Combine!AO13</f>
        <v>#N/A</v>
      </c>
      <c r="AQ14" s="46" t="e">
        <f>[1]Combine!AP13</f>
        <v>#N/A</v>
      </c>
      <c r="AR14" s="46"/>
      <c r="AS14" s="46"/>
      <c r="AT14" s="46"/>
      <c r="AU14" s="46"/>
    </row>
    <row r="15" spans="1:47" x14ac:dyDescent="0.25">
      <c r="C15" s="46">
        <f>[1]Combine!B14</f>
        <v>1983</v>
      </c>
      <c r="D15" s="46">
        <f>[1]Combine!C14</f>
        <v>0.28876000000000002</v>
      </c>
      <c r="E15" s="46">
        <f>[1]Combine!D14</f>
        <v>9.0357999999999994E-2</v>
      </c>
      <c r="F15" s="46">
        <f>[1]Combine!E14</f>
        <v>9.6392000000000005E-2</v>
      </c>
      <c r="G15" s="46">
        <f>[1]Combine!F14</f>
        <v>7.0599999999999996E-2</v>
      </c>
      <c r="H15" s="46">
        <f>[1]Combine!G14</f>
        <v>0.36199799999999999</v>
      </c>
      <c r="I15" s="46">
        <f>[1]Combine!H14</f>
        <v>0.10813</v>
      </c>
      <c r="J15" s="46">
        <f>[1]Combine!I14</f>
        <v>0</v>
      </c>
      <c r="K15" s="46">
        <f>[1]Combine!J14</f>
        <v>0</v>
      </c>
      <c r="L15" s="46">
        <f>[1]Combine!K14</f>
        <v>0</v>
      </c>
      <c r="M15" s="46">
        <f>[1]Combine!L14</f>
        <v>0</v>
      </c>
      <c r="N15" s="46">
        <f>[1]Combine!M14</f>
        <v>0</v>
      </c>
      <c r="O15" s="46">
        <f>[1]Combine!N14</f>
        <v>0</v>
      </c>
      <c r="P15" s="46">
        <f>[1]Combine!O14</f>
        <v>-102.1</v>
      </c>
      <c r="Q15" s="46">
        <f>[1]Combine!P14</f>
        <v>12.55</v>
      </c>
      <c r="R15" s="46">
        <f>[1]Combine!Q14</f>
        <v>-89.58</v>
      </c>
      <c r="S15" s="46">
        <f>[1]Combine!R14</f>
        <v>1</v>
      </c>
      <c r="T15" s="46">
        <f>[1]Combine!S14</f>
        <v>1</v>
      </c>
      <c r="U15" s="46">
        <f>[1]Combine!T14</f>
        <v>1</v>
      </c>
      <c r="V15" s="46">
        <f>[1]Combine!U14</f>
        <v>1</v>
      </c>
      <c r="W15" s="46">
        <f>[1]Combine!V14</f>
        <v>1</v>
      </c>
      <c r="X15" s="46">
        <f>[1]Combine!W14</f>
        <v>1</v>
      </c>
      <c r="Y15" s="46">
        <f>[1]Combine!X14</f>
        <v>1</v>
      </c>
      <c r="Z15" s="46" t="e">
        <f>[1]Combine!Y14</f>
        <v>#N/A</v>
      </c>
      <c r="AA15" s="46" t="e">
        <f>[1]Combine!Z14</f>
        <v>#N/A</v>
      </c>
      <c r="AB15" s="46" t="e">
        <f>[1]Combine!AA14</f>
        <v>#N/A</v>
      </c>
      <c r="AC15" s="46" t="e">
        <f>[1]Combine!AB14</f>
        <v>#N/A</v>
      </c>
      <c r="AD15" s="46" t="e">
        <f>[1]Combine!AC14</f>
        <v>#N/A</v>
      </c>
      <c r="AE15" s="46" t="e">
        <f>[1]Combine!AD14</f>
        <v>#N/A</v>
      </c>
      <c r="AF15" s="46">
        <f>[1]Combine!AE14</f>
        <v>0.302257</v>
      </c>
      <c r="AG15" s="46">
        <f>[1]Combine!AF14</f>
        <v>7.0513999999999993E-2</v>
      </c>
      <c r="AH15" s="46">
        <f>[1]Combine!AG14</f>
        <v>8.5642999999999997E-2</v>
      </c>
      <c r="AI15" s="46">
        <f>[1]Combine!AH14</f>
        <v>7.2995000000000004E-2</v>
      </c>
      <c r="AJ15" s="46">
        <f>[1]Combine!AI14</f>
        <v>0.347742</v>
      </c>
      <c r="AK15" s="46">
        <f>[1]Combine!AJ14</f>
        <v>9.6254000000000006E-2</v>
      </c>
      <c r="AL15" s="46" t="e">
        <f>[1]Combine!AK14</f>
        <v>#N/A</v>
      </c>
      <c r="AM15" s="46" t="e">
        <f>[1]Combine!AL14</f>
        <v>#N/A</v>
      </c>
      <c r="AN15" s="46" t="e">
        <f>[1]Combine!AM14</f>
        <v>#N/A</v>
      </c>
      <c r="AO15" s="46" t="e">
        <f>[1]Combine!AN14</f>
        <v>#N/A</v>
      </c>
      <c r="AP15" s="46" t="e">
        <f>[1]Combine!AO14</f>
        <v>#N/A</v>
      </c>
      <c r="AQ15" s="46" t="e">
        <f>[1]Combine!AP14</f>
        <v>#N/A</v>
      </c>
      <c r="AR15" s="46"/>
      <c r="AS15" s="46"/>
      <c r="AT15" s="46"/>
      <c r="AU15" s="46"/>
    </row>
    <row r="16" spans="1:47" x14ac:dyDescent="0.25">
      <c r="C16" s="46">
        <f>[1]Combine!B15</f>
        <v>1984</v>
      </c>
      <c r="D16" s="46">
        <f>[1]Combine!C15</f>
        <v>0.20612</v>
      </c>
      <c r="E16" s="46">
        <f>[1]Combine!D15</f>
        <v>0.1164</v>
      </c>
      <c r="F16" s="46">
        <f>[1]Combine!E15</f>
        <v>8.1210000000000004E-2</v>
      </c>
      <c r="G16" s="46">
        <f>[1]Combine!F15</f>
        <v>4.8759999999999998E-2</v>
      </c>
      <c r="H16" s="46">
        <f>[1]Combine!G15</f>
        <v>0.31219000000000002</v>
      </c>
      <c r="I16" s="46">
        <f>[1]Combine!H15</f>
        <v>0.11176</v>
      </c>
      <c r="J16" s="46">
        <f>[1]Combine!I15</f>
        <v>0</v>
      </c>
      <c r="K16" s="46">
        <f>[1]Combine!J15</f>
        <v>0</v>
      </c>
      <c r="L16" s="46">
        <f>[1]Combine!K15</f>
        <v>0</v>
      </c>
      <c r="M16" s="46">
        <f>[1]Combine!L15</f>
        <v>0</v>
      </c>
      <c r="N16" s="46">
        <f>[1]Combine!M15</f>
        <v>0</v>
      </c>
      <c r="O16" s="46">
        <f>[1]Combine!N15</f>
        <v>0</v>
      </c>
      <c r="P16" s="46">
        <f>[1]Combine!O15</f>
        <v>-78.5</v>
      </c>
      <c r="Q16" s="46">
        <f>[1]Combine!P15</f>
        <v>10.69</v>
      </c>
      <c r="R16" s="46">
        <f>[1]Combine!Q15</f>
        <v>-67.81</v>
      </c>
      <c r="S16" s="46">
        <f>[1]Combine!R15</f>
        <v>1</v>
      </c>
      <c r="T16" s="46">
        <f>[1]Combine!S15</f>
        <v>1</v>
      </c>
      <c r="U16" s="46">
        <f>[1]Combine!T15</f>
        <v>1</v>
      </c>
      <c r="V16" s="46">
        <f>[1]Combine!U15</f>
        <v>1</v>
      </c>
      <c r="W16" s="46">
        <f>[1]Combine!V15</f>
        <v>1</v>
      </c>
      <c r="X16" s="46">
        <f>[1]Combine!W15</f>
        <v>1</v>
      </c>
      <c r="Y16" s="46">
        <f>[1]Combine!X15</f>
        <v>1</v>
      </c>
      <c r="Z16" s="46" t="e">
        <f>[1]Combine!Y15</f>
        <v>#N/A</v>
      </c>
      <c r="AA16" s="46" t="e">
        <f>[1]Combine!Z15</f>
        <v>#N/A</v>
      </c>
      <c r="AB16" s="46" t="e">
        <f>[1]Combine!AA15</f>
        <v>#N/A</v>
      </c>
      <c r="AC16" s="46" t="e">
        <f>[1]Combine!AB15</f>
        <v>#N/A</v>
      </c>
      <c r="AD16" s="46" t="e">
        <f>[1]Combine!AC15</f>
        <v>#N/A</v>
      </c>
      <c r="AE16" s="46" t="e">
        <f>[1]Combine!AD15</f>
        <v>#N/A</v>
      </c>
      <c r="AF16" s="46">
        <f>[1]Combine!AE15</f>
        <v>0.21007999999999999</v>
      </c>
      <c r="AG16" s="46">
        <f>[1]Combine!AF15</f>
        <v>0.10255</v>
      </c>
      <c r="AH16" s="46">
        <f>[1]Combine!AG15</f>
        <v>6.6650000000000001E-2</v>
      </c>
      <c r="AI16" s="46">
        <f>[1]Combine!AH15</f>
        <v>4.6030000000000001E-2</v>
      </c>
      <c r="AJ16" s="46">
        <f>[1]Combine!AI15</f>
        <v>0.29115000000000002</v>
      </c>
      <c r="AK16" s="46">
        <f>[1]Combine!AJ15</f>
        <v>9.8900000000000002E-2</v>
      </c>
      <c r="AL16" s="46" t="e">
        <f>[1]Combine!AK15</f>
        <v>#N/A</v>
      </c>
      <c r="AM16" s="46" t="e">
        <f>[1]Combine!AL15</f>
        <v>#N/A</v>
      </c>
      <c r="AN16" s="46" t="e">
        <f>[1]Combine!AM15</f>
        <v>#N/A</v>
      </c>
      <c r="AO16" s="46" t="e">
        <f>[1]Combine!AN15</f>
        <v>#N/A</v>
      </c>
      <c r="AP16" s="46" t="e">
        <f>[1]Combine!AO15</f>
        <v>#N/A</v>
      </c>
      <c r="AQ16" s="46" t="e">
        <f>[1]Combine!AP15</f>
        <v>#N/A</v>
      </c>
      <c r="AR16" s="46"/>
      <c r="AS16" s="46"/>
      <c r="AT16" s="46"/>
      <c r="AU16" s="46"/>
    </row>
    <row r="17" spans="3:47" x14ac:dyDescent="0.25"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</row>
    <row r="18" spans="3:47" x14ac:dyDescent="0.25">
      <c r="C18" s="46" t="str">
        <f>[1]Combine!B17</f>
        <v>Contagion</v>
      </c>
      <c r="D18" s="46" t="str">
        <f>[1]Combine!C17</f>
        <v>Tgi</v>
      </c>
      <c r="E18" s="46" t="str">
        <f>[1]Combine!D17</f>
        <v>Tga</v>
      </c>
      <c r="F18" s="46" t="str">
        <f>[1]Combine!E17</f>
        <v>Tig</v>
      </c>
      <c r="G18" s="46" t="str">
        <f>[1]Combine!F17</f>
        <v>Tag</v>
      </c>
      <c r="H18" s="46" t="str">
        <f>[1]Combine!G17</f>
        <v>Tia</v>
      </c>
      <c r="I18" s="46" t="str">
        <f>[1]Combine!H17</f>
        <v>Tai</v>
      </c>
      <c r="J18" s="46" t="str">
        <f>[1]Combine!I17</f>
        <v>Cgi</v>
      </c>
      <c r="K18" s="46" t="str">
        <f>[1]Combine!J17</f>
        <v>Cig</v>
      </c>
      <c r="L18" s="46" t="str">
        <f>[1]Combine!K17</f>
        <v>Cag</v>
      </c>
      <c r="M18" s="46" t="str">
        <f>[1]Combine!L17</f>
        <v>Cga</v>
      </c>
      <c r="N18" s="46" t="str">
        <f>[1]Combine!M17</f>
        <v>Cia</v>
      </c>
      <c r="O18" s="46" t="str">
        <f>[1]Combine!N17</f>
        <v>Cai</v>
      </c>
      <c r="P18" s="46" t="str">
        <f>[1]Combine!O17</f>
        <v>md</v>
      </c>
      <c r="Q18" s="46" t="str">
        <f>[1]Combine!P17</f>
        <v>p</v>
      </c>
      <c r="R18" s="46" t="str">
        <f>[1]Combine!Q17</f>
        <v>DIC</v>
      </c>
      <c r="S18" s="46" t="str">
        <f>[1]Combine!R17</f>
        <v>PSRF</v>
      </c>
      <c r="T18" s="46" t="str">
        <f>[1]Combine!S17</f>
        <v>Tgi_rhat</v>
      </c>
      <c r="U18" s="46" t="str">
        <f>[1]Combine!T17</f>
        <v>Tga_rhat</v>
      </c>
      <c r="V18" s="46" t="str">
        <f>[1]Combine!U17</f>
        <v>Tig_rhat</v>
      </c>
      <c r="W18" s="46" t="str">
        <f>[1]Combine!V17</f>
        <v>Tag_rhat</v>
      </c>
      <c r="X18" s="46" t="str">
        <f>[1]Combine!W17</f>
        <v>Tia_rhat</v>
      </c>
      <c r="Y18" s="46" t="str">
        <f>[1]Combine!X17</f>
        <v>Tai_rhat</v>
      </c>
      <c r="Z18" s="46" t="str">
        <f>[1]Combine!Y17</f>
        <v>Cgi_rhat</v>
      </c>
      <c r="AA18" s="46" t="str">
        <f>[1]Combine!Z17</f>
        <v>Cig_rhat</v>
      </c>
      <c r="AB18" s="46" t="str">
        <f>[1]Combine!AA17</f>
        <v>Cag_rhat</v>
      </c>
      <c r="AC18" s="46" t="str">
        <f>[1]Combine!AB17</f>
        <v>Cga_rhat</v>
      </c>
      <c r="AD18" s="46" t="str">
        <f>[1]Combine!AC17</f>
        <v>Cia_rhat</v>
      </c>
      <c r="AE18" s="46" t="str">
        <f>[1]Combine!AD17</f>
        <v>Cai_rhat</v>
      </c>
      <c r="AF18" s="46" t="str">
        <f>[1]Combine!AE17</f>
        <v>Tgi_median</v>
      </c>
      <c r="AG18" s="46" t="str">
        <f>[1]Combine!AF17</f>
        <v>Tga_median</v>
      </c>
      <c r="AH18" s="46" t="str">
        <f>[1]Combine!AG17</f>
        <v>Tig_median</v>
      </c>
      <c r="AI18" s="46" t="str">
        <f>[1]Combine!AH17</f>
        <v>Tag_median</v>
      </c>
      <c r="AJ18" s="46" t="str">
        <f>[1]Combine!AI17</f>
        <v>Tia_median</v>
      </c>
      <c r="AK18" s="46" t="str">
        <f>[1]Combine!AJ17</f>
        <v>Tai_median</v>
      </c>
      <c r="AL18" s="46" t="str">
        <f>[1]Combine!AK17</f>
        <v>Cgi_median</v>
      </c>
      <c r="AM18" s="46" t="str">
        <f>[1]Combine!AL17</f>
        <v>Cig_median</v>
      </c>
      <c r="AN18" s="46" t="str">
        <f>[1]Combine!AM17</f>
        <v>Cag_median</v>
      </c>
      <c r="AO18" s="46" t="str">
        <f>[1]Combine!AN17</f>
        <v>Cga_median</v>
      </c>
      <c r="AP18" s="46" t="str">
        <f>[1]Combine!AO17</f>
        <v>Cia_median</v>
      </c>
      <c r="AQ18" s="46" t="str">
        <f>[1]Combine!AP17</f>
        <v>Cai_median</v>
      </c>
      <c r="AR18" s="46"/>
      <c r="AS18" s="46"/>
      <c r="AT18" s="46"/>
      <c r="AU18" s="46"/>
    </row>
    <row r="19" spans="3:47" x14ac:dyDescent="0.25">
      <c r="C19" s="46">
        <f>[1]Combine!B18</f>
        <v>1980</v>
      </c>
      <c r="D19" s="46">
        <f>[1]Combine!C18</f>
        <v>0.15351999999999999</v>
      </c>
      <c r="E19" s="46">
        <f>[1]Combine!D18</f>
        <v>9.2289999999999997E-2</v>
      </c>
      <c r="F19" s="46">
        <f>[1]Combine!E18</f>
        <v>0.22377</v>
      </c>
      <c r="G19" s="46">
        <f>[1]Combine!F18</f>
        <v>0.31911</v>
      </c>
      <c r="H19" s="46">
        <f>[1]Combine!G18</f>
        <v>0.13259000000000001</v>
      </c>
      <c r="I19" s="46">
        <f>[1]Combine!H18</f>
        <v>0.24501000000000001</v>
      </c>
      <c r="J19" s="46">
        <f>[1]Combine!I18</f>
        <v>1</v>
      </c>
      <c r="K19" s="46">
        <f>[1]Combine!J18</f>
        <v>1</v>
      </c>
      <c r="L19" s="46">
        <f>[1]Combine!K18</f>
        <v>1</v>
      </c>
      <c r="M19" s="46">
        <f>[1]Combine!L18</f>
        <v>1</v>
      </c>
      <c r="N19" s="46">
        <f>[1]Combine!M18</f>
        <v>1</v>
      </c>
      <c r="O19" s="46">
        <f>[1]Combine!N18</f>
        <v>1</v>
      </c>
      <c r="P19" s="46">
        <f>[1]Combine!O18</f>
        <v>-74.760000000000005</v>
      </c>
      <c r="Q19" s="46">
        <f>[1]Combine!P18</f>
        <v>9.0299999999999994</v>
      </c>
      <c r="R19" s="46">
        <f>[1]Combine!Q18</f>
        <v>-65.73</v>
      </c>
      <c r="S19" s="46">
        <f>[1]Combine!R18</f>
        <v>1</v>
      </c>
      <c r="T19" s="46">
        <f>[1]Combine!S18</f>
        <v>1</v>
      </c>
      <c r="U19" s="46">
        <f>[1]Combine!T18</f>
        <v>1</v>
      </c>
      <c r="V19" s="46">
        <f>[1]Combine!U18</f>
        <v>1</v>
      </c>
      <c r="W19" s="46">
        <f>[1]Combine!V18</f>
        <v>1</v>
      </c>
      <c r="X19" s="46">
        <f>[1]Combine!W18</f>
        <v>1</v>
      </c>
      <c r="Y19" s="46">
        <f>[1]Combine!X18</f>
        <v>1</v>
      </c>
      <c r="Z19" s="46" t="e">
        <f>[1]Combine!Y18</f>
        <v>#N/A</v>
      </c>
      <c r="AA19" s="46" t="e">
        <f>[1]Combine!Z18</f>
        <v>#N/A</v>
      </c>
      <c r="AB19" s="46" t="e">
        <f>[1]Combine!AA18</f>
        <v>#N/A</v>
      </c>
      <c r="AC19" s="46" t="e">
        <f>[1]Combine!AB18</f>
        <v>#N/A</v>
      </c>
      <c r="AD19" s="46" t="e">
        <f>[1]Combine!AC18</f>
        <v>#N/A</v>
      </c>
      <c r="AE19" s="46" t="e">
        <f>[1]Combine!AD18</f>
        <v>#N/A</v>
      </c>
      <c r="AF19" s="46">
        <f>[1]Combine!AE18</f>
        <v>0.11924999999999999</v>
      </c>
      <c r="AG19" s="46">
        <f>[1]Combine!AF18</f>
        <v>7.2959999999999997E-2</v>
      </c>
      <c r="AH19" s="46">
        <f>[1]Combine!AG18</f>
        <v>0.16807</v>
      </c>
      <c r="AI19" s="46">
        <f>[1]Combine!AH18</f>
        <v>0.26167000000000001</v>
      </c>
      <c r="AJ19" s="46">
        <f>[1]Combine!AI18</f>
        <v>0.10876</v>
      </c>
      <c r="AK19" s="46">
        <f>[1]Combine!AJ18</f>
        <v>0.19051999999999999</v>
      </c>
      <c r="AL19" s="46" t="e">
        <f>[1]Combine!AK18</f>
        <v>#N/A</v>
      </c>
      <c r="AM19" s="46" t="e">
        <f>[1]Combine!AL18</f>
        <v>#N/A</v>
      </c>
      <c r="AN19" s="46" t="e">
        <f>[1]Combine!AM18</f>
        <v>#N/A</v>
      </c>
      <c r="AO19" s="46" t="e">
        <f>[1]Combine!AN18</f>
        <v>#N/A</v>
      </c>
      <c r="AP19" s="46" t="e">
        <f>[1]Combine!AO18</f>
        <v>#N/A</v>
      </c>
      <c r="AQ19" s="46" t="e">
        <f>[1]Combine!AP18</f>
        <v>#N/A</v>
      </c>
      <c r="AR19" s="46"/>
      <c r="AS19" s="46"/>
      <c r="AT19" s="46"/>
      <c r="AU19" s="46"/>
    </row>
    <row r="20" spans="3:47" s="9" customFormat="1" x14ac:dyDescent="0.25">
      <c r="C20" s="46">
        <f>[1]Combine!B19</f>
        <v>1981</v>
      </c>
      <c r="D20" s="46">
        <f>[1]Combine!C19</f>
        <v>0.18395</v>
      </c>
      <c r="E20" s="46">
        <f>[1]Combine!D19</f>
        <v>8.1059999999999993E-2</v>
      </c>
      <c r="F20" s="46">
        <f>[1]Combine!E19</f>
        <v>0.22175</v>
      </c>
      <c r="G20" s="46">
        <f>[1]Combine!F19</f>
        <v>0.18911</v>
      </c>
      <c r="H20" s="46">
        <f>[1]Combine!G19</f>
        <v>0.1012</v>
      </c>
      <c r="I20" s="46">
        <f>[1]Combine!H19</f>
        <v>0.14799000000000001</v>
      </c>
      <c r="J20" s="46">
        <f>[1]Combine!I19</f>
        <v>1</v>
      </c>
      <c r="K20" s="46">
        <f>[1]Combine!J19</f>
        <v>1</v>
      </c>
      <c r="L20" s="46">
        <f>[1]Combine!K19</f>
        <v>1</v>
      </c>
      <c r="M20" s="46">
        <f>[1]Combine!L19</f>
        <v>1</v>
      </c>
      <c r="N20" s="46">
        <f>[1]Combine!M19</f>
        <v>1</v>
      </c>
      <c r="O20" s="46">
        <f>[1]Combine!N19</f>
        <v>1</v>
      </c>
      <c r="P20" s="46">
        <f>[1]Combine!O19</f>
        <v>-76.739999999999995</v>
      </c>
      <c r="Q20" s="46">
        <f>[1]Combine!P19</f>
        <v>10.86</v>
      </c>
      <c r="R20" s="46">
        <f>[1]Combine!Q19</f>
        <v>-65.88</v>
      </c>
      <c r="S20" s="46">
        <f>[1]Combine!R19</f>
        <v>1</v>
      </c>
      <c r="T20" s="46">
        <f>[1]Combine!S19</f>
        <v>1</v>
      </c>
      <c r="U20" s="46">
        <f>[1]Combine!T19</f>
        <v>1</v>
      </c>
      <c r="V20" s="46">
        <f>[1]Combine!U19</f>
        <v>1</v>
      </c>
      <c r="W20" s="46">
        <f>[1]Combine!V19</f>
        <v>1</v>
      </c>
      <c r="X20" s="46">
        <f>[1]Combine!W19</f>
        <v>1</v>
      </c>
      <c r="Y20" s="46">
        <f>[1]Combine!X19</f>
        <v>1</v>
      </c>
      <c r="Z20" s="46" t="e">
        <f>[1]Combine!Y19</f>
        <v>#N/A</v>
      </c>
      <c r="AA20" s="46" t="e">
        <f>[1]Combine!Z19</f>
        <v>#N/A</v>
      </c>
      <c r="AB20" s="46" t="e">
        <f>[1]Combine!AA19</f>
        <v>#N/A</v>
      </c>
      <c r="AC20" s="46" t="e">
        <f>[1]Combine!AB19</f>
        <v>#N/A</v>
      </c>
      <c r="AD20" s="46" t="e">
        <f>[1]Combine!AC19</f>
        <v>#N/A</v>
      </c>
      <c r="AE20" s="46" t="e">
        <f>[1]Combine!AD19</f>
        <v>#N/A</v>
      </c>
      <c r="AF20" s="46">
        <f>[1]Combine!AE19</f>
        <v>0.14371999999999999</v>
      </c>
      <c r="AG20" s="46">
        <f>[1]Combine!AF19</f>
        <v>6.0060000000000002E-2</v>
      </c>
      <c r="AH20" s="46">
        <f>[1]Combine!AG19</f>
        <v>0.16886000000000001</v>
      </c>
      <c r="AI20" s="46">
        <f>[1]Combine!AH19</f>
        <v>0.13655</v>
      </c>
      <c r="AJ20" s="46">
        <f>[1]Combine!AI19</f>
        <v>8.022E-2</v>
      </c>
      <c r="AK20" s="46">
        <f>[1]Combine!AJ19</f>
        <v>0.10525</v>
      </c>
      <c r="AL20" s="46" t="e">
        <f>[1]Combine!AK19</f>
        <v>#N/A</v>
      </c>
      <c r="AM20" s="46" t="e">
        <f>[1]Combine!AL19</f>
        <v>#N/A</v>
      </c>
      <c r="AN20" s="46" t="e">
        <f>[1]Combine!AM19</f>
        <v>#N/A</v>
      </c>
      <c r="AO20" s="46" t="e">
        <f>[1]Combine!AN19</f>
        <v>#N/A</v>
      </c>
      <c r="AP20" s="46" t="e">
        <f>[1]Combine!AO19</f>
        <v>#N/A</v>
      </c>
      <c r="AQ20" s="46" t="e">
        <f>[1]Combine!AP19</f>
        <v>#N/A</v>
      </c>
      <c r="AR20" s="46"/>
      <c r="AS20" s="46"/>
      <c r="AT20" s="46"/>
      <c r="AU20" s="46"/>
    </row>
    <row r="21" spans="3:47" x14ac:dyDescent="0.25">
      <c r="C21" s="46">
        <f>[1]Combine!B20</f>
        <v>1982</v>
      </c>
      <c r="D21" s="46">
        <f>[1]Combine!C20</f>
        <v>0.18994</v>
      </c>
      <c r="E21" s="46">
        <f>[1]Combine!D20</f>
        <v>8.8450000000000001E-2</v>
      </c>
      <c r="F21" s="46">
        <f>[1]Combine!E20</f>
        <v>0.18540000000000001</v>
      </c>
      <c r="G21" s="46">
        <f>[1]Combine!F20</f>
        <v>0.24263999999999999</v>
      </c>
      <c r="H21" s="46">
        <f>[1]Combine!G20</f>
        <v>0.14574000000000001</v>
      </c>
      <c r="I21" s="46">
        <f>[1]Combine!H20</f>
        <v>0.21969</v>
      </c>
      <c r="J21" s="46">
        <f>[1]Combine!I20</f>
        <v>1</v>
      </c>
      <c r="K21" s="46">
        <f>[1]Combine!J20</f>
        <v>1</v>
      </c>
      <c r="L21" s="46">
        <f>[1]Combine!K20</f>
        <v>1</v>
      </c>
      <c r="M21" s="46">
        <f>[1]Combine!L20</f>
        <v>1</v>
      </c>
      <c r="N21" s="46">
        <f>[1]Combine!M20</f>
        <v>1</v>
      </c>
      <c r="O21" s="46">
        <f>[1]Combine!N20</f>
        <v>1</v>
      </c>
      <c r="P21" s="46">
        <f>[1]Combine!O20</f>
        <v>-62.63</v>
      </c>
      <c r="Q21" s="46">
        <f>[1]Combine!P20</f>
        <v>9.9730000000000008</v>
      </c>
      <c r="R21" s="46">
        <f>[1]Combine!Q20</f>
        <v>-52.65</v>
      </c>
      <c r="S21" s="46">
        <f>[1]Combine!R20</f>
        <v>1</v>
      </c>
      <c r="T21" s="46">
        <f>[1]Combine!S20</f>
        <v>1</v>
      </c>
      <c r="U21" s="46">
        <f>[1]Combine!T20</f>
        <v>1</v>
      </c>
      <c r="V21" s="46">
        <f>[1]Combine!U20</f>
        <v>1</v>
      </c>
      <c r="W21" s="46">
        <f>[1]Combine!V20</f>
        <v>1</v>
      </c>
      <c r="X21" s="46">
        <f>[1]Combine!W20</f>
        <v>1</v>
      </c>
      <c r="Y21" s="46">
        <f>[1]Combine!X20</f>
        <v>1</v>
      </c>
      <c r="Z21" s="46" t="e">
        <f>[1]Combine!Y20</f>
        <v>#N/A</v>
      </c>
      <c r="AA21" s="46" t="e">
        <f>[1]Combine!Z20</f>
        <v>#N/A</v>
      </c>
      <c r="AB21" s="46" t="e">
        <f>[1]Combine!AA20</f>
        <v>#N/A</v>
      </c>
      <c r="AC21" s="46" t="e">
        <f>[1]Combine!AB20</f>
        <v>#N/A</v>
      </c>
      <c r="AD21" s="46" t="e">
        <f>[1]Combine!AC20</f>
        <v>#N/A</v>
      </c>
      <c r="AE21" s="46" t="e">
        <f>[1]Combine!AD20</f>
        <v>#N/A</v>
      </c>
      <c r="AF21" s="46">
        <f>[1]Combine!AE20</f>
        <v>0.14871999999999999</v>
      </c>
      <c r="AG21" s="46">
        <f>[1]Combine!AF20</f>
        <v>6.6420000000000007E-2</v>
      </c>
      <c r="AH21" s="46">
        <f>[1]Combine!AG20</f>
        <v>0.13622999999999999</v>
      </c>
      <c r="AI21" s="46">
        <f>[1]Combine!AH20</f>
        <v>0.18657000000000001</v>
      </c>
      <c r="AJ21" s="46">
        <f>[1]Combine!AI20</f>
        <v>0.12676999999999999</v>
      </c>
      <c r="AK21" s="46">
        <f>[1]Combine!AJ20</f>
        <v>0.16902</v>
      </c>
      <c r="AL21" s="46" t="e">
        <f>[1]Combine!AK20</f>
        <v>#N/A</v>
      </c>
      <c r="AM21" s="46" t="e">
        <f>[1]Combine!AL20</f>
        <v>#N/A</v>
      </c>
      <c r="AN21" s="46" t="e">
        <f>[1]Combine!AM20</f>
        <v>#N/A</v>
      </c>
      <c r="AO21" s="46" t="e">
        <f>[1]Combine!AN20</f>
        <v>#N/A</v>
      </c>
      <c r="AP21" s="46" t="e">
        <f>[1]Combine!AO20</f>
        <v>#N/A</v>
      </c>
      <c r="AQ21" s="46" t="e">
        <f>[1]Combine!AP20</f>
        <v>#N/A</v>
      </c>
      <c r="AR21" s="46"/>
      <c r="AS21" s="46"/>
      <c r="AT21" s="46"/>
      <c r="AU21" s="46"/>
    </row>
    <row r="22" spans="3:47" x14ac:dyDescent="0.25">
      <c r="C22" s="46">
        <f>[1]Combine!B21</f>
        <v>1983</v>
      </c>
      <c r="D22" s="46">
        <f>[1]Combine!C21</f>
        <v>0.14213000000000001</v>
      </c>
      <c r="E22" s="46">
        <f>[1]Combine!D21</f>
        <v>6.3960000000000003E-2</v>
      </c>
      <c r="F22" s="46">
        <f>[1]Combine!E21</f>
        <v>8.1689999999999999E-2</v>
      </c>
      <c r="G22" s="46">
        <f>[1]Combine!F21</f>
        <v>0.13791999999999999</v>
      </c>
      <c r="H22" s="46">
        <f>[1]Combine!G21</f>
        <v>0.18115000000000001</v>
      </c>
      <c r="I22" s="46">
        <f>[1]Combine!H21</f>
        <v>0.27654000000000001</v>
      </c>
      <c r="J22" s="46">
        <f>[1]Combine!I21</f>
        <v>1</v>
      </c>
      <c r="K22" s="46">
        <f>[1]Combine!J21</f>
        <v>1</v>
      </c>
      <c r="L22" s="46">
        <f>[1]Combine!K21</f>
        <v>1</v>
      </c>
      <c r="M22" s="46">
        <f>[1]Combine!L21</f>
        <v>1</v>
      </c>
      <c r="N22" s="46">
        <f>[1]Combine!M21</f>
        <v>1</v>
      </c>
      <c r="O22" s="46">
        <f>[1]Combine!N21</f>
        <v>1</v>
      </c>
      <c r="P22" s="46">
        <f>[1]Combine!O21</f>
        <v>-57.75</v>
      </c>
      <c r="Q22" s="46">
        <f>[1]Combine!P21</f>
        <v>10.33</v>
      </c>
      <c r="R22" s="46">
        <f>[1]Combine!Q21</f>
        <v>-47.42</v>
      </c>
      <c r="S22" s="46">
        <f>[1]Combine!R21</f>
        <v>1</v>
      </c>
      <c r="T22" s="46">
        <f>[1]Combine!S21</f>
        <v>1</v>
      </c>
      <c r="U22" s="46">
        <f>[1]Combine!T21</f>
        <v>1</v>
      </c>
      <c r="V22" s="46">
        <f>[1]Combine!U21</f>
        <v>1</v>
      </c>
      <c r="W22" s="46">
        <f>[1]Combine!V21</f>
        <v>1</v>
      </c>
      <c r="X22" s="46">
        <f>[1]Combine!W21</f>
        <v>1</v>
      </c>
      <c r="Y22" s="46">
        <f>[1]Combine!X21</f>
        <v>1</v>
      </c>
      <c r="Z22" s="46" t="e">
        <f>[1]Combine!Y21</f>
        <v>#N/A</v>
      </c>
      <c r="AA22" s="46" t="e">
        <f>[1]Combine!Z21</f>
        <v>#N/A</v>
      </c>
      <c r="AB22" s="46" t="e">
        <f>[1]Combine!AA21</f>
        <v>#N/A</v>
      </c>
      <c r="AC22" s="46" t="e">
        <f>[1]Combine!AB21</f>
        <v>#N/A</v>
      </c>
      <c r="AD22" s="46" t="e">
        <f>[1]Combine!AC21</f>
        <v>#N/A</v>
      </c>
      <c r="AE22" s="46" t="e">
        <f>[1]Combine!AD21</f>
        <v>#N/A</v>
      </c>
      <c r="AF22" s="46">
        <f>[1]Combine!AE21</f>
        <v>0.11516</v>
      </c>
      <c r="AG22" s="46">
        <f>[1]Combine!AF21</f>
        <v>4.7759999999999997E-2</v>
      </c>
      <c r="AH22" s="46">
        <f>[1]Combine!AG21</f>
        <v>5.5449999999999999E-2</v>
      </c>
      <c r="AI22" s="46">
        <f>[1]Combine!AH21</f>
        <v>9.1039999999999996E-2</v>
      </c>
      <c r="AJ22" s="46">
        <f>[1]Combine!AI21</f>
        <v>0.15864</v>
      </c>
      <c r="AK22" s="46">
        <f>[1]Combine!AJ21</f>
        <v>0.22247</v>
      </c>
      <c r="AL22" s="46" t="e">
        <f>[1]Combine!AK21</f>
        <v>#N/A</v>
      </c>
      <c r="AM22" s="46" t="e">
        <f>[1]Combine!AL21</f>
        <v>#N/A</v>
      </c>
      <c r="AN22" s="46" t="e">
        <f>[1]Combine!AM21</f>
        <v>#N/A</v>
      </c>
      <c r="AO22" s="46" t="e">
        <f>[1]Combine!AN21</f>
        <v>#N/A</v>
      </c>
      <c r="AP22" s="46" t="e">
        <f>[1]Combine!AO21</f>
        <v>#N/A</v>
      </c>
      <c r="AQ22" s="46" t="e">
        <f>[1]Combine!AP21</f>
        <v>#N/A</v>
      </c>
      <c r="AR22" s="46"/>
      <c r="AS22" s="46"/>
      <c r="AT22" s="46"/>
      <c r="AU22" s="46"/>
    </row>
    <row r="23" spans="3:47" x14ac:dyDescent="0.25">
      <c r="C23" s="46">
        <f>[1]Combine!B22</f>
        <v>1984</v>
      </c>
      <c r="D23" s="46">
        <f>[1]Combine!C22</f>
        <v>0.14380999999999999</v>
      </c>
      <c r="E23" s="46">
        <f>[1]Combine!D22</f>
        <v>6.5680000000000002E-2</v>
      </c>
      <c r="F23" s="46">
        <f>[1]Combine!E22</f>
        <v>6.0970000000000003E-2</v>
      </c>
      <c r="G23" s="46">
        <f>[1]Combine!F22</f>
        <v>0.1072</v>
      </c>
      <c r="H23" s="46">
        <f>[1]Combine!G22</f>
        <v>0.17391999999999999</v>
      </c>
      <c r="I23" s="46">
        <f>[1]Combine!H22</f>
        <v>0.24021000000000001</v>
      </c>
      <c r="J23" s="46">
        <f>[1]Combine!I22</f>
        <v>1</v>
      </c>
      <c r="K23" s="46">
        <f>[1]Combine!J22</f>
        <v>1</v>
      </c>
      <c r="L23" s="46">
        <f>[1]Combine!K22</f>
        <v>1</v>
      </c>
      <c r="M23" s="46">
        <f>[1]Combine!L22</f>
        <v>1</v>
      </c>
      <c r="N23" s="46">
        <f>[1]Combine!M22</f>
        <v>1</v>
      </c>
      <c r="O23" s="46">
        <f>[1]Combine!N22</f>
        <v>1</v>
      </c>
      <c r="P23" s="46">
        <f>[1]Combine!O22</f>
        <v>-53.49</v>
      </c>
      <c r="Q23" s="46">
        <f>[1]Combine!P22</f>
        <v>10.52</v>
      </c>
      <c r="R23" s="46">
        <f>[1]Combine!Q22</f>
        <v>-42.96</v>
      </c>
      <c r="S23" s="46">
        <f>[1]Combine!R22</f>
        <v>1</v>
      </c>
      <c r="T23" s="46">
        <f>[1]Combine!S22</f>
        <v>1</v>
      </c>
      <c r="U23" s="46">
        <f>[1]Combine!T22</f>
        <v>1</v>
      </c>
      <c r="V23" s="46">
        <f>[1]Combine!U22</f>
        <v>1</v>
      </c>
      <c r="W23" s="46">
        <f>[1]Combine!V22</f>
        <v>1</v>
      </c>
      <c r="X23" s="46">
        <f>[1]Combine!W22</f>
        <v>1</v>
      </c>
      <c r="Y23" s="46">
        <f>[1]Combine!X22</f>
        <v>1</v>
      </c>
      <c r="Z23" s="46" t="e">
        <f>[1]Combine!Y22</f>
        <v>#N/A</v>
      </c>
      <c r="AA23" s="46" t="e">
        <f>[1]Combine!Z22</f>
        <v>#N/A</v>
      </c>
      <c r="AB23" s="46" t="e">
        <f>[1]Combine!AA22</f>
        <v>#N/A</v>
      </c>
      <c r="AC23" s="46" t="e">
        <f>[1]Combine!AB22</f>
        <v>#N/A</v>
      </c>
      <c r="AD23" s="46" t="e">
        <f>[1]Combine!AC22</f>
        <v>#N/A</v>
      </c>
      <c r="AE23" s="46" t="e">
        <f>[1]Combine!AD22</f>
        <v>#N/A</v>
      </c>
      <c r="AF23" s="46">
        <f>[1]Combine!AE22</f>
        <v>0.12339</v>
      </c>
      <c r="AG23" s="46">
        <f>[1]Combine!AF22</f>
        <v>4.9930000000000002E-2</v>
      </c>
      <c r="AH23" s="46">
        <f>[1]Combine!AG22</f>
        <v>4.1540000000000001E-2</v>
      </c>
      <c r="AI23" s="46">
        <f>[1]Combine!AH22</f>
        <v>6.8860000000000005E-2</v>
      </c>
      <c r="AJ23" s="46">
        <f>[1]Combine!AI22</f>
        <v>0.15415999999999999</v>
      </c>
      <c r="AK23" s="46">
        <f>[1]Combine!AJ22</f>
        <v>0.19198999999999999</v>
      </c>
      <c r="AL23" s="46" t="e">
        <f>[1]Combine!AK22</f>
        <v>#N/A</v>
      </c>
      <c r="AM23" s="46" t="e">
        <f>[1]Combine!AL22</f>
        <v>#N/A</v>
      </c>
      <c r="AN23" s="46" t="e">
        <f>[1]Combine!AM22</f>
        <v>#N/A</v>
      </c>
      <c r="AO23" s="46" t="e">
        <f>[1]Combine!AN22</f>
        <v>#N/A</v>
      </c>
      <c r="AP23" s="46" t="e">
        <f>[1]Combine!AO22</f>
        <v>#N/A</v>
      </c>
      <c r="AQ23" s="46" t="e">
        <f>[1]Combine!AP22</f>
        <v>#N/A</v>
      </c>
      <c r="AR23" s="46"/>
      <c r="AS23" s="46"/>
      <c r="AT23" s="46"/>
      <c r="AU23" s="46"/>
    </row>
    <row r="24" spans="3:47" x14ac:dyDescent="0.25"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3:47" x14ac:dyDescent="0.25"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3:47" x14ac:dyDescent="0.25"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3:47" x14ac:dyDescent="0.25"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3:47" x14ac:dyDescent="0.25"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3:47" x14ac:dyDescent="0.25"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3:47" x14ac:dyDescent="0.25"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T30" s="9"/>
    </row>
    <row r="31" spans="3:47" x14ac:dyDescent="0.25">
      <c r="C31" s="9"/>
      <c r="K31" s="9"/>
      <c r="L31" s="9"/>
      <c r="M31" s="9"/>
      <c r="N31" s="9"/>
      <c r="O31" s="9"/>
      <c r="P31" s="9"/>
      <c r="Q31" s="9"/>
    </row>
    <row r="32" spans="3:47" x14ac:dyDescent="0.25">
      <c r="C32" s="9"/>
      <c r="K32" s="9"/>
      <c r="L32" s="9"/>
      <c r="M32" s="9"/>
      <c r="N32" s="9"/>
      <c r="O32" s="9"/>
      <c r="P32" s="9"/>
      <c r="Q32" s="9"/>
    </row>
    <row r="33" spans="3:20" x14ac:dyDescent="0.25">
      <c r="C33" s="9"/>
      <c r="K33" s="9"/>
      <c r="L33" s="9"/>
      <c r="M33" s="9"/>
      <c r="N33" s="9"/>
      <c r="O33" s="9"/>
      <c r="P33" s="9"/>
      <c r="Q33" s="9"/>
    </row>
    <row r="34" spans="3:20" x14ac:dyDescent="0.25">
      <c r="C34" s="9"/>
      <c r="K34" s="9"/>
      <c r="L34" s="9"/>
      <c r="M34" s="9"/>
      <c r="N34" s="9"/>
      <c r="O34" s="9"/>
      <c r="P34" s="9"/>
      <c r="Q34" s="9"/>
    </row>
    <row r="35" spans="3:20" x14ac:dyDescent="0.25">
      <c r="C35" s="9"/>
      <c r="K35" s="9"/>
      <c r="L35" s="9"/>
      <c r="M35" s="9"/>
      <c r="N35" s="9"/>
      <c r="O35" s="9"/>
      <c r="P35" s="9"/>
      <c r="Q35" s="9"/>
    </row>
    <row r="36" spans="3:20" x14ac:dyDescent="0.25">
      <c r="C36" s="9"/>
      <c r="K36" s="9"/>
      <c r="L36" s="9"/>
      <c r="M36" s="9"/>
      <c r="N36" s="9"/>
      <c r="O36" s="9"/>
      <c r="P36" s="9"/>
      <c r="Q36" s="9"/>
      <c r="S36" s="9"/>
      <c r="T36" s="9"/>
    </row>
    <row r="37" spans="3:20" x14ac:dyDescent="0.25">
      <c r="C37" s="9"/>
      <c r="D37" s="9"/>
      <c r="E37" s="9"/>
      <c r="K37" s="9"/>
      <c r="L37" s="9"/>
      <c r="M37" s="9"/>
      <c r="N37" s="9"/>
      <c r="O37" s="9"/>
      <c r="P37" s="9"/>
      <c r="Q37" s="9"/>
      <c r="S37" s="9"/>
      <c r="T37" s="9"/>
    </row>
    <row r="38" spans="3:20" x14ac:dyDescent="0.25">
      <c r="C38" s="9"/>
      <c r="D38" s="9"/>
      <c r="E38" s="9"/>
      <c r="K38" s="9"/>
      <c r="L38" s="9"/>
      <c r="M38" s="9"/>
      <c r="N38" s="9"/>
      <c r="O38" s="9"/>
      <c r="P38" s="9"/>
      <c r="Q38" s="9"/>
      <c r="S38" s="9"/>
      <c r="T38" s="9"/>
    </row>
    <row r="39" spans="3:20" x14ac:dyDescent="0.25">
      <c r="C39" s="9"/>
      <c r="D39" s="9"/>
      <c r="E39" s="9"/>
      <c r="K39" s="9"/>
      <c r="L39" s="9"/>
      <c r="M39" s="9"/>
      <c r="N39" s="9"/>
      <c r="O39" s="9"/>
      <c r="P39" s="9"/>
      <c r="Q39" s="9"/>
    </row>
    <row r="40" spans="3:20" x14ac:dyDescent="0.25">
      <c r="C40" s="9"/>
      <c r="K40" s="9"/>
      <c r="L40" s="9"/>
      <c r="M40" s="9"/>
      <c r="N40" s="9"/>
      <c r="O40" s="9"/>
      <c r="P40" s="9"/>
      <c r="Q40" s="9"/>
    </row>
    <row r="41" spans="3:20" x14ac:dyDescent="0.25">
      <c r="C41" s="9"/>
      <c r="K41" s="9"/>
      <c r="L41" s="9"/>
      <c r="M41" s="9"/>
      <c r="N41" s="9"/>
      <c r="O41" s="9"/>
      <c r="P41" s="9"/>
      <c r="Q41" s="9"/>
    </row>
    <row r="42" spans="3:20" x14ac:dyDescent="0.25">
      <c r="C42" s="9"/>
      <c r="K42" s="9"/>
      <c r="L42" s="9"/>
      <c r="M42" s="9"/>
      <c r="N42" s="9"/>
      <c r="O42" s="9"/>
      <c r="P42" s="9"/>
      <c r="Q42" s="9"/>
    </row>
    <row r="43" spans="3:20" x14ac:dyDescent="0.25">
      <c r="C43" s="9"/>
      <c r="K43" s="9"/>
      <c r="L43" s="9"/>
      <c r="M43" s="9"/>
      <c r="N43" s="9"/>
      <c r="O43" s="9"/>
      <c r="P43" s="9"/>
      <c r="Q43" s="9"/>
    </row>
    <row r="44" spans="3:20" x14ac:dyDescent="0.25">
      <c r="C44" s="9"/>
      <c r="K44" s="9"/>
      <c r="L44" s="9"/>
      <c r="M44" s="9"/>
      <c r="N44" s="9"/>
      <c r="O44" s="9"/>
      <c r="P44" s="9"/>
      <c r="Q44" s="9"/>
    </row>
    <row r="45" spans="3:20" x14ac:dyDescent="0.25">
      <c r="C45" s="9"/>
    </row>
    <row r="46" spans="3:20" x14ac:dyDescent="0.25">
      <c r="D46" s="9"/>
    </row>
    <row r="47" spans="3:20" x14ac:dyDescent="0.25">
      <c r="D47" s="9"/>
    </row>
    <row r="48" spans="3:20" x14ac:dyDescent="0.25">
      <c r="C48" s="9"/>
      <c r="D48" s="9">
        <v>1980</v>
      </c>
      <c r="E48" s="9">
        <v>1981</v>
      </c>
      <c r="F48" s="9">
        <v>1982</v>
      </c>
      <c r="G48" s="9">
        <v>1983</v>
      </c>
      <c r="H48" s="9">
        <v>1984</v>
      </c>
      <c r="L48" s="9">
        <v>1980</v>
      </c>
      <c r="M48" s="9">
        <v>1981</v>
      </c>
      <c r="N48" s="9">
        <v>1982</v>
      </c>
      <c r="O48" s="9">
        <v>1983</v>
      </c>
      <c r="P48" s="9">
        <v>1984</v>
      </c>
      <c r="R48" s="9"/>
    </row>
    <row r="49" spans="3:18" x14ac:dyDescent="0.25">
      <c r="C49" s="9" t="s">
        <v>34</v>
      </c>
      <c r="D49" s="9">
        <f>'C-Graphs'!C69</f>
        <v>9.958432449745093E-2</v>
      </c>
      <c r="E49" s="46">
        <f>'C-Graphs'!D69</f>
        <v>0.10775609617408004</v>
      </c>
      <c r="F49" s="46">
        <f>'C-Graphs'!E69</f>
        <v>0.16313493227589562</v>
      </c>
      <c r="G49" s="46">
        <f>'C-Graphs'!F69</f>
        <v>0.17718368536270521</v>
      </c>
      <c r="H49" s="46">
        <f>'C-Graphs'!G69</f>
        <v>0.21981412868521993</v>
      </c>
      <c r="K49" s="9" t="s">
        <v>34</v>
      </c>
      <c r="L49" s="9">
        <f>'C-Graphs'!C70</f>
        <v>1.2883041789275365</v>
      </c>
      <c r="M49" s="46">
        <f>'C-Graphs'!D70</f>
        <v>0.96647297687257261</v>
      </c>
      <c r="N49" s="46">
        <f>'C-Graphs'!E70</f>
        <v>2.2565646288140697</v>
      </c>
      <c r="O49" s="46">
        <f>'C-Graphs'!F70</f>
        <v>1.0945924670333882</v>
      </c>
      <c r="P49" s="46">
        <f>'C-Graphs'!G70</f>
        <v>1.3219603722195534</v>
      </c>
      <c r="Q49" s="9"/>
      <c r="R49" s="9"/>
    </row>
    <row r="50" spans="3:18" x14ac:dyDescent="0.25">
      <c r="C50" s="9" t="s">
        <v>41</v>
      </c>
      <c r="D50" s="44">
        <f>'D-Graphs'!C69</f>
        <v>5.3114178554285345E-2</v>
      </c>
      <c r="E50" s="46">
        <f>'D-Graphs'!D69</f>
        <v>5.4928251013929258E-2</v>
      </c>
      <c r="F50" s="46">
        <f>'D-Graphs'!E69</f>
        <v>6.9586233061804365E-2</v>
      </c>
      <c r="G50" s="46">
        <f>'D-Graphs'!F69</f>
        <v>6.1215230709938583E-2</v>
      </c>
      <c r="H50" s="46">
        <f>'D-Graphs'!G69</f>
        <v>8.9369707094941714E-2</v>
      </c>
      <c r="K50" s="9" t="s">
        <v>41</v>
      </c>
      <c r="L50" s="9">
        <f>'D-Graphs'!C70</f>
        <v>5.6946547267194107E-2</v>
      </c>
      <c r="M50" s="46">
        <f>'D-Graphs'!D70</f>
        <v>5.3793238534249332E-2</v>
      </c>
      <c r="N50" s="46">
        <f>'D-Graphs'!E70</f>
        <v>7.2384264513211741E-2</v>
      </c>
      <c r="O50" s="46">
        <f>'D-Graphs'!F70</f>
        <v>5.8130192443304037E-2</v>
      </c>
      <c r="P50" s="46">
        <f>'D-Graphs'!G70</f>
        <v>9.2619121314672218E-2</v>
      </c>
      <c r="Q50" s="9"/>
      <c r="R50" s="9"/>
    </row>
    <row r="51" spans="3:18" x14ac:dyDescent="0.25">
      <c r="C51" s="9" t="s">
        <v>48</v>
      </c>
      <c r="D51" s="44">
        <f>'H-Graphs'!C69</f>
        <v>5.4644382445038532E-2</v>
      </c>
      <c r="E51" s="46">
        <f>'H-Graphs'!D69</f>
        <v>5.3861518302147644E-2</v>
      </c>
      <c r="F51" s="46">
        <f>'H-Graphs'!E69</f>
        <v>6.8692327595255398E-2</v>
      </c>
      <c r="G51" s="46">
        <f>'H-Graphs'!F69</f>
        <v>6.7023477877471732E-2</v>
      </c>
      <c r="H51" s="46">
        <f>'H-Graphs'!G69</f>
        <v>8.5987164788817586E-2</v>
      </c>
      <c r="K51" s="9" t="s">
        <v>48</v>
      </c>
      <c r="L51" s="9">
        <f>'H-Graphs'!C70</f>
        <v>4.5103426506826257E-2</v>
      </c>
      <c r="M51" s="46">
        <f>'H-Graphs'!D70</f>
        <v>4.5334210423704988E-2</v>
      </c>
      <c r="N51" s="46">
        <f>'H-Graphs'!E70</f>
        <v>5.4066461305266017E-2</v>
      </c>
      <c r="O51" s="46">
        <f>'H-Graphs'!F70</f>
        <v>7.6207301263463492E-2</v>
      </c>
      <c r="P51" s="46">
        <f>'H-Graphs'!G70</f>
        <v>8.155079596293191E-2</v>
      </c>
      <c r="Q51" s="9"/>
      <c r="R51" s="9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opLeftCell="D1" zoomScale="55" zoomScaleNormal="55" workbookViewId="0">
      <selection activeCell="S44" sqref="S44"/>
    </sheetView>
  </sheetViews>
  <sheetFormatPr defaultRowHeight="15" x14ac:dyDescent="0.25"/>
  <cols>
    <col min="1" max="2" width="9.140625" style="45"/>
    <col min="3" max="3" width="11.7109375" style="45" customWidth="1"/>
    <col min="4" max="7" width="11.5703125" style="45" bestFit="1" customWidth="1"/>
    <col min="8" max="10" width="9.140625" style="45"/>
    <col min="11" max="13" width="9.140625" style="45" customWidth="1"/>
    <col min="14" max="14" width="10.5703125" style="45" customWidth="1"/>
    <col min="15" max="21" width="9.140625" style="45" customWidth="1"/>
    <col min="22" max="22" width="9.140625" style="45"/>
    <col min="23" max="31" width="9.140625" style="45" customWidth="1"/>
    <col min="32" max="16384" width="9.140625" style="45"/>
  </cols>
  <sheetData>
    <row r="1" spans="1:25" x14ac:dyDescent="0.25">
      <c r="C1" s="119"/>
      <c r="D1" s="45" t="s">
        <v>55</v>
      </c>
    </row>
    <row r="4" spans="1:25" x14ac:dyDescent="0.25">
      <c r="C4" s="45" t="s">
        <v>131</v>
      </c>
      <c r="D4" s="46" t="s">
        <v>35</v>
      </c>
      <c r="E4" s="46" t="s">
        <v>36</v>
      </c>
      <c r="F4" s="46" t="s">
        <v>37</v>
      </c>
      <c r="G4" s="46" t="s">
        <v>38</v>
      </c>
      <c r="H4" s="46" t="s">
        <v>39</v>
      </c>
      <c r="I4" s="46" t="s">
        <v>40</v>
      </c>
      <c r="J4" s="46" t="s">
        <v>49</v>
      </c>
      <c r="K4" s="46" t="s">
        <v>50</v>
      </c>
      <c r="L4" s="46" t="s">
        <v>51</v>
      </c>
      <c r="M4" s="46" t="s">
        <v>52</v>
      </c>
      <c r="N4" s="46" t="s">
        <v>53</v>
      </c>
      <c r="O4" s="46" t="s">
        <v>54</v>
      </c>
    </row>
    <row r="5" spans="1:25" x14ac:dyDescent="0.25">
      <c r="C5" s="45">
        <v>1984</v>
      </c>
      <c r="D5" s="120">
        <f>HLOOKUP(D$4,contagion,MATCH('H-Graphs'!$C5,'Model solutions'!$C$5:$C$9,0)+1,FALSE)</f>
        <v>0.14380999999999999</v>
      </c>
      <c r="E5" s="120">
        <f>HLOOKUP(E$4,contagion,MATCH('H-Graphs'!$C5,'Model solutions'!$C$5:$C$9,0)+1,FALSE)</f>
        <v>6.5680000000000002E-2</v>
      </c>
      <c r="F5" s="120">
        <f>HLOOKUP(F$4,contagion,MATCH('H-Graphs'!$C5,'Model solutions'!$C$5:$C$9,0)+1,FALSE)</f>
        <v>6.0970000000000003E-2</v>
      </c>
      <c r="G5" s="120">
        <f>HLOOKUP(G$4,contagion,MATCH('H-Graphs'!$C5,'Model solutions'!$C$5:$C$9,0)+1,FALSE)</f>
        <v>0.1072</v>
      </c>
      <c r="H5" s="120">
        <f>HLOOKUP(H$4,contagion,MATCH('H-Graphs'!$C5,'Model solutions'!$C$5:$C$9,0)+1,FALSE)</f>
        <v>0.17391999999999999</v>
      </c>
      <c r="I5" s="120">
        <f>HLOOKUP(I$4,contagion,MATCH('H-Graphs'!$C5,'Model solutions'!$C$5:$C$9,0)+1,FALSE)</f>
        <v>0.24021000000000001</v>
      </c>
      <c r="J5" s="120">
        <f>HLOOKUP(J$4,contagion,MATCH('H-Graphs'!$C5,'Model solutions'!$C$5:$C$9,0)+1,FALSE)</f>
        <v>1</v>
      </c>
      <c r="K5" s="120">
        <f>HLOOKUP(K$4,contagion,MATCH('H-Graphs'!$C5,'Model solutions'!$C$5:$C$9,0)+1,FALSE)</f>
        <v>1</v>
      </c>
      <c r="L5" s="120">
        <f>HLOOKUP(L$4,contagion,MATCH('H-Graphs'!$C5,'Model solutions'!$C$5:$C$9,0)+1,FALSE)</f>
        <v>1</v>
      </c>
      <c r="M5" s="120">
        <f>HLOOKUP(M$4,contagion,MATCH('H-Graphs'!$C5,'Model solutions'!$C$5:$C$9,0)+1,FALSE)</f>
        <v>1</v>
      </c>
      <c r="N5" s="120">
        <f>HLOOKUP(N$4,contagion,MATCH('H-Graphs'!$C5,'Model solutions'!$C$5:$C$9,0)+1,FALSE)</f>
        <v>1</v>
      </c>
      <c r="O5" s="120">
        <f>HLOOKUP(O$4,contagion,MATCH('H-Graphs'!$C5,'Model solutions'!$C$5:$C$9,0)+1,FALSE)</f>
        <v>1</v>
      </c>
    </row>
    <row r="6" spans="1:25" x14ac:dyDescent="0.25">
      <c r="C6" s="45">
        <v>1983</v>
      </c>
      <c r="D6" s="120">
        <f>HLOOKUP(D$4,contagion,MATCH('H-Graphs'!$C6,'Model solutions'!$C$5:$C$9,0)+1,FALSE)</f>
        <v>0.14213000000000001</v>
      </c>
      <c r="E6" s="120">
        <f>HLOOKUP(E$4,contagion,MATCH('H-Graphs'!$C6,'Model solutions'!$C$5:$C$9,0)+1,FALSE)</f>
        <v>6.3960000000000003E-2</v>
      </c>
      <c r="F6" s="120">
        <f>HLOOKUP(F$4,contagion,MATCH('H-Graphs'!$C6,'Model solutions'!$C$5:$C$9,0)+1,FALSE)</f>
        <v>8.1689999999999999E-2</v>
      </c>
      <c r="G6" s="120">
        <f>HLOOKUP(G$4,contagion,MATCH('H-Graphs'!$C6,'Model solutions'!$C$5:$C$9,0)+1,FALSE)</f>
        <v>0.13791999999999999</v>
      </c>
      <c r="H6" s="120">
        <f>HLOOKUP(H$4,contagion,MATCH('H-Graphs'!$C6,'Model solutions'!$C$5:$C$9,0)+1,FALSE)</f>
        <v>0.18115000000000001</v>
      </c>
      <c r="I6" s="120">
        <f>HLOOKUP(I$4,contagion,MATCH('H-Graphs'!$C6,'Model solutions'!$C$5:$C$9,0)+1,FALSE)</f>
        <v>0.27654000000000001</v>
      </c>
      <c r="J6" s="120">
        <f>HLOOKUP(J$4,contagion,MATCH('H-Graphs'!$C6,'Model solutions'!$C$5:$C$9,0)+1,FALSE)</f>
        <v>1</v>
      </c>
      <c r="K6" s="120">
        <f>HLOOKUP(K$4,contagion,MATCH('H-Graphs'!$C6,'Model solutions'!$C$5:$C$9,0)+1,FALSE)</f>
        <v>1</v>
      </c>
      <c r="L6" s="120">
        <f>HLOOKUP(L$4,contagion,MATCH('H-Graphs'!$C6,'Model solutions'!$C$5:$C$9,0)+1,FALSE)</f>
        <v>1</v>
      </c>
      <c r="M6" s="120">
        <f>HLOOKUP(M$4,contagion,MATCH('H-Graphs'!$C6,'Model solutions'!$C$5:$C$9,0)+1,FALSE)</f>
        <v>1</v>
      </c>
      <c r="N6" s="120">
        <f>HLOOKUP(N$4,contagion,MATCH('H-Graphs'!$C6,'Model solutions'!$C$5:$C$9,0)+1,FALSE)</f>
        <v>1</v>
      </c>
      <c r="O6" s="120">
        <f>HLOOKUP(O$4,contagion,MATCH('H-Graphs'!$C6,'Model solutions'!$C$5:$C$9,0)+1,FALSE)</f>
        <v>1</v>
      </c>
    </row>
    <row r="7" spans="1:25" x14ac:dyDescent="0.25">
      <c r="C7" s="45">
        <v>1982</v>
      </c>
      <c r="D7" s="120">
        <f>HLOOKUP(D$4,contagion,MATCH('H-Graphs'!$C7,'Model solutions'!$C$5:$C$9,0)+1,FALSE)</f>
        <v>0.18994</v>
      </c>
      <c r="E7" s="120">
        <f>HLOOKUP(E$4,contagion,MATCH('H-Graphs'!$C7,'Model solutions'!$C$5:$C$9,0)+1,FALSE)</f>
        <v>8.8450000000000001E-2</v>
      </c>
      <c r="F7" s="120">
        <f>HLOOKUP(F$4,contagion,MATCH('H-Graphs'!$C7,'Model solutions'!$C$5:$C$9,0)+1,FALSE)</f>
        <v>0.18540000000000001</v>
      </c>
      <c r="G7" s="120">
        <f>HLOOKUP(G$4,contagion,MATCH('H-Graphs'!$C7,'Model solutions'!$C$5:$C$9,0)+1,FALSE)</f>
        <v>0.24263999999999999</v>
      </c>
      <c r="H7" s="120">
        <f>HLOOKUP(H$4,contagion,MATCH('H-Graphs'!$C7,'Model solutions'!$C$5:$C$9,0)+1,FALSE)</f>
        <v>0.14574000000000001</v>
      </c>
      <c r="I7" s="120">
        <f>HLOOKUP(I$4,contagion,MATCH('H-Graphs'!$C7,'Model solutions'!$C$5:$C$9,0)+1,FALSE)</f>
        <v>0.21969</v>
      </c>
      <c r="J7" s="120">
        <f>HLOOKUP(J$4,contagion,MATCH('H-Graphs'!$C7,'Model solutions'!$C$5:$C$9,0)+1,FALSE)</f>
        <v>1</v>
      </c>
      <c r="K7" s="120">
        <f>HLOOKUP(K$4,contagion,MATCH('H-Graphs'!$C7,'Model solutions'!$C$5:$C$9,0)+1,FALSE)</f>
        <v>1</v>
      </c>
      <c r="L7" s="120">
        <f>HLOOKUP(L$4,contagion,MATCH('H-Graphs'!$C7,'Model solutions'!$C$5:$C$9,0)+1,FALSE)</f>
        <v>1</v>
      </c>
      <c r="M7" s="120">
        <f>HLOOKUP(M$4,contagion,MATCH('H-Graphs'!$C7,'Model solutions'!$C$5:$C$9,0)+1,FALSE)</f>
        <v>1</v>
      </c>
      <c r="N7" s="120">
        <f>HLOOKUP(N$4,contagion,MATCH('H-Graphs'!$C7,'Model solutions'!$C$5:$C$9,0)+1,FALSE)</f>
        <v>1</v>
      </c>
      <c r="O7" s="120">
        <f>HLOOKUP(O$4,contagion,MATCH('H-Graphs'!$C7,'Model solutions'!$C$5:$C$9,0)+1,FALSE)</f>
        <v>1</v>
      </c>
    </row>
    <row r="8" spans="1:25" x14ac:dyDescent="0.25">
      <c r="C8" s="45">
        <v>1981</v>
      </c>
      <c r="D8" s="120">
        <f>HLOOKUP(D$4,contagion,MATCH('H-Graphs'!$C8,'Model solutions'!$C$5:$C$9,0)+1,FALSE)</f>
        <v>0.18395</v>
      </c>
      <c r="E8" s="120">
        <f>HLOOKUP(E$4,contagion,MATCH('H-Graphs'!$C8,'Model solutions'!$C$5:$C$9,0)+1,FALSE)</f>
        <v>8.1059999999999993E-2</v>
      </c>
      <c r="F8" s="120">
        <f>HLOOKUP(F$4,contagion,MATCH('H-Graphs'!$C8,'Model solutions'!$C$5:$C$9,0)+1,FALSE)</f>
        <v>0.22175</v>
      </c>
      <c r="G8" s="120">
        <f>HLOOKUP(G$4,contagion,MATCH('H-Graphs'!$C8,'Model solutions'!$C$5:$C$9,0)+1,FALSE)</f>
        <v>0.18911</v>
      </c>
      <c r="H8" s="120">
        <f>HLOOKUP(H$4,contagion,MATCH('H-Graphs'!$C8,'Model solutions'!$C$5:$C$9,0)+1,FALSE)</f>
        <v>0.1012</v>
      </c>
      <c r="I8" s="120">
        <f>HLOOKUP(I$4,contagion,MATCH('H-Graphs'!$C8,'Model solutions'!$C$5:$C$9,0)+1,FALSE)</f>
        <v>0.14799000000000001</v>
      </c>
      <c r="J8" s="120">
        <f>HLOOKUP(J$4,contagion,MATCH('H-Graphs'!$C8,'Model solutions'!$C$5:$C$9,0)+1,FALSE)</f>
        <v>1</v>
      </c>
      <c r="K8" s="120">
        <f>HLOOKUP(K$4,contagion,MATCH('H-Graphs'!$C8,'Model solutions'!$C$5:$C$9,0)+1,FALSE)</f>
        <v>1</v>
      </c>
      <c r="L8" s="120">
        <f>HLOOKUP(L$4,contagion,MATCH('H-Graphs'!$C8,'Model solutions'!$C$5:$C$9,0)+1,FALSE)</f>
        <v>1</v>
      </c>
      <c r="M8" s="120">
        <f>HLOOKUP(M$4,contagion,MATCH('H-Graphs'!$C8,'Model solutions'!$C$5:$C$9,0)+1,FALSE)</f>
        <v>1</v>
      </c>
      <c r="N8" s="120">
        <f>HLOOKUP(N$4,contagion,MATCH('H-Graphs'!$C8,'Model solutions'!$C$5:$C$9,0)+1,FALSE)</f>
        <v>1</v>
      </c>
      <c r="O8" s="120">
        <f>HLOOKUP(O$4,contagion,MATCH('H-Graphs'!$C8,'Model solutions'!$C$5:$C$9,0)+1,FALSE)</f>
        <v>1</v>
      </c>
    </row>
    <row r="9" spans="1:25" x14ac:dyDescent="0.25">
      <c r="C9" s="45">
        <v>1980</v>
      </c>
      <c r="D9" s="120">
        <f>HLOOKUP(D$4,contagion,MATCH('H-Graphs'!$C9,'Model solutions'!$C$5:$C$9,0)+1,FALSE)</f>
        <v>0.15351999999999999</v>
      </c>
      <c r="E9" s="120">
        <f>HLOOKUP(E$4,contagion,MATCH('H-Graphs'!$C9,'Model solutions'!$C$5:$C$9,0)+1,FALSE)</f>
        <v>9.2289999999999997E-2</v>
      </c>
      <c r="F9" s="120">
        <f>HLOOKUP(F$4,contagion,MATCH('H-Graphs'!$C9,'Model solutions'!$C$5:$C$9,0)+1,FALSE)</f>
        <v>0.22377</v>
      </c>
      <c r="G9" s="120">
        <f>HLOOKUP(G$4,contagion,MATCH('H-Graphs'!$C9,'Model solutions'!$C$5:$C$9,0)+1,FALSE)</f>
        <v>0.31911</v>
      </c>
      <c r="H9" s="120">
        <f>HLOOKUP(H$4,contagion,MATCH('H-Graphs'!$C9,'Model solutions'!$C$5:$C$9,0)+1,FALSE)</f>
        <v>0.13259000000000001</v>
      </c>
      <c r="I9" s="120">
        <f>HLOOKUP(I$4,contagion,MATCH('H-Graphs'!$C9,'Model solutions'!$C$5:$C$9,0)+1,FALSE)</f>
        <v>0.24501000000000001</v>
      </c>
      <c r="J9" s="120">
        <f>HLOOKUP(J$4,contagion,MATCH('H-Graphs'!$C9,'Model solutions'!$C$5:$C$9,0)+1,FALSE)</f>
        <v>1</v>
      </c>
      <c r="K9" s="120">
        <f>HLOOKUP(K$4,contagion,MATCH('H-Graphs'!$C9,'Model solutions'!$C$5:$C$9,0)+1,FALSE)</f>
        <v>1</v>
      </c>
      <c r="L9" s="120">
        <f>HLOOKUP(L$4,contagion,MATCH('H-Graphs'!$C9,'Model solutions'!$C$5:$C$9,0)+1,FALSE)</f>
        <v>1</v>
      </c>
      <c r="M9" s="120">
        <f>HLOOKUP(M$4,contagion,MATCH('H-Graphs'!$C9,'Model solutions'!$C$5:$C$9,0)+1,FALSE)</f>
        <v>1</v>
      </c>
      <c r="N9" s="120">
        <f>HLOOKUP(N$4,contagion,MATCH('H-Graphs'!$C9,'Model solutions'!$C$5:$C$9,0)+1,FALSE)</f>
        <v>1</v>
      </c>
      <c r="O9" s="120">
        <f>HLOOKUP(O$4,contagion,MATCH('H-Graphs'!$C9,'Model solutions'!$C$5:$C$9,0)+1,FALSE)</f>
        <v>1</v>
      </c>
    </row>
    <row r="11" spans="1:25" x14ac:dyDescent="0.25">
      <c r="C11" s="10"/>
      <c r="D11" s="10">
        <v>1980</v>
      </c>
      <c r="E11" s="10"/>
      <c r="F11" s="10"/>
      <c r="G11" s="10"/>
      <c r="H11" s="10">
        <v>1981</v>
      </c>
      <c r="I11" s="10"/>
      <c r="J11" s="10"/>
      <c r="K11" s="10"/>
      <c r="L11" s="10">
        <v>1982</v>
      </c>
      <c r="M11" s="10"/>
      <c r="N11" s="10"/>
      <c r="O11" s="10"/>
      <c r="P11" s="10">
        <v>1983</v>
      </c>
      <c r="Q11" s="10"/>
      <c r="R11" s="10"/>
      <c r="S11" s="10"/>
      <c r="T11" s="10">
        <v>1984</v>
      </c>
      <c r="U11" s="10"/>
      <c r="V11" s="10"/>
      <c r="W11" s="10"/>
      <c r="X11" s="10"/>
      <c r="Y11" s="10"/>
    </row>
    <row r="13" spans="1:25" x14ac:dyDescent="0.25">
      <c r="C13" s="10" t="s">
        <v>56</v>
      </c>
      <c r="D13" s="10" t="s">
        <v>58</v>
      </c>
      <c r="E13" s="10" t="s">
        <v>59</v>
      </c>
      <c r="G13" s="10" t="s">
        <v>56</v>
      </c>
      <c r="H13" s="10" t="s">
        <v>58</v>
      </c>
      <c r="I13" s="10" t="s">
        <v>59</v>
      </c>
      <c r="K13" s="10" t="s">
        <v>56</v>
      </c>
      <c r="L13" s="10" t="s">
        <v>58</v>
      </c>
      <c r="M13" s="10" t="s">
        <v>59</v>
      </c>
      <c r="O13" s="10" t="s">
        <v>56</v>
      </c>
      <c r="P13" s="10" t="s">
        <v>58</v>
      </c>
      <c r="Q13" s="10" t="s">
        <v>57</v>
      </c>
      <c r="S13" s="10" t="s">
        <v>56</v>
      </c>
      <c r="T13" s="10" t="s">
        <v>58</v>
      </c>
      <c r="U13" s="10" t="s">
        <v>57</v>
      </c>
      <c r="W13" s="10"/>
      <c r="X13" s="10"/>
      <c r="Y13" s="10"/>
    </row>
    <row r="14" spans="1:25" x14ac:dyDescent="0.25">
      <c r="A14" s="45" t="s">
        <v>60</v>
      </c>
      <c r="B14" s="45">
        <v>2000</v>
      </c>
      <c r="C14" s="45">
        <v>0.18721973094</v>
      </c>
      <c r="D14" s="45">
        <v>0.28251121076000002</v>
      </c>
      <c r="E14" s="45">
        <v>0.53026905829999993</v>
      </c>
      <c r="G14" s="45">
        <v>0.24704724409000001</v>
      </c>
      <c r="H14" s="45">
        <v>0.30413385827</v>
      </c>
      <c r="I14" s="45">
        <v>0.44881889763999999</v>
      </c>
      <c r="K14" s="45">
        <v>0.26808905379999998</v>
      </c>
      <c r="L14" s="45">
        <v>0.27922077921999999</v>
      </c>
      <c r="M14" s="45">
        <v>0.45269016698000003</v>
      </c>
      <c r="O14" s="45">
        <v>0.33747779751000001</v>
      </c>
      <c r="P14" s="45">
        <v>0.23978685613</v>
      </c>
      <c r="Q14" s="45">
        <v>0.42273534635999999</v>
      </c>
      <c r="S14" s="45">
        <v>0.40108892922</v>
      </c>
      <c r="T14" s="45">
        <v>0.23321234120000001</v>
      </c>
      <c r="U14" s="45">
        <v>0.36569872957999999</v>
      </c>
    </row>
    <row r="15" spans="1:25" x14ac:dyDescent="0.25">
      <c r="A15" s="45" t="s">
        <v>60</v>
      </c>
      <c r="B15" s="45">
        <v>2001</v>
      </c>
      <c r="C15" s="45">
        <v>0.17488789237999999</v>
      </c>
      <c r="D15" s="45">
        <v>0.29260089686000001</v>
      </c>
      <c r="E15" s="45">
        <v>0.53251121075999996</v>
      </c>
      <c r="G15" s="45">
        <v>0.21653543307000001</v>
      </c>
      <c r="H15" s="45">
        <v>0.30610236220000003</v>
      </c>
      <c r="I15" s="45">
        <v>0.47736220472000002</v>
      </c>
      <c r="K15" s="45">
        <v>0.22634508349000002</v>
      </c>
      <c r="L15" s="45">
        <v>0.30426716140999999</v>
      </c>
      <c r="M15" s="45">
        <v>0.46938775509999997</v>
      </c>
      <c r="O15" s="45">
        <v>0.26642984013999998</v>
      </c>
      <c r="P15" s="45">
        <v>0.29218472469000001</v>
      </c>
      <c r="Q15" s="45">
        <v>0.44138543517000001</v>
      </c>
      <c r="S15" s="45">
        <v>0.34029038112999999</v>
      </c>
      <c r="T15" s="45">
        <v>0.25680580761999999</v>
      </c>
      <c r="U15" s="45">
        <v>0.40290381125000002</v>
      </c>
    </row>
    <row r="16" spans="1:25" x14ac:dyDescent="0.25">
      <c r="A16" s="45" t="s">
        <v>60</v>
      </c>
      <c r="B16" s="45">
        <v>2002</v>
      </c>
      <c r="C16" s="45">
        <v>0.15358744395000001</v>
      </c>
      <c r="D16" s="45">
        <v>0.29484304933</v>
      </c>
      <c r="E16" s="45">
        <v>0.55156950672999994</v>
      </c>
      <c r="G16" s="45">
        <v>0.19980314961000001</v>
      </c>
      <c r="H16" s="45">
        <v>0.29822834646000002</v>
      </c>
      <c r="I16" s="45">
        <v>0.50196850394000003</v>
      </c>
      <c r="K16" s="45">
        <v>0.20222634507999998</v>
      </c>
      <c r="L16" s="45">
        <v>0.27829313544000001</v>
      </c>
      <c r="M16" s="45">
        <v>0.51948051947999996</v>
      </c>
      <c r="O16" s="45">
        <v>0.22468916519000001</v>
      </c>
      <c r="P16" s="45">
        <v>0.27708703374999999</v>
      </c>
      <c r="Q16" s="45">
        <v>0.49822380107000003</v>
      </c>
      <c r="S16" s="45">
        <v>0.24954627948999999</v>
      </c>
      <c r="T16" s="45">
        <v>0.28856624319000002</v>
      </c>
      <c r="U16" s="45">
        <v>0.46188747731000002</v>
      </c>
    </row>
    <row r="17" spans="1:21" x14ac:dyDescent="0.25">
      <c r="A17" s="45" t="s">
        <v>60</v>
      </c>
      <c r="B17" s="45">
        <v>2003</v>
      </c>
      <c r="C17" s="45">
        <v>0.16704035873999998</v>
      </c>
      <c r="D17" s="45">
        <v>0.26457399103000001</v>
      </c>
      <c r="E17" s="45">
        <v>0.56838565021999998</v>
      </c>
      <c r="G17" s="45">
        <v>0.2125984252</v>
      </c>
      <c r="H17" s="45">
        <v>0.28051181102</v>
      </c>
      <c r="I17" s="45">
        <v>0.50688976377999995</v>
      </c>
      <c r="K17" s="45">
        <v>0.20686456401</v>
      </c>
      <c r="L17" s="45">
        <v>0.26159554731000001</v>
      </c>
      <c r="M17" s="45">
        <v>0.53153988868000002</v>
      </c>
      <c r="O17" s="45">
        <v>0.19626998224</v>
      </c>
      <c r="P17" s="45">
        <v>0.27264653640999997</v>
      </c>
      <c r="Q17" s="45">
        <v>0.53108348135000005</v>
      </c>
      <c r="S17" s="45">
        <v>0.21869328494000001</v>
      </c>
      <c r="T17" s="45">
        <v>0.30580762249999999</v>
      </c>
      <c r="U17" s="45">
        <v>0.47549909256</v>
      </c>
    </row>
    <row r="18" spans="1:21" x14ac:dyDescent="0.25">
      <c r="A18" s="45" t="s">
        <v>60</v>
      </c>
      <c r="B18" s="45">
        <v>2004</v>
      </c>
      <c r="C18" s="45">
        <v>0.16143497758</v>
      </c>
      <c r="D18" s="45">
        <v>0.27017937219999999</v>
      </c>
      <c r="E18" s="45">
        <v>0.56838565021999998</v>
      </c>
      <c r="G18" s="45">
        <v>0.20275590551</v>
      </c>
      <c r="H18" s="45">
        <v>0.24901574802999998</v>
      </c>
      <c r="I18" s="45">
        <v>0.54822834645999996</v>
      </c>
      <c r="K18" s="45">
        <v>0.18367346939000001</v>
      </c>
      <c r="L18" s="45">
        <v>0.25417439703</v>
      </c>
      <c r="M18" s="45">
        <v>0.56215213358000005</v>
      </c>
      <c r="O18" s="45">
        <v>0.18117229129999998</v>
      </c>
      <c r="P18" s="45">
        <v>0.26198934280999997</v>
      </c>
      <c r="Q18" s="45">
        <v>0.55683836590000002</v>
      </c>
      <c r="S18" s="45">
        <v>0.18058076225</v>
      </c>
      <c r="T18" s="45">
        <v>0.27676950997999999</v>
      </c>
      <c r="U18" s="45">
        <v>0.54264972776999998</v>
      </c>
    </row>
    <row r="19" spans="1:21" x14ac:dyDescent="0.25">
      <c r="A19" s="45" t="s">
        <v>60</v>
      </c>
      <c r="B19" s="45">
        <v>2005</v>
      </c>
      <c r="C19" s="45">
        <v>0.17713004484</v>
      </c>
      <c r="D19" s="45">
        <v>0.2567264574</v>
      </c>
      <c r="E19" s="45">
        <v>0.56614349775999995</v>
      </c>
      <c r="G19" s="45">
        <v>0.20964566929</v>
      </c>
      <c r="H19" s="45">
        <v>0.26181102362000003</v>
      </c>
      <c r="I19" s="45">
        <v>0.52854330709000008</v>
      </c>
      <c r="K19" s="45">
        <v>0.20964749535999999</v>
      </c>
      <c r="L19" s="45">
        <v>0.24211502783</v>
      </c>
      <c r="M19" s="45">
        <v>0.54823747681000001</v>
      </c>
      <c r="O19" s="45">
        <v>0.18294849023000001</v>
      </c>
      <c r="P19" s="45">
        <v>0.27886323268000002</v>
      </c>
      <c r="Q19" s="45">
        <v>0.53818827708999994</v>
      </c>
      <c r="S19" s="45">
        <v>0.16787658801999999</v>
      </c>
      <c r="T19" s="45">
        <v>0.27041742287000003</v>
      </c>
      <c r="U19" s="45">
        <v>0.56170598911000003</v>
      </c>
    </row>
    <row r="20" spans="1:21" x14ac:dyDescent="0.25">
      <c r="A20" s="45" t="s">
        <v>60</v>
      </c>
      <c r="B20" s="45">
        <v>2006</v>
      </c>
      <c r="C20" s="45">
        <v>0.15695067265000001</v>
      </c>
      <c r="D20" s="45">
        <v>0.25</v>
      </c>
      <c r="E20" s="45">
        <v>0.59304932735000004</v>
      </c>
      <c r="G20" s="45">
        <v>0.19586614173</v>
      </c>
      <c r="H20" s="45">
        <v>0.25590551180999999</v>
      </c>
      <c r="I20" s="45">
        <v>0.54822834645999996</v>
      </c>
      <c r="K20" s="45">
        <v>0.17254174396999999</v>
      </c>
      <c r="L20" s="45">
        <v>0.24582560297</v>
      </c>
      <c r="M20" s="45">
        <v>0.58163265306</v>
      </c>
      <c r="O20" s="45">
        <v>0.18028419183</v>
      </c>
      <c r="P20" s="45">
        <v>0.24422735345999999</v>
      </c>
      <c r="Q20" s="45">
        <v>0.57548845470999999</v>
      </c>
      <c r="S20" s="45">
        <v>0.15789473683999999</v>
      </c>
      <c r="T20" s="45">
        <v>0.22958257712999999</v>
      </c>
      <c r="U20" s="45">
        <v>0.61252268602999993</v>
      </c>
    </row>
    <row r="21" spans="1:21" x14ac:dyDescent="0.25">
      <c r="A21" s="45" t="s">
        <v>60</v>
      </c>
      <c r="B21" s="45">
        <v>2007</v>
      </c>
      <c r="C21" s="45">
        <v>0.16367713003999998</v>
      </c>
      <c r="D21" s="45">
        <v>0.26681614349999999</v>
      </c>
      <c r="E21" s="45">
        <v>0.56950672646</v>
      </c>
      <c r="G21" s="45">
        <v>0.18996062991999998</v>
      </c>
      <c r="H21" s="45">
        <v>0.25393700787000001</v>
      </c>
      <c r="I21" s="45">
        <v>0.55610236219999998</v>
      </c>
      <c r="K21" s="45">
        <v>0.17717996288999999</v>
      </c>
      <c r="L21" s="45">
        <v>0.24489795917999999</v>
      </c>
      <c r="M21" s="45">
        <v>0.57792207791999994</v>
      </c>
      <c r="O21" s="45">
        <v>0.17584369449000001</v>
      </c>
      <c r="P21" s="45">
        <v>0.23534635878999999</v>
      </c>
      <c r="Q21" s="45">
        <v>0.58880994671000009</v>
      </c>
      <c r="S21" s="45">
        <v>0.15880217786</v>
      </c>
      <c r="T21" s="45">
        <v>0.25045372051000003</v>
      </c>
      <c r="U21" s="45">
        <v>0.59074410163000002</v>
      </c>
    </row>
    <row r="22" spans="1:21" x14ac:dyDescent="0.25">
      <c r="A22" s="45" t="s">
        <v>60</v>
      </c>
      <c r="B22" s="45">
        <v>2008</v>
      </c>
      <c r="C22" s="45">
        <v>0.17040358744</v>
      </c>
      <c r="D22" s="45">
        <v>0.25896860986999998</v>
      </c>
      <c r="E22" s="45">
        <v>0.57062780269000002</v>
      </c>
      <c r="G22" s="45">
        <v>0.19291338583000001</v>
      </c>
      <c r="H22" s="45">
        <v>0.25098425197000002</v>
      </c>
      <c r="I22" s="45">
        <v>0.55610236219999998</v>
      </c>
      <c r="K22" s="45">
        <v>0.20871985158</v>
      </c>
      <c r="L22" s="45">
        <v>0.21799628941999999</v>
      </c>
      <c r="M22" s="45">
        <v>0.57328385900000001</v>
      </c>
      <c r="O22" s="45">
        <v>0.17140319715999999</v>
      </c>
      <c r="P22" s="45">
        <v>0.23090586146</v>
      </c>
      <c r="Q22" s="45">
        <v>0.59769094139000001</v>
      </c>
      <c r="S22" s="45">
        <v>0.16152450090999998</v>
      </c>
      <c r="T22" s="45">
        <v>0.23774954628</v>
      </c>
      <c r="U22" s="45">
        <v>0.60072595280999996</v>
      </c>
    </row>
    <row r="24" spans="1:21" x14ac:dyDescent="0.25">
      <c r="C24" s="10" t="s">
        <v>56</v>
      </c>
      <c r="D24" s="10" t="s">
        <v>58</v>
      </c>
      <c r="E24" s="10" t="s">
        <v>59</v>
      </c>
      <c r="G24" s="10" t="s">
        <v>56</v>
      </c>
      <c r="H24" s="10" t="s">
        <v>58</v>
      </c>
      <c r="I24" s="10" t="s">
        <v>59</v>
      </c>
      <c r="K24" s="10" t="s">
        <v>56</v>
      </c>
      <c r="L24" s="10" t="s">
        <v>58</v>
      </c>
      <c r="M24" s="10" t="s">
        <v>59</v>
      </c>
      <c r="O24" s="10" t="s">
        <v>56</v>
      </c>
      <c r="P24" s="10" t="s">
        <v>58</v>
      </c>
      <c r="Q24" s="10" t="s">
        <v>59</v>
      </c>
      <c r="S24" s="10" t="s">
        <v>56</v>
      </c>
      <c r="T24" s="10" t="s">
        <v>58</v>
      </c>
      <c r="U24" s="10" t="s">
        <v>59</v>
      </c>
    </row>
    <row r="25" spans="1:21" x14ac:dyDescent="0.25">
      <c r="A25" s="45" t="s">
        <v>61</v>
      </c>
      <c r="B25" s="45">
        <v>2000</v>
      </c>
      <c r="C25" s="45">
        <f>C14</f>
        <v>0.18721973094</v>
      </c>
      <c r="D25" s="45">
        <f>D14</f>
        <v>0.28251121076000002</v>
      </c>
      <c r="E25" s="45">
        <f>E14</f>
        <v>0.53026905829999993</v>
      </c>
      <c r="G25" s="45">
        <f>G14</f>
        <v>0.24704724409000001</v>
      </c>
      <c r="H25" s="45">
        <f>H14</f>
        <v>0.30413385827</v>
      </c>
      <c r="I25" s="45">
        <f>I14</f>
        <v>0.44881889763999999</v>
      </c>
      <c r="K25" s="45">
        <f>K14</f>
        <v>0.26808905379999998</v>
      </c>
      <c r="L25" s="45">
        <f>L14</f>
        <v>0.27922077921999999</v>
      </c>
      <c r="M25" s="45">
        <f>M14</f>
        <v>0.45269016698000003</v>
      </c>
      <c r="O25" s="45">
        <f>O14</f>
        <v>0.33747779751000001</v>
      </c>
      <c r="P25" s="45">
        <f>P14</f>
        <v>0.23978685613</v>
      </c>
      <c r="Q25" s="45">
        <f>Q14</f>
        <v>0.42273534635999999</v>
      </c>
      <c r="S25" s="45">
        <f>S14</f>
        <v>0.40108892922</v>
      </c>
      <c r="T25" s="45">
        <f>T14</f>
        <v>0.23321234120000001</v>
      </c>
      <c r="U25" s="45">
        <f>U14</f>
        <v>0.36569872957999999</v>
      </c>
    </row>
    <row r="26" spans="1:21" x14ac:dyDescent="0.25">
      <c r="A26" s="45" t="s">
        <v>61</v>
      </c>
      <c r="B26" s="45">
        <v>2001</v>
      </c>
      <c r="C26" s="45">
        <f>C14 - ($D$9*(C14^(1-$J$9))*(D14^$J$9))  -  ($E$9*(C14^(1-$M$9))*(E14^$M$9))  +  ($F$9*(D14^(1-$K$9))*(C14^$K$9))  +  ($G$9*(E14^(1-$L$9))*(C14^$L$9))</f>
        <v>0.19654792600632498</v>
      </c>
      <c r="D26" s="45">
        <f>D14  - ($F$9 *(D14^(1-$K$9))*(C14^$K$9))  -  ($H$9*(D14^(1-$N$9))*(E14^$N$9)) +  ($D$9*(C14^(1-$J$9))*(D14^$J$9))  +  ($I$9*(E14^(1-$O$9))*(D14^$O$9))</f>
        <v>0.28289786995174204</v>
      </c>
      <c r="E26" s="45">
        <f>1-C26-D26</f>
        <v>0.52055420404193298</v>
      </c>
      <c r="G26" s="45">
        <f>G14 - ($D$8*(G14^(1-$J$8))*(H14^$J$8))  -  ($E$8*(G14^(1-$M$8))*(I14^$M$8))  +  ($F$8*(H14^(1-$K$8))*(G14^$K$8))  +  ($G$8*(I14^(1-$L$8))*(G14^$L$8))</f>
        <v>0.25622239172535249</v>
      </c>
      <c r="H26" s="45">
        <f>H14  - ($F$8 *(H14^(1-$K$8))*(G14^$K$8))  -  ($H$8*(H14^(1-$N$8))*(I14^$N$8)) +  ($D$8*(G14^(1-$J$8))*(H14^$J$8))  +  ($I$8*(I14^(1-$O$8))*(H14^$O$8))</f>
        <v>0.30488485236601831</v>
      </c>
      <c r="I26" s="45">
        <f>1-G26-H26</f>
        <v>0.43889275590862914</v>
      </c>
      <c r="K26" s="45">
        <f>K14 - ($D$7*(K14^(1-$J$7))*(L14^$J$7))  -  ($E$7*(K14^(1-$M$7))*(M14^$M$7))  +  ($F$7*(L14^(1-$K$7))*(K14^$K$7))  +  ($G$7*(M14^(1-$L$7))*(K14^$L$7))</f>
        <v>0.28976625231412417</v>
      </c>
      <c r="L26" s="45">
        <f>L14  - ($F$7 *(L14^(1-$K$7))*(K14^$K$7))  -  ($H$7*(L14^(1-$N$7))*(M14^$N$7)) +  ($D$7*(K14^(1-$J$7))*(L14^$J$7))  +  ($I$7*(M14^(1-$O$7))*(L14^$O$7))</f>
        <v>0.27791921150170334</v>
      </c>
      <c r="M26" s="45">
        <f>1-K26-L26</f>
        <v>0.43231453618417243</v>
      </c>
      <c r="O26" s="45">
        <f>O14 - ($D$6*(O14^(1-$J$6))*(P14^$J$6))  -  ($E$6*(O14^(1-$M$6))*(Q14^$M$6))  +  ($F$6*(P14^(1-$K$6))*(O14^$K$6))  +  ($G$6*(Q14^(1-$L$6))*(O14^$L$6))</f>
        <v>0.35047223800622862</v>
      </c>
      <c r="P26" s="45">
        <f>P14  - ($F$6 *(P14^(1-$K$6))*(O14^$K$6))  -  ($H$6*(P14^(1-$N$6))*(Q14^$N$6)) +  ($D$6*(O14^(1-$J$6))*(P14^$J$6))  +  ($I$6*(Q14^(1-$O$6))*(P14^$O$6))</f>
        <v>0.23603134991424124</v>
      </c>
      <c r="Q26" s="45">
        <f>1-O26-P26</f>
        <v>0.41349641207953014</v>
      </c>
      <c r="S26" s="45">
        <f>S14 - ($D$5*(S14^(1-$J$5))*(T14^$J$5))  -  ($E$5*(S14^(1-$M$5))*(U14^$M$5))  +  ($F$5*(T14^(1-$K$5))*(S14^$K$5))  +  ($G$5*(U14^(1-$L$5))*(S14^$L$5))</f>
        <v>0.41098269510014102</v>
      </c>
      <c r="T26" s="45">
        <f>T14  - ($F$5 *(T14^(1-$K$5))*(S14^$K$5))  -  ($H$5*(T14^(1-$N$5))*(U14^$N$5)) +  ($D$5*(S14^(1-$J$5))*(T14^$J$5))  +  ($I$5*(U14^(1-$O$5))*(T14^$O$5))</f>
        <v>0.23471382940452701</v>
      </c>
      <c r="U26" s="45">
        <f>1-S26-T26</f>
        <v>0.35430347549533203</v>
      </c>
    </row>
    <row r="27" spans="1:21" x14ac:dyDescent="0.25">
      <c r="A27" s="45" t="s">
        <v>61</v>
      </c>
      <c r="B27" s="45">
        <v>2002</v>
      </c>
      <c r="C27" s="45">
        <f>C15 - ($D$9*(C15^(1-$J$9))*(D15^$J$9))  -  ($E$9*(C15^(1-$M$9))*(E15^$M$9))  +  ($F$9*(D15^(1-$K$9))*(C15^$K$9))  +  ($G$9*(E15^(1-$L$9))*(C15^$L$9))</f>
        <v>0.17576548206826681</v>
      </c>
      <c r="D27" s="45">
        <f>D15  - ($F$9 *(D15^(1-$K$9))*(C15^$K$9))  -  ($H$9*(D15^(1-$N$9))*(E15^$N$9)) +  ($D$9*(C15^(1-$J$9))*(D15^$J$9))  +  ($I$9*(E15^(1-$O$9))*(D15^$O$9))</f>
        <v>0.29947080717307478</v>
      </c>
      <c r="E27" s="45">
        <f t="shared" ref="E27:E33" si="0">1-C27-D27</f>
        <v>0.52476371075865846</v>
      </c>
      <c r="G27" s="45">
        <f>G15 - ($D$8*(G15^(1-$J$8))*(H15^$J$8))  -  ($E$8*(G15^(1-$M$8))*(I15^$M$8))  +  ($F$8*(H15^(1-$K$8))*(G15^$K$8))  +  ($G$8*(I15^(1-$L$8))*(G15^$L$8))</f>
        <v>0.210498671259847</v>
      </c>
      <c r="H27" s="45">
        <f>H15  - ($F$8 *(H15^(1-$K$8))*(G15^$K$8))  -  ($H$8*(H15^(1-$N$8))*(I15^$N$8)) +  ($D$8*(G15^(1-$J$8))*(H15^$J$8))  +  ($I$8*(I15^(1-$O$8))*(H15^$O$8))</f>
        <v>0.31138419290773156</v>
      </c>
      <c r="I27" s="45">
        <f t="shared" ref="I27:I33" si="1">1-G27-H27</f>
        <v>0.47811713583242144</v>
      </c>
      <c r="K27" s="45">
        <f>K15 - ($D$7*(K15^(1-$J$7))*(L15^$J$7))  -  ($E$7*(K15^(1-$M$7))*(M15^$M$7))  +  ($F$7*(L15^(1-$K$7))*(K15^$K$7))  +  ($G$7*(M15^(1-$L$7))*(K15^$L$7))</f>
        <v>0.22391998145024927</v>
      </c>
      <c r="L27" s="45">
        <f>L15  - ($F$7 *(L15^(1-$K$7))*(K15^$K$7))  -  ($H$7*(L15^(1-$N$7))*(M15^$N$7)) +  ($D$7*(K15^(1-$J$7))*(L15^$J$7))  +  ($I$7*(M15^(1-$O$7))*(L15^$O$7))</f>
        <v>0.31853116883105825</v>
      </c>
      <c r="M27" s="45">
        <f t="shared" ref="M27:M33" si="2">1-K27-L27</f>
        <v>0.45754884971869247</v>
      </c>
      <c r="O27" s="45">
        <f>O15 - ($D$6*(O15^(1-$J$6))*(P15^$J$6))  -  ($E$6*(O15^(1-$M$6))*(Q15^$M$6))  +  ($F$6*(P15^(1-$K$6))*(O15^$K$6))  +  ($G$6*(Q15^(1-$L$6))*(O15^$L$6))</f>
        <v>0.25518126997948248</v>
      </c>
      <c r="P27" s="45">
        <f>P15  - ($F$6 *(P15^(1-$K$6))*(O15^$K$6))  -  ($H$6*(P15^(1-$N$6))*(Q15^$N$6)) +  ($D$6*(O15^(1-$J$6))*(P15^$J$6))  +  ($I$6*(Q15^(1-$O$6))*(P15^$O$6))</f>
        <v>0.31279207815388022</v>
      </c>
      <c r="Q27" s="45">
        <f t="shared" ref="Q27:Q33" si="3">1-O27-P27</f>
        <v>0.43202665186663736</v>
      </c>
      <c r="S27" s="45">
        <f>S15 - ($D$5*(S15^(1-$J$5))*(T15^$J$5))  -  ($E$5*(S15^(1-$M$5))*(U15^$M$5))  +  ($F$5*(T15^(1-$K$5))*(S15^$K$5))  +  ($G$5*(U15^(1-$L$5))*(S15^$L$5))</f>
        <v>0.33412304900789991</v>
      </c>
      <c r="T27" s="45">
        <f>T15  - ($F$5 *(T15^(1-$K$5))*(S15^$K$5))  -  ($H$5*(T15^(1-$N$5))*(U15^$N$5)) +  ($D$5*(S15^(1-$J$5))*(T15^$J$5))  +  ($I$5*(U15^(1-$O$5))*(T15^$O$5))</f>
        <v>0.26460383847213631</v>
      </c>
      <c r="U27" s="45">
        <f t="shared" ref="U27:U33" si="4">1-S27-T27</f>
        <v>0.40127311251996378</v>
      </c>
    </row>
    <row r="28" spans="1:21" x14ac:dyDescent="0.25">
      <c r="A28" s="45" t="s">
        <v>61</v>
      </c>
      <c r="B28" s="45">
        <v>2003</v>
      </c>
      <c r="C28" s="45">
        <f>C16 - ($D$9*(C16^(1-$J$9))*(D16^$J$9))  -  ($E$9*(C16^(1-$M$9))*(E16^$M$9))  +  ($F$9*(D16^(1-$K$9))*(C16^$K$9))  +  ($G$9*(E16^(1-$L$9))*(C16^$L$9))</f>
        <v>0.14079834081232273</v>
      </c>
      <c r="D28" s="45">
        <f>D16  - ($F$9 *(D16^(1-$K$9))*(C16^$K$9))  -  ($H$9*(D16^(1-$N$9))*(E16^$N$9)) +  ($D$9*(C16^(1-$J$9))*(D16^$J$9))  +  ($I$9*(E16^(1-$O$9))*(D16^$O$9))</f>
        <v>0.30484598654946266</v>
      </c>
      <c r="E28" s="45">
        <f t="shared" si="0"/>
        <v>0.55435567263821461</v>
      </c>
      <c r="G28" s="45">
        <f>G16 - ($D$8*(G16^(1-$J$8))*(H16^$J$8))  -  ($E$8*(G16^(1-$M$8))*(I16^$M$8))  +  ($F$8*(H16^(1-$K$8))*(G16^$K$8))  +  ($G$8*(I16^(1-$L$8))*(G16^$L$8))</f>
        <v>0.18634560039807122</v>
      </c>
      <c r="H28" s="45">
        <f>H16  - ($F$8 *(H16^(1-$K$8))*(G16^$K$8))  -  ($H$8*(H16^(1-$N$8))*(I16^$N$8)) +  ($D$8*(G16^(1-$J$8))*(H16^$J$8))  +  ($I$8*(I16^(1-$O$8))*(H16^$O$8))</f>
        <v>0.30211670275918695</v>
      </c>
      <c r="I28" s="45">
        <f t="shared" si="1"/>
        <v>0.51153769684274186</v>
      </c>
      <c r="K28" s="45">
        <f>K16 - ($D$7*(K16^(1-$J$7))*(L16^$J$7))  -  ($E$7*(K16^(1-$M$7))*(M16^$M$7))  +  ($F$7*(L16^(1-$K$7))*(K16^$K$7))  +  ($G$7*(M16^(1-$L$7))*(K16^$L$7))</f>
        <v>0.18998025973456359</v>
      </c>
      <c r="L28" s="45">
        <f>L16  - ($F$7 *(L16^(1-$K$7))*(K16^$K$7))  -  ($H$7*(L16^(1-$N$7))*(M16^$N$7)) +  ($D$7*(K16^(1-$J$7))*(L16^$J$7))  +  ($I$7*(M16^(1-$O$7))*(L16^$O$7))</f>
        <v>0.27908849722343998</v>
      </c>
      <c r="M28" s="45">
        <f t="shared" si="2"/>
        <v>0.53093124304199646</v>
      </c>
      <c r="O28" s="45">
        <f>O16 - ($D$6*(O16^(1-$J$6))*(P16^$J$6))  -  ($E$6*(O16^(1-$M$6))*(Q16^$M$6))  +  ($F$6*(P16^(1-$K$6))*(O16^$K$6))  +  ($G$6*(Q16^(1-$L$6))*(O16^$L$6))</f>
        <v>0.20278437833405122</v>
      </c>
      <c r="P28" s="45">
        <f>P16  - ($F$6 *(P16^(1-$K$6))*(O16^$K$6))  -  ($H$6*(P16^(1-$N$6))*(Q16^$N$6)) +  ($D$6*(O16^(1-$J$6))*(P16^$J$6))  +  ($I$6*(Q16^(1-$O$6))*(P16^$O$6))</f>
        <v>0.28448696270191087</v>
      </c>
      <c r="Q28" s="45">
        <f t="shared" si="3"/>
        <v>0.51272865896403785</v>
      </c>
      <c r="S28" s="45">
        <f>S16 - ($D$5*(S16^(1-$J$5))*(T16^$J$5))  -  ($E$5*(S16^(1-$M$5))*(U16^$M$5))  +  ($F$5*(T16^(1-$K$5))*(S16^$K$5))  +  ($G$5*(U16^(1-$L$5))*(S16^$L$5))</f>
        <v>0.2196769963689586</v>
      </c>
      <c r="T28" s="45">
        <f>T16  - ($F$5 *(T16^(1-$K$5))*(S16^$K$5))  -  ($H$5*(T16^(1-$N$5))*(U16^$N$5)) +  ($D$5*(S16^(1-$J$5))*(T16^$J$5))  +  ($I$5*(U16^(1-$O$5))*(T16^$O$5))</f>
        <v>0.30383514518556332</v>
      </c>
      <c r="U28" s="45">
        <f t="shared" si="4"/>
        <v>0.47648785844547803</v>
      </c>
    </row>
    <row r="29" spans="1:21" x14ac:dyDescent="0.25">
      <c r="A29" s="45" t="s">
        <v>61</v>
      </c>
      <c r="B29" s="45">
        <v>2004</v>
      </c>
      <c r="C29" s="45">
        <f>C17 - ($D$9*(C17^(1-$J$9))*(D17^$J$9))  -  ($E$9*(C17^(1-$M$9))*(E17^$M$9))  +  ($F$9*(D17^(1-$K$9))*(C17^$K$9))  +  ($G$9*(E17^(1-$L$9))*(C17^$L$9))</f>
        <v>0.16464951793104179</v>
      </c>
      <c r="D29" s="45">
        <f>D17  - ($F$9 *(D17^(1-$K$9))*(C17^$K$9))  -  ($H$9*(D17^(1-$N$9))*(E17^$N$9)) +  ($D$9*(C17^(1-$J$9))*(D17^$J$9))  +  ($I$9*(E17^(1-$O$9))*(D17^$O$9))</f>
        <v>0.25727378923726629</v>
      </c>
      <c r="E29" s="45">
        <f t="shared" si="0"/>
        <v>0.57807669283169194</v>
      </c>
      <c r="G29" s="45">
        <f>G17 - ($D$8*(G17^(1-$J$8))*(H17^$J$8))  -  ($E$8*(G17^(1-$M$8))*(I17^$M$8))  +  ($F$8*(H17^(1-$K$8))*(G17^$K$8))  +  ($G$8*(I17^(1-$L$8))*(G17^$L$8))</f>
        <v>0.2072579822885362</v>
      </c>
      <c r="H29" s="45">
        <f>H17  - ($F$8 *(H17^(1-$K$8))*(G17^$K$8))  -  ($H$8*(H17^(1-$N$8))*(I17^$N$8)) +  ($D$8*(G17^(1-$J$8))*(H17^$J$8))  +  ($I$8*(I17^(1-$O$8))*(H17^$O$8))</f>
        <v>0.2751839566873428</v>
      </c>
      <c r="I29" s="45">
        <f t="shared" si="1"/>
        <v>0.51755806102412105</v>
      </c>
      <c r="K29" s="45">
        <f>K17 - ($D$7*(K17^(1-$J$7))*(L17^$J$7))  -  ($E$7*(K17^(1-$M$7))*(M17^$M$7))  +  ($F$7*(L17^(1-$K$7))*(K17^$K$7))  +  ($G$7*(M17^(1-$L$7))*(K17^$L$7))</f>
        <v>0.19870871057903303</v>
      </c>
      <c r="L29" s="45">
        <f>L17  - ($F$7 *(L17^(1-$K$7))*(K17^$K$7))  -  ($H$7*(L17^(1-$N$7))*(M17^$N$7)) +  ($D$7*(K17^(1-$J$7))*(L17^$J$7))  +  ($I$7*(M17^(1-$O$7))*(L17^$O$7))</f>
        <v>0.25293361781091805</v>
      </c>
      <c r="M29" s="45">
        <f t="shared" si="2"/>
        <v>0.54835767161004889</v>
      </c>
      <c r="O29" s="45">
        <f>O17 - ($D$6*(O17^(1-$J$6))*(P17^$J$6))  -  ($E$6*(O17^(1-$M$6))*(Q17^$M$6))  +  ($F$6*(P17^(1-$K$6))*(O17^$K$6))  +  ($G$6*(Q17^(1-$L$6))*(O17^$L$6))</f>
        <v>0.16665348135262711</v>
      </c>
      <c r="P29" s="45">
        <f>P17  - ($F$6 *(P17^(1-$K$6))*(O17^$K$6))  -  ($H$6*(P17^(1-$N$6))*(Q17^$N$6)) +  ($D$6*(O17^(1-$J$6))*(P17^$J$6))  +  ($I$6*(Q17^(1-$O$6))*(P17^$O$6))</f>
        <v>0.27455639431303658</v>
      </c>
      <c r="Q29" s="45">
        <f t="shared" si="3"/>
        <v>0.55879012433433628</v>
      </c>
      <c r="S29" s="45">
        <f>S17 - ($D$5*(S17^(1-$J$5))*(T17^$J$5))  -  ($E$5*(S17^(1-$M$5))*(U17^$M$5))  +  ($F$5*(T17^(1-$K$5))*(S17^$K$5))  +  ($G$5*(U17^(1-$L$5))*(S17^$L$5))</f>
        <v>0.18026196007729403</v>
      </c>
      <c r="T29" s="45">
        <f>T17  - ($F$5 *(T17^(1-$K$5))*(S17^$K$5))  -  ($H$5*(T17^(1-$N$5))*(U17^$N$5)) +  ($D$5*(S17^(1-$J$5))*(T17^$J$5))  +  ($I$5*(U17^(1-$O$5))*(T17^$O$5))</f>
        <v>0.32721133393162299</v>
      </c>
      <c r="U29" s="45">
        <f t="shared" si="4"/>
        <v>0.492526705991083</v>
      </c>
    </row>
    <row r="30" spans="1:21" x14ac:dyDescent="0.25">
      <c r="A30" s="45" t="s">
        <v>61</v>
      </c>
      <c r="B30" s="45">
        <v>2005</v>
      </c>
      <c r="C30" s="45">
        <f>C18 - ($D$9*(C18^(1-$J$9))*(D18^$J$9))  -  ($E$9*(C18^(1-$M$9))*(E18^$M$9))  +  ($F$9*(D18^(1-$K$9))*(C18^$K$9))  +  ($G$9*(E18^(1-$L$9))*(C18^$L$9))</f>
        <v>0.1551405493296826</v>
      </c>
      <c r="D30" s="45">
        <f>D18  - ($F$9 *(D18^(1-$K$9))*(C18^$K$9))  -  ($H$9*(D18^(1-$N$9))*(E18^$N$9)) +  ($D$9*(C18^(1-$J$9))*(D18^$J$9))  +  ($I$9*(E18^(1-$O$9))*(D18^$O$9))</f>
        <v>0.2663673991071196</v>
      </c>
      <c r="E30" s="45">
        <f t="shared" si="0"/>
        <v>0.57849205156319783</v>
      </c>
      <c r="G30" s="45">
        <f>G18 - ($D$8*(G18^(1-$J$8))*(H18^$J$8))  -  ($E$8*(G18^(1-$M$8))*(I18^$M$8))  +  ($F$8*(H18^(1-$K$8))*(G18^$K$8))  +  ($G$8*(I18^(1-$L$8))*(G18^$L$8))</f>
        <v>0.19581436023367249</v>
      </c>
      <c r="H30" s="45">
        <f>H18  - ($F$8 *(H18^(1-$K$8))*(G18^$K$8))  -  ($H$8*(H18^(1-$N$8))*(I18^$N$8)) +  ($D$8*(G18^(1-$J$8))*(H18^$J$8))  +  ($I$8*(I18^(1-$O$8))*(H18^$O$8))</f>
        <v>0.23123220472248368</v>
      </c>
      <c r="I30" s="45">
        <f t="shared" si="1"/>
        <v>0.57295343504384388</v>
      </c>
      <c r="K30" s="45">
        <f>K18 - ($D$7*(K18^(1-$J$7))*(L18^$J$7))  -  ($E$7*(K18^(1-$M$7))*(M18^$M$7))  +  ($F$7*(L18^(1-$K$7))*(K18^$K$7))  +  ($G$7*(M18^(1-$L$7))*(K18^$L$7))</f>
        <v>0.16429282004066642</v>
      </c>
      <c r="L30" s="45">
        <f>L18  - ($F$7 *(L18^(1-$K$7))*(K18^$K$7))  -  ($H$7*(L18^(1-$N$7))*(M18^$N$7)) +  ($D$7*(K18^(1-$J$7))*(L18^$J$7))  +  ($I$7*(M18^(1-$O$7))*(L18^$O$7))</f>
        <v>0.24231074211254366</v>
      </c>
      <c r="M30" s="45">
        <f t="shared" si="2"/>
        <v>0.59339643784678997</v>
      </c>
      <c r="O30" s="45">
        <f>O18 - ($D$6*(O18^(1-$J$6))*(P18^$J$6))  -  ($E$6*(O18^(1-$M$6))*(Q18^$M$6))  +  ($F$6*(P18^(1-$K$6))*(O18^$K$6))  +  ($G$6*(Q18^(1-$L$6))*(O18^$L$6))</f>
        <v>0.14810761101584366</v>
      </c>
      <c r="P30" s="45">
        <f>P18  - ($F$6 *(P18^(1-$K$6))*(O18^$K$6))  -  ($H$6*(P18^(1-$N$6))*(Q18^$N$6)) +  ($D$6*(O18^(1-$J$6))*(P18^$J$6))  +  ($I$6*(Q18^(1-$O$6))*(P18^$O$6))</f>
        <v>0.25600518650518067</v>
      </c>
      <c r="Q30" s="45">
        <f t="shared" si="3"/>
        <v>0.59588720247897564</v>
      </c>
      <c r="S30" s="45">
        <f>S18 - ($D$5*(S18^(1-$J$5))*(T18^$J$5))  -  ($E$5*(S18^(1-$M$5))*(U18^$M$5))  +  ($F$5*(T18^(1-$K$5))*(S18^$K$5))  +  ($G$5*(U18^(1-$L$5))*(S18^$L$5))</f>
        <v>0.13550557168742511</v>
      </c>
      <c r="T30" s="45">
        <f>T18  - ($F$5 *(T18^(1-$K$5))*(S18^$K$5))  -  ($H$5*(T18^(1-$N$5))*(U18^$N$5)) +  ($D$5*(S18^(1-$J$5))*(T18^$J$5))  +  ($I$5*(U18^(1-$O$5))*(T18^$O$5))</f>
        <v>0.27766688747437868</v>
      </c>
      <c r="U30" s="45">
        <f t="shared" si="4"/>
        <v>0.58682754083819622</v>
      </c>
    </row>
    <row r="31" spans="1:21" x14ac:dyDescent="0.25">
      <c r="A31" s="45" t="s">
        <v>61</v>
      </c>
      <c r="B31" s="45">
        <v>2006</v>
      </c>
      <c r="C31" s="45">
        <f>C19 - ($D$9*(C19^(1-$J$9))*(D19^$J$9))  -  ($E$9*(C19^(1-$M$9))*(E19^$M$9))  +  ($F$9*(D19^(1-$K$9))*(C19^$K$9))  +  ($G$9*(E19^(1-$L$9))*(C19^$L$9))</f>
        <v>0.18162837443442081</v>
      </c>
      <c r="D31" s="45">
        <f>D19  - ($F$9 *(D19^(1-$K$9))*(C19^$K$9))  -  ($H$9*(D19^(1-$N$9))*(E19^$N$9)) +  ($D$9*(C19^(1-$J$9))*(D19^$J$9))  +  ($I$9*(E19^(1-$O$9))*(D19^$O$9))</f>
        <v>0.24433829596577678</v>
      </c>
      <c r="E31" s="45">
        <f t="shared" si="0"/>
        <v>0.57403332959980236</v>
      </c>
      <c r="G31" s="45">
        <f>G19 - ($D$8*(G19^(1-$J$8))*(H19^$J$8))  -  ($E$8*(G19^(1-$M$8))*(I19^$M$8))  +  ($F$8*(H19^(1-$K$8))*(G19^$K$8))  +  ($G$8*(I19^(1-$L$8))*(G19^$L$8))</f>
        <v>0.20477683070687502</v>
      </c>
      <c r="H31" s="45">
        <f>H19  - ($F$8 *(H19^(1-$K$8))*(G19^$K$8))  -  ($H$8*(H19^(1-$N$8))*(I19^$N$8)) +  ($D$8*(G19^(1-$J$8))*(H19^$J$8))  +  ($I$8*(I19^(1-$O$8))*(H19^$O$8))</f>
        <v>0.24873906495785733</v>
      </c>
      <c r="I31" s="45">
        <f t="shared" si="1"/>
        <v>0.54648410433526762</v>
      </c>
      <c r="K31" s="45">
        <f>K19 - ($D$7*(K19^(1-$J$7))*(L19^$J$7))  -  ($E$7*(K19^(1-$M$7))*(M19^$M$7))  +  ($F$7*(L19^(1-$K$7))*(K19^$K$7))  +  ($G$7*(M19^(1-$L$7))*(K19^$L$7))</f>
        <v>0.20490607606401967</v>
      </c>
      <c r="L31" s="45">
        <f>L19  - ($F$7 *(L19^(1-$K$7))*(K19^$K$7))  -  ($H$7*(L19^(1-$N$7))*(M19^$N$7)) +  ($D$7*(K19^(1-$J$7))*(L19^$J$7))  +  ($I$7*(M19^(1-$O$7))*(L19^$O$7))</f>
        <v>0.22252383116996946</v>
      </c>
      <c r="M31" s="45">
        <f t="shared" si="2"/>
        <v>0.5725700927660109</v>
      </c>
      <c r="O31" s="45">
        <f>O19 - ($D$6*(O19^(1-$J$6))*(P19^$J$6))  -  ($E$6*(O19^(1-$M$6))*(Q19^$M$6))  +  ($F$6*(P19^(1-$K$6))*(O19^$K$6))  +  ($G$6*(Q19^(1-$L$6))*(O19^$L$6))</f>
        <v>0.1490684547059255</v>
      </c>
      <c r="P31" s="45">
        <f>P19  - ($F$6 *(P19^(1-$K$6))*(O19^$K$6))  -  ($H$6*(P19^(1-$N$6))*(Q19^$N$6)) +  ($D$6*(O19^(1-$J$6))*(P19^$J$6))  +  ($I$6*(Q19^(1-$O$6))*(P19^$O$6))</f>
        <v>0.28317703374439346</v>
      </c>
      <c r="Q31" s="45">
        <f t="shared" si="3"/>
        <v>0.56775451154968093</v>
      </c>
      <c r="S31" s="45">
        <f>S19 - ($D$5*(S19^(1-$J$5))*(T19^$J$5))  -  ($E$5*(S19^(1-$M$5))*(U19^$M$5))  +  ($F$5*(T19^(1-$K$5))*(S19^$K$5))  +  ($G$5*(U19^(1-$L$5))*(S19^$L$5))</f>
        <v>0.12032681487964389</v>
      </c>
      <c r="T31" s="45">
        <f>T19  - ($F$5 *(T19^(1-$K$5))*(S19^$K$5))  -  ($H$5*(T19^(1-$N$5))*(U19^$N$5)) +  ($D$5*(S19^(1-$J$5))*(T19^$J$5))  +  ($I$5*(U19^(1-$O$5))*(T19^$O$5))</f>
        <v>0.26633578040294681</v>
      </c>
      <c r="U31" s="45">
        <f t="shared" si="4"/>
        <v>0.61333740471740927</v>
      </c>
    </row>
    <row r="32" spans="1:21" x14ac:dyDescent="0.25">
      <c r="A32" s="45" t="s">
        <v>61</v>
      </c>
      <c r="B32" s="45">
        <v>2007</v>
      </c>
      <c r="C32" s="45">
        <f>C20 - ($D$9*(C20^(1-$J$9))*(D20^$J$9))  -  ($E$9*(C20^(1-$M$9))*(E20^$M$9))  +  ($F$9*(D20^(1-$K$9))*(C20^$K$9))  +  ($G$9*(E20^(1-$L$9))*(C20^$L$9))</f>
        <v>0.14904353139710053</v>
      </c>
      <c r="D32" s="45">
        <f>D20  - ($F$9 *(D20^(1-$K$9))*(C20^$K$9))  -  ($H$9*(D20^(1-$N$9))*(E20^$N$9)) +  ($D$9*(C20^(1-$J$9))*(D20^$J$9))  +  ($I$9*(E20^(1-$O$9))*(D20^$O$9))</f>
        <v>0.23587923766777297</v>
      </c>
      <c r="E32" s="45">
        <f t="shared" si="0"/>
        <v>0.61507723093512645</v>
      </c>
      <c r="G32" s="45">
        <f>G20 - ($D$8*(G20^(1-$J$8))*(H20^$J$8))  -  ($E$8*(G20^(1-$M$8))*(I20^$M$8))  +  ($F$8*(H20^(1-$K$8))*(G20^$K$8))  +  ($G$8*(I20^(1-$L$8))*(G20^$L$8))</f>
        <v>0.1848264960596907</v>
      </c>
      <c r="H32" s="45">
        <f>H20  - ($F$8 *(H20^(1-$K$8))*(G20^$K$8))  -  ($H$8*(H20^(1-$N$8))*(I20^$N$8)) +  ($D$8*(G20^(1-$J$8))*(H20^$J$8))  +  ($I$8*(I20^(1-$O$8))*(H20^$O$8))</f>
        <v>0.24193676180983187</v>
      </c>
      <c r="I32" s="45">
        <f t="shared" si="1"/>
        <v>0.57323674213047737</v>
      </c>
      <c r="K32" s="45">
        <f>K20 - ($D$7*(K20^(1-$J$7))*(L20^$J$7))  -  ($E$7*(K20^(1-$M$7))*(M20^$M$7))  +  ($F$7*(L20^(1-$K$7))*(K20^$K$7))  +  ($G$7*(M20^(1-$L$7))*(K20^$L$7))</f>
        <v>0.14825898886763997</v>
      </c>
      <c r="L32" s="45">
        <f>L20  - ($F$7 *(L20^(1-$K$7))*(K20^$K$7))  -  ($H$7*(L20^(1-$N$7))*(M20^$N$7)) +  ($D$7*(K20^(1-$J$7))*(L20^$J$7))  +  ($I$7*(M20^(1-$O$7))*(L20^$O$7))</f>
        <v>0.22976676252559869</v>
      </c>
      <c r="M32" s="45">
        <f t="shared" si="2"/>
        <v>0.62197424860676132</v>
      </c>
      <c r="O32" s="45">
        <f>O20 - ($D$6*(O20^(1-$J$6))*(P20^$J$6))  -  ($E$6*(O20^(1-$M$6))*(Q20^$M$6))  +  ($F$6*(P20^(1-$K$6))*(O20^$K$6))  +  ($G$6*(Q20^(1-$L$6))*(O20^$L$6))</f>
        <v>0.14835612788726488</v>
      </c>
      <c r="P32" s="45">
        <f>P20  - ($F$6 *(P20^(1-$K$6))*(O20^$K$6))  -  ($H$6*(P20^(1-$N$6))*(Q20^$N$6)) +  ($D$6*(O20^(1-$J$6))*(P20^$J$6))  +  ($I$6*(Q20^(1-$O$6))*(P20^$O$6))</f>
        <v>0.22750087033178895</v>
      </c>
      <c r="Q32" s="45">
        <f t="shared" si="3"/>
        <v>0.62414300178094617</v>
      </c>
      <c r="S32" s="45">
        <f>S20 - ($D$5*(S20^(1-$J$5))*(T20^$J$5))  -  ($E$5*(S20^(1-$M$5))*(U20^$M$5))  +  ($F$5*(T20^(1-$K$5))*(S20^$K$5))  +  ($G$5*(U20^(1-$L$5))*(S20^$L$5))</f>
        <v>0.11120113429886709</v>
      </c>
      <c r="T32" s="45">
        <f>T20  - ($F$5 *(T20^(1-$K$5))*(S20^$K$5))  -  ($H$5*(T20^(1-$N$5))*(U20^$N$5)) +  ($D$5*(S20^(1-$J$5))*(T20^$J$5))  +  ($I$5*(U20^(1-$O$5))*(T20^$O$5))</f>
        <v>0.20159009073999024</v>
      </c>
      <c r="U32" s="45">
        <f t="shared" si="4"/>
        <v>0.68720877496114263</v>
      </c>
    </row>
    <row r="33" spans="1:21" x14ac:dyDescent="0.25">
      <c r="A33" s="45" t="s">
        <v>61</v>
      </c>
      <c r="B33" s="45">
        <v>2008</v>
      </c>
      <c r="C33" s="45">
        <f>C21 - ($D$9*(C21^(1-$J$9))*(D21^$J$9))  -  ($E$9*(C21^(1-$M$9))*(E21^$M$9))  +  ($F$9*(D21^(1-$K$9))*(C21^$K$9))  +  ($G$9*(E21^(1-$L$9))*(C21^$L$9))</f>
        <v>0.15901278026100177</v>
      </c>
      <c r="D33" s="45">
        <f>D21  - ($F$9 *(D21^(1-$K$9))*(C21^$K$9))  -  ($H$9*(D21^(1-$N$9))*(E21^$N$9)) +  ($D$9*(C21^(1-$J$9))*(D21^$J$9))  +  ($I$9*(E21^(1-$O$9))*(D21^$O$9))</f>
        <v>0.26101345291867278</v>
      </c>
      <c r="E33" s="45">
        <f t="shared" si="0"/>
        <v>0.57997376682032553</v>
      </c>
      <c r="G33" s="45">
        <f>G21 - ($D$8*(G21^(1-$J$8))*(H21^$J$8))  -  ($E$8*(G21^(1-$M$8))*(I21^$M$8))  +  ($F$8*(H21^(1-$K$8))*(G21^$K$8))  +  ($G$8*(I21^(1-$L$8))*(G21^$L$8))</f>
        <v>0.17621848425131267</v>
      </c>
      <c r="H33" s="45">
        <f>H21  - ($F$8 *(H21^(1-$K$8))*(G21^$K$8))  -  ($H$8*(H21^(1-$N$8))*(I21^$N$8)) +  ($D$8*(G21^(1-$J$8))*(H21^$J$8))  +  ($I$8*(I21^(1-$O$8))*(H21^$O$8))</f>
        <v>0.23982752952296782</v>
      </c>
      <c r="I33" s="45">
        <f t="shared" si="1"/>
        <v>0.58395398622571948</v>
      </c>
      <c r="K33" s="45">
        <f>K21 - ($D$7*(K21^(1-$J$7))*(L21^$J$7))  -  ($E$7*(K21^(1-$M$7))*(M21^$M$7))  +  ($F$7*(L21^(1-$K$7))*(K21^$K$7))  +  ($G$7*(M21^(1-$L$7))*(K21^$L$7))</f>
        <v>0.1553869480467624</v>
      </c>
      <c r="L33" s="45">
        <f>L21  - ($F$7 *(L21^(1-$K$7))*(K21^$K$7))  -  ($H$7*(L21^(1-$N$7))*(M21^$N$7)) +  ($D$7*(K21^(1-$J$7))*(L21^$J$7))  +  ($I$7*(M21^(1-$O$7))*(L21^$O$7))</f>
        <v>0.2281399814430366</v>
      </c>
      <c r="M33" s="45">
        <f t="shared" si="2"/>
        <v>0.61647307051020095</v>
      </c>
      <c r="O33" s="45">
        <f>O21 - ($D$6*(O21^(1-$J$6))*(P21^$J$6))  -  ($E$6*(O21^(1-$M$6))*(Q21^$M$6))  +  ($F$6*(P21^(1-$K$6))*(O21^$K$6))  +  ($G$6*(Q21^(1-$L$6))*(O21^$L$6))</f>
        <v>0.14335066607055461</v>
      </c>
      <c r="P33" s="45">
        <f>P21  - ($F$6 *(P21^(1-$K$6))*(O21^$K$6))  -  ($H$6*(P21^(1-$N$6))*(Q21^$N$6)) +  ($D$6*(O21^(1-$J$6))*(P21^$J$6))  +  ($I$6*(Q21^(1-$O$6))*(P21^$O$6))</f>
        <v>0.21285122557520467</v>
      </c>
      <c r="Q33" s="45">
        <f t="shared" si="3"/>
        <v>0.64379810835424078</v>
      </c>
      <c r="S33" s="45">
        <f>S21 - ($D$5*(S21^(1-$J$5))*(T21^$J$5))  -  ($E$5*(S21^(1-$M$5))*(U21^$M$5))  +  ($F$5*(T21^(1-$K$5))*(S21^$K$5))  +  ($G$5*(U21^(1-$L$5))*(S21^$L$5))</f>
        <v>0.1106901179691147</v>
      </c>
      <c r="T33" s="45">
        <f>T21  - ($F$5 *(T21^(1-$K$5))*(S21^$K$5))  -  ($H$5*(T21^(1-$N$5))*(U21^$N$5)) +  ($D$5*(S21^(1-$J$5))*(T21^$J$5))  +  ($I$5*(U21^(1-$O$5))*(T21^$O$5))</f>
        <v>0.23420857532063646</v>
      </c>
      <c r="U33" s="45">
        <f t="shared" si="4"/>
        <v>0.65510130671024891</v>
      </c>
    </row>
    <row r="35" spans="1:21" x14ac:dyDescent="0.25">
      <c r="C35" s="10" t="s">
        <v>56</v>
      </c>
      <c r="D35" s="10" t="s">
        <v>58</v>
      </c>
      <c r="E35" s="10" t="s">
        <v>59</v>
      </c>
      <c r="G35" s="10" t="s">
        <v>56</v>
      </c>
      <c r="H35" s="10" t="s">
        <v>58</v>
      </c>
      <c r="I35" s="10" t="s">
        <v>59</v>
      </c>
      <c r="K35" s="10" t="s">
        <v>56</v>
      </c>
      <c r="L35" s="10" t="s">
        <v>58</v>
      </c>
      <c r="M35" s="10" t="s">
        <v>59</v>
      </c>
      <c r="O35" s="10" t="s">
        <v>56</v>
      </c>
      <c r="P35" s="10" t="s">
        <v>58</v>
      </c>
      <c r="Q35" s="10" t="s">
        <v>59</v>
      </c>
      <c r="S35" s="10" t="s">
        <v>56</v>
      </c>
      <c r="T35" s="10" t="s">
        <v>58</v>
      </c>
      <c r="U35" s="10" t="s">
        <v>59</v>
      </c>
    </row>
    <row r="36" spans="1:21" x14ac:dyDescent="0.25">
      <c r="A36" s="45" t="s">
        <v>62</v>
      </c>
      <c r="B36" s="45">
        <v>2000</v>
      </c>
      <c r="C36" s="45">
        <f>C14</f>
        <v>0.18721973094</v>
      </c>
      <c r="D36" s="45">
        <f>D14</f>
        <v>0.28251121076000002</v>
      </c>
      <c r="E36" s="45">
        <f>E14</f>
        <v>0.53026905829999993</v>
      </c>
      <c r="G36" s="45">
        <f>G14</f>
        <v>0.24704724409000001</v>
      </c>
      <c r="H36" s="45">
        <f>H14</f>
        <v>0.30413385827</v>
      </c>
      <c r="I36" s="45">
        <f>I14</f>
        <v>0.44881889763999999</v>
      </c>
      <c r="K36" s="45">
        <f>K14</f>
        <v>0.26808905379999998</v>
      </c>
      <c r="L36" s="45">
        <f>L14</f>
        <v>0.27922077921999999</v>
      </c>
      <c r="M36" s="45">
        <f>M14</f>
        <v>0.45269016698000003</v>
      </c>
      <c r="O36" s="45">
        <f>O14</f>
        <v>0.33747779751000001</v>
      </c>
      <c r="P36" s="45">
        <f>P14</f>
        <v>0.23978685613</v>
      </c>
      <c r="Q36" s="45">
        <f>Q14</f>
        <v>0.42273534635999999</v>
      </c>
      <c r="S36" s="45">
        <f>S14</f>
        <v>0.40108892922</v>
      </c>
      <c r="T36" s="45">
        <f>T14</f>
        <v>0.23321234120000001</v>
      </c>
      <c r="U36" s="45">
        <f>U14</f>
        <v>0.36569872957999999</v>
      </c>
    </row>
    <row r="37" spans="1:21" x14ac:dyDescent="0.25">
      <c r="A37" s="45" t="s">
        <v>62</v>
      </c>
      <c r="B37" s="45">
        <v>2001</v>
      </c>
      <c r="C37" s="45">
        <f>C36 - ($D$9*(C36^(1-$J$9))*(D36^$J$9))  -  ($E$9*(C36^(1-$M$9))*(E36^$M$9))  +  ($F$9*(D36^(1-$K$9))*(C36^$K$9))  +  ($G$9*(E36^(1-$L$9))*(C36^$L$9))</f>
        <v>0.19654792600632498</v>
      </c>
      <c r="D37" s="45">
        <f>D36  - ($F$9 *(D36^(1-$K$9))*(C36^$K$9))  -  ($H$9*(D36^(1-$N$9))*(E36^$N$9)) +  ($D$9*(C36^(1-$J$9))*(D36^$J$9))  +  ($I$9*(E36^(1-$O$9))*(D36^$O$9))</f>
        <v>0.28289786995174204</v>
      </c>
      <c r="E37" s="45">
        <f>1-C37-D37</f>
        <v>0.52055420404193298</v>
      </c>
      <c r="G37" s="45">
        <f>G36 - ($D$8*(G36^(1-$J$8))*(H36^$J$8))  -  ($E$8*(G36^(1-$M$8))*(I36^$M$8))  +  ($F$8*(H36^(1-$K$8))*(G36^$K$8))  +  ($G$8*(I36^(1-$L$8))*(G36^$L$8))</f>
        <v>0.25622239172535249</v>
      </c>
      <c r="H37" s="45">
        <f>H36  - ($F$8 *(H36^(1-$K$8))*(G36^$K$8))  -  ($H$8*(H36^(1-$N$8))*(I36^$N$8)) +  ($D$8*(G36^(1-$J$8))*(H36^$J$8))  +  ($I$8*(I36^(1-$O$8))*(H36^$O$8))</f>
        <v>0.30488485236601831</v>
      </c>
      <c r="I37" s="45">
        <f>1-G37-H37</f>
        <v>0.43889275590862914</v>
      </c>
      <c r="K37" s="45">
        <f>K36 - ($D$7*(K36^(1-$J$7))*(L36^$J$7))  -  ($E$7*(K36^(1-$M$7))*(M36^$M$7))  +  ($F$7*(L36^(1-$K$7))*(K36^$K$7))  +  ($G$7*(M36^(1-$L$7))*(K36^$L$7))</f>
        <v>0.28976625231412417</v>
      </c>
      <c r="L37" s="45">
        <f>L36  - ($F$7 *(L36^(1-$K$7))*(K36^$K$7))  -  ($H$7*(L36^(1-$N$7))*(M36^$N$7)) +  ($D$7*(K36^(1-$J$7))*(L36^$J$7))  +  ($I$7*(M36^(1-$O$7))*(L36^$O$7))</f>
        <v>0.27791921150170334</v>
      </c>
      <c r="M37" s="45">
        <f>1-K37-L37</f>
        <v>0.43231453618417243</v>
      </c>
      <c r="O37" s="45">
        <f>O36 - ($D$6*(O36^(1-$J$6))*(P36^$J$6))  -  ($E$6*(O36^(1-$M$6))*(Q36^$M$6))  +  ($F$6*(P36^(1-$K$6))*(O36^$K$6))  +  ($G$6*(Q36^(1-$L$6))*(O36^$L$6))</f>
        <v>0.35047223800622862</v>
      </c>
      <c r="P37" s="45">
        <f>P36  - ($F$6 *(P36^(1-$K$6))*(O36^$K$6))  -  ($H$6*(P36^(1-$N$6))*(Q36^$N$6)) +  ($D$6*(O36^(1-$J$6))*(P36^$J$6))  +  ($I$6*(Q36^(1-$O$6))*(P36^$O$6))</f>
        <v>0.23603134991424124</v>
      </c>
      <c r="Q37" s="45">
        <f>1-O37-P37</f>
        <v>0.41349641207953014</v>
      </c>
      <c r="S37" s="45">
        <f>S36 - ($D$5*(S36^(1-$J$5))*(T36^$J$5))  -  ($E$5*(S36^(1-$M$5))*(U36^$M$5))  +  ($F$5*(T36^(1-$K$5))*(S36^$K$5))  +  ($G$5*(U36^(1-$L$5))*(S36^$L$5))</f>
        <v>0.41098269510014102</v>
      </c>
      <c r="T37" s="45">
        <f>T36  - ($F$5 *(T36^(1-$K$5))*(S36^$K$5))  -  ($H$5*(T36^(1-$N$5))*(U36^$N$5)) +  ($D$5*(S36^(1-$J$5))*(T36^$J$5))  +  ($I$5*(U36^(1-$O$5))*(T36^$O$5))</f>
        <v>0.23471382940452701</v>
      </c>
      <c r="U37" s="45">
        <f>1-S37-T37</f>
        <v>0.35430347549533203</v>
      </c>
    </row>
    <row r="38" spans="1:21" x14ac:dyDescent="0.25">
      <c r="A38" s="45" t="s">
        <v>62</v>
      </c>
      <c r="B38" s="45">
        <v>2002</v>
      </c>
      <c r="C38" s="45">
        <f>C37 - ($D$9*(C37^(1-$J$9))*(D37^$J$9))  -  ($E$9*(C37^(1-$M$9))*(E37^$M$9))  +  ($F$9*(D37^(1-$K$9))*(C37^$K$9))  +  ($G$9*(E37^(1-$L$9))*(C37^$L$9))</f>
        <v>0.21177743559061724</v>
      </c>
      <c r="D38" s="45">
        <f>D37  - ($F$9 *(D37^(1-$K$9))*(C37^$K$9))  -  ($H$9*(D37^(1-$N$9))*(E37^$N$9)) +  ($D$9*(C37^(1-$J$9))*(D37^$J$9))  +  ($I$9*(E37^(1-$O$9))*(D37^$O$9))</f>
        <v>0.28263934674725455</v>
      </c>
      <c r="E38" s="45">
        <f t="shared" ref="E38:E44" si="5">1-C38-D38</f>
        <v>0.50558321766212821</v>
      </c>
      <c r="G38" s="45">
        <f>G37 - ($D$8*(G37^(1-$J$8))*(H37^$J$8))  -  ($E$8*(G37^(1-$M$8))*(I37^$M$8))  +  ($F$8*(H37^(1-$K$8))*(G37^$K$8))  +  ($G$8*(I37^(1-$L$8))*(G37^$L$8))</f>
        <v>0.26983370820294827</v>
      </c>
      <c r="H38" s="45">
        <f>H37  - ($F$8 *(H37^(1-$K$8))*(G37^$K$8))  -  ($H$8*(H37^(1-$N$8))*(I37^$N$8)) +  ($D$8*(G37^(1-$J$8))*(H37^$J$8))  +  ($I$8*(I37^(1-$O$8))*(H37^$O$8))</f>
        <v>0.30485506799734424</v>
      </c>
      <c r="I38" s="45">
        <f t="shared" ref="I38:I44" si="6">1-G38-H38</f>
        <v>0.42531122379970748</v>
      </c>
      <c r="K38" s="45">
        <f>K37 - ($D$7*(K37^(1-$J$7))*(L37^$J$7))  -  ($E$7*(K37^(1-$M$7))*(M37^$M$7))  +  ($F$7*(L37^(1-$K$7))*(K37^$K$7))  +  ($G$7*(M37^(1-$L$7))*(K37^$L$7))</f>
        <v>0.3227716031965383</v>
      </c>
      <c r="L38" s="45">
        <f>L37  - ($F$7 *(L37^(1-$K$7))*(K37^$K$7))  -  ($H$7*(L37^(1-$N$7))*(M37^$N$7)) +  ($D$7*(K37^(1-$J$7))*(L37^$J$7))  +  ($I$7*(M37^(1-$O$7))*(L37^$O$7))</f>
        <v>0.27503507442662617</v>
      </c>
      <c r="M38" s="45">
        <f t="shared" ref="M38:M44" si="7">1-K38-L38</f>
        <v>0.40219332237683553</v>
      </c>
      <c r="O38" s="45">
        <f>O37 - ($D$6*(O37^(1-$J$6))*(P37^$J$6))  -  ($E$6*(O37^(1-$M$6))*(Q37^$M$6))  +  ($F$6*(P37^(1-$K$6))*(O37^$K$6))  +  ($G$6*(Q37^(1-$L$6))*(O37^$L$6))</f>
        <v>0.36744507991485864</v>
      </c>
      <c r="P38" s="45">
        <f>P37  - ($F$6 *(P37^(1-$K$6))*(O37^$K$6))  -  ($H$6*(P37^(1-$N$6))*(Q37^$N$6)) +  ($D$6*(O37^(1-$J$6))*(P37^$J$6))  +  ($I$6*(Q37^(1-$O$6))*(P37^$O$6))</f>
        <v>0.23131564301190094</v>
      </c>
      <c r="Q38" s="45">
        <f t="shared" ref="Q38:Q44" si="8">1-O38-P38</f>
        <v>0.40123927707324042</v>
      </c>
      <c r="S38" s="45">
        <f>S37 - ($D$5*(S37^(1-$J$5))*(T37^$J$5))  -  ($E$5*(S37^(1-$M$5))*(U37^$M$5))  +  ($F$5*(T37^(1-$K$5))*(S37^$K$5))  +  ($G$5*(U37^(1-$L$5))*(S37^$L$5))</f>
        <v>0.4230728068579333</v>
      </c>
      <c r="T38" s="45">
        <f>T37  - ($F$5 *(T37^(1-$K$5))*(S37^$K$5))  -  ($H$5*(T37^(1-$N$5))*(U37^$N$5)) +  ($D$5*(S37^(1-$J$5))*(T37^$J$5))  +  ($I$5*(U37^(1-$O$5))*(T37^$O$5))</f>
        <v>0.23817055879404972</v>
      </c>
      <c r="U38" s="45">
        <f t="shared" ref="U38:U44" si="9">1-S38-T38</f>
        <v>0.33875663434801706</v>
      </c>
    </row>
    <row r="39" spans="1:21" x14ac:dyDescent="0.25">
      <c r="A39" s="45" t="s">
        <v>62</v>
      </c>
      <c r="B39" s="45">
        <v>2003</v>
      </c>
      <c r="C39" s="45">
        <f>C38 - ($D$9*(C38^(1-$J$9))*(D38^$J$9))  -  ($E$9*(C38^(1-$M$9))*(E38^$M$9))  +  ($F$9*(D38^(1-$K$9))*(C38^$K$9))  +  ($G$9*(E38^(1-$L$9))*(C38^$L$9))</f>
        <v>0.23669610215337522</v>
      </c>
      <c r="D39" s="45">
        <f>D38  - ($F$9 *(D38^(1-$K$9))*(C38^$K$9))  -  ($H$9*(D38^(1-$N$9))*(E38^$N$9)) +  ($D$9*(C38^(1-$J$9))*(D38^$J$9))  +  ($I$9*(E38^(1-$O$9))*(D38^$O$9))</f>
        <v>0.28085489001450387</v>
      </c>
      <c r="E39" s="45">
        <f t="shared" si="5"/>
        <v>0.48244900783212091</v>
      </c>
      <c r="G39" s="45">
        <f>G38 - ($D$8*(G38^(1-$J$8))*(H38^$J$8))  -  ($E$8*(G38^(1-$M$8))*(I38^$M$8))  +  ($F$8*(H38^(1-$K$8))*(G38^$K$8))  +  ($G$8*(I38^(1-$L$8))*(G38^$L$8))</f>
        <v>0.29014376799589586</v>
      </c>
      <c r="H39" s="45">
        <f>H38  - ($F$8 *(H38^(1-$K$8))*(G38^$K$8))  -  ($H$8*(H38^(1-$N$8))*(I38^$N$8)) +  ($D$8*(G38^(1-$J$8))*(H38^$J$8))  +  ($I$8*(I38^(1-$O$8))*(H38^$O$8))</f>
        <v>0.3031715386258485</v>
      </c>
      <c r="I39" s="45">
        <f t="shared" si="6"/>
        <v>0.40668469337825569</v>
      </c>
      <c r="K39" s="45">
        <f>K38 - ($D$7*(K38^(1-$J$7))*(L38^$J$7))  -  ($E$7*(K38^(1-$M$7))*(M38^$M$7))  +  ($F$7*(L38^(1-$K$7))*(K38^$K$7))  +  ($G$7*(M38^(1-$L$7))*(K38^$L$7))</f>
        <v>0.37311659882796006</v>
      </c>
      <c r="L39" s="45">
        <f>L38  - ($F$7 *(L38^(1-$K$7))*(K38^$K$7))  -  ($H$7*(L38^(1-$N$7))*(M38^$N$7)) +  ($D$7*(K38^(1-$J$7))*(L38^$J$7))  +  ($I$7*(M38^(1-$O$7))*(L38^$O$7))</f>
        <v>0.26924018192816684</v>
      </c>
      <c r="M39" s="45">
        <f t="shared" si="7"/>
        <v>0.35764321924387305</v>
      </c>
      <c r="O39" s="45">
        <f>O38 - ($D$6*(O38^(1-$J$6))*(P38^$J$6))  -  ($E$6*(O38^(1-$M$6))*(Q38^$M$6))  +  ($F$6*(P38^(1-$K$6))*(O38^$K$6))  +  ($G$6*(Q38^(1-$L$6))*(O38^$L$6))</f>
        <v>0.38959953741207476</v>
      </c>
      <c r="P39" s="45">
        <f>P38  - ($F$6 *(P38^(1-$K$6))*(O38^$K$6))  -  ($H$6*(P38^(1-$N$6))*(Q38^$N$6)) +  ($D$6*(O38^(1-$J$6))*(P38^$J$6))  +  ($I$6*(Q38^(1-$O$6))*(P38^$O$6))</f>
        <v>0.22545947965163121</v>
      </c>
      <c r="Q39" s="45">
        <f t="shared" si="8"/>
        <v>0.38494098293629403</v>
      </c>
      <c r="S39" s="45">
        <f>S38 - ($D$5*(S38^(1-$J$5))*(T38^$J$5))  -  ($E$5*(S38^(1-$M$5))*(U38^$M$5))  +  ($F$5*(T38^(1-$K$5))*(S38^$K$5))  +  ($G$5*(U38^(1-$L$5))*(S38^$L$5))</f>
        <v>0.43772011698308189</v>
      </c>
      <c r="T39" s="45">
        <f>T38  - ($F$5 *(T38^(1-$K$5))*(S38^$K$5))  -  ($H$5*(T38^(1-$N$5))*(U38^$N$5)) +  ($D$5*(S38^(1-$J$5))*(T38^$J$5))  +  ($I$5*(U38^(1-$O$5))*(T38^$O$5))</f>
        <v>0.24492151390220535</v>
      </c>
      <c r="U39" s="45">
        <f t="shared" si="9"/>
        <v>0.31735836911471277</v>
      </c>
    </row>
    <row r="40" spans="1:21" x14ac:dyDescent="0.25">
      <c r="A40" s="45" t="s">
        <v>62</v>
      </c>
      <c r="B40" s="45">
        <v>2004</v>
      </c>
      <c r="C40" s="45">
        <f>C39 - ($D$9*(C39^(1-$J$9))*(D39^$J$9))  -  ($E$9*(C39^(1-$M$9))*(E39^$M$9))  +  ($F$9*(D39^(1-$K$9))*(C39^$K$9))  +  ($G$9*(E39^(1-$L$9))*(C39^$L$9))</f>
        <v>0.2775516204425465</v>
      </c>
      <c r="D40" s="45">
        <f>D39  - ($F$9 *(D39^(1-$K$9))*(C39^$K$9))  -  ($H$9*(D39^(1-$N$9))*(E39^$N$9)) +  ($D$9*(C39^(1-$J$9))*(D39^$J$9))  +  ($I$9*(E39^(1-$O$9))*(D39^$O$9))</f>
        <v>0.27585058860466244</v>
      </c>
      <c r="E40" s="45">
        <f t="shared" si="5"/>
        <v>0.44659779095279101</v>
      </c>
      <c r="G40" s="45">
        <f>G39 - ($D$8*(G39^(1-$J$8))*(H39^$J$8))  -  ($E$8*(G39^(1-$M$8))*(I39^$M$8))  +  ($F$8*(H39^(1-$K$8))*(G39^$K$8))  +  ($G$8*(I39^(1-$L$8))*(G39^$L$8))</f>
        <v>0.32061797073922343</v>
      </c>
      <c r="H40" s="45">
        <f>H39  - ($F$8 *(H39^(1-$K$8))*(G39^$K$8))  -  ($H$8*(H39^(1-$N$8))*(I39^$N$8)) +  ($D$8*(G39^(1-$J$8))*(H39^$J$8))  +  ($I$8*(I39^(1-$O$8))*(H39^$O$8))</f>
        <v>0.29831042763434329</v>
      </c>
      <c r="I40" s="45">
        <f t="shared" si="6"/>
        <v>0.38107160162643333</v>
      </c>
      <c r="K40" s="45">
        <f>K39 - ($D$7*(K39^(1-$J$7))*(L39^$J$7))  -  ($E$7*(K39^(1-$M$7))*(M39^$M$7))  +  ($F$7*(L39^(1-$K$7))*(K39^$K$7))  +  ($G$7*(M39^(1-$L$7))*(K39^$L$7))</f>
        <v>0.45005240489272352</v>
      </c>
      <c r="L40" s="45">
        <f>L39  - ($F$7 *(L39^(1-$K$7))*(K39^$K$7))  -  ($H$7*(L39^(1-$N$7))*(M39^$N$7)) +  ($D$7*(K39^(1-$J$7))*(L39^$J$7))  +  ($I$7*(M39^(1-$O$7))*(L39^$O$7))</f>
        <v>0.25823029745609599</v>
      </c>
      <c r="M40" s="45">
        <f t="shared" si="7"/>
        <v>0.29171729765118054</v>
      </c>
      <c r="O40" s="45">
        <f>O39 - ($D$6*(O39^(1-$J$6))*(P39^$J$6))  -  ($E$6*(O39^(1-$M$6))*(Q39^$M$6))  +  ($F$6*(P39^(1-$K$6))*(O39^$K$6))  +  ($G$6*(Q39^(1-$L$6))*(O39^$L$6))</f>
        <v>0.41849411071164877</v>
      </c>
      <c r="P40" s="45">
        <f>P39  - ($F$6 *(P39^(1-$K$6))*(O39^$K$6))  -  ($H$6*(P39^(1-$N$6))*(Q39^$N$6)) +  ($D$6*(O39^(1-$J$6))*(P39^$J$6))  +  ($I$6*(Q39^(1-$O$6))*(P39^$O$6))</f>
        <v>0.21829415472727759</v>
      </c>
      <c r="Q40" s="45">
        <f t="shared" si="8"/>
        <v>0.36321173456107364</v>
      </c>
      <c r="S40" s="45">
        <f>S39 - ($D$5*(S39^(1-$J$5))*(T39^$J$5))  -  ($E$5*(S39^(1-$M$5))*(U39^$M$5))  +  ($F$5*(T39^(1-$K$5))*(S39^$K$5))  +  ($G$5*(U39^(1-$L$5))*(S39^$L$5))</f>
        <v>0.45526524845839622</v>
      </c>
      <c r="T40" s="45">
        <f>T39  - ($F$5 *(T39^(1-$K$5))*(S39^$K$5))  -  ($H$5*(T39^(1-$N$5))*(U39^$N$5)) +  ($D$5*(S39^(1-$J$5))*(T39^$J$5))  +  ($I$5*(U39^(1-$O$5))*(T39^$O$5))</f>
        <v>0.25709351058204089</v>
      </c>
      <c r="U40" s="45">
        <f t="shared" si="9"/>
        <v>0.28764124095956289</v>
      </c>
    </row>
    <row r="41" spans="1:21" x14ac:dyDescent="0.25">
      <c r="A41" s="45" t="s">
        <v>62</v>
      </c>
      <c r="B41" s="45">
        <v>2005</v>
      </c>
      <c r="C41" s="45">
        <f>C40 - ($D$9*(C40^(1-$J$9))*(D40^$J$9))  -  ($E$9*(C40^(1-$M$9))*(E40^$M$9))  +  ($F$9*(D40^(1-$K$9))*(C40^$K$9))  +  ($G$9*(E40^(1-$L$9))*(C40^$L$9))</f>
        <v>0.34466375165877527</v>
      </c>
      <c r="D41" s="45">
        <f>D40  - ($F$9 *(D40^(1-$K$9))*(C40^$K$9))  -  ($H$9*(D40^(1-$N$9))*(E40^$N$9)) +  ($D$9*(C40^(1-$J$9))*(D40^$J$9))  +  ($I$9*(E40^(1-$O$9))*(D40^$O$9))</f>
        <v>0.26446319647241939</v>
      </c>
      <c r="E41" s="45">
        <f t="shared" si="5"/>
        <v>0.39087305186880533</v>
      </c>
      <c r="G41" s="45">
        <f>G40 - ($D$8*(G40^(1-$J$8))*(H40^$J$8))  -  ($E$8*(G40^(1-$M$8))*(I40^$M$8))  +  ($F$8*(H40^(1-$K$8))*(G40^$K$8))  +  ($G$8*(I40^(1-$L$8))*(G40^$L$8))</f>
        <v>0.36658320300596464</v>
      </c>
      <c r="H41" s="45">
        <f>H40  - ($F$8 *(H40^(1-$K$8))*(G40^$K$8))  -  ($H$8*(H40^(1-$N$8))*(I40^$N$8)) +  ($D$8*(G40^(1-$J$8))*(H40^$J$8))  +  ($I$8*(I40^(1-$O$8))*(H40^$O$8))</f>
        <v>0.28767010988726938</v>
      </c>
      <c r="I41" s="45">
        <f t="shared" si="6"/>
        <v>0.34574668710676604</v>
      </c>
      <c r="K41" s="45">
        <f>K40 - ($D$7*(K40^(1-$J$7))*(L40^$J$7))  -  ($E$7*(K40^(1-$M$7))*(M40^$M$7))  +  ($F$7*(L40^(1-$K$7))*(K40^$K$7))  +  ($G$7*(M40^(1-$L$7))*(K40^$L$7))</f>
        <v>0.56784217860694719</v>
      </c>
      <c r="L41" s="45">
        <f>L40  - ($F$7 *(L40^(1-$K$7))*(K40^$K$7))  -  ($H$7*(L40^(1-$N$7))*(M40^$N$7)) +  ($D$7*(K40^(1-$J$7))*(L40^$J$7))  +  ($I$7*(M40^(1-$O$7))*(L40^$O$7))</f>
        <v>0.23805457937624258</v>
      </c>
      <c r="M41" s="45">
        <f t="shared" si="7"/>
        <v>0.19410324201681023</v>
      </c>
      <c r="O41" s="45">
        <f>O40 - ($D$6*(O40^(1-$J$6))*(P40^$J$6))  -  ($E$6*(O40^(1-$M$6))*(Q40^$M$6))  +  ($F$6*(P40^(1-$K$6))*(O40^$K$6))  +  ($G$6*(Q40^(1-$L$6))*(O40^$L$6))</f>
        <v>0.45614243161111967</v>
      </c>
      <c r="P41" s="45">
        <f>P40  - ($F$6 *(P40^(1-$K$6))*(O40^$K$6))  -  ($H$6*(P40^(1-$N$6))*(Q40^$N$6)) +  ($D$6*(O40^(1-$J$6))*(P40^$J$6))  +  ($I$6*(Q40^(1-$O$6))*(P40^$O$6))</f>
        <v>0.20970477886717381</v>
      </c>
      <c r="Q41" s="45">
        <f t="shared" si="8"/>
        <v>0.33415278952170652</v>
      </c>
      <c r="S41" s="45">
        <f>S40 - ($D$5*(S40^(1-$J$5))*(T40^$J$5))  -  ($E$5*(S40^(1-$M$5))*(U40^$M$5))  +  ($F$5*(T40^(1-$K$5))*(S40^$K$5))  +  ($G$5*(U40^(1-$L$5))*(S40^$L$5))</f>
        <v>0.4759623108286174</v>
      </c>
      <c r="T41" s="45">
        <f>T40  - ($F$5 *(T40^(1-$K$5))*(S40^$K$5))  -  ($H$5*(T40^(1-$N$5))*(U40^$N$5)) +  ($D$5*(S40^(1-$J$5))*(T40^$J$5))  +  ($I$5*(U40^(1-$O$5))*(T40^$O$5))</f>
        <v>0.27803847368956064</v>
      </c>
      <c r="U41" s="45">
        <f t="shared" si="9"/>
        <v>0.24599921548182196</v>
      </c>
    </row>
    <row r="42" spans="1:21" x14ac:dyDescent="0.25">
      <c r="A42" s="45" t="s">
        <v>62</v>
      </c>
      <c r="B42" s="45">
        <v>2006</v>
      </c>
      <c r="C42" s="45">
        <f>C41 - ($D$9*(C41^(1-$J$9))*(D41^$J$9))  -  ($E$9*(C41^(1-$M$9))*(E41^$M$9))  +  ($F$9*(D41^(1-$K$9))*(C41^$K$9))  +  ($G$9*(E41^(1-$L$9))*(C41^$L$9))</f>
        <v>0.45510074527987338</v>
      </c>
      <c r="D42" s="45">
        <f>D41  - ($F$9 *(D41^(1-$K$9))*(C41^$K$9))  -  ($H$9*(D41^(1-$N$9))*(E41^$N$9)) +  ($D$9*(C41^(1-$J$9))*(D41^$J$9))  +  ($I$9*(E41^(1-$O$9))*(D41^$O$9))</f>
        <v>0.24090844850660365</v>
      </c>
      <c r="E42" s="45">
        <f t="shared" si="5"/>
        <v>0.30399080621352292</v>
      </c>
      <c r="G42" s="45">
        <f>G41 - ($D$8*(G41^(1-$J$8))*(H41^$J$8))  -  ($E$8*(G41^(1-$M$8))*(I41^$M$8))  +  ($F$8*(H41^(1-$K$8))*(G41^$K$8))  +  ($G$8*(I41^(1-$L$8))*(G41^$L$8))</f>
        <v>0.43625443462235758</v>
      </c>
      <c r="H42" s="45">
        <f>H41  - ($F$8 *(H41^(1-$K$8))*(G41^$K$8))  -  ($H$8*(H41^(1-$N$8))*(I41^$N$8)) +  ($D$8*(G41^(1-$J$8))*(H41^$J$8))  +  ($I$8*(I41^(1-$O$8))*(H41^$O$8))</f>
        <v>0.26687993616147215</v>
      </c>
      <c r="I42" s="45">
        <f t="shared" si="6"/>
        <v>0.29686562921617027</v>
      </c>
      <c r="K42" s="45">
        <f>K41 - ($D$7*(K41^(1-$J$7))*(L41^$J$7))  -  ($E$7*(K41^(1-$M$7))*(M41^$M$7))  +  ($F$7*(L41^(1-$K$7))*(K41^$K$7))  +  ($G$7*(M41^(1-$L$7))*(K41^$L$7))</f>
        <v>0.74851682617475457</v>
      </c>
      <c r="L42" s="45">
        <f>L41  - ($F$7 *(L41^(1-$K$7))*(K41^$K$7))  -  ($H$7*(L41^(1-$N$7))*(M41^$N$7)) +  ($D$7*(K41^(1-$J$7))*(L41^$J$7))  +  ($I$7*(M41^(1-$O$7))*(L41^$O$7))</f>
        <v>0.20200233032087489</v>
      </c>
      <c r="M42" s="45">
        <f t="shared" si="7"/>
        <v>4.9480843504370542E-2</v>
      </c>
      <c r="O42" s="45">
        <f>O41 - ($D$6*(O41^(1-$J$6))*(P41^$J$6))  -  ($E$6*(O41^(1-$M$6))*(Q41^$M$6))  +  ($F$6*(P41^(1-$K$6))*(O41^$K$6))  +  ($G$6*(Q41^(1-$L$6))*(O41^$L$6))</f>
        <v>0.50513811837903788</v>
      </c>
      <c r="P42" s="45">
        <f>P41  - ($F$6 *(P41^(1-$K$6))*(O41^$K$6))  -  ($H$6*(P41^(1-$N$6))*(Q41^$N$6)) +  ($D$6*(O41^(1-$J$6))*(P41^$J$6))  +  ($I$6*(Q41^(1-$O$6))*(P41^$O$6))</f>
        <v>0.19970782557532396</v>
      </c>
      <c r="Q42" s="45">
        <f t="shared" si="8"/>
        <v>0.29515405604563816</v>
      </c>
      <c r="S42" s="45">
        <f>S41 - ($D$5*(S41^(1-$J$5))*(T41^$J$5))  -  ($E$5*(S41^(1-$M$5))*(U41^$M$5))  +  ($F$5*(T41^(1-$K$5))*(S41^$K$5))  +  ($G$5*(U41^(1-$L$5))*(S41^$L$5))</f>
        <v>0.49986295126652425</v>
      </c>
      <c r="T42" s="45">
        <f>T41  - ($F$5 *(T41^(1-$K$5))*(S41^$K$5))  -  ($H$5*(T41^(1-$N$5))*(U41^$N$5)) +  ($D$5*(S41^(1-$J$5))*(T41^$J$5))  +  ($I$5*(U41^(1-$O$5))*(T41^$O$5))</f>
        <v>0.31300720270800642</v>
      </c>
      <c r="U42" s="45">
        <f t="shared" si="9"/>
        <v>0.18712984602546934</v>
      </c>
    </row>
    <row r="43" spans="1:21" x14ac:dyDescent="0.25">
      <c r="A43" s="45" t="s">
        <v>62</v>
      </c>
      <c r="B43" s="45">
        <v>2007</v>
      </c>
      <c r="C43" s="45">
        <f>C42 - ($D$9*(C42^(1-$J$9))*(D42^$J$9))  -  ($E$9*(C42^(1-$M$9))*(E42^$M$9))  +  ($F$9*(D42^(1-$K$9))*(C42^$K$9))  +  ($G$9*(E42^(1-$L$9))*(C42^$L$9))</f>
        <v>0.63712626135723127</v>
      </c>
      <c r="D43" s="45">
        <f>D42  - ($F$9 *(D42^(1-$K$9))*(C42^$K$9))  -  ($H$9*(D42^(1-$N$9))*(E42^$N$9)) +  ($D$9*(C42^(1-$J$9))*(D42^$J$9))  +  ($I$9*(E42^(1-$O$9))*(D42^$O$9))</f>
        <v>0.1947736577228121</v>
      </c>
      <c r="E43" s="45">
        <f t="shared" si="5"/>
        <v>0.16810008091995662</v>
      </c>
      <c r="G43" s="45">
        <f>G42 - ($D$8*(G42^(1-$J$8))*(H42^$J$8))  -  ($E$8*(G42^(1-$M$8))*(I42^$M$8))  +  ($F$8*(H42^(1-$K$8))*(G42^$K$8))  +  ($G$8*(I42^(1-$L$8))*(G42^$L$8))</f>
        <v>0.54233743947013391</v>
      </c>
      <c r="H43" s="45">
        <f>H42  - ($F$8 *(H42^(1-$K$8))*(G42^$K$8))  -  ($H$8*(H42^(1-$N$8))*(I42^$N$8)) +  ($D$8*(G42^(1-$J$8))*(H42^$J$8))  +  ($I$8*(I42^(1-$O$8))*(H42^$O$8))</f>
        <v>0.22868583961672698</v>
      </c>
      <c r="I43" s="45">
        <f t="shared" si="6"/>
        <v>0.22897672091313911</v>
      </c>
      <c r="K43" s="45">
        <f>K42 - ($D$7*(K42^(1-$J$7))*(L42^$J$7))  -  ($E$7*(K42^(1-$M$7))*(M42^$M$7))  +  ($F$7*(L42^(1-$K$7))*(K42^$K$7))  +  ($G$7*(M42^(1-$L$7))*(K42^$L$7))</f>
        <v>1.026167065221488</v>
      </c>
      <c r="L43" s="45">
        <f>L42  - ($F$7 *(L42^(1-$K$7))*(K42^$K$7))  -  ($H$7*(L42^(1-$N$7))*(M42^$N$7)) +  ($D$7*(K42^(1-$J$7))*(L42^$J$7))  +  ($I$7*(M42^(1-$O$7))*(L42^$O$7))</f>
        <v>0.1387621871850884</v>
      </c>
      <c r="M43" s="45">
        <f t="shared" si="7"/>
        <v>-0.16492925240657644</v>
      </c>
      <c r="O43" s="45">
        <f>O42 - ($D$6*(O42^(1-$J$6))*(P42^$J$6))  -  ($E$6*(O42^(1-$M$6))*(Q42^$M$6))  +  ($F$6*(P42^(1-$K$6))*(O42^$K$6))  +  ($G$6*(Q42^(1-$L$6))*(O42^$L$6))</f>
        <v>0.56880897388255858</v>
      </c>
      <c r="P43" s="45">
        <f>P42  - ($F$6 *(P42^(1-$K$6))*(O42^$K$6))  -  ($H$6*(P42^(1-$N$6))*(Q42^$N$6)) +  ($D$6*(O42^(1-$J$6))*(P42^$J$6))  +  ($I$6*(Q42^(1-$O$6))*(P42^$O$6))</f>
        <v>0.18858761076589389</v>
      </c>
      <c r="Q43" s="45">
        <f t="shared" si="8"/>
        <v>0.24260341535154753</v>
      </c>
      <c r="S43" s="45">
        <f>S42 - ($D$5*(S42^(1-$J$5))*(T42^$J$5))  -  ($E$5*(S42^(1-$M$5))*(U42^$M$5))  +  ($F$5*(T42^(1-$K$5))*(S42^$K$5))  +  ($G$5*(U42^(1-$L$5))*(S42^$L$5))</f>
        <v>0.52662064967262434</v>
      </c>
      <c r="T43" s="45">
        <f>T42  - ($F$5 *(T42^(1-$K$5))*(S42^$K$5))  -  ($H$5*(T42^(1-$N$5))*(U42^$N$5)) +  ($D$5*(S42^(1-$J$5))*(T42^$J$5))  +  ($I$5*(U42^(1-$O$5))*(T42^$O$5))</f>
        <v>0.37018596173246543</v>
      </c>
      <c r="U43" s="45">
        <f t="shared" si="9"/>
        <v>0.10319338859491023</v>
      </c>
    </row>
    <row r="44" spans="1:21" x14ac:dyDescent="0.25">
      <c r="A44" s="45" t="s">
        <v>62</v>
      </c>
      <c r="B44" s="45">
        <v>2008</v>
      </c>
      <c r="C44" s="45">
        <f>C43 - ($D$9*(C43^(1-$J$9))*(D43^$J$9))  -  ($E$9*(C43^(1-$M$9))*(E43^$M$9))  +  ($F$9*(D43^(1-$K$9))*(C43^$K$9))  +  ($G$9*(E43^(1-$L$9))*(C43^$L$9))</f>
        <v>0.93759375772113596</v>
      </c>
      <c r="D44" s="45">
        <f>D43  - ($F$9 *(D43^(1-$K$9))*(C43^$K$9))  -  ($H$9*(D43^(1-$N$9))*(E43^$N$9)) +  ($D$9*(C43^(1-$J$9))*(D43^$J$9))  +  ($I$9*(E43^(1-$O$9))*(D43^$O$9))</f>
        <v>0.10753867030199973</v>
      </c>
      <c r="E44" s="45">
        <f t="shared" si="5"/>
        <v>-4.513242802313569E-2</v>
      </c>
      <c r="G44" s="45">
        <f>G43 - ($D$8*(G43^(1-$J$8))*(H43^$J$8))  -  ($E$8*(G43^(1-$M$8))*(I43^$M$8))  +  ($F$8*(H43^(1-$K$8))*(G43^$K$8))  +  ($G$8*(I43^(1-$L$8))*(G43^$L$8))</f>
        <v>0.70453458665611712</v>
      </c>
      <c r="H44" s="45">
        <f>H43  - ($F$8 *(H43^(1-$K$8))*(G43^$K$8))  -  ($H$8*(H43^(1-$N$8))*(I43^$N$8)) +  ($D$8*(G43^(1-$J$8))*(H43^$J$8))  +  ($I$8*(I43^(1-$O$8))*(H43^$O$8))</f>
        <v>0.16116004586019145</v>
      </c>
      <c r="I44" s="45">
        <f t="shared" si="6"/>
        <v>0.13430536748369143</v>
      </c>
      <c r="K44" s="45">
        <f>K43 - ($D$7*(K43^(1-$J$7))*(L43^$J$7))  -  ($E$7*(K43^(1-$M$7))*(M43^$M$7))  +  ($F$7*(L43^(1-$K$7))*(K43^$K$7))  +  ($G$7*(M43^(1-$L$7))*(K43^$L$7))</f>
        <v>1.4536391183603199</v>
      </c>
      <c r="L44" s="45">
        <f>L43  - ($F$7 *(L43^(1-$K$7))*(K43^$K$7))  -  ($H$7*(L43^(1-$N$7))*(M43^$N$7)) +  ($D$7*(K43^(1-$J$7))*(L43^$J$7))  +  ($I$7*(M43^(1-$O$7))*(L43^$O$7))</f>
        <v>2.9388757275386715E-2</v>
      </c>
      <c r="M44" s="45">
        <f t="shared" si="7"/>
        <v>-0.48302787563570659</v>
      </c>
      <c r="O44" s="45">
        <f>O43 - ($D$6*(O43^(1-$J$6))*(P43^$J$6))  -  ($E$6*(O43^(1-$M$6))*(Q43^$M$6))  +  ($F$6*(P43^(1-$K$6))*(O43^$K$6))  +  ($G$6*(Q43^(1-$L$6))*(O43^$L$6))</f>
        <v>0.65140424107286576</v>
      </c>
      <c r="P44" s="45">
        <f>P43  - ($F$6 *(P43^(1-$K$6))*(O43^$K$6))  -  ($H$6*(P43^(1-$N$6))*(Q43^$N$6)) +  ($D$6*(O43^(1-$J$6))*(P43^$J$6))  +  ($I$6*(Q43^(1-$O$6))*(P43^$O$6))</f>
        <v>0.17712997199785166</v>
      </c>
      <c r="Q44" s="45">
        <f t="shared" si="8"/>
        <v>0.17146578692928258</v>
      </c>
      <c r="S44" s="45">
        <f>S43 - ($D$5*(S43^(1-$J$5))*(T43^$J$5))  -  ($E$5*(S43^(1-$M$5))*(U43^$M$5))  +  ($F$5*(T43^(1-$K$5))*(S43^$K$5))  +  ($G$5*(U43^(1-$L$5))*(S43^$L$5))</f>
        <v>0.55516825940841008</v>
      </c>
      <c r="T44" s="45">
        <f>T43  - ($F$5 *(T43^(1-$K$5))*(S43^$K$5))  -  ($H$5*(T43^(1-$N$5))*(U43^$N$5)) +  ($D$5*(S43^(1-$J$5))*(T43^$J$5))  +  ($I$5*(U43^(1-$O$5))*(T43^$O$5))</f>
        <v>0.46228931960200009</v>
      </c>
      <c r="U44" s="45">
        <f t="shared" si="9"/>
        <v>-1.7457579010410174E-2</v>
      </c>
    </row>
    <row r="46" spans="1:21" hidden="1" x14ac:dyDescent="0.25"/>
    <row r="47" spans="1:21" hidden="1" x14ac:dyDescent="0.25">
      <c r="A47" s="45" t="s">
        <v>61</v>
      </c>
      <c r="B47" s="45">
        <v>2000</v>
      </c>
      <c r="C47" s="45">
        <f>C14-C25</f>
        <v>0</v>
      </c>
      <c r="D47" s="45">
        <f>D14-D25</f>
        <v>0</v>
      </c>
      <c r="E47" s="45">
        <f>E14-E25</f>
        <v>0</v>
      </c>
      <c r="G47" s="45">
        <f>G14-G25</f>
        <v>0</v>
      </c>
      <c r="H47" s="45">
        <f>H14-H25</f>
        <v>0</v>
      </c>
      <c r="I47" s="45">
        <f>I14-I25</f>
        <v>0</v>
      </c>
      <c r="K47" s="45">
        <f>K14-K25</f>
        <v>0</v>
      </c>
      <c r="L47" s="45">
        <f>L14-L25</f>
        <v>0</v>
      </c>
      <c r="M47" s="45">
        <f>M14-M25</f>
        <v>0</v>
      </c>
      <c r="O47" s="45">
        <f>O14-O25</f>
        <v>0</v>
      </c>
      <c r="P47" s="45">
        <f>P14-P25</f>
        <v>0</v>
      </c>
      <c r="Q47" s="45">
        <f>Q14-Q25</f>
        <v>0</v>
      </c>
      <c r="S47" s="45">
        <f>S14-S25</f>
        <v>0</v>
      </c>
      <c r="T47" s="45">
        <f>T14-T25</f>
        <v>0</v>
      </c>
      <c r="U47" s="45">
        <f>U14-U25</f>
        <v>0</v>
      </c>
    </row>
    <row r="48" spans="1:21" hidden="1" x14ac:dyDescent="0.25">
      <c r="A48" s="45" t="s">
        <v>61</v>
      </c>
      <c r="B48" s="45">
        <v>2001</v>
      </c>
      <c r="C48" s="45">
        <f t="shared" ref="C48:E55" si="10">C15-C26</f>
        <v>-2.1660033626324987E-2</v>
      </c>
      <c r="D48" s="45">
        <f t="shared" si="10"/>
        <v>9.7030269082579723E-3</v>
      </c>
      <c r="E48" s="45">
        <f t="shared" si="10"/>
        <v>1.1957006718066987E-2</v>
      </c>
      <c r="G48" s="45">
        <f t="shared" ref="G48:I55" si="11">G15-G26</f>
        <v>-3.9686958655352489E-2</v>
      </c>
      <c r="H48" s="45">
        <f t="shared" si="11"/>
        <v>1.2175098339817225E-3</v>
      </c>
      <c r="I48" s="45">
        <f t="shared" si="11"/>
        <v>3.8469448811370877E-2</v>
      </c>
      <c r="K48" s="45">
        <f t="shared" ref="K48:M55" si="12">K15-K26</f>
        <v>-6.3421168824124158E-2</v>
      </c>
      <c r="L48" s="45">
        <f t="shared" si="12"/>
        <v>2.6347949908296642E-2</v>
      </c>
      <c r="M48" s="45">
        <f t="shared" si="12"/>
        <v>3.7073218915827544E-2</v>
      </c>
      <c r="O48" s="45">
        <f t="shared" ref="O48:Q55" si="13">O15-O26</f>
        <v>-8.4042397866228635E-2</v>
      </c>
      <c r="P48" s="45">
        <f t="shared" si="13"/>
        <v>5.6153374775758769E-2</v>
      </c>
      <c r="Q48" s="45">
        <f t="shared" si="13"/>
        <v>2.7889023090469867E-2</v>
      </c>
      <c r="S48" s="45">
        <f t="shared" ref="S48:U55" si="14">S15-S26</f>
        <v>-7.069231397014103E-2</v>
      </c>
      <c r="T48" s="45">
        <f t="shared" si="14"/>
        <v>2.2091978215472985E-2</v>
      </c>
      <c r="U48" s="45">
        <f t="shared" si="14"/>
        <v>4.8600335754667989E-2</v>
      </c>
    </row>
    <row r="49" spans="1:21" hidden="1" x14ac:dyDescent="0.25">
      <c r="A49" s="45" t="s">
        <v>61</v>
      </c>
      <c r="B49" s="45">
        <v>2002</v>
      </c>
      <c r="C49" s="45">
        <f t="shared" si="10"/>
        <v>-2.2178038118266796E-2</v>
      </c>
      <c r="D49" s="45">
        <f t="shared" si="10"/>
        <v>-4.6277578430747868E-3</v>
      </c>
      <c r="E49" s="45">
        <f t="shared" si="10"/>
        <v>2.6805795971341473E-2</v>
      </c>
      <c r="G49" s="45">
        <f t="shared" si="11"/>
        <v>-1.0695521649846995E-2</v>
      </c>
      <c r="H49" s="45">
        <f t="shared" si="11"/>
        <v>-1.3155846447731545E-2</v>
      </c>
      <c r="I49" s="45">
        <f t="shared" si="11"/>
        <v>2.3851368107578597E-2</v>
      </c>
      <c r="K49" s="45">
        <f t="shared" si="12"/>
        <v>-2.1693636370249292E-2</v>
      </c>
      <c r="L49" s="45">
        <f t="shared" si="12"/>
        <v>-4.0238033391058248E-2</v>
      </c>
      <c r="M49" s="45">
        <f t="shared" si="12"/>
        <v>6.1931669761307484E-2</v>
      </c>
      <c r="O49" s="45">
        <f t="shared" si="13"/>
        <v>-3.0492104789482471E-2</v>
      </c>
      <c r="P49" s="45">
        <f t="shared" si="13"/>
        <v>-3.5705044403880226E-2</v>
      </c>
      <c r="Q49" s="45">
        <f t="shared" si="13"/>
        <v>6.6197149203362671E-2</v>
      </c>
      <c r="S49" s="45">
        <f t="shared" si="14"/>
        <v>-8.4576769517899913E-2</v>
      </c>
      <c r="T49" s="45">
        <f t="shared" si="14"/>
        <v>2.3962404717863706E-2</v>
      </c>
      <c r="U49" s="45">
        <f t="shared" si="14"/>
        <v>6.0614364790036235E-2</v>
      </c>
    </row>
    <row r="50" spans="1:21" hidden="1" x14ac:dyDescent="0.25">
      <c r="A50" s="45" t="s">
        <v>61</v>
      </c>
      <c r="B50" s="45">
        <v>2003</v>
      </c>
      <c r="C50" s="45">
        <f t="shared" si="10"/>
        <v>2.6242017927677247E-2</v>
      </c>
      <c r="D50" s="45">
        <f t="shared" si="10"/>
        <v>-4.0271995519462644E-2</v>
      </c>
      <c r="E50" s="45">
        <f t="shared" si="10"/>
        <v>1.4029977581785369E-2</v>
      </c>
      <c r="G50" s="45">
        <f t="shared" si="11"/>
        <v>2.6252824801928781E-2</v>
      </c>
      <c r="H50" s="45">
        <f t="shared" si="11"/>
        <v>-2.1604891739186949E-2</v>
      </c>
      <c r="I50" s="45">
        <f t="shared" si="11"/>
        <v>-4.6479330627419158E-3</v>
      </c>
      <c r="K50" s="45">
        <f t="shared" si="12"/>
        <v>1.6884304275436413E-2</v>
      </c>
      <c r="L50" s="45">
        <f t="shared" si="12"/>
        <v>-1.749294991343997E-2</v>
      </c>
      <c r="M50" s="45">
        <f t="shared" si="12"/>
        <v>6.0864563800355764E-4</v>
      </c>
      <c r="O50" s="45">
        <f t="shared" si="13"/>
        <v>-6.5143960940512169E-3</v>
      </c>
      <c r="P50" s="45">
        <f t="shared" si="13"/>
        <v>-1.1840426291910899E-2</v>
      </c>
      <c r="Q50" s="45">
        <f t="shared" si="13"/>
        <v>1.83548223859622E-2</v>
      </c>
      <c r="S50" s="45">
        <f t="shared" si="14"/>
        <v>-9.837114289585891E-4</v>
      </c>
      <c r="T50" s="45">
        <f t="shared" si="14"/>
        <v>1.9724773144366714E-3</v>
      </c>
      <c r="U50" s="45">
        <f t="shared" si="14"/>
        <v>-9.887658854780268E-4</v>
      </c>
    </row>
    <row r="51" spans="1:21" hidden="1" x14ac:dyDescent="0.25">
      <c r="A51" s="45" t="s">
        <v>61</v>
      </c>
      <c r="B51" s="45">
        <v>2004</v>
      </c>
      <c r="C51" s="45">
        <f t="shared" si="10"/>
        <v>-3.2145403510417947E-3</v>
      </c>
      <c r="D51" s="45">
        <f t="shared" si="10"/>
        <v>1.2905582962733697E-2</v>
      </c>
      <c r="E51" s="45">
        <f t="shared" si="10"/>
        <v>-9.6910426116919579E-3</v>
      </c>
      <c r="G51" s="45">
        <f t="shared" si="11"/>
        <v>-4.5020767785362015E-3</v>
      </c>
      <c r="H51" s="45">
        <f t="shared" si="11"/>
        <v>-2.6168208657342817E-2</v>
      </c>
      <c r="I51" s="45">
        <f t="shared" si="11"/>
        <v>3.0670285435878908E-2</v>
      </c>
      <c r="K51" s="45">
        <f t="shared" si="12"/>
        <v>-1.5035241189033016E-2</v>
      </c>
      <c r="L51" s="45">
        <f t="shared" si="12"/>
        <v>1.2407792190819444E-3</v>
      </c>
      <c r="M51" s="45">
        <f t="shared" si="12"/>
        <v>1.3794461969951155E-2</v>
      </c>
      <c r="O51" s="45">
        <f t="shared" si="13"/>
        <v>1.4518809947372868E-2</v>
      </c>
      <c r="P51" s="45">
        <f t="shared" si="13"/>
        <v>-1.2567051503036608E-2</v>
      </c>
      <c r="Q51" s="45">
        <f t="shared" si="13"/>
        <v>-1.9517584343362593E-3</v>
      </c>
      <c r="S51" s="45">
        <f t="shared" si="14"/>
        <v>3.1880217270596756E-4</v>
      </c>
      <c r="T51" s="45">
        <f t="shared" si="14"/>
        <v>-5.0441823951622999E-2</v>
      </c>
      <c r="U51" s="45">
        <f t="shared" si="14"/>
        <v>5.0123021778916976E-2</v>
      </c>
    </row>
    <row r="52" spans="1:21" hidden="1" x14ac:dyDescent="0.25">
      <c r="A52" s="45" t="s">
        <v>61</v>
      </c>
      <c r="B52" s="45">
        <v>2005</v>
      </c>
      <c r="C52" s="45">
        <f t="shared" si="10"/>
        <v>2.1989495510317397E-2</v>
      </c>
      <c r="D52" s="45">
        <f t="shared" si="10"/>
        <v>-9.6409417071195991E-3</v>
      </c>
      <c r="E52" s="45">
        <f t="shared" si="10"/>
        <v>-1.2348553803197881E-2</v>
      </c>
      <c r="G52" s="45">
        <f t="shared" si="11"/>
        <v>1.3831309056327512E-2</v>
      </c>
      <c r="H52" s="45">
        <f t="shared" si="11"/>
        <v>3.0578818897516347E-2</v>
      </c>
      <c r="I52" s="45">
        <f t="shared" si="11"/>
        <v>-4.4410127953843803E-2</v>
      </c>
      <c r="K52" s="45">
        <f t="shared" si="12"/>
        <v>4.5354675319333571E-2</v>
      </c>
      <c r="L52" s="45">
        <f t="shared" si="12"/>
        <v>-1.9571428254366863E-4</v>
      </c>
      <c r="M52" s="45">
        <f t="shared" si="12"/>
        <v>-4.5158961036789957E-2</v>
      </c>
      <c r="O52" s="45">
        <f t="shared" si="13"/>
        <v>3.4840879214156351E-2</v>
      </c>
      <c r="P52" s="45">
        <f t="shared" si="13"/>
        <v>2.2858046174819346E-2</v>
      </c>
      <c r="Q52" s="45">
        <f t="shared" si="13"/>
        <v>-5.7698925388975697E-2</v>
      </c>
      <c r="S52" s="45">
        <f t="shared" si="14"/>
        <v>3.2371016332574887E-2</v>
      </c>
      <c r="T52" s="45">
        <f t="shared" si="14"/>
        <v>-7.2494646043786415E-3</v>
      </c>
      <c r="U52" s="45">
        <f t="shared" si="14"/>
        <v>-2.512155172819619E-2</v>
      </c>
    </row>
    <row r="53" spans="1:21" hidden="1" x14ac:dyDescent="0.25">
      <c r="A53" s="45" t="s">
        <v>61</v>
      </c>
      <c r="B53" s="45">
        <v>2006</v>
      </c>
      <c r="C53" s="45">
        <f t="shared" si="10"/>
        <v>-2.4677701784420802E-2</v>
      </c>
      <c r="D53" s="45">
        <f t="shared" si="10"/>
        <v>5.661704034223225E-3</v>
      </c>
      <c r="E53" s="45">
        <f t="shared" si="10"/>
        <v>1.9015997750197688E-2</v>
      </c>
      <c r="G53" s="45">
        <f t="shared" si="11"/>
        <v>-8.9106889768750253E-3</v>
      </c>
      <c r="H53" s="45">
        <f t="shared" si="11"/>
        <v>7.166446852142655E-3</v>
      </c>
      <c r="I53" s="45">
        <f t="shared" si="11"/>
        <v>1.7442421247323425E-3</v>
      </c>
      <c r="K53" s="45">
        <f t="shared" si="12"/>
        <v>-3.2364332094019677E-2</v>
      </c>
      <c r="L53" s="45">
        <f t="shared" si="12"/>
        <v>2.3301771800030541E-2</v>
      </c>
      <c r="M53" s="45">
        <f t="shared" si="12"/>
        <v>9.0625602939891081E-3</v>
      </c>
      <c r="O53" s="45">
        <f t="shared" si="13"/>
        <v>3.1215737124074494E-2</v>
      </c>
      <c r="P53" s="45">
        <f t="shared" si="13"/>
        <v>-3.8949680284393468E-2</v>
      </c>
      <c r="Q53" s="45">
        <f t="shared" si="13"/>
        <v>7.7339431603190567E-3</v>
      </c>
      <c r="S53" s="45">
        <f t="shared" si="14"/>
        <v>3.7567921960356104E-2</v>
      </c>
      <c r="T53" s="45">
        <f t="shared" si="14"/>
        <v>-3.6753203272946816E-2</v>
      </c>
      <c r="U53" s="45">
        <f t="shared" si="14"/>
        <v>-8.1471868740934372E-4</v>
      </c>
    </row>
    <row r="54" spans="1:21" hidden="1" x14ac:dyDescent="0.25">
      <c r="A54" s="45" t="s">
        <v>61</v>
      </c>
      <c r="B54" s="45">
        <v>2007</v>
      </c>
      <c r="C54" s="45">
        <f t="shared" si="10"/>
        <v>1.4633598642899454E-2</v>
      </c>
      <c r="D54" s="45">
        <f t="shared" si="10"/>
        <v>3.0936905832227024E-2</v>
      </c>
      <c r="E54" s="45">
        <f t="shared" si="10"/>
        <v>-4.557050447512645E-2</v>
      </c>
      <c r="G54" s="45">
        <f t="shared" si="11"/>
        <v>5.1341338603092812E-3</v>
      </c>
      <c r="H54" s="45">
        <f t="shared" si="11"/>
        <v>1.200024606016814E-2</v>
      </c>
      <c r="I54" s="45">
        <f t="shared" si="11"/>
        <v>-1.7134379930477395E-2</v>
      </c>
      <c r="K54" s="45">
        <f t="shared" si="12"/>
        <v>2.8920974022360019E-2</v>
      </c>
      <c r="L54" s="45">
        <f t="shared" si="12"/>
        <v>1.5131196654401297E-2</v>
      </c>
      <c r="M54" s="45">
        <f t="shared" si="12"/>
        <v>-4.4052170686761372E-2</v>
      </c>
      <c r="O54" s="45">
        <f t="shared" si="13"/>
        <v>2.7487566602735131E-2</v>
      </c>
      <c r="P54" s="45">
        <f t="shared" si="13"/>
        <v>7.8454884582110362E-3</v>
      </c>
      <c r="Q54" s="45">
        <f t="shared" si="13"/>
        <v>-3.5333055070946084E-2</v>
      </c>
      <c r="S54" s="45">
        <f t="shared" si="14"/>
        <v>4.7601043561132914E-2</v>
      </c>
      <c r="T54" s="45">
        <f t="shared" si="14"/>
        <v>4.8863629770009798E-2</v>
      </c>
      <c r="U54" s="45">
        <f t="shared" si="14"/>
        <v>-9.6464673331142614E-2</v>
      </c>
    </row>
    <row r="55" spans="1:21" hidden="1" x14ac:dyDescent="0.25">
      <c r="A55" s="45" t="s">
        <v>61</v>
      </c>
      <c r="B55" s="45">
        <v>2008</v>
      </c>
      <c r="C55" s="45">
        <f t="shared" si="10"/>
        <v>1.1390807178998236E-2</v>
      </c>
      <c r="D55" s="45">
        <f t="shared" si="10"/>
        <v>-2.0448430486728064E-3</v>
      </c>
      <c r="E55" s="45">
        <f t="shared" si="10"/>
        <v>-9.3459641303255125E-3</v>
      </c>
      <c r="G55" s="45">
        <f t="shared" si="11"/>
        <v>1.6694901578687332E-2</v>
      </c>
      <c r="H55" s="45">
        <f t="shared" si="11"/>
        <v>1.1156722447032197E-2</v>
      </c>
      <c r="I55" s="45">
        <f t="shared" si="11"/>
        <v>-2.7851624025719501E-2</v>
      </c>
      <c r="K55" s="45">
        <f t="shared" si="12"/>
        <v>5.3332903533237608E-2</v>
      </c>
      <c r="L55" s="45">
        <f t="shared" si="12"/>
        <v>-1.014369202303661E-2</v>
      </c>
      <c r="M55" s="45">
        <f t="shared" si="12"/>
        <v>-4.3189211510200942E-2</v>
      </c>
      <c r="O55" s="45">
        <f t="shared" si="13"/>
        <v>2.8052531089445387E-2</v>
      </c>
      <c r="P55" s="45">
        <f t="shared" si="13"/>
        <v>1.8054635884795334E-2</v>
      </c>
      <c r="Q55" s="45">
        <f t="shared" si="13"/>
        <v>-4.6107166964240776E-2</v>
      </c>
      <c r="S55" s="45">
        <f t="shared" si="14"/>
        <v>5.0834382940885284E-2</v>
      </c>
      <c r="T55" s="45">
        <f t="shared" si="14"/>
        <v>3.5409709593635375E-3</v>
      </c>
      <c r="U55" s="45">
        <f t="shared" si="14"/>
        <v>-5.4375353900248946E-2</v>
      </c>
    </row>
    <row r="56" spans="1:21" hidden="1" x14ac:dyDescent="0.25"/>
    <row r="57" spans="1:21" hidden="1" x14ac:dyDescent="0.25"/>
    <row r="58" spans="1:21" hidden="1" x14ac:dyDescent="0.25">
      <c r="A58" s="45" t="s">
        <v>62</v>
      </c>
      <c r="B58" s="45">
        <v>2000</v>
      </c>
      <c r="C58" s="45">
        <f>C14-C36</f>
        <v>0</v>
      </c>
      <c r="D58" s="45">
        <f>D14-D36</f>
        <v>0</v>
      </c>
      <c r="E58" s="45">
        <f>E14-E36</f>
        <v>0</v>
      </c>
      <c r="G58" s="45">
        <f>G14-G36</f>
        <v>0</v>
      </c>
      <c r="H58" s="45">
        <f>H14-H36</f>
        <v>0</v>
      </c>
      <c r="I58" s="45">
        <f>I14-I36</f>
        <v>0</v>
      </c>
      <c r="K58" s="45">
        <f>K14-K36</f>
        <v>0</v>
      </c>
      <c r="L58" s="45">
        <f>L14-L36</f>
        <v>0</v>
      </c>
      <c r="M58" s="45">
        <f>M14-M36</f>
        <v>0</v>
      </c>
      <c r="O58" s="45">
        <f>O14-O36</f>
        <v>0</v>
      </c>
      <c r="P58" s="45">
        <f>P14-P36</f>
        <v>0</v>
      </c>
      <c r="Q58" s="45">
        <f>Q14-Q36</f>
        <v>0</v>
      </c>
      <c r="S58" s="45">
        <f>S14-S36</f>
        <v>0</v>
      </c>
      <c r="T58" s="45">
        <f>T14-T36</f>
        <v>0</v>
      </c>
      <c r="U58" s="45">
        <f>U14-U36</f>
        <v>0</v>
      </c>
    </row>
    <row r="59" spans="1:21" hidden="1" x14ac:dyDescent="0.25">
      <c r="A59" s="45" t="s">
        <v>62</v>
      </c>
      <c r="B59" s="45">
        <v>2001</v>
      </c>
      <c r="C59" s="45">
        <f t="shared" ref="C59:E66" si="15">C15-C37</f>
        <v>-2.1660033626324987E-2</v>
      </c>
      <c r="D59" s="45">
        <f t="shared" si="15"/>
        <v>9.7030269082579723E-3</v>
      </c>
      <c r="E59" s="45">
        <f t="shared" si="15"/>
        <v>1.1957006718066987E-2</v>
      </c>
      <c r="G59" s="45">
        <f t="shared" ref="G59:I66" si="16">G15-G37</f>
        <v>-3.9686958655352489E-2</v>
      </c>
      <c r="H59" s="45">
        <f t="shared" si="16"/>
        <v>1.2175098339817225E-3</v>
      </c>
      <c r="I59" s="45">
        <f t="shared" si="16"/>
        <v>3.8469448811370877E-2</v>
      </c>
      <c r="K59" s="45">
        <f t="shared" ref="K59:M66" si="17">K15-K37</f>
        <v>-6.3421168824124158E-2</v>
      </c>
      <c r="L59" s="45">
        <f t="shared" si="17"/>
        <v>2.6347949908296642E-2</v>
      </c>
      <c r="M59" s="45">
        <f t="shared" si="17"/>
        <v>3.7073218915827544E-2</v>
      </c>
      <c r="O59" s="45">
        <f t="shared" ref="O59:Q66" si="18">O15-O37</f>
        <v>-8.4042397866228635E-2</v>
      </c>
      <c r="P59" s="45">
        <f t="shared" si="18"/>
        <v>5.6153374775758769E-2</v>
      </c>
      <c r="Q59" s="45">
        <f t="shared" si="18"/>
        <v>2.7889023090469867E-2</v>
      </c>
      <c r="S59" s="45">
        <f t="shared" ref="S59:U66" si="19">S15-S37</f>
        <v>-7.069231397014103E-2</v>
      </c>
      <c r="T59" s="45">
        <f t="shared" si="19"/>
        <v>2.2091978215472985E-2</v>
      </c>
      <c r="U59" s="45">
        <f t="shared" si="19"/>
        <v>4.8600335754667989E-2</v>
      </c>
    </row>
    <row r="60" spans="1:21" hidden="1" x14ac:dyDescent="0.25">
      <c r="A60" s="45" t="s">
        <v>62</v>
      </c>
      <c r="B60" s="45">
        <v>2002</v>
      </c>
      <c r="C60" s="45">
        <f t="shared" si="15"/>
        <v>-5.8189991640617222E-2</v>
      </c>
      <c r="D60" s="45">
        <f t="shared" si="15"/>
        <v>1.2203702582745446E-2</v>
      </c>
      <c r="E60" s="45">
        <f t="shared" si="15"/>
        <v>4.5986289067871722E-2</v>
      </c>
      <c r="G60" s="45">
        <f t="shared" si="16"/>
        <v>-7.0030558592948267E-2</v>
      </c>
      <c r="H60" s="45">
        <f t="shared" si="16"/>
        <v>-6.6267215373442268E-3</v>
      </c>
      <c r="I60" s="45">
        <f t="shared" si="16"/>
        <v>7.665728014029255E-2</v>
      </c>
      <c r="K60" s="45">
        <f t="shared" si="17"/>
        <v>-0.12054525811653832</v>
      </c>
      <c r="L60" s="45">
        <f t="shared" si="17"/>
        <v>3.2580610133738364E-3</v>
      </c>
      <c r="M60" s="45">
        <f t="shared" si="17"/>
        <v>0.11728719710316443</v>
      </c>
      <c r="O60" s="45">
        <f t="shared" si="18"/>
        <v>-0.14275591472485863</v>
      </c>
      <c r="P60" s="45">
        <f t="shared" si="18"/>
        <v>4.5771390738099049E-2</v>
      </c>
      <c r="Q60" s="45">
        <f t="shared" si="18"/>
        <v>9.6984523996759608E-2</v>
      </c>
      <c r="S60" s="45">
        <f t="shared" si="19"/>
        <v>-0.17352652736793331</v>
      </c>
      <c r="T60" s="45">
        <f t="shared" si="19"/>
        <v>5.0395684395950296E-2</v>
      </c>
      <c r="U60" s="45">
        <f t="shared" si="19"/>
        <v>0.12313084296198296</v>
      </c>
    </row>
    <row r="61" spans="1:21" hidden="1" x14ac:dyDescent="0.25">
      <c r="A61" s="45" t="s">
        <v>62</v>
      </c>
      <c r="B61" s="45">
        <v>2003</v>
      </c>
      <c r="C61" s="45">
        <f t="shared" si="15"/>
        <v>-6.9655743413375243E-2</v>
      </c>
      <c r="D61" s="45">
        <f t="shared" si="15"/>
        <v>-1.6280898984503855E-2</v>
      </c>
      <c r="E61" s="45">
        <f t="shared" si="15"/>
        <v>8.593664238787907E-2</v>
      </c>
      <c r="G61" s="45">
        <f t="shared" si="16"/>
        <v>-7.7545342795895866E-2</v>
      </c>
      <c r="H61" s="45">
        <f t="shared" si="16"/>
        <v>-2.2659727605848501E-2</v>
      </c>
      <c r="I61" s="45">
        <f t="shared" si="16"/>
        <v>0.10020507040174426</v>
      </c>
      <c r="K61" s="45">
        <f t="shared" si="17"/>
        <v>-0.16625203481796005</v>
      </c>
      <c r="L61" s="45">
        <f t="shared" si="17"/>
        <v>-7.6446346181668345E-3</v>
      </c>
      <c r="M61" s="45">
        <f t="shared" si="17"/>
        <v>0.17389666943612697</v>
      </c>
      <c r="O61" s="45">
        <f t="shared" si="18"/>
        <v>-0.19332955517207476</v>
      </c>
      <c r="P61" s="45">
        <f t="shared" si="18"/>
        <v>4.7187056758368762E-2</v>
      </c>
      <c r="Q61" s="45">
        <f t="shared" si="18"/>
        <v>0.14614249841370602</v>
      </c>
      <c r="S61" s="45">
        <f t="shared" si="19"/>
        <v>-0.21902683204308188</v>
      </c>
      <c r="T61" s="45">
        <f t="shared" si="19"/>
        <v>6.0886108597794641E-2</v>
      </c>
      <c r="U61" s="45">
        <f t="shared" si="19"/>
        <v>0.15814072344528723</v>
      </c>
    </row>
    <row r="62" spans="1:21" hidden="1" x14ac:dyDescent="0.25">
      <c r="A62" s="45" t="s">
        <v>62</v>
      </c>
      <c r="B62" s="45">
        <v>2004</v>
      </c>
      <c r="C62" s="45">
        <f t="shared" si="15"/>
        <v>-0.1161166428625465</v>
      </c>
      <c r="D62" s="45">
        <f t="shared" si="15"/>
        <v>-5.6712164046624491E-3</v>
      </c>
      <c r="E62" s="45">
        <f t="shared" si="15"/>
        <v>0.12178785926720898</v>
      </c>
      <c r="G62" s="45">
        <f t="shared" si="16"/>
        <v>-0.11786206522922343</v>
      </c>
      <c r="H62" s="45">
        <f t="shared" si="16"/>
        <v>-4.9294679604343306E-2</v>
      </c>
      <c r="I62" s="45">
        <f t="shared" si="16"/>
        <v>0.16715674483356663</v>
      </c>
      <c r="K62" s="45">
        <f t="shared" si="17"/>
        <v>-0.26637893550272351</v>
      </c>
      <c r="L62" s="45">
        <f t="shared" si="17"/>
        <v>-4.055900426095993E-3</v>
      </c>
      <c r="M62" s="45">
        <f t="shared" si="17"/>
        <v>0.27043483592881951</v>
      </c>
      <c r="O62" s="45">
        <f t="shared" si="18"/>
        <v>-0.23732181941164879</v>
      </c>
      <c r="P62" s="45">
        <f t="shared" si="18"/>
        <v>4.369518808272238E-2</v>
      </c>
      <c r="Q62" s="45">
        <f t="shared" si="18"/>
        <v>0.19362663133892638</v>
      </c>
      <c r="S62" s="45">
        <f t="shared" si="19"/>
        <v>-0.27468448620839625</v>
      </c>
      <c r="T62" s="45">
        <f t="shared" si="19"/>
        <v>1.967599939795911E-2</v>
      </c>
      <c r="U62" s="45">
        <f t="shared" si="19"/>
        <v>0.25500848681043708</v>
      </c>
    </row>
    <row r="63" spans="1:21" hidden="1" x14ac:dyDescent="0.25">
      <c r="A63" s="45" t="s">
        <v>62</v>
      </c>
      <c r="B63" s="45">
        <v>2005</v>
      </c>
      <c r="C63" s="45">
        <f t="shared" si="15"/>
        <v>-0.16753370681877527</v>
      </c>
      <c r="D63" s="45">
        <f t="shared" si="15"/>
        <v>-7.7367390724193963E-3</v>
      </c>
      <c r="E63" s="45">
        <f t="shared" si="15"/>
        <v>0.17527044589119462</v>
      </c>
      <c r="G63" s="45">
        <f t="shared" si="16"/>
        <v>-0.15693753371596464</v>
      </c>
      <c r="H63" s="45">
        <f t="shared" si="16"/>
        <v>-2.5859086267269349E-2</v>
      </c>
      <c r="I63" s="45">
        <f t="shared" si="16"/>
        <v>0.18279661998323404</v>
      </c>
      <c r="K63" s="45">
        <f t="shared" si="17"/>
        <v>-0.3581946832469472</v>
      </c>
      <c r="L63" s="45">
        <f t="shared" si="17"/>
        <v>4.0604484537574148E-3</v>
      </c>
      <c r="M63" s="45">
        <f t="shared" si="17"/>
        <v>0.35413423479318978</v>
      </c>
      <c r="O63" s="45">
        <f t="shared" si="18"/>
        <v>-0.27319394138111963</v>
      </c>
      <c r="P63" s="45">
        <f t="shared" si="18"/>
        <v>6.9158453812826204E-2</v>
      </c>
      <c r="Q63" s="45">
        <f t="shared" si="18"/>
        <v>0.20403548756829343</v>
      </c>
      <c r="S63" s="45">
        <f t="shared" si="19"/>
        <v>-0.3080857228086174</v>
      </c>
      <c r="T63" s="45">
        <f t="shared" si="19"/>
        <v>-7.6210508195606042E-3</v>
      </c>
      <c r="U63" s="45">
        <f t="shared" si="19"/>
        <v>0.31570677362817806</v>
      </c>
    </row>
    <row r="64" spans="1:21" hidden="1" x14ac:dyDescent="0.25">
      <c r="A64" s="45" t="s">
        <v>62</v>
      </c>
      <c r="B64" s="45">
        <v>2006</v>
      </c>
      <c r="C64" s="45">
        <f t="shared" si="15"/>
        <v>-0.29815007262987336</v>
      </c>
      <c r="D64" s="45">
        <f t="shared" si="15"/>
        <v>9.0915514933963548E-3</v>
      </c>
      <c r="E64" s="45">
        <f t="shared" si="15"/>
        <v>0.28905852113647712</v>
      </c>
      <c r="G64" s="45">
        <f t="shared" si="16"/>
        <v>-0.24038829289235758</v>
      </c>
      <c r="H64" s="45">
        <f t="shared" si="16"/>
        <v>-1.0974424351472167E-2</v>
      </c>
      <c r="I64" s="45">
        <f t="shared" si="16"/>
        <v>0.25136271724382969</v>
      </c>
      <c r="K64" s="45">
        <f t="shared" si="17"/>
        <v>-0.57597508220475457</v>
      </c>
      <c r="L64" s="45">
        <f t="shared" si="17"/>
        <v>4.3823272649125111E-2</v>
      </c>
      <c r="M64" s="45">
        <f t="shared" si="17"/>
        <v>0.53215180955562946</v>
      </c>
      <c r="O64" s="45">
        <f t="shared" si="18"/>
        <v>-0.32485392654903789</v>
      </c>
      <c r="P64" s="45">
        <f t="shared" si="18"/>
        <v>4.451952788467603E-2</v>
      </c>
      <c r="Q64" s="45">
        <f t="shared" si="18"/>
        <v>0.28033439866436183</v>
      </c>
      <c r="S64" s="45">
        <f t="shared" si="19"/>
        <v>-0.34196821442652425</v>
      </c>
      <c r="T64" s="45">
        <f t="shared" si="19"/>
        <v>-8.3424625578006423E-2</v>
      </c>
      <c r="U64" s="45">
        <f t="shared" si="19"/>
        <v>0.42539284000453059</v>
      </c>
    </row>
    <row r="65" spans="1:21" hidden="1" x14ac:dyDescent="0.25">
      <c r="A65" s="45" t="s">
        <v>62</v>
      </c>
      <c r="B65" s="45">
        <v>2007</v>
      </c>
      <c r="C65" s="45">
        <f t="shared" si="15"/>
        <v>-0.47344913131723132</v>
      </c>
      <c r="D65" s="45">
        <f t="shared" si="15"/>
        <v>7.2042485777187887E-2</v>
      </c>
      <c r="E65" s="45">
        <f t="shared" si="15"/>
        <v>0.40140664554004335</v>
      </c>
      <c r="G65" s="45">
        <f t="shared" si="16"/>
        <v>-0.35237680955013395</v>
      </c>
      <c r="H65" s="45">
        <f t="shared" si="16"/>
        <v>2.5251168253273032E-2</v>
      </c>
      <c r="I65" s="45">
        <f t="shared" si="16"/>
        <v>0.32712564128686084</v>
      </c>
      <c r="K65" s="45">
        <f t="shared" si="17"/>
        <v>-0.84898710233148811</v>
      </c>
      <c r="L65" s="45">
        <f t="shared" si="17"/>
        <v>0.10613577199491159</v>
      </c>
      <c r="M65" s="45">
        <f t="shared" si="17"/>
        <v>0.74285133032657635</v>
      </c>
      <c r="O65" s="45">
        <f t="shared" si="18"/>
        <v>-0.39296527939255854</v>
      </c>
      <c r="P65" s="45">
        <f t="shared" si="18"/>
        <v>4.6758748024106095E-2</v>
      </c>
      <c r="Q65" s="45">
        <f t="shared" si="18"/>
        <v>0.34620653135845258</v>
      </c>
      <c r="S65" s="45">
        <f t="shared" si="19"/>
        <v>-0.36781847181262434</v>
      </c>
      <c r="T65" s="45">
        <f t="shared" si="19"/>
        <v>-0.1197322412224654</v>
      </c>
      <c r="U65" s="45">
        <f t="shared" si="19"/>
        <v>0.48755071303508979</v>
      </c>
    </row>
    <row r="66" spans="1:21" hidden="1" x14ac:dyDescent="0.25">
      <c r="A66" s="45" t="s">
        <v>62</v>
      </c>
      <c r="B66" s="45">
        <v>2008</v>
      </c>
      <c r="C66" s="45">
        <f t="shared" si="15"/>
        <v>-0.7671901702811359</v>
      </c>
      <c r="D66" s="45">
        <f t="shared" si="15"/>
        <v>0.15142993956800024</v>
      </c>
      <c r="E66" s="45">
        <f t="shared" si="15"/>
        <v>0.61576023071313568</v>
      </c>
      <c r="G66" s="45">
        <f t="shared" si="16"/>
        <v>-0.51162120082611717</v>
      </c>
      <c r="H66" s="45">
        <f t="shared" si="16"/>
        <v>8.9824206109808569E-2</v>
      </c>
      <c r="I66" s="45">
        <f t="shared" si="16"/>
        <v>0.42179699471630855</v>
      </c>
      <c r="K66" s="45">
        <f t="shared" si="17"/>
        <v>-1.2449192667803199</v>
      </c>
      <c r="L66" s="45">
        <f t="shared" si="17"/>
        <v>0.18860753214461329</v>
      </c>
      <c r="M66" s="45">
        <f t="shared" si="17"/>
        <v>1.0563117346357065</v>
      </c>
      <c r="O66" s="45">
        <f t="shared" si="18"/>
        <v>-0.4800010439128658</v>
      </c>
      <c r="P66" s="45">
        <f t="shared" si="18"/>
        <v>5.3775889462148341E-2</v>
      </c>
      <c r="Q66" s="45">
        <f t="shared" si="18"/>
        <v>0.4262251544607174</v>
      </c>
      <c r="S66" s="45">
        <f t="shared" si="19"/>
        <v>-0.3936437584984101</v>
      </c>
      <c r="T66" s="45">
        <f t="shared" si="19"/>
        <v>-0.22453977332200009</v>
      </c>
      <c r="U66" s="45">
        <f t="shared" si="19"/>
        <v>0.61818353182041008</v>
      </c>
    </row>
    <row r="68" spans="1:21" x14ac:dyDescent="0.25">
      <c r="B68" s="45" t="s">
        <v>64</v>
      </c>
    </row>
    <row r="69" spans="1:21" x14ac:dyDescent="0.25">
      <c r="A69" s="45" t="s">
        <v>65</v>
      </c>
      <c r="B69" s="45" t="s">
        <v>63</v>
      </c>
      <c r="C69" s="121">
        <f>SQRT(SUMSQ(C47:E55))</f>
        <v>9.958432449745093E-2</v>
      </c>
      <c r="D69" s="121">
        <f>SQRT(SUMSQ(G47:I55))</f>
        <v>0.10775609617408004</v>
      </c>
      <c r="E69" s="121">
        <f>SQRT(SUMSQ(K47:M55))</f>
        <v>0.16313493227589562</v>
      </c>
      <c r="F69" s="121">
        <f>SQRT(SUMSQ(O47:Q55))</f>
        <v>0.17718368536270521</v>
      </c>
      <c r="G69" s="121">
        <f>SQRT(SUMSQ(S47:U55))</f>
        <v>0.21981412868521993</v>
      </c>
    </row>
    <row r="70" spans="1:21" x14ac:dyDescent="0.25">
      <c r="A70" s="45" t="s">
        <v>66</v>
      </c>
      <c r="B70" s="45" t="s">
        <v>63</v>
      </c>
      <c r="C70" s="121">
        <f>SQRT(SUMSQ(C58:E66))</f>
        <v>1.2883041789275365</v>
      </c>
      <c r="D70" s="121">
        <f>SQRT(SUMSQ(G58:I66))</f>
        <v>0.96647297687257261</v>
      </c>
      <c r="E70" s="121">
        <f>SQRT(SUMSQ(K58:M66))</f>
        <v>2.2565646288140697</v>
      </c>
      <c r="F70" s="121">
        <f>SQRT(SUMSQ(O58:Q66))</f>
        <v>1.0945924670333882</v>
      </c>
      <c r="G70" s="121">
        <f>SQRT(SUMSQ(S58:U66))</f>
        <v>1.3219603722195534</v>
      </c>
    </row>
    <row r="73" spans="1:21" x14ac:dyDescent="0.25">
      <c r="C73" s="121"/>
      <c r="D73" s="121"/>
      <c r="E73" s="121"/>
      <c r="F73" s="121"/>
      <c r="G73" s="121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6"/>
  <sheetViews>
    <sheetView topLeftCell="A19" zoomScale="70" zoomScaleNormal="70" workbookViewId="0">
      <selection activeCell="N66" sqref="N66"/>
    </sheetView>
  </sheetViews>
  <sheetFormatPr defaultRowHeight="15" x14ac:dyDescent="0.25"/>
  <cols>
    <col min="1" max="16384" width="9.140625" style="45"/>
  </cols>
  <sheetData>
    <row r="1" spans="1:46" x14ac:dyDescent="0.25">
      <c r="A1" s="90" t="s">
        <v>83</v>
      </c>
      <c r="B1" s="89">
        <v>1980</v>
      </c>
      <c r="C1" s="89">
        <v>1980</v>
      </c>
      <c r="D1" s="89">
        <v>1980</v>
      </c>
      <c r="E1" s="89">
        <v>1980</v>
      </c>
      <c r="F1" s="89">
        <v>1980</v>
      </c>
      <c r="G1" s="89">
        <v>1980</v>
      </c>
      <c r="H1" s="89">
        <v>1980</v>
      </c>
      <c r="I1" s="89">
        <v>1980</v>
      </c>
      <c r="J1" s="88">
        <v>1980</v>
      </c>
      <c r="K1" s="87">
        <v>1981</v>
      </c>
      <c r="L1" s="87">
        <v>1981</v>
      </c>
      <c r="M1" s="87">
        <v>1981</v>
      </c>
      <c r="N1" s="87">
        <v>1981</v>
      </c>
      <c r="O1" s="87">
        <v>1981</v>
      </c>
      <c r="P1" s="87">
        <v>1981</v>
      </c>
      <c r="Q1" s="87">
        <v>1981</v>
      </c>
      <c r="R1" s="87">
        <v>1981</v>
      </c>
      <c r="S1" s="86">
        <v>1981</v>
      </c>
      <c r="T1" s="85">
        <v>1982</v>
      </c>
      <c r="U1" s="85">
        <f t="shared" ref="U1:AB1" si="0">T1</f>
        <v>1982</v>
      </c>
      <c r="V1" s="85">
        <f t="shared" si="0"/>
        <v>1982</v>
      </c>
      <c r="W1" s="85">
        <f t="shared" si="0"/>
        <v>1982</v>
      </c>
      <c r="X1" s="85">
        <f t="shared" si="0"/>
        <v>1982</v>
      </c>
      <c r="Y1" s="85">
        <f t="shared" si="0"/>
        <v>1982</v>
      </c>
      <c r="Z1" s="85">
        <f t="shared" si="0"/>
        <v>1982</v>
      </c>
      <c r="AA1" s="85">
        <f t="shared" si="0"/>
        <v>1982</v>
      </c>
      <c r="AB1" s="84">
        <f t="shared" si="0"/>
        <v>1982</v>
      </c>
      <c r="AC1" s="83">
        <v>1983</v>
      </c>
      <c r="AD1" s="83">
        <f t="shared" ref="AD1:AK1" si="1">AC1</f>
        <v>1983</v>
      </c>
      <c r="AE1" s="83">
        <f t="shared" si="1"/>
        <v>1983</v>
      </c>
      <c r="AF1" s="83">
        <f t="shared" si="1"/>
        <v>1983</v>
      </c>
      <c r="AG1" s="83">
        <f t="shared" si="1"/>
        <v>1983</v>
      </c>
      <c r="AH1" s="83">
        <f t="shared" si="1"/>
        <v>1983</v>
      </c>
      <c r="AI1" s="83">
        <f t="shared" si="1"/>
        <v>1983</v>
      </c>
      <c r="AJ1" s="83">
        <f t="shared" si="1"/>
        <v>1983</v>
      </c>
      <c r="AK1" s="83">
        <f t="shared" si="1"/>
        <v>1983</v>
      </c>
      <c r="AL1" s="82">
        <v>1984</v>
      </c>
      <c r="AM1" s="81">
        <f t="shared" ref="AM1:AS1" si="2">AL1</f>
        <v>1984</v>
      </c>
      <c r="AN1" s="81">
        <f t="shared" si="2"/>
        <v>1984</v>
      </c>
      <c r="AO1" s="81">
        <f t="shared" si="2"/>
        <v>1984</v>
      </c>
      <c r="AP1" s="81">
        <f t="shared" si="2"/>
        <v>1984</v>
      </c>
      <c r="AQ1" s="81">
        <f t="shared" si="2"/>
        <v>1984</v>
      </c>
      <c r="AR1" s="81">
        <f t="shared" si="2"/>
        <v>1984</v>
      </c>
      <c r="AS1" s="81">
        <f t="shared" si="2"/>
        <v>1984</v>
      </c>
      <c r="AT1" s="80">
        <v>1984</v>
      </c>
    </row>
    <row r="2" spans="1:46" x14ac:dyDescent="0.25">
      <c r="A2" s="76" t="s">
        <v>82</v>
      </c>
      <c r="B2" s="52">
        <v>20</v>
      </c>
      <c r="C2" s="52">
        <f t="shared" ref="C2:J2" si="3">B2+1</f>
        <v>21</v>
      </c>
      <c r="D2" s="52">
        <f t="shared" si="3"/>
        <v>22</v>
      </c>
      <c r="E2" s="52">
        <f t="shared" si="3"/>
        <v>23</v>
      </c>
      <c r="F2" s="52">
        <f t="shared" si="3"/>
        <v>24</v>
      </c>
      <c r="G2" s="52">
        <f t="shared" si="3"/>
        <v>25</v>
      </c>
      <c r="H2" s="52">
        <f t="shared" si="3"/>
        <v>26</v>
      </c>
      <c r="I2" s="52">
        <f t="shared" si="3"/>
        <v>27</v>
      </c>
      <c r="J2" s="51">
        <f t="shared" si="3"/>
        <v>28</v>
      </c>
      <c r="K2" s="53">
        <v>19</v>
      </c>
      <c r="L2" s="52">
        <f t="shared" ref="L2:S2" si="4">K2+1</f>
        <v>20</v>
      </c>
      <c r="M2" s="52">
        <f t="shared" si="4"/>
        <v>21</v>
      </c>
      <c r="N2" s="52">
        <f t="shared" si="4"/>
        <v>22</v>
      </c>
      <c r="O2" s="52">
        <f t="shared" si="4"/>
        <v>23</v>
      </c>
      <c r="P2" s="52">
        <f t="shared" si="4"/>
        <v>24</v>
      </c>
      <c r="Q2" s="52">
        <f t="shared" si="4"/>
        <v>25</v>
      </c>
      <c r="R2" s="52">
        <f t="shared" si="4"/>
        <v>26</v>
      </c>
      <c r="S2" s="51">
        <f t="shared" si="4"/>
        <v>27</v>
      </c>
      <c r="T2" s="53">
        <v>18</v>
      </c>
      <c r="U2" s="52">
        <f t="shared" ref="U2:AB2" si="5">T2+1</f>
        <v>19</v>
      </c>
      <c r="V2" s="52">
        <f t="shared" si="5"/>
        <v>20</v>
      </c>
      <c r="W2" s="52">
        <f t="shared" si="5"/>
        <v>21</v>
      </c>
      <c r="X2" s="52">
        <f t="shared" si="5"/>
        <v>22</v>
      </c>
      <c r="Y2" s="52">
        <f t="shared" si="5"/>
        <v>23</v>
      </c>
      <c r="Z2" s="52">
        <f t="shared" si="5"/>
        <v>24</v>
      </c>
      <c r="AA2" s="52">
        <f t="shared" si="5"/>
        <v>25</v>
      </c>
      <c r="AB2" s="51">
        <f t="shared" si="5"/>
        <v>26</v>
      </c>
      <c r="AC2" s="52">
        <v>17</v>
      </c>
      <c r="AD2" s="52">
        <f t="shared" ref="AD2:AK2" si="6">AC2+1</f>
        <v>18</v>
      </c>
      <c r="AE2" s="52">
        <f t="shared" si="6"/>
        <v>19</v>
      </c>
      <c r="AF2" s="52">
        <f t="shared" si="6"/>
        <v>20</v>
      </c>
      <c r="AG2" s="52">
        <f t="shared" si="6"/>
        <v>21</v>
      </c>
      <c r="AH2" s="52">
        <f t="shared" si="6"/>
        <v>22</v>
      </c>
      <c r="AI2" s="52">
        <f t="shared" si="6"/>
        <v>23</v>
      </c>
      <c r="AJ2" s="52">
        <f t="shared" si="6"/>
        <v>24</v>
      </c>
      <c r="AK2" s="52">
        <f t="shared" si="6"/>
        <v>25</v>
      </c>
      <c r="AL2" s="53">
        <v>16</v>
      </c>
      <c r="AM2" s="52">
        <f t="shared" ref="AM2:AT2" si="7">AL2+1</f>
        <v>17</v>
      </c>
      <c r="AN2" s="52">
        <f t="shared" si="7"/>
        <v>18</v>
      </c>
      <c r="AO2" s="52">
        <f t="shared" si="7"/>
        <v>19</v>
      </c>
      <c r="AP2" s="52">
        <f t="shared" si="7"/>
        <v>20</v>
      </c>
      <c r="AQ2" s="52">
        <f t="shared" si="7"/>
        <v>21</v>
      </c>
      <c r="AR2" s="52">
        <f t="shared" si="7"/>
        <v>22</v>
      </c>
      <c r="AS2" s="52">
        <f t="shared" si="7"/>
        <v>23</v>
      </c>
      <c r="AT2" s="51">
        <f t="shared" si="7"/>
        <v>24</v>
      </c>
    </row>
    <row r="3" spans="1:46" x14ac:dyDescent="0.25">
      <c r="A3" s="78" t="s">
        <v>78</v>
      </c>
      <c r="B3" s="50">
        <v>2000</v>
      </c>
      <c r="C3" s="50">
        <v>2001</v>
      </c>
      <c r="D3" s="50">
        <v>2002</v>
      </c>
      <c r="E3" s="50">
        <v>2003</v>
      </c>
      <c r="F3" s="50">
        <v>2004</v>
      </c>
      <c r="G3" s="50">
        <v>2005</v>
      </c>
      <c r="H3" s="50">
        <v>2006</v>
      </c>
      <c r="I3" s="50">
        <v>2007</v>
      </c>
      <c r="J3" s="65">
        <v>2008</v>
      </c>
      <c r="K3" s="99">
        <v>2000</v>
      </c>
      <c r="L3" s="99">
        <v>2001</v>
      </c>
      <c r="M3" s="99">
        <v>2002</v>
      </c>
      <c r="N3" s="99">
        <v>2003</v>
      </c>
      <c r="O3" s="99">
        <v>2004</v>
      </c>
      <c r="P3" s="99">
        <v>2005</v>
      </c>
      <c r="Q3" s="99">
        <v>2006</v>
      </c>
      <c r="R3" s="99">
        <v>2007</v>
      </c>
      <c r="S3" s="100">
        <v>2008</v>
      </c>
      <c r="T3" s="97">
        <v>2000</v>
      </c>
      <c r="U3" s="97">
        <v>2001</v>
      </c>
      <c r="V3" s="97">
        <v>2002</v>
      </c>
      <c r="W3" s="97">
        <v>2003</v>
      </c>
      <c r="X3" s="97">
        <v>2004</v>
      </c>
      <c r="Y3" s="97">
        <v>2005</v>
      </c>
      <c r="Z3" s="97">
        <v>2006</v>
      </c>
      <c r="AA3" s="97">
        <v>2007</v>
      </c>
      <c r="AB3" s="96">
        <v>2008</v>
      </c>
      <c r="AC3" s="99">
        <v>2000</v>
      </c>
      <c r="AD3" s="99">
        <v>2001</v>
      </c>
      <c r="AE3" s="99">
        <v>2002</v>
      </c>
      <c r="AF3" s="99">
        <v>2003</v>
      </c>
      <c r="AG3" s="99">
        <v>2004</v>
      </c>
      <c r="AH3" s="99">
        <v>2005</v>
      </c>
      <c r="AI3" s="99">
        <v>2006</v>
      </c>
      <c r="AJ3" s="99">
        <v>2007</v>
      </c>
      <c r="AK3" s="99">
        <v>2008</v>
      </c>
      <c r="AL3" s="98">
        <v>2000</v>
      </c>
      <c r="AM3" s="97">
        <v>2001</v>
      </c>
      <c r="AN3" s="97">
        <v>2002</v>
      </c>
      <c r="AO3" s="97">
        <v>2003</v>
      </c>
      <c r="AP3" s="97">
        <v>2004</v>
      </c>
      <c r="AQ3" s="97">
        <v>2005</v>
      </c>
      <c r="AR3" s="97">
        <v>2006</v>
      </c>
      <c r="AS3" s="97">
        <v>2007</v>
      </c>
      <c r="AT3" s="96">
        <v>2008</v>
      </c>
    </row>
    <row r="4" spans="1:46" x14ac:dyDescent="0.25">
      <c r="A4" s="95" t="s">
        <v>77</v>
      </c>
      <c r="B4" s="56"/>
      <c r="C4" s="66">
        <v>103</v>
      </c>
      <c r="D4" s="66">
        <v>93</v>
      </c>
      <c r="E4" s="66">
        <v>95</v>
      </c>
      <c r="F4" s="66">
        <v>90</v>
      </c>
      <c r="G4" s="66">
        <v>96</v>
      </c>
      <c r="H4" s="66">
        <v>90</v>
      </c>
      <c r="I4" s="66">
        <v>93</v>
      </c>
      <c r="J4" s="94">
        <v>95</v>
      </c>
      <c r="K4" s="56"/>
      <c r="L4" s="66">
        <v>160</v>
      </c>
      <c r="M4" s="66">
        <v>154</v>
      </c>
      <c r="N4" s="66">
        <v>156</v>
      </c>
      <c r="O4" s="66">
        <v>156</v>
      </c>
      <c r="P4" s="66">
        <v>155</v>
      </c>
      <c r="Q4" s="66">
        <v>145</v>
      </c>
      <c r="R4" s="66">
        <v>140</v>
      </c>
      <c r="S4" s="94">
        <v>149</v>
      </c>
      <c r="T4" s="56"/>
      <c r="U4" s="66">
        <v>186</v>
      </c>
      <c r="V4" s="66">
        <v>160</v>
      </c>
      <c r="W4" s="66">
        <v>155</v>
      </c>
      <c r="X4" s="66">
        <v>145</v>
      </c>
      <c r="Y4" s="66">
        <v>139</v>
      </c>
      <c r="Z4" s="66">
        <v>147</v>
      </c>
      <c r="AA4" s="66">
        <v>134</v>
      </c>
      <c r="AB4" s="94">
        <v>152</v>
      </c>
      <c r="AC4" s="56"/>
      <c r="AD4" s="66">
        <v>230</v>
      </c>
      <c r="AE4" s="66">
        <v>190</v>
      </c>
      <c r="AF4" s="66">
        <v>167</v>
      </c>
      <c r="AG4" s="66">
        <v>152</v>
      </c>
      <c r="AH4" s="66">
        <v>141</v>
      </c>
      <c r="AI4" s="66">
        <v>147</v>
      </c>
      <c r="AJ4" s="66">
        <v>145</v>
      </c>
      <c r="AK4" s="94">
        <v>140</v>
      </c>
      <c r="AL4" s="56"/>
      <c r="AM4" s="66">
        <v>306</v>
      </c>
      <c r="AN4" s="66">
        <v>228</v>
      </c>
      <c r="AO4" s="66">
        <v>171</v>
      </c>
      <c r="AP4" s="66">
        <v>144</v>
      </c>
      <c r="AQ4" s="66">
        <v>131</v>
      </c>
      <c r="AR4" s="66">
        <v>128</v>
      </c>
      <c r="AS4" s="66">
        <v>117</v>
      </c>
      <c r="AT4" s="94">
        <v>120</v>
      </c>
    </row>
    <row r="5" spans="1:46" x14ac:dyDescent="0.25">
      <c r="A5" s="57" t="s">
        <v>76</v>
      </c>
      <c r="B5" s="93"/>
      <c r="C5" s="52">
        <v>141</v>
      </c>
      <c r="D5" s="52">
        <v>144</v>
      </c>
      <c r="E5" s="52">
        <v>146</v>
      </c>
      <c r="F5" s="52">
        <v>135</v>
      </c>
      <c r="G5" s="52">
        <v>141</v>
      </c>
      <c r="H5" s="52">
        <v>128</v>
      </c>
      <c r="I5" s="52">
        <v>130</v>
      </c>
      <c r="J5" s="51">
        <v>135</v>
      </c>
      <c r="K5" s="93"/>
      <c r="L5" s="52">
        <v>175</v>
      </c>
      <c r="M5" s="52">
        <v>182</v>
      </c>
      <c r="N5" s="52">
        <v>171</v>
      </c>
      <c r="O5" s="52">
        <v>149</v>
      </c>
      <c r="P5" s="52">
        <v>149</v>
      </c>
      <c r="Q5" s="52">
        <v>142</v>
      </c>
      <c r="R5" s="52">
        <v>143</v>
      </c>
      <c r="S5" s="51">
        <v>152</v>
      </c>
      <c r="T5" s="93"/>
      <c r="U5" s="52">
        <v>171</v>
      </c>
      <c r="V5" s="52">
        <v>177</v>
      </c>
      <c r="W5" s="52">
        <v>165</v>
      </c>
      <c r="X5" s="52">
        <v>151</v>
      </c>
      <c r="Y5" s="52">
        <v>132</v>
      </c>
      <c r="Z5" s="52">
        <v>145</v>
      </c>
      <c r="AA5" s="52">
        <v>152</v>
      </c>
      <c r="AB5" s="51">
        <v>133</v>
      </c>
      <c r="AC5" s="93"/>
      <c r="AD5" s="52">
        <v>149</v>
      </c>
      <c r="AE5" s="52">
        <v>169</v>
      </c>
      <c r="AF5" s="52">
        <v>171</v>
      </c>
      <c r="AG5" s="52">
        <v>165</v>
      </c>
      <c r="AH5" s="52">
        <v>169</v>
      </c>
      <c r="AI5" s="52">
        <v>166</v>
      </c>
      <c r="AJ5" s="52">
        <v>155</v>
      </c>
      <c r="AK5" s="51">
        <v>140</v>
      </c>
      <c r="AL5" s="93"/>
      <c r="AM5" s="52">
        <v>137</v>
      </c>
      <c r="AN5" s="52">
        <v>155</v>
      </c>
      <c r="AO5" s="52">
        <v>184</v>
      </c>
      <c r="AP5" s="52">
        <v>179</v>
      </c>
      <c r="AQ5" s="52">
        <v>172</v>
      </c>
      <c r="AR5" s="52">
        <v>167</v>
      </c>
      <c r="AS5" s="52">
        <v>141</v>
      </c>
      <c r="AT5" s="51">
        <v>152</v>
      </c>
    </row>
    <row r="6" spans="1:46" x14ac:dyDescent="0.25">
      <c r="A6" s="92" t="s">
        <v>75</v>
      </c>
      <c r="B6" s="91"/>
      <c r="C6" s="48">
        <v>374</v>
      </c>
      <c r="D6" s="48">
        <v>382</v>
      </c>
      <c r="E6" s="48">
        <v>412</v>
      </c>
      <c r="F6" s="48">
        <v>425</v>
      </c>
      <c r="G6" s="48">
        <v>431</v>
      </c>
      <c r="H6" s="48">
        <v>436</v>
      </c>
      <c r="I6" s="48">
        <v>443</v>
      </c>
      <c r="J6" s="47">
        <v>427</v>
      </c>
      <c r="K6" s="91"/>
      <c r="L6" s="48">
        <v>364</v>
      </c>
      <c r="M6" s="48">
        <v>396</v>
      </c>
      <c r="N6" s="48">
        <v>416</v>
      </c>
      <c r="O6" s="48">
        <v>431</v>
      </c>
      <c r="P6" s="48">
        <v>453</v>
      </c>
      <c r="Q6" s="48">
        <v>455</v>
      </c>
      <c r="R6" s="48">
        <v>470</v>
      </c>
      <c r="S6" s="47">
        <v>481</v>
      </c>
      <c r="T6" s="91"/>
      <c r="U6" s="48">
        <v>377</v>
      </c>
      <c r="V6" s="48">
        <v>418</v>
      </c>
      <c r="W6" s="48">
        <v>457</v>
      </c>
      <c r="X6" s="48">
        <v>482</v>
      </c>
      <c r="Y6" s="48">
        <v>496</v>
      </c>
      <c r="Z6" s="48">
        <v>502</v>
      </c>
      <c r="AA6" s="48">
        <v>527</v>
      </c>
      <c r="AB6" s="47">
        <v>516</v>
      </c>
      <c r="AC6" s="91"/>
      <c r="AD6" s="48">
        <v>369</v>
      </c>
      <c r="AE6" s="48">
        <v>418</v>
      </c>
      <c r="AF6" s="48">
        <v>466</v>
      </c>
      <c r="AG6" s="48">
        <v>501</v>
      </c>
      <c r="AH6" s="48">
        <v>501</v>
      </c>
      <c r="AI6" s="48">
        <v>525</v>
      </c>
      <c r="AJ6" s="48">
        <v>560</v>
      </c>
      <c r="AK6" s="47">
        <v>572</v>
      </c>
      <c r="AL6" s="91"/>
      <c r="AM6" s="48">
        <v>319</v>
      </c>
      <c r="AN6" s="48">
        <v>368</v>
      </c>
      <c r="AO6" s="48">
        <v>409</v>
      </c>
      <c r="AP6" s="48">
        <v>441</v>
      </c>
      <c r="AQ6" s="48">
        <v>508</v>
      </c>
      <c r="AR6" s="48">
        <v>547</v>
      </c>
      <c r="AS6" s="48">
        <v>560</v>
      </c>
      <c r="AT6" s="47">
        <v>555</v>
      </c>
    </row>
    <row r="7" spans="1:46" x14ac:dyDescent="0.25">
      <c r="A7" s="57" t="s">
        <v>74</v>
      </c>
      <c r="B7" s="93"/>
      <c r="C7" s="52">
        <v>23</v>
      </c>
      <c r="D7" s="52">
        <v>20</v>
      </c>
      <c r="E7" s="52">
        <v>9</v>
      </c>
      <c r="F7" s="52">
        <v>14</v>
      </c>
      <c r="G7" s="52">
        <v>15</v>
      </c>
      <c r="H7" s="52">
        <v>25</v>
      </c>
      <c r="I7" s="52">
        <v>8</v>
      </c>
      <c r="J7" s="51">
        <v>14</v>
      </c>
      <c r="K7" s="93"/>
      <c r="L7" s="52">
        <v>26</v>
      </c>
      <c r="M7" s="52">
        <v>20</v>
      </c>
      <c r="N7" s="52">
        <v>8</v>
      </c>
      <c r="O7" s="52">
        <v>22</v>
      </c>
      <c r="P7" s="52">
        <v>12</v>
      </c>
      <c r="Q7" s="52">
        <v>14</v>
      </c>
      <c r="R7" s="52">
        <v>13</v>
      </c>
      <c r="S7" s="51">
        <v>11</v>
      </c>
      <c r="T7" s="93"/>
      <c r="U7" s="52">
        <v>28</v>
      </c>
      <c r="V7" s="52">
        <v>26</v>
      </c>
      <c r="W7" s="52">
        <v>22</v>
      </c>
      <c r="X7" s="52">
        <v>27</v>
      </c>
      <c r="Y7" s="52">
        <v>7</v>
      </c>
      <c r="Z7" s="52">
        <v>31</v>
      </c>
      <c r="AA7" s="52">
        <v>13</v>
      </c>
      <c r="AB7" s="51">
        <v>17</v>
      </c>
      <c r="AC7" s="93"/>
      <c r="AD7" s="52">
        <v>45</v>
      </c>
      <c r="AE7" s="52">
        <v>26</v>
      </c>
      <c r="AF7" s="52">
        <v>29</v>
      </c>
      <c r="AG7" s="52">
        <v>18</v>
      </c>
      <c r="AH7" s="52">
        <v>14</v>
      </c>
      <c r="AI7" s="52">
        <v>16</v>
      </c>
      <c r="AJ7" s="52">
        <v>14</v>
      </c>
      <c r="AK7" s="51">
        <v>11</v>
      </c>
      <c r="AL7" s="93"/>
      <c r="AM7" s="52">
        <v>44</v>
      </c>
      <c r="AN7" s="52">
        <v>39</v>
      </c>
      <c r="AO7" s="52">
        <v>23</v>
      </c>
      <c r="AP7" s="52">
        <v>38</v>
      </c>
      <c r="AQ7" s="52">
        <v>14</v>
      </c>
      <c r="AR7" s="52">
        <v>26</v>
      </c>
      <c r="AS7" s="52">
        <v>13</v>
      </c>
      <c r="AT7" s="51">
        <v>20</v>
      </c>
    </row>
    <row r="8" spans="1:46" x14ac:dyDescent="0.25">
      <c r="A8" s="95" t="s">
        <v>73</v>
      </c>
      <c r="B8" s="56"/>
      <c r="C8" s="66">
        <v>41</v>
      </c>
      <c r="D8" s="66">
        <v>43</v>
      </c>
      <c r="E8" s="66">
        <v>33</v>
      </c>
      <c r="F8" s="66">
        <v>45</v>
      </c>
      <c r="G8" s="66">
        <v>33</v>
      </c>
      <c r="H8" s="66">
        <v>43</v>
      </c>
      <c r="I8" s="66">
        <v>39</v>
      </c>
      <c r="J8" s="94">
        <v>37</v>
      </c>
      <c r="K8" s="56"/>
      <c r="L8" s="66">
        <v>65</v>
      </c>
      <c r="M8" s="66">
        <v>46</v>
      </c>
      <c r="N8" s="66">
        <v>39</v>
      </c>
      <c r="O8" s="66">
        <v>38</v>
      </c>
      <c r="P8" s="66">
        <v>39</v>
      </c>
      <c r="Q8" s="66">
        <v>54</v>
      </c>
      <c r="R8" s="66">
        <v>46</v>
      </c>
      <c r="S8" s="94">
        <v>33</v>
      </c>
      <c r="T8" s="56"/>
      <c r="U8" s="66">
        <v>75</v>
      </c>
      <c r="V8" s="66">
        <v>58</v>
      </c>
      <c r="W8" s="66">
        <v>41</v>
      </c>
      <c r="X8" s="66">
        <v>51</v>
      </c>
      <c r="Y8" s="66">
        <v>52</v>
      </c>
      <c r="Z8" s="66">
        <v>48</v>
      </c>
      <c r="AA8" s="66">
        <v>39</v>
      </c>
      <c r="AB8" s="94">
        <v>22</v>
      </c>
      <c r="AC8" s="56"/>
      <c r="AD8" s="66">
        <v>105</v>
      </c>
      <c r="AE8" s="66">
        <v>84</v>
      </c>
      <c r="AF8" s="66">
        <v>57</v>
      </c>
      <c r="AG8" s="66">
        <v>51</v>
      </c>
      <c r="AH8" s="66">
        <v>49</v>
      </c>
      <c r="AI8" s="66">
        <v>43</v>
      </c>
      <c r="AJ8" s="66">
        <v>44</v>
      </c>
      <c r="AK8" s="94">
        <v>47</v>
      </c>
      <c r="AL8" s="56"/>
      <c r="AM8" s="66">
        <v>92</v>
      </c>
      <c r="AN8" s="66">
        <v>108</v>
      </c>
      <c r="AO8" s="66">
        <v>81</v>
      </c>
      <c r="AP8" s="66">
        <v>59</v>
      </c>
      <c r="AQ8" s="66">
        <v>54</v>
      </c>
      <c r="AR8" s="66">
        <v>31</v>
      </c>
      <c r="AS8" s="66">
        <v>44</v>
      </c>
      <c r="AT8" s="94">
        <v>35</v>
      </c>
    </row>
    <row r="9" spans="1:46" x14ac:dyDescent="0.25">
      <c r="A9" s="92" t="s">
        <v>72</v>
      </c>
      <c r="B9" s="91"/>
      <c r="C9" s="48">
        <v>33</v>
      </c>
      <c r="D9" s="48">
        <v>27</v>
      </c>
      <c r="E9" s="48">
        <v>31</v>
      </c>
      <c r="F9" s="48">
        <v>33</v>
      </c>
      <c r="G9" s="48">
        <v>41</v>
      </c>
      <c r="H9" s="48">
        <v>33</v>
      </c>
      <c r="I9" s="48">
        <v>36</v>
      </c>
      <c r="J9" s="47">
        <v>35</v>
      </c>
      <c r="K9" s="91"/>
      <c r="L9" s="48">
        <v>39</v>
      </c>
      <c r="M9" s="48">
        <v>35</v>
      </c>
      <c r="N9" s="48">
        <v>41</v>
      </c>
      <c r="O9" s="48">
        <v>32</v>
      </c>
      <c r="P9" s="48">
        <v>32</v>
      </c>
      <c r="Q9" s="48">
        <v>36</v>
      </c>
      <c r="R9" s="48">
        <v>35</v>
      </c>
      <c r="S9" s="47">
        <v>33</v>
      </c>
      <c r="T9" s="91"/>
      <c r="U9" s="48">
        <v>29</v>
      </c>
      <c r="V9" s="48">
        <v>35</v>
      </c>
      <c r="W9" s="48">
        <v>41</v>
      </c>
      <c r="X9" s="48">
        <v>34</v>
      </c>
      <c r="Y9" s="48">
        <v>54</v>
      </c>
      <c r="Z9" s="48">
        <v>22</v>
      </c>
      <c r="AA9" s="48">
        <v>30</v>
      </c>
      <c r="AB9" s="47">
        <v>46</v>
      </c>
      <c r="AC9" s="91"/>
      <c r="AD9" s="48">
        <v>38</v>
      </c>
      <c r="AE9" s="48">
        <v>43</v>
      </c>
      <c r="AF9" s="48">
        <v>38</v>
      </c>
      <c r="AG9" s="48">
        <v>34</v>
      </c>
      <c r="AH9" s="48">
        <v>35</v>
      </c>
      <c r="AI9" s="48">
        <v>41</v>
      </c>
      <c r="AJ9" s="48">
        <v>31</v>
      </c>
      <c r="AK9" s="47">
        <v>35</v>
      </c>
      <c r="AL9" s="91"/>
      <c r="AM9" s="48">
        <v>39</v>
      </c>
      <c r="AN9" s="48">
        <v>26</v>
      </c>
      <c r="AO9" s="48">
        <v>42</v>
      </c>
      <c r="AP9" s="48">
        <v>39</v>
      </c>
      <c r="AQ9" s="48">
        <v>36</v>
      </c>
      <c r="AR9" s="48">
        <v>29</v>
      </c>
      <c r="AS9" s="48">
        <v>34</v>
      </c>
      <c r="AT9" s="47">
        <v>37</v>
      </c>
    </row>
    <row r="10" spans="1:46" x14ac:dyDescent="0.25">
      <c r="A10" s="57" t="s">
        <v>71</v>
      </c>
      <c r="B10" s="93"/>
      <c r="C10" s="52">
        <v>79</v>
      </c>
      <c r="D10" s="52">
        <v>76</v>
      </c>
      <c r="E10" s="52">
        <v>57</v>
      </c>
      <c r="F10" s="52">
        <v>61</v>
      </c>
      <c r="G10" s="52">
        <v>55</v>
      </c>
      <c r="H10" s="52">
        <v>52</v>
      </c>
      <c r="I10" s="52">
        <v>69</v>
      </c>
      <c r="J10" s="51">
        <v>59</v>
      </c>
      <c r="K10" s="93"/>
      <c r="L10" s="52">
        <v>71</v>
      </c>
      <c r="M10" s="52">
        <v>75</v>
      </c>
      <c r="N10" s="52">
        <v>75</v>
      </c>
      <c r="O10" s="52">
        <v>66</v>
      </c>
      <c r="P10" s="52">
        <v>78</v>
      </c>
      <c r="Q10" s="52">
        <v>64</v>
      </c>
      <c r="R10" s="52">
        <v>69</v>
      </c>
      <c r="S10" s="51">
        <v>70</v>
      </c>
      <c r="T10" s="93"/>
      <c r="U10" s="52">
        <v>82</v>
      </c>
      <c r="V10" s="52">
        <v>65</v>
      </c>
      <c r="W10" s="52">
        <v>76</v>
      </c>
      <c r="X10" s="52">
        <v>72</v>
      </c>
      <c r="Y10" s="52">
        <v>77</v>
      </c>
      <c r="Z10" s="52">
        <v>72</v>
      </c>
      <c r="AA10" s="52">
        <v>73</v>
      </c>
      <c r="AB10" s="51">
        <v>80</v>
      </c>
      <c r="AC10" s="93"/>
      <c r="AD10" s="52">
        <v>75</v>
      </c>
      <c r="AE10" s="52">
        <v>59</v>
      </c>
      <c r="AF10" s="52">
        <v>79</v>
      </c>
      <c r="AG10" s="52">
        <v>79</v>
      </c>
      <c r="AH10" s="52">
        <v>96</v>
      </c>
      <c r="AI10" s="52">
        <v>66</v>
      </c>
      <c r="AJ10" s="52">
        <v>66</v>
      </c>
      <c r="AK10" s="51">
        <v>73</v>
      </c>
      <c r="AL10" s="93"/>
      <c r="AM10" s="52">
        <v>54</v>
      </c>
      <c r="AN10" s="52">
        <v>55</v>
      </c>
      <c r="AO10" s="52">
        <v>72</v>
      </c>
      <c r="AP10" s="52">
        <v>67</v>
      </c>
      <c r="AQ10" s="52">
        <v>72</v>
      </c>
      <c r="AR10" s="52">
        <v>55</v>
      </c>
      <c r="AS10" s="52">
        <v>91</v>
      </c>
      <c r="AT10" s="51">
        <v>75</v>
      </c>
    </row>
    <row r="11" spans="1:46" x14ac:dyDescent="0.25">
      <c r="A11" s="57" t="s">
        <v>70</v>
      </c>
      <c r="B11" s="93"/>
      <c r="C11" s="52">
        <v>20</v>
      </c>
      <c r="D11" s="52">
        <v>17</v>
      </c>
      <c r="E11" s="52">
        <v>23</v>
      </c>
      <c r="F11" s="52">
        <v>21</v>
      </c>
      <c r="G11" s="52">
        <v>21</v>
      </c>
      <c r="H11" s="52">
        <v>17</v>
      </c>
      <c r="I11" s="52">
        <v>17</v>
      </c>
      <c r="J11" s="51">
        <v>22</v>
      </c>
      <c r="K11" s="93"/>
      <c r="L11" s="52">
        <v>21</v>
      </c>
      <c r="M11" s="52">
        <v>14</v>
      </c>
      <c r="N11" s="52">
        <v>19</v>
      </c>
      <c r="O11" s="52">
        <v>18</v>
      </c>
      <c r="P11" s="52">
        <v>26</v>
      </c>
      <c r="Q11" s="52">
        <v>18</v>
      </c>
      <c r="R11" s="52">
        <v>18</v>
      </c>
      <c r="S11" s="51">
        <v>14</v>
      </c>
      <c r="T11" s="93"/>
      <c r="U11" s="52">
        <v>29</v>
      </c>
      <c r="V11" s="52">
        <v>23</v>
      </c>
      <c r="W11" s="52">
        <v>27</v>
      </c>
      <c r="X11" s="52">
        <v>19</v>
      </c>
      <c r="Y11" s="52">
        <v>33</v>
      </c>
      <c r="Z11" s="52">
        <v>17</v>
      </c>
      <c r="AA11" s="52">
        <v>27</v>
      </c>
      <c r="AB11" s="51">
        <v>27</v>
      </c>
      <c r="AC11" s="93"/>
      <c r="AD11" s="52">
        <v>32</v>
      </c>
      <c r="AE11" s="52">
        <v>20</v>
      </c>
      <c r="AF11" s="52">
        <v>16</v>
      </c>
      <c r="AG11" s="52">
        <v>18</v>
      </c>
      <c r="AH11" s="52">
        <v>30</v>
      </c>
      <c r="AI11" s="52">
        <v>15</v>
      </c>
      <c r="AJ11" s="52">
        <v>22</v>
      </c>
      <c r="AK11" s="51">
        <v>18</v>
      </c>
      <c r="AL11" s="93"/>
      <c r="AM11" s="52">
        <v>30</v>
      </c>
      <c r="AN11" s="52">
        <v>21</v>
      </c>
      <c r="AO11" s="52">
        <v>28</v>
      </c>
      <c r="AP11" s="52">
        <v>16</v>
      </c>
      <c r="AQ11" s="52">
        <v>18</v>
      </c>
      <c r="AR11" s="52">
        <v>17</v>
      </c>
      <c r="AS11" s="52">
        <v>24</v>
      </c>
      <c r="AT11" s="51">
        <v>21</v>
      </c>
    </row>
    <row r="12" spans="1:46" x14ac:dyDescent="0.25">
      <c r="A12" s="92" t="s">
        <v>69</v>
      </c>
      <c r="B12" s="91"/>
      <c r="C12" s="48">
        <v>78</v>
      </c>
      <c r="D12" s="48">
        <v>90</v>
      </c>
      <c r="E12" s="48">
        <v>86</v>
      </c>
      <c r="F12" s="48">
        <v>68</v>
      </c>
      <c r="G12" s="48">
        <v>59</v>
      </c>
      <c r="H12" s="48">
        <v>68</v>
      </c>
      <c r="I12" s="48">
        <v>57</v>
      </c>
      <c r="J12" s="47">
        <v>68</v>
      </c>
      <c r="K12" s="91"/>
      <c r="L12" s="48">
        <v>95</v>
      </c>
      <c r="M12" s="48">
        <v>94</v>
      </c>
      <c r="N12" s="48">
        <v>91</v>
      </c>
      <c r="O12" s="48">
        <v>104</v>
      </c>
      <c r="P12" s="48">
        <v>72</v>
      </c>
      <c r="Q12" s="48">
        <v>88</v>
      </c>
      <c r="R12" s="48">
        <v>82</v>
      </c>
      <c r="S12" s="47">
        <v>73</v>
      </c>
      <c r="T12" s="91"/>
      <c r="U12" s="48">
        <v>101</v>
      </c>
      <c r="V12" s="48">
        <v>116</v>
      </c>
      <c r="W12" s="48">
        <v>94</v>
      </c>
      <c r="X12" s="48">
        <v>97</v>
      </c>
      <c r="Y12" s="48">
        <v>88</v>
      </c>
      <c r="Z12" s="48">
        <v>94</v>
      </c>
      <c r="AA12" s="48">
        <v>83</v>
      </c>
      <c r="AB12" s="47">
        <v>85</v>
      </c>
      <c r="AC12" s="91"/>
      <c r="AD12" s="48">
        <v>83</v>
      </c>
      <c r="AE12" s="48">
        <v>117</v>
      </c>
      <c r="AF12" s="48">
        <v>103</v>
      </c>
      <c r="AG12" s="48">
        <v>108</v>
      </c>
      <c r="AH12" s="48">
        <v>91</v>
      </c>
      <c r="AI12" s="48">
        <v>107</v>
      </c>
      <c r="AJ12" s="48">
        <v>89</v>
      </c>
      <c r="AK12" s="47">
        <v>90</v>
      </c>
      <c r="AL12" s="91"/>
      <c r="AM12" s="48">
        <v>81</v>
      </c>
      <c r="AN12" s="48">
        <v>102</v>
      </c>
      <c r="AO12" s="48">
        <v>92</v>
      </c>
      <c r="AP12" s="48">
        <v>119</v>
      </c>
      <c r="AQ12" s="48">
        <v>97</v>
      </c>
      <c r="AR12" s="48">
        <v>102</v>
      </c>
      <c r="AS12" s="48">
        <v>78</v>
      </c>
      <c r="AT12" s="47">
        <v>87</v>
      </c>
    </row>
    <row r="13" spans="1:46" x14ac:dyDescent="0.25">
      <c r="A13" s="90" t="s">
        <v>83</v>
      </c>
      <c r="B13" s="89">
        <v>1980</v>
      </c>
      <c r="C13" s="89">
        <v>1980</v>
      </c>
      <c r="D13" s="89">
        <v>1980</v>
      </c>
      <c r="E13" s="89">
        <v>1980</v>
      </c>
      <c r="F13" s="89">
        <v>1980</v>
      </c>
      <c r="G13" s="89">
        <v>1980</v>
      </c>
      <c r="H13" s="89">
        <v>1980</v>
      </c>
      <c r="I13" s="89">
        <v>1980</v>
      </c>
      <c r="J13" s="88">
        <v>1980</v>
      </c>
      <c r="K13" s="87">
        <v>1981</v>
      </c>
      <c r="L13" s="87">
        <v>1981</v>
      </c>
      <c r="M13" s="87">
        <v>1981</v>
      </c>
      <c r="N13" s="87">
        <v>1981</v>
      </c>
      <c r="O13" s="87">
        <v>1981</v>
      </c>
      <c r="P13" s="87">
        <v>1981</v>
      </c>
      <c r="Q13" s="87">
        <v>1981</v>
      </c>
      <c r="R13" s="87">
        <v>1981</v>
      </c>
      <c r="S13" s="86">
        <v>1981</v>
      </c>
      <c r="T13" s="85">
        <v>1982</v>
      </c>
      <c r="U13" s="85">
        <f t="shared" ref="U13:AB13" si="8">T13</f>
        <v>1982</v>
      </c>
      <c r="V13" s="85">
        <f t="shared" si="8"/>
        <v>1982</v>
      </c>
      <c r="W13" s="85">
        <f t="shared" si="8"/>
        <v>1982</v>
      </c>
      <c r="X13" s="85">
        <f t="shared" si="8"/>
        <v>1982</v>
      </c>
      <c r="Y13" s="85">
        <f t="shared" si="8"/>
        <v>1982</v>
      </c>
      <c r="Z13" s="85">
        <f t="shared" si="8"/>
        <v>1982</v>
      </c>
      <c r="AA13" s="85">
        <f t="shared" si="8"/>
        <v>1982</v>
      </c>
      <c r="AB13" s="84">
        <f t="shared" si="8"/>
        <v>1982</v>
      </c>
      <c r="AC13" s="83">
        <v>1983</v>
      </c>
      <c r="AD13" s="83">
        <f t="shared" ref="AD13:AK13" si="9">AC13</f>
        <v>1983</v>
      </c>
      <c r="AE13" s="83">
        <f t="shared" si="9"/>
        <v>1983</v>
      </c>
      <c r="AF13" s="83">
        <f t="shared" si="9"/>
        <v>1983</v>
      </c>
      <c r="AG13" s="83">
        <f t="shared" si="9"/>
        <v>1983</v>
      </c>
      <c r="AH13" s="83">
        <f t="shared" si="9"/>
        <v>1983</v>
      </c>
      <c r="AI13" s="83">
        <f t="shared" si="9"/>
        <v>1983</v>
      </c>
      <c r="AJ13" s="83">
        <f t="shared" si="9"/>
        <v>1983</v>
      </c>
      <c r="AK13" s="83">
        <f t="shared" si="9"/>
        <v>1983</v>
      </c>
      <c r="AL13" s="82">
        <v>1984</v>
      </c>
      <c r="AM13" s="81">
        <f t="shared" ref="AM13:AS13" si="10">AL13</f>
        <v>1984</v>
      </c>
      <c r="AN13" s="81">
        <f t="shared" si="10"/>
        <v>1984</v>
      </c>
      <c r="AO13" s="81">
        <f t="shared" si="10"/>
        <v>1984</v>
      </c>
      <c r="AP13" s="81">
        <f t="shared" si="10"/>
        <v>1984</v>
      </c>
      <c r="AQ13" s="81">
        <f t="shared" si="10"/>
        <v>1984</v>
      </c>
      <c r="AR13" s="81">
        <f t="shared" si="10"/>
        <v>1984</v>
      </c>
      <c r="AS13" s="81">
        <f t="shared" si="10"/>
        <v>1984</v>
      </c>
      <c r="AT13" s="80">
        <v>1984</v>
      </c>
    </row>
    <row r="14" spans="1:46" x14ac:dyDescent="0.25">
      <c r="A14" s="76" t="s">
        <v>82</v>
      </c>
      <c r="B14" s="52">
        <v>20</v>
      </c>
      <c r="C14" s="52">
        <f t="shared" ref="C14:J14" si="11">B14+1</f>
        <v>21</v>
      </c>
      <c r="D14" s="52">
        <f t="shared" si="11"/>
        <v>22</v>
      </c>
      <c r="E14" s="52">
        <f t="shared" si="11"/>
        <v>23</v>
      </c>
      <c r="F14" s="52">
        <f t="shared" si="11"/>
        <v>24</v>
      </c>
      <c r="G14" s="52">
        <f t="shared" si="11"/>
        <v>25</v>
      </c>
      <c r="H14" s="52">
        <f t="shared" si="11"/>
        <v>26</v>
      </c>
      <c r="I14" s="52">
        <f t="shared" si="11"/>
        <v>27</v>
      </c>
      <c r="J14" s="51">
        <f t="shared" si="11"/>
        <v>28</v>
      </c>
      <c r="K14" s="53">
        <v>20</v>
      </c>
      <c r="L14" s="52">
        <f t="shared" ref="L14:S14" si="12">K14+1</f>
        <v>21</v>
      </c>
      <c r="M14" s="52">
        <f t="shared" si="12"/>
        <v>22</v>
      </c>
      <c r="N14" s="52">
        <f t="shared" si="12"/>
        <v>23</v>
      </c>
      <c r="O14" s="52">
        <f t="shared" si="12"/>
        <v>24</v>
      </c>
      <c r="P14" s="52">
        <f t="shared" si="12"/>
        <v>25</v>
      </c>
      <c r="Q14" s="52">
        <f t="shared" si="12"/>
        <v>26</v>
      </c>
      <c r="R14" s="52">
        <f t="shared" si="12"/>
        <v>27</v>
      </c>
      <c r="S14" s="51">
        <f t="shared" si="12"/>
        <v>28</v>
      </c>
      <c r="T14" s="53">
        <v>20</v>
      </c>
      <c r="U14" s="52">
        <f t="shared" ref="U14:AB14" si="13">T14+1</f>
        <v>21</v>
      </c>
      <c r="V14" s="52">
        <f t="shared" si="13"/>
        <v>22</v>
      </c>
      <c r="W14" s="52">
        <f t="shared" si="13"/>
        <v>23</v>
      </c>
      <c r="X14" s="52">
        <f t="shared" si="13"/>
        <v>24</v>
      </c>
      <c r="Y14" s="52">
        <f t="shared" si="13"/>
        <v>25</v>
      </c>
      <c r="Z14" s="52">
        <f t="shared" si="13"/>
        <v>26</v>
      </c>
      <c r="AA14" s="52">
        <f t="shared" si="13"/>
        <v>27</v>
      </c>
      <c r="AB14" s="51">
        <f t="shared" si="13"/>
        <v>28</v>
      </c>
      <c r="AC14" s="52">
        <v>20</v>
      </c>
      <c r="AD14" s="52">
        <f t="shared" ref="AD14:AK14" si="14">AC14+1</f>
        <v>21</v>
      </c>
      <c r="AE14" s="52">
        <f t="shared" si="14"/>
        <v>22</v>
      </c>
      <c r="AF14" s="52">
        <f t="shared" si="14"/>
        <v>23</v>
      </c>
      <c r="AG14" s="52">
        <f t="shared" si="14"/>
        <v>24</v>
      </c>
      <c r="AH14" s="52">
        <f t="shared" si="14"/>
        <v>25</v>
      </c>
      <c r="AI14" s="52">
        <f t="shared" si="14"/>
        <v>26</v>
      </c>
      <c r="AJ14" s="52">
        <f t="shared" si="14"/>
        <v>27</v>
      </c>
      <c r="AK14" s="52">
        <f t="shared" si="14"/>
        <v>28</v>
      </c>
      <c r="AL14" s="53">
        <v>20</v>
      </c>
      <c r="AM14" s="52">
        <f t="shared" ref="AM14:AT14" si="15">AL14+1</f>
        <v>21</v>
      </c>
      <c r="AN14" s="52">
        <f t="shared" si="15"/>
        <v>22</v>
      </c>
      <c r="AO14" s="52">
        <f t="shared" si="15"/>
        <v>23</v>
      </c>
      <c r="AP14" s="52">
        <f t="shared" si="15"/>
        <v>24</v>
      </c>
      <c r="AQ14" s="52">
        <f t="shared" si="15"/>
        <v>25</v>
      </c>
      <c r="AR14" s="52">
        <f t="shared" si="15"/>
        <v>26</v>
      </c>
      <c r="AS14" s="52">
        <f t="shared" si="15"/>
        <v>27</v>
      </c>
      <c r="AT14" s="51">
        <f t="shared" si="15"/>
        <v>28</v>
      </c>
    </row>
    <row r="15" spans="1:46" x14ac:dyDescent="0.25">
      <c r="A15" s="78" t="s">
        <v>78</v>
      </c>
      <c r="B15" s="50">
        <v>2000</v>
      </c>
      <c r="C15" s="50">
        <v>2001</v>
      </c>
      <c r="D15" s="50">
        <v>2002</v>
      </c>
      <c r="E15" s="50">
        <v>2003</v>
      </c>
      <c r="F15" s="50">
        <v>2004</v>
      </c>
      <c r="G15" s="50">
        <v>2005</v>
      </c>
      <c r="H15" s="50">
        <v>2006</v>
      </c>
      <c r="I15" s="50">
        <v>2007</v>
      </c>
      <c r="J15" s="65">
        <v>2008</v>
      </c>
      <c r="K15" s="67">
        <v>2000</v>
      </c>
      <c r="L15" s="67">
        <v>2001</v>
      </c>
      <c r="M15" s="67">
        <v>2002</v>
      </c>
      <c r="N15" s="67">
        <v>2003</v>
      </c>
      <c r="O15" s="67">
        <v>2004</v>
      </c>
      <c r="P15" s="67">
        <v>2005</v>
      </c>
      <c r="Q15" s="67">
        <v>2006</v>
      </c>
      <c r="R15" s="67">
        <v>2007</v>
      </c>
      <c r="S15" s="68">
        <v>2008</v>
      </c>
      <c r="T15" s="50">
        <v>2000</v>
      </c>
      <c r="U15" s="50">
        <v>2001</v>
      </c>
      <c r="V15" s="50">
        <v>2002</v>
      </c>
      <c r="W15" s="50">
        <v>2003</v>
      </c>
      <c r="X15" s="50">
        <v>2004</v>
      </c>
      <c r="Y15" s="50">
        <v>2005</v>
      </c>
      <c r="Z15" s="50">
        <v>2006</v>
      </c>
      <c r="AA15" s="50">
        <v>2007</v>
      </c>
      <c r="AB15" s="65">
        <v>2008</v>
      </c>
      <c r="AC15" s="67">
        <v>2000</v>
      </c>
      <c r="AD15" s="67">
        <v>2001</v>
      </c>
      <c r="AE15" s="67">
        <v>2002</v>
      </c>
      <c r="AF15" s="67">
        <v>2003</v>
      </c>
      <c r="AG15" s="67">
        <v>2004</v>
      </c>
      <c r="AH15" s="67">
        <v>2005</v>
      </c>
      <c r="AI15" s="67">
        <v>2006</v>
      </c>
      <c r="AJ15" s="67">
        <v>2007</v>
      </c>
      <c r="AK15" s="67">
        <v>2008</v>
      </c>
      <c r="AL15" s="74">
        <v>2000</v>
      </c>
      <c r="AM15" s="50">
        <v>2001</v>
      </c>
      <c r="AN15" s="50">
        <v>2002</v>
      </c>
      <c r="AO15" s="50">
        <v>2003</v>
      </c>
      <c r="AP15" s="50">
        <v>2004</v>
      </c>
      <c r="AQ15" s="50">
        <v>2005</v>
      </c>
      <c r="AR15" s="50">
        <v>2006</v>
      </c>
      <c r="AS15" s="50">
        <v>2007</v>
      </c>
      <c r="AT15" s="65">
        <v>2008</v>
      </c>
    </row>
    <row r="16" spans="1:46" x14ac:dyDescent="0.25">
      <c r="A16" s="76" t="s">
        <v>56</v>
      </c>
      <c r="B16" s="73">
        <v>167</v>
      </c>
      <c r="C16" s="73">
        <v>156</v>
      </c>
      <c r="D16" s="73">
        <v>137</v>
      </c>
      <c r="E16" s="73">
        <v>149</v>
      </c>
      <c r="F16" s="73">
        <v>144</v>
      </c>
      <c r="G16" s="73">
        <v>158</v>
      </c>
      <c r="H16" s="73">
        <v>140</v>
      </c>
      <c r="I16" s="73">
        <v>146</v>
      </c>
      <c r="J16" s="61">
        <v>152</v>
      </c>
      <c r="K16" s="73">
        <v>251</v>
      </c>
      <c r="L16" s="73">
        <v>220</v>
      </c>
      <c r="M16" s="73">
        <v>203</v>
      </c>
      <c r="N16" s="73">
        <v>216</v>
      </c>
      <c r="O16" s="73">
        <v>206</v>
      </c>
      <c r="P16" s="73">
        <v>213</v>
      </c>
      <c r="Q16" s="73">
        <v>199</v>
      </c>
      <c r="R16" s="73">
        <v>193</v>
      </c>
      <c r="S16" s="61">
        <v>196</v>
      </c>
      <c r="T16" s="73">
        <v>289</v>
      </c>
      <c r="U16" s="73">
        <v>244</v>
      </c>
      <c r="V16" s="73">
        <v>218</v>
      </c>
      <c r="W16" s="73">
        <v>223</v>
      </c>
      <c r="X16" s="73">
        <v>198</v>
      </c>
      <c r="Y16" s="73">
        <v>226</v>
      </c>
      <c r="Z16" s="73">
        <v>186</v>
      </c>
      <c r="AA16" s="73">
        <v>191</v>
      </c>
      <c r="AB16" s="61">
        <v>225</v>
      </c>
      <c r="AC16" s="73">
        <v>380</v>
      </c>
      <c r="AD16" s="73">
        <v>300</v>
      </c>
      <c r="AE16" s="73">
        <v>253</v>
      </c>
      <c r="AF16" s="73">
        <v>221</v>
      </c>
      <c r="AG16" s="73">
        <v>204</v>
      </c>
      <c r="AH16" s="73">
        <v>206</v>
      </c>
      <c r="AI16" s="73">
        <v>203</v>
      </c>
      <c r="AJ16" s="73">
        <v>198</v>
      </c>
      <c r="AK16" s="61">
        <v>193</v>
      </c>
      <c r="AL16" s="73">
        <v>442</v>
      </c>
      <c r="AM16" s="73">
        <v>375</v>
      </c>
      <c r="AN16" s="73">
        <v>275</v>
      </c>
      <c r="AO16" s="73">
        <v>241</v>
      </c>
      <c r="AP16" s="73">
        <v>199</v>
      </c>
      <c r="AQ16" s="73">
        <v>185</v>
      </c>
      <c r="AR16" s="73">
        <v>174</v>
      </c>
      <c r="AS16" s="73">
        <v>175</v>
      </c>
      <c r="AT16" s="61">
        <v>178</v>
      </c>
    </row>
    <row r="17" spans="1:46" x14ac:dyDescent="0.25">
      <c r="A17" s="76" t="s">
        <v>58</v>
      </c>
      <c r="B17" s="73">
        <v>252</v>
      </c>
      <c r="C17" s="73">
        <v>261</v>
      </c>
      <c r="D17" s="73">
        <v>263</v>
      </c>
      <c r="E17" s="73">
        <v>236</v>
      </c>
      <c r="F17" s="73">
        <v>241</v>
      </c>
      <c r="G17" s="73">
        <v>229</v>
      </c>
      <c r="H17" s="73">
        <v>223</v>
      </c>
      <c r="I17" s="73">
        <v>238</v>
      </c>
      <c r="J17" s="61">
        <v>231</v>
      </c>
      <c r="K17" s="73">
        <v>309</v>
      </c>
      <c r="L17" s="73">
        <v>311</v>
      </c>
      <c r="M17" s="73">
        <v>303</v>
      </c>
      <c r="N17" s="73">
        <v>285</v>
      </c>
      <c r="O17" s="73">
        <v>253</v>
      </c>
      <c r="P17" s="73">
        <v>266</v>
      </c>
      <c r="Q17" s="73">
        <v>260</v>
      </c>
      <c r="R17" s="73">
        <v>258</v>
      </c>
      <c r="S17" s="61">
        <v>255</v>
      </c>
      <c r="T17" s="73">
        <v>301</v>
      </c>
      <c r="U17" s="73">
        <v>328</v>
      </c>
      <c r="V17" s="73">
        <v>300</v>
      </c>
      <c r="W17" s="73">
        <v>282</v>
      </c>
      <c r="X17" s="73">
        <v>274</v>
      </c>
      <c r="Y17" s="73">
        <v>261</v>
      </c>
      <c r="Z17" s="73">
        <v>265</v>
      </c>
      <c r="AA17" s="73">
        <v>264</v>
      </c>
      <c r="AB17" s="61">
        <v>235</v>
      </c>
      <c r="AC17" s="73">
        <v>270</v>
      </c>
      <c r="AD17" s="73">
        <v>329</v>
      </c>
      <c r="AE17" s="73">
        <v>312</v>
      </c>
      <c r="AF17" s="73">
        <v>307</v>
      </c>
      <c r="AG17" s="73">
        <v>295</v>
      </c>
      <c r="AH17" s="73">
        <v>314</v>
      </c>
      <c r="AI17" s="73">
        <v>275</v>
      </c>
      <c r="AJ17" s="73">
        <v>265</v>
      </c>
      <c r="AK17" s="61">
        <v>260</v>
      </c>
      <c r="AL17" s="73">
        <v>257</v>
      </c>
      <c r="AM17" s="73">
        <v>283</v>
      </c>
      <c r="AN17" s="73">
        <v>318</v>
      </c>
      <c r="AO17" s="73">
        <v>337</v>
      </c>
      <c r="AP17" s="73">
        <v>305</v>
      </c>
      <c r="AQ17" s="73">
        <v>298</v>
      </c>
      <c r="AR17" s="73">
        <v>253</v>
      </c>
      <c r="AS17" s="73">
        <v>276</v>
      </c>
      <c r="AT17" s="61">
        <v>262</v>
      </c>
    </row>
    <row r="18" spans="1:46" x14ac:dyDescent="0.25">
      <c r="A18" s="75" t="s">
        <v>59</v>
      </c>
      <c r="B18" s="72">
        <v>473</v>
      </c>
      <c r="C18" s="72">
        <v>475</v>
      </c>
      <c r="D18" s="72">
        <v>492</v>
      </c>
      <c r="E18" s="72">
        <v>507</v>
      </c>
      <c r="F18" s="72">
        <v>507</v>
      </c>
      <c r="G18" s="72">
        <v>505</v>
      </c>
      <c r="H18" s="72">
        <v>529</v>
      </c>
      <c r="I18" s="72">
        <v>508</v>
      </c>
      <c r="J18" s="60">
        <v>509</v>
      </c>
      <c r="K18" s="72">
        <v>456</v>
      </c>
      <c r="L18" s="72">
        <v>485</v>
      </c>
      <c r="M18" s="72">
        <v>510</v>
      </c>
      <c r="N18" s="72">
        <v>515</v>
      </c>
      <c r="O18" s="72">
        <v>557</v>
      </c>
      <c r="P18" s="72">
        <v>537</v>
      </c>
      <c r="Q18" s="72">
        <v>557</v>
      </c>
      <c r="R18" s="72">
        <v>565</v>
      </c>
      <c r="S18" s="60">
        <v>565</v>
      </c>
      <c r="T18" s="72">
        <v>488</v>
      </c>
      <c r="U18" s="72">
        <v>506</v>
      </c>
      <c r="V18" s="72">
        <v>560</v>
      </c>
      <c r="W18" s="72">
        <v>573</v>
      </c>
      <c r="X18" s="72">
        <v>606</v>
      </c>
      <c r="Y18" s="72">
        <v>591</v>
      </c>
      <c r="Z18" s="72">
        <v>627</v>
      </c>
      <c r="AA18" s="72">
        <v>623</v>
      </c>
      <c r="AB18" s="60">
        <v>618</v>
      </c>
      <c r="AC18" s="72">
        <v>476</v>
      </c>
      <c r="AD18" s="72">
        <v>497</v>
      </c>
      <c r="AE18" s="72">
        <v>561</v>
      </c>
      <c r="AF18" s="72">
        <v>598</v>
      </c>
      <c r="AG18" s="72">
        <v>627</v>
      </c>
      <c r="AH18" s="72">
        <v>606</v>
      </c>
      <c r="AI18" s="72">
        <v>648</v>
      </c>
      <c r="AJ18" s="72">
        <v>663</v>
      </c>
      <c r="AK18" s="60">
        <v>673</v>
      </c>
      <c r="AL18" s="72">
        <v>403</v>
      </c>
      <c r="AM18" s="72">
        <v>444</v>
      </c>
      <c r="AN18" s="72">
        <v>509</v>
      </c>
      <c r="AO18" s="72">
        <v>524</v>
      </c>
      <c r="AP18" s="72">
        <v>598</v>
      </c>
      <c r="AQ18" s="72">
        <v>619</v>
      </c>
      <c r="AR18" s="72">
        <v>675</v>
      </c>
      <c r="AS18" s="72">
        <v>651</v>
      </c>
      <c r="AT18" s="60">
        <v>662</v>
      </c>
    </row>
    <row r="19" spans="1:46" x14ac:dyDescent="0.25">
      <c r="A19" s="76" t="s">
        <v>56</v>
      </c>
      <c r="B19" s="73">
        <f t="shared" ref="B19:AT19" si="16">B16/(SUM(B$16:B$18))</f>
        <v>0.18721973094170405</v>
      </c>
      <c r="C19" s="73">
        <f t="shared" si="16"/>
        <v>0.17488789237668162</v>
      </c>
      <c r="D19" s="73">
        <f t="shared" si="16"/>
        <v>0.15358744394618834</v>
      </c>
      <c r="E19" s="73">
        <f t="shared" si="16"/>
        <v>0.16704035874439463</v>
      </c>
      <c r="F19" s="73">
        <f t="shared" si="16"/>
        <v>0.16143497757847533</v>
      </c>
      <c r="G19" s="73">
        <f t="shared" si="16"/>
        <v>0.17713004484304934</v>
      </c>
      <c r="H19" s="73">
        <f t="shared" si="16"/>
        <v>0.15695067264573992</v>
      </c>
      <c r="I19" s="73">
        <f t="shared" si="16"/>
        <v>0.16367713004484305</v>
      </c>
      <c r="J19" s="61">
        <f t="shared" si="16"/>
        <v>0.17040358744394618</v>
      </c>
      <c r="K19" s="73">
        <f t="shared" si="16"/>
        <v>0.24704724409448819</v>
      </c>
      <c r="L19" s="73">
        <f t="shared" si="16"/>
        <v>0.21653543307086615</v>
      </c>
      <c r="M19" s="73">
        <f t="shared" si="16"/>
        <v>0.19980314960629922</v>
      </c>
      <c r="N19" s="73">
        <f t="shared" si="16"/>
        <v>0.2125984251968504</v>
      </c>
      <c r="O19" s="73">
        <f t="shared" si="16"/>
        <v>0.20275590551181102</v>
      </c>
      <c r="P19" s="73">
        <f t="shared" si="16"/>
        <v>0.20964566929133857</v>
      </c>
      <c r="Q19" s="73">
        <f t="shared" si="16"/>
        <v>0.19586614173228348</v>
      </c>
      <c r="R19" s="73">
        <f t="shared" si="16"/>
        <v>0.18996062992125984</v>
      </c>
      <c r="S19" s="61">
        <f t="shared" si="16"/>
        <v>0.19291338582677164</v>
      </c>
      <c r="T19" s="73">
        <f t="shared" si="16"/>
        <v>0.26808905380333953</v>
      </c>
      <c r="U19" s="73">
        <f t="shared" si="16"/>
        <v>0.22634508348794063</v>
      </c>
      <c r="V19" s="73">
        <f t="shared" si="16"/>
        <v>0.20222634508348794</v>
      </c>
      <c r="W19" s="73">
        <f t="shared" si="16"/>
        <v>0.20686456400742115</v>
      </c>
      <c r="X19" s="73">
        <f t="shared" si="16"/>
        <v>0.18367346938775511</v>
      </c>
      <c r="Y19" s="73">
        <f t="shared" si="16"/>
        <v>0.20964749536178107</v>
      </c>
      <c r="Z19" s="73">
        <f t="shared" si="16"/>
        <v>0.17254174397031541</v>
      </c>
      <c r="AA19" s="73">
        <f t="shared" si="16"/>
        <v>0.17717996289424862</v>
      </c>
      <c r="AB19" s="61">
        <f t="shared" si="16"/>
        <v>0.20871985157699444</v>
      </c>
      <c r="AC19" s="73">
        <f t="shared" si="16"/>
        <v>0.33747779751332146</v>
      </c>
      <c r="AD19" s="73">
        <f t="shared" si="16"/>
        <v>0.26642984014209592</v>
      </c>
      <c r="AE19" s="73">
        <f t="shared" si="16"/>
        <v>0.22468916518650089</v>
      </c>
      <c r="AF19" s="73">
        <f t="shared" si="16"/>
        <v>0.19626998223801065</v>
      </c>
      <c r="AG19" s="73">
        <f t="shared" si="16"/>
        <v>0.18117229129662521</v>
      </c>
      <c r="AH19" s="73">
        <f t="shared" si="16"/>
        <v>0.18294849023090587</v>
      </c>
      <c r="AI19" s="73">
        <f t="shared" si="16"/>
        <v>0.18028419182948491</v>
      </c>
      <c r="AJ19" s="73">
        <f t="shared" si="16"/>
        <v>0.17584369449378331</v>
      </c>
      <c r="AK19" s="61">
        <f t="shared" si="16"/>
        <v>0.17140319715808169</v>
      </c>
      <c r="AL19" s="73">
        <f t="shared" si="16"/>
        <v>0.40108892921960071</v>
      </c>
      <c r="AM19" s="73">
        <f t="shared" si="16"/>
        <v>0.34029038112522686</v>
      </c>
      <c r="AN19" s="73">
        <f t="shared" si="16"/>
        <v>0.24954627949183303</v>
      </c>
      <c r="AO19" s="73">
        <f t="shared" si="16"/>
        <v>0.21869328493647913</v>
      </c>
      <c r="AP19" s="73">
        <f t="shared" si="16"/>
        <v>0.18058076225045372</v>
      </c>
      <c r="AQ19" s="73">
        <f t="shared" si="16"/>
        <v>0.16787658802177857</v>
      </c>
      <c r="AR19" s="73">
        <f t="shared" si="16"/>
        <v>0.15789473684210525</v>
      </c>
      <c r="AS19" s="73">
        <f t="shared" si="16"/>
        <v>0.1588021778584392</v>
      </c>
      <c r="AT19" s="61">
        <f t="shared" si="16"/>
        <v>0.16152450090744103</v>
      </c>
    </row>
    <row r="20" spans="1:46" x14ac:dyDescent="0.25">
      <c r="A20" s="76" t="s">
        <v>58</v>
      </c>
      <c r="B20" s="73">
        <f t="shared" ref="B20:AT20" si="17">B17/(SUM(B$16:B$18))</f>
        <v>0.28251121076233182</v>
      </c>
      <c r="C20" s="73">
        <f t="shared" si="17"/>
        <v>0.29260089686098656</v>
      </c>
      <c r="D20" s="73">
        <f t="shared" si="17"/>
        <v>0.29484304932735428</v>
      </c>
      <c r="E20" s="73">
        <f t="shared" si="17"/>
        <v>0.26457399103139012</v>
      </c>
      <c r="F20" s="73">
        <f t="shared" si="17"/>
        <v>0.27017937219730942</v>
      </c>
      <c r="G20" s="73">
        <f t="shared" si="17"/>
        <v>0.25672645739910316</v>
      </c>
      <c r="H20" s="73">
        <f t="shared" si="17"/>
        <v>0.25</v>
      </c>
      <c r="I20" s="73">
        <f t="shared" si="17"/>
        <v>0.26681614349775784</v>
      </c>
      <c r="J20" s="61">
        <f t="shared" si="17"/>
        <v>0.25896860986547088</v>
      </c>
      <c r="K20" s="73">
        <f t="shared" si="17"/>
        <v>0.30413385826771655</v>
      </c>
      <c r="L20" s="73">
        <f t="shared" si="17"/>
        <v>0.30610236220472442</v>
      </c>
      <c r="M20" s="73">
        <f t="shared" si="17"/>
        <v>0.29822834645669294</v>
      </c>
      <c r="N20" s="73">
        <f t="shared" si="17"/>
        <v>0.28051181102362205</v>
      </c>
      <c r="O20" s="73">
        <f t="shared" si="17"/>
        <v>0.24901574803149606</v>
      </c>
      <c r="P20" s="73">
        <f t="shared" si="17"/>
        <v>0.26181102362204722</v>
      </c>
      <c r="Q20" s="73">
        <f t="shared" si="17"/>
        <v>0.25590551181102361</v>
      </c>
      <c r="R20" s="73">
        <f t="shared" si="17"/>
        <v>0.25393700787401574</v>
      </c>
      <c r="S20" s="61">
        <f t="shared" si="17"/>
        <v>0.25098425196850394</v>
      </c>
      <c r="T20" s="73">
        <f t="shared" si="17"/>
        <v>0.2792207792207792</v>
      </c>
      <c r="U20" s="73">
        <f t="shared" si="17"/>
        <v>0.30426716141001853</v>
      </c>
      <c r="V20" s="73">
        <f t="shared" si="17"/>
        <v>0.2782931354359926</v>
      </c>
      <c r="W20" s="73">
        <f t="shared" si="17"/>
        <v>0.26159554730983303</v>
      </c>
      <c r="X20" s="73">
        <f t="shared" si="17"/>
        <v>0.25417439703153988</v>
      </c>
      <c r="Y20" s="73">
        <f t="shared" si="17"/>
        <v>0.24211502782931354</v>
      </c>
      <c r="Z20" s="73">
        <f t="shared" si="17"/>
        <v>0.24582560296846012</v>
      </c>
      <c r="AA20" s="73">
        <f t="shared" si="17"/>
        <v>0.24489795918367346</v>
      </c>
      <c r="AB20" s="61">
        <f t="shared" si="17"/>
        <v>0.21799628942486085</v>
      </c>
      <c r="AC20" s="73">
        <f t="shared" si="17"/>
        <v>0.23978685612788633</v>
      </c>
      <c r="AD20" s="73">
        <f t="shared" si="17"/>
        <v>0.29218472468916518</v>
      </c>
      <c r="AE20" s="73">
        <f t="shared" si="17"/>
        <v>0.27708703374777977</v>
      </c>
      <c r="AF20" s="73">
        <f t="shared" si="17"/>
        <v>0.27264653641207814</v>
      </c>
      <c r="AG20" s="73">
        <f t="shared" si="17"/>
        <v>0.2619893428063943</v>
      </c>
      <c r="AH20" s="73">
        <f t="shared" si="17"/>
        <v>0.27886323268206037</v>
      </c>
      <c r="AI20" s="73">
        <f t="shared" si="17"/>
        <v>0.24422735346358793</v>
      </c>
      <c r="AJ20" s="73">
        <f t="shared" si="17"/>
        <v>0.23534635879218471</v>
      </c>
      <c r="AK20" s="61">
        <f t="shared" si="17"/>
        <v>0.23090586145648312</v>
      </c>
      <c r="AL20" s="73">
        <f t="shared" si="17"/>
        <v>0.23321234119782214</v>
      </c>
      <c r="AM20" s="73">
        <f t="shared" si="17"/>
        <v>0.25680580762250454</v>
      </c>
      <c r="AN20" s="73">
        <f t="shared" si="17"/>
        <v>0.28856624319419238</v>
      </c>
      <c r="AO20" s="73">
        <f t="shared" si="17"/>
        <v>0.30580762250453719</v>
      </c>
      <c r="AP20" s="73">
        <f t="shared" si="17"/>
        <v>0.27676950998185118</v>
      </c>
      <c r="AQ20" s="73">
        <f t="shared" si="17"/>
        <v>0.27041742286751363</v>
      </c>
      <c r="AR20" s="73">
        <f t="shared" si="17"/>
        <v>0.22958257713248639</v>
      </c>
      <c r="AS20" s="73">
        <f t="shared" si="17"/>
        <v>0.25045372050816694</v>
      </c>
      <c r="AT20" s="61">
        <f t="shared" si="17"/>
        <v>0.23774954627949182</v>
      </c>
    </row>
    <row r="21" spans="1:46" x14ac:dyDescent="0.25">
      <c r="A21" s="75" t="s">
        <v>59</v>
      </c>
      <c r="B21" s="72">
        <f t="shared" ref="B21:AT21" si="18">B18/(SUM(B$16:B$18))</f>
        <v>0.53026905829596416</v>
      </c>
      <c r="C21" s="72">
        <f t="shared" si="18"/>
        <v>0.53251121076233188</v>
      </c>
      <c r="D21" s="72">
        <f t="shared" si="18"/>
        <v>0.55156950672645744</v>
      </c>
      <c r="E21" s="72">
        <f t="shared" si="18"/>
        <v>0.56838565022421528</v>
      </c>
      <c r="F21" s="72">
        <f t="shared" si="18"/>
        <v>0.56838565022421528</v>
      </c>
      <c r="G21" s="72">
        <f t="shared" si="18"/>
        <v>0.56614349775784756</v>
      </c>
      <c r="H21" s="72">
        <f t="shared" si="18"/>
        <v>0.59304932735426008</v>
      </c>
      <c r="I21" s="72">
        <f t="shared" si="18"/>
        <v>0.56950672645739908</v>
      </c>
      <c r="J21" s="60">
        <f t="shared" si="18"/>
        <v>0.570627802690583</v>
      </c>
      <c r="K21" s="72">
        <f t="shared" si="18"/>
        <v>0.44881889763779526</v>
      </c>
      <c r="L21" s="72">
        <f t="shared" si="18"/>
        <v>0.47736220472440943</v>
      </c>
      <c r="M21" s="72">
        <f t="shared" si="18"/>
        <v>0.50196850393700787</v>
      </c>
      <c r="N21" s="72">
        <f t="shared" si="18"/>
        <v>0.50688976377952755</v>
      </c>
      <c r="O21" s="72">
        <f t="shared" si="18"/>
        <v>0.54822834645669294</v>
      </c>
      <c r="P21" s="72">
        <f t="shared" si="18"/>
        <v>0.52854330708661412</v>
      </c>
      <c r="Q21" s="72">
        <f t="shared" si="18"/>
        <v>0.54822834645669294</v>
      </c>
      <c r="R21" s="72">
        <f t="shared" si="18"/>
        <v>0.55610236220472442</v>
      </c>
      <c r="S21" s="60">
        <f t="shared" si="18"/>
        <v>0.55610236220472442</v>
      </c>
      <c r="T21" s="72">
        <f t="shared" si="18"/>
        <v>0.45269016697588127</v>
      </c>
      <c r="U21" s="72">
        <f t="shared" si="18"/>
        <v>0.46938775510204084</v>
      </c>
      <c r="V21" s="72">
        <f t="shared" si="18"/>
        <v>0.51948051948051943</v>
      </c>
      <c r="W21" s="72">
        <f t="shared" si="18"/>
        <v>0.53153988868274582</v>
      </c>
      <c r="X21" s="72">
        <f t="shared" si="18"/>
        <v>0.56215213358070504</v>
      </c>
      <c r="Y21" s="72">
        <f t="shared" si="18"/>
        <v>0.54823747680890533</v>
      </c>
      <c r="Z21" s="72">
        <f t="shared" si="18"/>
        <v>0.58163265306122447</v>
      </c>
      <c r="AA21" s="72">
        <f t="shared" si="18"/>
        <v>0.57792207792207795</v>
      </c>
      <c r="AB21" s="60">
        <f t="shared" si="18"/>
        <v>0.57328385899814471</v>
      </c>
      <c r="AC21" s="72">
        <f t="shared" si="18"/>
        <v>0.42273534635879217</v>
      </c>
      <c r="AD21" s="72">
        <f t="shared" si="18"/>
        <v>0.4413854351687389</v>
      </c>
      <c r="AE21" s="72">
        <f t="shared" si="18"/>
        <v>0.49822380106571934</v>
      </c>
      <c r="AF21" s="72">
        <f t="shared" si="18"/>
        <v>0.53108348134991124</v>
      </c>
      <c r="AG21" s="72">
        <f t="shared" si="18"/>
        <v>0.55683836589698044</v>
      </c>
      <c r="AH21" s="72">
        <f t="shared" si="18"/>
        <v>0.53818827708703376</v>
      </c>
      <c r="AI21" s="72">
        <f t="shared" si="18"/>
        <v>0.57548845470692722</v>
      </c>
      <c r="AJ21" s="72">
        <f t="shared" si="18"/>
        <v>0.58880994671403197</v>
      </c>
      <c r="AK21" s="60">
        <f t="shared" si="18"/>
        <v>0.59769094138543521</v>
      </c>
      <c r="AL21" s="72">
        <f t="shared" si="18"/>
        <v>0.36569872958257715</v>
      </c>
      <c r="AM21" s="72">
        <f t="shared" si="18"/>
        <v>0.4029038112522686</v>
      </c>
      <c r="AN21" s="72">
        <f t="shared" si="18"/>
        <v>0.46188747731397461</v>
      </c>
      <c r="AO21" s="72">
        <f t="shared" si="18"/>
        <v>0.47549909255898365</v>
      </c>
      <c r="AP21" s="72">
        <f t="shared" si="18"/>
        <v>0.54264972776769504</v>
      </c>
      <c r="AQ21" s="72">
        <f t="shared" si="18"/>
        <v>0.56170598911070779</v>
      </c>
      <c r="AR21" s="72">
        <f t="shared" si="18"/>
        <v>0.61252268602540838</v>
      </c>
      <c r="AS21" s="72">
        <f t="shared" si="18"/>
        <v>0.59074410163339386</v>
      </c>
      <c r="AT21" s="60">
        <f t="shared" si="18"/>
        <v>0.60072595281306718</v>
      </c>
    </row>
    <row r="22" spans="1:46" hidden="1" x14ac:dyDescent="0.25"/>
    <row r="23" spans="1:46" hidden="1" x14ac:dyDescent="0.25">
      <c r="B23" s="45">
        <v>1980</v>
      </c>
      <c r="C23" s="76" t="s">
        <v>81</v>
      </c>
      <c r="D23" s="79">
        <v>0.18721973094170405</v>
      </c>
      <c r="E23" s="79">
        <v>0.17488789237668162</v>
      </c>
      <c r="F23" s="79">
        <v>0.15358744394618834</v>
      </c>
      <c r="G23" s="79">
        <v>0.16704035874439463</v>
      </c>
      <c r="H23" s="79">
        <v>0.16143497757847533</v>
      </c>
      <c r="I23" s="79">
        <v>0.17713004484304934</v>
      </c>
      <c r="J23" s="79">
        <v>0.15695067264573992</v>
      </c>
      <c r="K23" s="79">
        <v>0.16367713004484305</v>
      </c>
      <c r="L23" s="79">
        <v>0.17040358744394618</v>
      </c>
    </row>
    <row r="24" spans="1:46" hidden="1" x14ac:dyDescent="0.25">
      <c r="B24" s="45">
        <v>1980</v>
      </c>
      <c r="C24" s="76" t="s">
        <v>80</v>
      </c>
      <c r="D24" s="79">
        <v>0.28251121076233182</v>
      </c>
      <c r="E24" s="79">
        <v>0.29260089686098656</v>
      </c>
      <c r="F24" s="79">
        <v>0.29484304932735428</v>
      </c>
      <c r="G24" s="79">
        <v>0.26457399103139012</v>
      </c>
      <c r="H24" s="79">
        <v>0.27017937219730942</v>
      </c>
      <c r="I24" s="79">
        <v>0.25672645739910316</v>
      </c>
      <c r="J24" s="79">
        <v>0.25</v>
      </c>
      <c r="K24" s="79">
        <v>0.26681614349775784</v>
      </c>
      <c r="L24" s="79">
        <v>0.25896860986547088</v>
      </c>
    </row>
    <row r="25" spans="1:46" hidden="1" x14ac:dyDescent="0.25">
      <c r="B25" s="45">
        <v>1980</v>
      </c>
      <c r="C25" s="76" t="s">
        <v>79</v>
      </c>
      <c r="D25" s="79">
        <v>0.53026905829596416</v>
      </c>
      <c r="E25" s="79">
        <v>0.53251121076233188</v>
      </c>
      <c r="F25" s="79">
        <v>0.55156950672645744</v>
      </c>
      <c r="G25" s="79">
        <v>0.56838565022421528</v>
      </c>
      <c r="H25" s="79">
        <v>0.56838565022421528</v>
      </c>
      <c r="I25" s="79">
        <v>0.56614349775784756</v>
      </c>
      <c r="J25" s="79">
        <v>0.59304932735426008</v>
      </c>
      <c r="K25" s="79">
        <v>0.56950672645739908</v>
      </c>
      <c r="L25" s="79">
        <v>0.570627802690583</v>
      </c>
    </row>
    <row r="26" spans="1:46" hidden="1" x14ac:dyDescent="0.25">
      <c r="B26" s="45">
        <v>1981</v>
      </c>
      <c r="C26" s="76" t="s">
        <v>81</v>
      </c>
      <c r="D26" s="79">
        <v>0.24704724409448819</v>
      </c>
      <c r="E26" s="79">
        <v>0.21653543307086615</v>
      </c>
      <c r="F26" s="79">
        <v>0.19980314960629922</v>
      </c>
      <c r="G26" s="79">
        <v>0.2125984251968504</v>
      </c>
      <c r="H26" s="79">
        <v>0.20275590551181102</v>
      </c>
      <c r="I26" s="79">
        <v>0.20964566929133857</v>
      </c>
      <c r="J26" s="79">
        <v>0.19586614173228348</v>
      </c>
      <c r="K26" s="79">
        <v>0.18996062992125984</v>
      </c>
      <c r="L26" s="79">
        <v>0.19291338582677164</v>
      </c>
    </row>
    <row r="27" spans="1:46" hidden="1" x14ac:dyDescent="0.25">
      <c r="B27" s="45">
        <v>1981</v>
      </c>
      <c r="C27" s="76" t="s">
        <v>80</v>
      </c>
      <c r="D27" s="79">
        <v>0.30413385826771655</v>
      </c>
      <c r="E27" s="79">
        <v>0.30610236220472442</v>
      </c>
      <c r="F27" s="79">
        <v>0.29822834645669294</v>
      </c>
      <c r="G27" s="79">
        <v>0.28051181102362205</v>
      </c>
      <c r="H27" s="79">
        <v>0.24901574803149606</v>
      </c>
      <c r="I27" s="79">
        <v>0.26181102362204722</v>
      </c>
      <c r="J27" s="79">
        <v>0.25590551181102361</v>
      </c>
      <c r="K27" s="79">
        <v>0.25393700787401574</v>
      </c>
      <c r="L27" s="79">
        <v>0.25098425196850394</v>
      </c>
    </row>
    <row r="28" spans="1:46" hidden="1" x14ac:dyDescent="0.25">
      <c r="B28" s="45">
        <v>1981</v>
      </c>
      <c r="C28" s="76" t="s">
        <v>79</v>
      </c>
      <c r="D28" s="79">
        <v>0.44881889763779526</v>
      </c>
      <c r="E28" s="79">
        <v>0.47736220472440943</v>
      </c>
      <c r="F28" s="79">
        <v>0.50196850393700787</v>
      </c>
      <c r="G28" s="79">
        <v>0.50688976377952755</v>
      </c>
      <c r="H28" s="79">
        <v>0.54822834645669294</v>
      </c>
      <c r="I28" s="79">
        <v>0.52854330708661412</v>
      </c>
      <c r="J28" s="79">
        <v>0.54822834645669294</v>
      </c>
      <c r="K28" s="79">
        <v>0.55610236220472442</v>
      </c>
      <c r="L28" s="79">
        <v>0.55610236220472442</v>
      </c>
    </row>
    <row r="29" spans="1:46" hidden="1" x14ac:dyDescent="0.25">
      <c r="B29" s="45">
        <v>1982</v>
      </c>
      <c r="C29" s="76" t="s">
        <v>81</v>
      </c>
      <c r="D29" s="79">
        <v>0.26808905380333953</v>
      </c>
      <c r="E29" s="79">
        <v>0.22634508348794063</v>
      </c>
      <c r="F29" s="79">
        <v>0.20222634508348794</v>
      </c>
      <c r="G29" s="79">
        <v>0.20686456400742115</v>
      </c>
      <c r="H29" s="79">
        <v>0.18367346938775511</v>
      </c>
      <c r="I29" s="79">
        <v>0.20964749536178107</v>
      </c>
      <c r="J29" s="79">
        <v>0.17254174397031541</v>
      </c>
      <c r="K29" s="79">
        <v>0.17717996289424862</v>
      </c>
      <c r="L29" s="79">
        <v>0.20871985157699444</v>
      </c>
    </row>
    <row r="30" spans="1:46" hidden="1" x14ac:dyDescent="0.25">
      <c r="B30" s="45">
        <v>1982</v>
      </c>
      <c r="C30" s="76" t="s">
        <v>80</v>
      </c>
      <c r="D30" s="79">
        <v>0.2792207792207792</v>
      </c>
      <c r="E30" s="79">
        <v>0.30426716141001853</v>
      </c>
      <c r="F30" s="79">
        <v>0.2782931354359926</v>
      </c>
      <c r="G30" s="79">
        <v>0.26159554730983303</v>
      </c>
      <c r="H30" s="79">
        <v>0.25417439703153988</v>
      </c>
      <c r="I30" s="79">
        <v>0.24211502782931354</v>
      </c>
      <c r="J30" s="79">
        <v>0.24582560296846012</v>
      </c>
      <c r="K30" s="79">
        <v>0.24489795918367346</v>
      </c>
      <c r="L30" s="79">
        <v>0.21799628942486085</v>
      </c>
    </row>
    <row r="31" spans="1:46" hidden="1" x14ac:dyDescent="0.25">
      <c r="B31" s="45">
        <v>1982</v>
      </c>
      <c r="C31" s="76" t="s">
        <v>79</v>
      </c>
      <c r="D31" s="79">
        <v>0.45269016697588127</v>
      </c>
      <c r="E31" s="79">
        <v>0.46938775510204084</v>
      </c>
      <c r="F31" s="79">
        <v>0.51948051948051943</v>
      </c>
      <c r="G31" s="79">
        <v>0.53153988868274582</v>
      </c>
      <c r="H31" s="79">
        <v>0.56215213358070504</v>
      </c>
      <c r="I31" s="79">
        <v>0.54823747680890533</v>
      </c>
      <c r="J31" s="79">
        <v>0.58163265306122447</v>
      </c>
      <c r="K31" s="79">
        <v>0.57792207792207795</v>
      </c>
      <c r="L31" s="79">
        <v>0.57328385899814471</v>
      </c>
    </row>
    <row r="32" spans="1:46" hidden="1" x14ac:dyDescent="0.25">
      <c r="B32" s="45">
        <v>1983</v>
      </c>
      <c r="C32" s="76" t="s">
        <v>81</v>
      </c>
      <c r="D32" s="79">
        <v>0.33747779751332146</v>
      </c>
      <c r="E32" s="79">
        <v>0.26642984014209592</v>
      </c>
      <c r="F32" s="79">
        <v>0.22468916518650089</v>
      </c>
      <c r="G32" s="79">
        <v>0.19626998223801065</v>
      </c>
      <c r="H32" s="79">
        <v>0.18117229129662521</v>
      </c>
      <c r="I32" s="79">
        <v>0.18294849023090587</v>
      </c>
      <c r="J32" s="79">
        <v>0.18028419182948491</v>
      </c>
      <c r="K32" s="79">
        <v>0.17584369449378331</v>
      </c>
      <c r="L32" s="79">
        <v>0.17140319715808169</v>
      </c>
    </row>
    <row r="33" spans="2:45" hidden="1" x14ac:dyDescent="0.25">
      <c r="B33" s="45">
        <v>1983</v>
      </c>
      <c r="C33" s="76" t="s">
        <v>80</v>
      </c>
      <c r="D33" s="79">
        <v>0.23978685612788633</v>
      </c>
      <c r="E33" s="79">
        <v>0.29218472468916518</v>
      </c>
      <c r="F33" s="79">
        <v>0.27708703374777977</v>
      </c>
      <c r="G33" s="79">
        <v>0.27264653641207814</v>
      </c>
      <c r="H33" s="79">
        <v>0.2619893428063943</v>
      </c>
      <c r="I33" s="79">
        <v>0.27886323268206037</v>
      </c>
      <c r="J33" s="79">
        <v>0.24422735346358793</v>
      </c>
      <c r="K33" s="79">
        <v>0.23534635879218471</v>
      </c>
      <c r="L33" s="79">
        <v>0.23090586145648312</v>
      </c>
    </row>
    <row r="34" spans="2:45" hidden="1" x14ac:dyDescent="0.25">
      <c r="B34" s="45">
        <v>1983</v>
      </c>
      <c r="C34" s="76" t="s">
        <v>79</v>
      </c>
      <c r="D34" s="79">
        <v>0.42273534635879217</v>
      </c>
      <c r="E34" s="79">
        <v>0.4413854351687389</v>
      </c>
      <c r="F34" s="79">
        <v>0.49822380106571934</v>
      </c>
      <c r="G34" s="79">
        <v>0.53108348134991124</v>
      </c>
      <c r="H34" s="79">
        <v>0.55683836589698044</v>
      </c>
      <c r="I34" s="79">
        <v>0.53818827708703376</v>
      </c>
      <c r="J34" s="79">
        <v>0.57548845470692722</v>
      </c>
      <c r="K34" s="79">
        <v>0.58880994671403197</v>
      </c>
      <c r="L34" s="79">
        <v>0.59769094138543521</v>
      </c>
    </row>
    <row r="35" spans="2:45" hidden="1" x14ac:dyDescent="0.25">
      <c r="B35" s="45">
        <v>1984</v>
      </c>
      <c r="C35" s="76" t="s">
        <v>81</v>
      </c>
      <c r="D35" s="79">
        <v>0.40108892921960071</v>
      </c>
      <c r="E35" s="79">
        <v>0.34029038112522686</v>
      </c>
      <c r="F35" s="79">
        <v>0.24954627949183303</v>
      </c>
      <c r="G35" s="79">
        <v>0.21869328493647913</v>
      </c>
      <c r="H35" s="79">
        <v>0.18058076225045372</v>
      </c>
      <c r="I35" s="79">
        <v>0.16787658802177857</v>
      </c>
      <c r="J35" s="79">
        <v>0.15789473684210525</v>
      </c>
      <c r="K35" s="79">
        <v>0.1588021778584392</v>
      </c>
      <c r="L35" s="79">
        <v>0.16152450090744103</v>
      </c>
    </row>
    <row r="36" spans="2:45" hidden="1" x14ac:dyDescent="0.25">
      <c r="B36" s="45">
        <v>1984</v>
      </c>
      <c r="C36" s="76" t="s">
        <v>80</v>
      </c>
      <c r="D36" s="79">
        <v>0.23321234119782214</v>
      </c>
      <c r="E36" s="79">
        <v>0.25680580762250454</v>
      </c>
      <c r="F36" s="79">
        <v>0.28856624319419238</v>
      </c>
      <c r="G36" s="79">
        <v>0.30580762250453719</v>
      </c>
      <c r="H36" s="79">
        <v>0.27676950998185118</v>
      </c>
      <c r="I36" s="79">
        <v>0.27041742286751363</v>
      </c>
      <c r="J36" s="79">
        <v>0.22958257713248639</v>
      </c>
      <c r="K36" s="79">
        <v>0.25045372050816694</v>
      </c>
      <c r="L36" s="79">
        <v>0.23774954627949182</v>
      </c>
    </row>
    <row r="37" spans="2:45" hidden="1" x14ac:dyDescent="0.25">
      <c r="B37" s="45">
        <v>1984</v>
      </c>
      <c r="C37" s="76" t="s">
        <v>79</v>
      </c>
      <c r="D37" s="79">
        <v>0.36569872958257715</v>
      </c>
      <c r="E37" s="79">
        <v>0.4029038112522686</v>
      </c>
      <c r="F37" s="79">
        <v>0.46188747731397461</v>
      </c>
      <c r="G37" s="79">
        <v>0.47549909255898365</v>
      </c>
      <c r="H37" s="79">
        <v>0.54264972776769504</v>
      </c>
      <c r="I37" s="79">
        <v>0.56170598911070779</v>
      </c>
      <c r="J37" s="79">
        <v>0.61252268602540838</v>
      </c>
      <c r="K37" s="79">
        <v>0.59074410163339386</v>
      </c>
      <c r="L37" s="79">
        <v>0.60072595281306718</v>
      </c>
    </row>
    <row r="38" spans="2:45" x14ac:dyDescent="0.25">
      <c r="C38" s="57"/>
      <c r="D38" s="79"/>
      <c r="E38" s="79"/>
      <c r="F38" s="79"/>
      <c r="G38" s="79"/>
      <c r="H38" s="79"/>
      <c r="I38" s="79"/>
      <c r="J38" s="79"/>
      <c r="K38" s="79"/>
      <c r="L38" s="79"/>
    </row>
    <row r="39" spans="2:45" x14ac:dyDescent="0.25">
      <c r="C39" s="78" t="s">
        <v>78</v>
      </c>
      <c r="D39" s="77" t="s">
        <v>56</v>
      </c>
      <c r="E39" s="53" t="s">
        <v>58</v>
      </c>
      <c r="F39" s="49" t="s">
        <v>59</v>
      </c>
      <c r="G39" s="76" t="s">
        <v>56</v>
      </c>
      <c r="H39" s="76" t="s">
        <v>58</v>
      </c>
      <c r="I39" s="75" t="s">
        <v>59</v>
      </c>
      <c r="M39" s="77" t="s">
        <v>56</v>
      </c>
      <c r="N39" s="53" t="s">
        <v>58</v>
      </c>
      <c r="O39" s="49" t="s">
        <v>59</v>
      </c>
      <c r="P39" s="76" t="s">
        <v>56</v>
      </c>
      <c r="Q39" s="76" t="s">
        <v>58</v>
      </c>
      <c r="R39" s="75" t="s">
        <v>59</v>
      </c>
      <c r="V39" s="77" t="s">
        <v>56</v>
      </c>
      <c r="W39" s="53" t="s">
        <v>58</v>
      </c>
      <c r="X39" s="49" t="s">
        <v>59</v>
      </c>
      <c r="Y39" s="76" t="s">
        <v>56</v>
      </c>
      <c r="Z39" s="76" t="s">
        <v>58</v>
      </c>
      <c r="AA39" s="75" t="s">
        <v>59</v>
      </c>
      <c r="AE39" s="77" t="s">
        <v>56</v>
      </c>
      <c r="AF39" s="53" t="s">
        <v>58</v>
      </c>
      <c r="AG39" s="49" t="s">
        <v>59</v>
      </c>
      <c r="AH39" s="76" t="s">
        <v>56</v>
      </c>
      <c r="AI39" s="76" t="s">
        <v>58</v>
      </c>
      <c r="AJ39" s="75" t="s">
        <v>59</v>
      </c>
      <c r="AN39" s="77" t="s">
        <v>56</v>
      </c>
      <c r="AO39" s="53" t="s">
        <v>58</v>
      </c>
      <c r="AP39" s="49" t="s">
        <v>59</v>
      </c>
      <c r="AQ39" s="76" t="s">
        <v>56</v>
      </c>
      <c r="AR39" s="76" t="s">
        <v>58</v>
      </c>
      <c r="AS39" s="75" t="s">
        <v>59</v>
      </c>
    </row>
    <row r="40" spans="2:45" x14ac:dyDescent="0.25">
      <c r="C40" s="50">
        <v>2000</v>
      </c>
      <c r="D40" s="71">
        <v>167</v>
      </c>
      <c r="E40" s="70">
        <v>252</v>
      </c>
      <c r="F40" s="69">
        <v>473</v>
      </c>
      <c r="G40" s="73">
        <v>0.18721973094170405</v>
      </c>
      <c r="H40" s="73">
        <v>0.28251121076233182</v>
      </c>
      <c r="I40" s="72">
        <v>0.53026905829596416</v>
      </c>
      <c r="L40" s="67">
        <v>2000</v>
      </c>
      <c r="M40" s="66">
        <v>251</v>
      </c>
      <c r="N40" s="52">
        <v>309</v>
      </c>
      <c r="O40" s="48">
        <v>456</v>
      </c>
      <c r="P40" s="73">
        <f t="shared" ref="P40:P48" si="19">M40/(SUM($M40:$O40))</f>
        <v>0.24704724409448819</v>
      </c>
      <c r="Q40" s="73">
        <f t="shared" ref="Q40:Q48" si="20">N40/(SUM($M40:$O40))</f>
        <v>0.30413385826771655</v>
      </c>
      <c r="R40" s="72">
        <f t="shared" ref="R40:R48" si="21">O40/(SUM($M40:$O40))</f>
        <v>0.44881889763779526</v>
      </c>
      <c r="U40" s="50">
        <v>2000</v>
      </c>
      <c r="V40" s="66">
        <v>289</v>
      </c>
      <c r="W40" s="52">
        <v>301</v>
      </c>
      <c r="X40" s="48">
        <v>488</v>
      </c>
      <c r="Y40" s="73">
        <f t="shared" ref="Y40:Y48" si="22">V40/(SUM($V40:$X40))</f>
        <v>0.26808905380333953</v>
      </c>
      <c r="Z40" s="73">
        <f t="shared" ref="Z40:Z48" si="23">W40/(SUM($V40:$X40))</f>
        <v>0.2792207792207792</v>
      </c>
      <c r="AA40" s="72">
        <f t="shared" ref="AA40:AA48" si="24">X40/(SUM($V40:$X40))</f>
        <v>0.45269016697588127</v>
      </c>
      <c r="AD40" s="67">
        <v>2000</v>
      </c>
      <c r="AE40" s="66">
        <v>380</v>
      </c>
      <c r="AF40" s="52">
        <v>270</v>
      </c>
      <c r="AG40" s="48">
        <v>476</v>
      </c>
      <c r="AH40" s="73">
        <f t="shared" ref="AH40:AH48" si="25">AE40/(SUM($AE40:$AG40))</f>
        <v>0.33747779751332146</v>
      </c>
      <c r="AI40" s="73">
        <f t="shared" ref="AI40:AI48" si="26">AF40/(SUM($AE40:$AG40))</f>
        <v>0.23978685612788633</v>
      </c>
      <c r="AJ40" s="72">
        <f t="shared" ref="AJ40:AJ48" si="27">AG40/(SUM($AE40:$AG40))</f>
        <v>0.42273534635879217</v>
      </c>
      <c r="AM40" s="74">
        <v>2000</v>
      </c>
      <c r="AN40" s="71">
        <v>442</v>
      </c>
      <c r="AO40" s="70">
        <v>257</v>
      </c>
      <c r="AP40" s="69">
        <v>403</v>
      </c>
      <c r="AQ40" s="73">
        <f t="shared" ref="AQ40:AQ48" si="28">AN40/(SUM($AN40:$AP40))</f>
        <v>0.40108892921960071</v>
      </c>
      <c r="AR40" s="73">
        <f t="shared" ref="AR40:AR48" si="29">AO40/(SUM($AN40:$AP40))</f>
        <v>0.23321234119782214</v>
      </c>
      <c r="AS40" s="72">
        <f t="shared" ref="AS40:AS48" si="30">AP40/(SUM($AN40:$AP40))</f>
        <v>0.36569872958257715</v>
      </c>
    </row>
    <row r="41" spans="2:45" x14ac:dyDescent="0.25">
      <c r="C41" s="50">
        <v>2001</v>
      </c>
      <c r="D41" s="71">
        <v>156</v>
      </c>
      <c r="E41" s="70">
        <v>261</v>
      </c>
      <c r="F41" s="69">
        <v>475</v>
      </c>
      <c r="G41" s="73">
        <v>0.17488789237668162</v>
      </c>
      <c r="H41" s="73">
        <v>0.29260089686098656</v>
      </c>
      <c r="I41" s="72">
        <v>0.53251121076233188</v>
      </c>
      <c r="L41" s="67">
        <v>2001</v>
      </c>
      <c r="M41" s="66">
        <v>220</v>
      </c>
      <c r="N41" s="52">
        <v>311</v>
      </c>
      <c r="O41" s="48">
        <v>485</v>
      </c>
      <c r="P41" s="73">
        <f t="shared" si="19"/>
        <v>0.21653543307086615</v>
      </c>
      <c r="Q41" s="73">
        <f t="shared" si="20"/>
        <v>0.30610236220472442</v>
      </c>
      <c r="R41" s="72">
        <f t="shared" si="21"/>
        <v>0.47736220472440943</v>
      </c>
      <c r="U41" s="50">
        <v>2001</v>
      </c>
      <c r="V41" s="66">
        <v>244</v>
      </c>
      <c r="W41" s="52">
        <v>328</v>
      </c>
      <c r="X41" s="48">
        <v>506</v>
      </c>
      <c r="Y41" s="73">
        <f t="shared" si="22"/>
        <v>0.22634508348794063</v>
      </c>
      <c r="Z41" s="73">
        <f t="shared" si="23"/>
        <v>0.30426716141001853</v>
      </c>
      <c r="AA41" s="72">
        <f t="shared" si="24"/>
        <v>0.46938775510204084</v>
      </c>
      <c r="AD41" s="67">
        <v>2001</v>
      </c>
      <c r="AE41" s="66">
        <v>300</v>
      </c>
      <c r="AF41" s="52">
        <v>329</v>
      </c>
      <c r="AG41" s="48">
        <v>497</v>
      </c>
      <c r="AH41" s="73">
        <f t="shared" si="25"/>
        <v>0.26642984014209592</v>
      </c>
      <c r="AI41" s="73">
        <f t="shared" si="26"/>
        <v>0.29218472468916518</v>
      </c>
      <c r="AJ41" s="72">
        <f t="shared" si="27"/>
        <v>0.4413854351687389</v>
      </c>
      <c r="AM41" s="50">
        <v>2001</v>
      </c>
      <c r="AN41" s="71">
        <v>375</v>
      </c>
      <c r="AO41" s="70">
        <v>283</v>
      </c>
      <c r="AP41" s="69">
        <v>444</v>
      </c>
      <c r="AQ41" s="73">
        <f t="shared" si="28"/>
        <v>0.34029038112522686</v>
      </c>
      <c r="AR41" s="73">
        <f t="shared" si="29"/>
        <v>0.25680580762250454</v>
      </c>
      <c r="AS41" s="72">
        <f t="shared" si="30"/>
        <v>0.4029038112522686</v>
      </c>
    </row>
    <row r="42" spans="2:45" x14ac:dyDescent="0.25">
      <c r="C42" s="50">
        <v>2002</v>
      </c>
      <c r="D42" s="71">
        <v>137</v>
      </c>
      <c r="E42" s="70">
        <v>263</v>
      </c>
      <c r="F42" s="69">
        <v>492</v>
      </c>
      <c r="G42" s="73">
        <v>0.15358744394618834</v>
      </c>
      <c r="H42" s="73">
        <v>0.29484304932735428</v>
      </c>
      <c r="I42" s="72">
        <v>0.55156950672645744</v>
      </c>
      <c r="L42" s="67">
        <v>2002</v>
      </c>
      <c r="M42" s="66">
        <v>203</v>
      </c>
      <c r="N42" s="52">
        <v>303</v>
      </c>
      <c r="O42" s="48">
        <v>510</v>
      </c>
      <c r="P42" s="73">
        <f t="shared" si="19"/>
        <v>0.19980314960629922</v>
      </c>
      <c r="Q42" s="73">
        <f t="shared" si="20"/>
        <v>0.29822834645669294</v>
      </c>
      <c r="R42" s="72">
        <f t="shared" si="21"/>
        <v>0.50196850393700787</v>
      </c>
      <c r="U42" s="50">
        <v>2002</v>
      </c>
      <c r="V42" s="66">
        <v>218</v>
      </c>
      <c r="W42" s="52">
        <v>300</v>
      </c>
      <c r="X42" s="48">
        <v>560</v>
      </c>
      <c r="Y42" s="73">
        <f t="shared" si="22"/>
        <v>0.20222634508348794</v>
      </c>
      <c r="Z42" s="73">
        <f t="shared" si="23"/>
        <v>0.2782931354359926</v>
      </c>
      <c r="AA42" s="72">
        <f t="shared" si="24"/>
        <v>0.51948051948051943</v>
      </c>
      <c r="AD42" s="67">
        <v>2002</v>
      </c>
      <c r="AE42" s="66">
        <v>253</v>
      </c>
      <c r="AF42" s="52">
        <v>312</v>
      </c>
      <c r="AG42" s="48">
        <v>561</v>
      </c>
      <c r="AH42" s="73">
        <f t="shared" si="25"/>
        <v>0.22468916518650089</v>
      </c>
      <c r="AI42" s="73">
        <f t="shared" si="26"/>
        <v>0.27708703374777977</v>
      </c>
      <c r="AJ42" s="72">
        <f t="shared" si="27"/>
        <v>0.49822380106571934</v>
      </c>
      <c r="AM42" s="50">
        <v>2002</v>
      </c>
      <c r="AN42" s="71">
        <v>275</v>
      </c>
      <c r="AO42" s="70">
        <v>318</v>
      </c>
      <c r="AP42" s="69">
        <v>509</v>
      </c>
      <c r="AQ42" s="73">
        <f t="shared" si="28"/>
        <v>0.24954627949183303</v>
      </c>
      <c r="AR42" s="73">
        <f t="shared" si="29"/>
        <v>0.28856624319419238</v>
      </c>
      <c r="AS42" s="72">
        <f t="shared" si="30"/>
        <v>0.46188747731397461</v>
      </c>
    </row>
    <row r="43" spans="2:45" x14ac:dyDescent="0.25">
      <c r="C43" s="50">
        <v>2003</v>
      </c>
      <c r="D43" s="71">
        <v>149</v>
      </c>
      <c r="E43" s="70">
        <v>236</v>
      </c>
      <c r="F43" s="69">
        <v>507</v>
      </c>
      <c r="G43" s="73">
        <v>0.16704035874439463</v>
      </c>
      <c r="H43" s="73">
        <v>0.26457399103139012</v>
      </c>
      <c r="I43" s="72">
        <v>0.56838565022421528</v>
      </c>
      <c r="L43" s="67">
        <v>2003</v>
      </c>
      <c r="M43" s="66">
        <v>216</v>
      </c>
      <c r="N43" s="52">
        <v>285</v>
      </c>
      <c r="O43" s="48">
        <v>515</v>
      </c>
      <c r="P43" s="73">
        <f t="shared" si="19"/>
        <v>0.2125984251968504</v>
      </c>
      <c r="Q43" s="73">
        <f t="shared" si="20"/>
        <v>0.28051181102362205</v>
      </c>
      <c r="R43" s="72">
        <f t="shared" si="21"/>
        <v>0.50688976377952755</v>
      </c>
      <c r="U43" s="50">
        <v>2003</v>
      </c>
      <c r="V43" s="66">
        <v>223</v>
      </c>
      <c r="W43" s="52">
        <v>282</v>
      </c>
      <c r="X43" s="48">
        <v>573</v>
      </c>
      <c r="Y43" s="73">
        <f t="shared" si="22"/>
        <v>0.20686456400742115</v>
      </c>
      <c r="Z43" s="73">
        <f t="shared" si="23"/>
        <v>0.26159554730983303</v>
      </c>
      <c r="AA43" s="72">
        <f t="shared" si="24"/>
        <v>0.53153988868274582</v>
      </c>
      <c r="AD43" s="67">
        <v>2003</v>
      </c>
      <c r="AE43" s="66">
        <v>221</v>
      </c>
      <c r="AF43" s="52">
        <v>307</v>
      </c>
      <c r="AG43" s="48">
        <v>598</v>
      </c>
      <c r="AH43" s="73">
        <f t="shared" si="25"/>
        <v>0.19626998223801065</v>
      </c>
      <c r="AI43" s="73">
        <f t="shared" si="26"/>
        <v>0.27264653641207814</v>
      </c>
      <c r="AJ43" s="72">
        <f t="shared" si="27"/>
        <v>0.53108348134991124</v>
      </c>
      <c r="AM43" s="50">
        <v>2003</v>
      </c>
      <c r="AN43" s="71">
        <v>241</v>
      </c>
      <c r="AO43" s="70">
        <v>337</v>
      </c>
      <c r="AP43" s="69">
        <v>524</v>
      </c>
      <c r="AQ43" s="73">
        <f t="shared" si="28"/>
        <v>0.21869328493647913</v>
      </c>
      <c r="AR43" s="73">
        <f t="shared" si="29"/>
        <v>0.30580762250453719</v>
      </c>
      <c r="AS43" s="72">
        <f t="shared" si="30"/>
        <v>0.47549909255898365</v>
      </c>
    </row>
    <row r="44" spans="2:45" x14ac:dyDescent="0.25">
      <c r="C44" s="50">
        <v>2004</v>
      </c>
      <c r="D44" s="71">
        <v>144</v>
      </c>
      <c r="E44" s="70">
        <v>241</v>
      </c>
      <c r="F44" s="69">
        <v>507</v>
      </c>
      <c r="G44" s="73">
        <v>0.16143497757847533</v>
      </c>
      <c r="H44" s="73">
        <v>0.27017937219730942</v>
      </c>
      <c r="I44" s="72">
        <v>0.56838565022421528</v>
      </c>
      <c r="L44" s="67">
        <v>2004</v>
      </c>
      <c r="M44" s="66">
        <v>206</v>
      </c>
      <c r="N44" s="52">
        <v>253</v>
      </c>
      <c r="O44" s="48">
        <v>557</v>
      </c>
      <c r="P44" s="73">
        <f t="shared" si="19"/>
        <v>0.20275590551181102</v>
      </c>
      <c r="Q44" s="73">
        <f t="shared" si="20"/>
        <v>0.24901574803149606</v>
      </c>
      <c r="R44" s="72">
        <f t="shared" si="21"/>
        <v>0.54822834645669294</v>
      </c>
      <c r="U44" s="50">
        <v>2004</v>
      </c>
      <c r="V44" s="66">
        <v>198</v>
      </c>
      <c r="W44" s="52">
        <v>274</v>
      </c>
      <c r="X44" s="48">
        <v>606</v>
      </c>
      <c r="Y44" s="73">
        <f t="shared" si="22"/>
        <v>0.18367346938775511</v>
      </c>
      <c r="Z44" s="73">
        <f t="shared" si="23"/>
        <v>0.25417439703153988</v>
      </c>
      <c r="AA44" s="72">
        <f t="shared" si="24"/>
        <v>0.56215213358070504</v>
      </c>
      <c r="AD44" s="67">
        <v>2004</v>
      </c>
      <c r="AE44" s="66">
        <v>204</v>
      </c>
      <c r="AF44" s="52">
        <v>295</v>
      </c>
      <c r="AG44" s="48">
        <v>627</v>
      </c>
      <c r="AH44" s="73">
        <f t="shared" si="25"/>
        <v>0.18117229129662521</v>
      </c>
      <c r="AI44" s="73">
        <f t="shared" si="26"/>
        <v>0.2619893428063943</v>
      </c>
      <c r="AJ44" s="72">
        <f t="shared" si="27"/>
        <v>0.55683836589698044</v>
      </c>
      <c r="AM44" s="50">
        <v>2004</v>
      </c>
      <c r="AN44" s="71">
        <v>199</v>
      </c>
      <c r="AO44" s="70">
        <v>305</v>
      </c>
      <c r="AP44" s="69">
        <v>598</v>
      </c>
      <c r="AQ44" s="73">
        <f t="shared" si="28"/>
        <v>0.18058076225045372</v>
      </c>
      <c r="AR44" s="73">
        <f t="shared" si="29"/>
        <v>0.27676950998185118</v>
      </c>
      <c r="AS44" s="72">
        <f t="shared" si="30"/>
        <v>0.54264972776769504</v>
      </c>
    </row>
    <row r="45" spans="2:45" x14ac:dyDescent="0.25">
      <c r="C45" s="50">
        <v>2005</v>
      </c>
      <c r="D45" s="71">
        <v>158</v>
      </c>
      <c r="E45" s="70">
        <v>229</v>
      </c>
      <c r="F45" s="69">
        <v>505</v>
      </c>
      <c r="G45" s="73">
        <v>0.17713004484304934</v>
      </c>
      <c r="H45" s="73">
        <v>0.25672645739910316</v>
      </c>
      <c r="I45" s="72">
        <v>0.56614349775784756</v>
      </c>
      <c r="L45" s="67">
        <v>2005</v>
      </c>
      <c r="M45" s="66">
        <v>213</v>
      </c>
      <c r="N45" s="52">
        <v>266</v>
      </c>
      <c r="O45" s="48">
        <v>537</v>
      </c>
      <c r="P45" s="73">
        <f t="shared" si="19"/>
        <v>0.20964566929133857</v>
      </c>
      <c r="Q45" s="73">
        <f t="shared" si="20"/>
        <v>0.26181102362204722</v>
      </c>
      <c r="R45" s="72">
        <f t="shared" si="21"/>
        <v>0.52854330708661412</v>
      </c>
      <c r="U45" s="50">
        <v>2005</v>
      </c>
      <c r="V45" s="66">
        <v>226</v>
      </c>
      <c r="W45" s="52">
        <v>261</v>
      </c>
      <c r="X45" s="48">
        <v>591</v>
      </c>
      <c r="Y45" s="73">
        <f t="shared" si="22"/>
        <v>0.20964749536178107</v>
      </c>
      <c r="Z45" s="73">
        <f t="shared" si="23"/>
        <v>0.24211502782931354</v>
      </c>
      <c r="AA45" s="72">
        <f t="shared" si="24"/>
        <v>0.54823747680890533</v>
      </c>
      <c r="AD45" s="67">
        <v>2005</v>
      </c>
      <c r="AE45" s="66">
        <v>206</v>
      </c>
      <c r="AF45" s="52">
        <v>314</v>
      </c>
      <c r="AG45" s="48">
        <v>606</v>
      </c>
      <c r="AH45" s="73">
        <f t="shared" si="25"/>
        <v>0.18294849023090587</v>
      </c>
      <c r="AI45" s="73">
        <f t="shared" si="26"/>
        <v>0.27886323268206037</v>
      </c>
      <c r="AJ45" s="72">
        <f t="shared" si="27"/>
        <v>0.53818827708703376</v>
      </c>
      <c r="AM45" s="50">
        <v>2005</v>
      </c>
      <c r="AN45" s="71">
        <v>185</v>
      </c>
      <c r="AO45" s="70">
        <v>298</v>
      </c>
      <c r="AP45" s="69">
        <v>619</v>
      </c>
      <c r="AQ45" s="73">
        <f t="shared" si="28"/>
        <v>0.16787658802177857</v>
      </c>
      <c r="AR45" s="73">
        <f t="shared" si="29"/>
        <v>0.27041742286751363</v>
      </c>
      <c r="AS45" s="72">
        <f t="shared" si="30"/>
        <v>0.56170598911070779</v>
      </c>
    </row>
    <row r="46" spans="2:45" x14ac:dyDescent="0.25">
      <c r="C46" s="50">
        <v>2006</v>
      </c>
      <c r="D46" s="71">
        <v>140</v>
      </c>
      <c r="E46" s="70">
        <v>223</v>
      </c>
      <c r="F46" s="69">
        <v>529</v>
      </c>
      <c r="G46" s="73">
        <v>0.15695067264573992</v>
      </c>
      <c r="H46" s="73">
        <v>0.25</v>
      </c>
      <c r="I46" s="72">
        <v>0.59304932735426008</v>
      </c>
      <c r="L46" s="67">
        <v>2006</v>
      </c>
      <c r="M46" s="66">
        <v>199</v>
      </c>
      <c r="N46" s="52">
        <v>260</v>
      </c>
      <c r="O46" s="48">
        <v>557</v>
      </c>
      <c r="P46" s="73">
        <f t="shared" si="19"/>
        <v>0.19586614173228348</v>
      </c>
      <c r="Q46" s="73">
        <f t="shared" si="20"/>
        <v>0.25590551181102361</v>
      </c>
      <c r="R46" s="72">
        <f t="shared" si="21"/>
        <v>0.54822834645669294</v>
      </c>
      <c r="U46" s="50">
        <v>2006</v>
      </c>
      <c r="V46" s="66">
        <v>186</v>
      </c>
      <c r="W46" s="52">
        <v>265</v>
      </c>
      <c r="X46" s="48">
        <v>627</v>
      </c>
      <c r="Y46" s="73">
        <f t="shared" si="22"/>
        <v>0.17254174397031541</v>
      </c>
      <c r="Z46" s="73">
        <f t="shared" si="23"/>
        <v>0.24582560296846012</v>
      </c>
      <c r="AA46" s="72">
        <f t="shared" si="24"/>
        <v>0.58163265306122447</v>
      </c>
      <c r="AD46" s="67">
        <v>2006</v>
      </c>
      <c r="AE46" s="66">
        <v>203</v>
      </c>
      <c r="AF46" s="52">
        <v>275</v>
      </c>
      <c r="AG46" s="48">
        <v>648</v>
      </c>
      <c r="AH46" s="73">
        <f t="shared" si="25"/>
        <v>0.18028419182948491</v>
      </c>
      <c r="AI46" s="73">
        <f t="shared" si="26"/>
        <v>0.24422735346358793</v>
      </c>
      <c r="AJ46" s="72">
        <f t="shared" si="27"/>
        <v>0.57548845470692722</v>
      </c>
      <c r="AM46" s="50">
        <v>2006</v>
      </c>
      <c r="AN46" s="71">
        <v>174</v>
      </c>
      <c r="AO46" s="70">
        <v>253</v>
      </c>
      <c r="AP46" s="69">
        <v>675</v>
      </c>
      <c r="AQ46" s="73">
        <f t="shared" si="28"/>
        <v>0.15789473684210525</v>
      </c>
      <c r="AR46" s="73">
        <f t="shared" si="29"/>
        <v>0.22958257713248639</v>
      </c>
      <c r="AS46" s="72">
        <f t="shared" si="30"/>
        <v>0.61252268602540838</v>
      </c>
    </row>
    <row r="47" spans="2:45" x14ac:dyDescent="0.25">
      <c r="C47" s="50">
        <v>2007</v>
      </c>
      <c r="D47" s="71">
        <v>146</v>
      </c>
      <c r="E47" s="70">
        <v>238</v>
      </c>
      <c r="F47" s="69">
        <v>508</v>
      </c>
      <c r="G47" s="73">
        <v>0.16367713004484305</v>
      </c>
      <c r="H47" s="73">
        <v>0.26681614349775784</v>
      </c>
      <c r="I47" s="72">
        <v>0.56950672645739908</v>
      </c>
      <c r="L47" s="67">
        <v>2007</v>
      </c>
      <c r="M47" s="66">
        <v>193</v>
      </c>
      <c r="N47" s="52">
        <v>258</v>
      </c>
      <c r="O47" s="48">
        <v>565</v>
      </c>
      <c r="P47" s="73">
        <f t="shared" si="19"/>
        <v>0.18996062992125984</v>
      </c>
      <c r="Q47" s="73">
        <f t="shared" si="20"/>
        <v>0.25393700787401574</v>
      </c>
      <c r="R47" s="72">
        <f t="shared" si="21"/>
        <v>0.55610236220472442</v>
      </c>
      <c r="U47" s="50">
        <v>2007</v>
      </c>
      <c r="V47" s="66">
        <v>191</v>
      </c>
      <c r="W47" s="52">
        <v>264</v>
      </c>
      <c r="X47" s="48">
        <v>623</v>
      </c>
      <c r="Y47" s="73">
        <f t="shared" si="22"/>
        <v>0.17717996289424862</v>
      </c>
      <c r="Z47" s="73">
        <f t="shared" si="23"/>
        <v>0.24489795918367346</v>
      </c>
      <c r="AA47" s="72">
        <f t="shared" si="24"/>
        <v>0.57792207792207795</v>
      </c>
      <c r="AD47" s="67">
        <v>2007</v>
      </c>
      <c r="AE47" s="66">
        <v>198</v>
      </c>
      <c r="AF47" s="52">
        <v>265</v>
      </c>
      <c r="AG47" s="48">
        <v>663</v>
      </c>
      <c r="AH47" s="73">
        <f t="shared" si="25"/>
        <v>0.17584369449378331</v>
      </c>
      <c r="AI47" s="73">
        <f t="shared" si="26"/>
        <v>0.23534635879218471</v>
      </c>
      <c r="AJ47" s="72">
        <f t="shared" si="27"/>
        <v>0.58880994671403197</v>
      </c>
      <c r="AM47" s="50">
        <v>2007</v>
      </c>
      <c r="AN47" s="71">
        <v>175</v>
      </c>
      <c r="AO47" s="70">
        <v>276</v>
      </c>
      <c r="AP47" s="69">
        <v>651</v>
      </c>
      <c r="AQ47" s="73">
        <f t="shared" si="28"/>
        <v>0.1588021778584392</v>
      </c>
      <c r="AR47" s="73">
        <f t="shared" si="29"/>
        <v>0.25045372050816694</v>
      </c>
      <c r="AS47" s="72">
        <f t="shared" si="30"/>
        <v>0.59074410163339386</v>
      </c>
    </row>
    <row r="48" spans="2:45" x14ac:dyDescent="0.25">
      <c r="C48" s="65">
        <v>2008</v>
      </c>
      <c r="D48" s="71">
        <v>152</v>
      </c>
      <c r="E48" s="70">
        <v>231</v>
      </c>
      <c r="F48" s="69">
        <v>509</v>
      </c>
      <c r="G48" s="61">
        <v>0.17040358744394618</v>
      </c>
      <c r="H48" s="61">
        <v>0.25896860986547088</v>
      </c>
      <c r="I48" s="60">
        <v>0.570627802690583</v>
      </c>
      <c r="L48" s="68">
        <v>2008</v>
      </c>
      <c r="M48" s="66">
        <v>196</v>
      </c>
      <c r="N48" s="52">
        <v>255</v>
      </c>
      <c r="O48" s="48">
        <v>565</v>
      </c>
      <c r="P48" s="61">
        <f t="shared" si="19"/>
        <v>0.19291338582677164</v>
      </c>
      <c r="Q48" s="61">
        <f t="shared" si="20"/>
        <v>0.25098425196850394</v>
      </c>
      <c r="R48" s="60">
        <f t="shared" si="21"/>
        <v>0.55610236220472442</v>
      </c>
      <c r="U48" s="65">
        <v>2008</v>
      </c>
      <c r="V48" s="66">
        <v>225</v>
      </c>
      <c r="W48" s="52">
        <v>235</v>
      </c>
      <c r="X48" s="48">
        <v>618</v>
      </c>
      <c r="Y48" s="61">
        <f t="shared" si="22"/>
        <v>0.20871985157699444</v>
      </c>
      <c r="Z48" s="61">
        <f t="shared" si="23"/>
        <v>0.21799628942486085</v>
      </c>
      <c r="AA48" s="60">
        <f t="shared" si="24"/>
        <v>0.57328385899814471</v>
      </c>
      <c r="AD48" s="67">
        <v>2008</v>
      </c>
      <c r="AE48" s="66">
        <v>193</v>
      </c>
      <c r="AF48" s="52">
        <v>260</v>
      </c>
      <c r="AG48" s="48">
        <v>673</v>
      </c>
      <c r="AH48" s="61">
        <f t="shared" si="25"/>
        <v>0.17140319715808169</v>
      </c>
      <c r="AI48" s="61">
        <f t="shared" si="26"/>
        <v>0.23090586145648312</v>
      </c>
      <c r="AJ48" s="60">
        <f t="shared" si="27"/>
        <v>0.59769094138543521</v>
      </c>
      <c r="AM48" s="65">
        <v>2008</v>
      </c>
      <c r="AN48" s="64">
        <v>178</v>
      </c>
      <c r="AO48" s="63">
        <v>262</v>
      </c>
      <c r="AP48" s="62">
        <v>662</v>
      </c>
      <c r="AQ48" s="61">
        <f t="shared" si="28"/>
        <v>0.16152450090744103</v>
      </c>
      <c r="AR48" s="61">
        <f t="shared" si="29"/>
        <v>0.23774954627949182</v>
      </c>
      <c r="AS48" s="60">
        <f t="shared" si="30"/>
        <v>0.60072595281306718</v>
      </c>
    </row>
    <row r="49" spans="2:45" x14ac:dyDescent="0.25">
      <c r="C49" s="57"/>
      <c r="D49" s="79"/>
      <c r="E49" s="79"/>
      <c r="F49" s="79"/>
      <c r="G49" s="79"/>
      <c r="H49" s="79"/>
      <c r="I49" s="79"/>
      <c r="J49" s="79"/>
      <c r="K49" s="79"/>
      <c r="L49" s="79"/>
    </row>
    <row r="51" spans="2:45" x14ac:dyDescent="0.25">
      <c r="C51" s="78" t="s">
        <v>78</v>
      </c>
      <c r="D51" s="102" t="s">
        <v>56</v>
      </c>
      <c r="E51" s="103" t="s">
        <v>58</v>
      </c>
      <c r="F51" s="104" t="s">
        <v>59</v>
      </c>
      <c r="G51" s="105" t="s">
        <v>56</v>
      </c>
      <c r="H51" s="105" t="s">
        <v>58</v>
      </c>
      <c r="I51" s="106" t="s">
        <v>59</v>
      </c>
      <c r="L51" s="59"/>
      <c r="M51" s="52"/>
      <c r="N51" s="52"/>
      <c r="O51" s="52"/>
      <c r="P51" s="57"/>
      <c r="Q51" s="57"/>
      <c r="R51" s="57"/>
      <c r="S51" s="59"/>
      <c r="T51" s="59"/>
      <c r="U51" s="59"/>
      <c r="V51" s="52"/>
      <c r="W51" s="52"/>
      <c r="X51" s="52"/>
      <c r="Y51" s="57"/>
      <c r="Z51" s="57"/>
      <c r="AA51" s="57"/>
      <c r="AB51" s="59"/>
      <c r="AC51" s="59"/>
      <c r="AD51" s="59"/>
      <c r="AE51" s="52"/>
      <c r="AF51" s="52"/>
      <c r="AG51" s="52"/>
      <c r="AH51" s="57"/>
      <c r="AI51" s="57"/>
      <c r="AJ51" s="57"/>
      <c r="AK51" s="59"/>
      <c r="AL51" s="59"/>
      <c r="AM51" s="59"/>
      <c r="AN51" s="52"/>
      <c r="AO51" s="52"/>
      <c r="AP51" s="52"/>
      <c r="AQ51" s="57"/>
      <c r="AR51" s="57"/>
      <c r="AS51" s="57"/>
    </row>
    <row r="52" spans="2:45" x14ac:dyDescent="0.25">
      <c r="C52" s="50">
        <v>2000</v>
      </c>
      <c r="D52" s="107">
        <v>442</v>
      </c>
      <c r="E52" s="108">
        <v>257</v>
      </c>
      <c r="F52" s="109">
        <v>403</v>
      </c>
      <c r="G52" s="110">
        <v>0.40108892921960071</v>
      </c>
      <c r="H52" s="110">
        <v>0.23321234119782214</v>
      </c>
      <c r="I52" s="111">
        <v>0.36569872958257715</v>
      </c>
      <c r="L52" s="101"/>
      <c r="M52" s="52"/>
      <c r="N52" s="52"/>
      <c r="O52" s="52"/>
      <c r="P52" s="73"/>
      <c r="Q52" s="73"/>
      <c r="R52" s="73"/>
      <c r="S52" s="59"/>
      <c r="T52" s="59"/>
      <c r="U52" s="52"/>
      <c r="V52" s="52"/>
      <c r="W52" s="52"/>
      <c r="X52" s="52"/>
      <c r="Y52" s="73"/>
      <c r="Z52" s="73"/>
      <c r="AA52" s="73"/>
      <c r="AB52" s="59"/>
      <c r="AC52" s="59"/>
      <c r="AD52" s="101"/>
      <c r="AE52" s="52"/>
      <c r="AF52" s="52"/>
      <c r="AG52" s="52"/>
      <c r="AH52" s="73"/>
      <c r="AI52" s="73"/>
      <c r="AJ52" s="73"/>
      <c r="AK52" s="59"/>
      <c r="AL52" s="59"/>
      <c r="AM52" s="52"/>
      <c r="AN52" s="70"/>
      <c r="AO52" s="70"/>
      <c r="AP52" s="70"/>
      <c r="AQ52" s="73"/>
      <c r="AR52" s="73"/>
      <c r="AS52" s="73"/>
    </row>
    <row r="53" spans="2:45" x14ac:dyDescent="0.25">
      <c r="C53" s="50">
        <v>2001</v>
      </c>
      <c r="D53" s="107">
        <v>375</v>
      </c>
      <c r="E53" s="108">
        <v>283</v>
      </c>
      <c r="F53" s="109">
        <v>444</v>
      </c>
      <c r="G53" s="110">
        <v>0.34029038112522686</v>
      </c>
      <c r="H53" s="110">
        <v>0.25680580762250454</v>
      </c>
      <c r="I53" s="111">
        <v>0.4029038112522686</v>
      </c>
      <c r="L53" s="101"/>
      <c r="M53" s="52"/>
      <c r="N53" s="52"/>
      <c r="O53" s="52"/>
      <c r="P53" s="73"/>
      <c r="Q53" s="73"/>
      <c r="R53" s="73"/>
      <c r="S53" s="59"/>
      <c r="T53" s="59"/>
      <c r="U53" s="52"/>
      <c r="V53" s="52"/>
      <c r="W53" s="52"/>
      <c r="X53" s="52"/>
      <c r="Y53" s="73"/>
      <c r="Z53" s="73"/>
      <c r="AA53" s="73"/>
      <c r="AB53" s="59"/>
      <c r="AC53" s="59"/>
      <c r="AD53" s="101"/>
      <c r="AE53" s="52"/>
      <c r="AF53" s="52"/>
      <c r="AG53" s="52"/>
      <c r="AH53" s="73"/>
      <c r="AI53" s="73"/>
      <c r="AJ53" s="73"/>
      <c r="AK53" s="59"/>
      <c r="AL53" s="59"/>
      <c r="AM53" s="52"/>
      <c r="AN53" s="70"/>
      <c r="AO53" s="70"/>
      <c r="AP53" s="70"/>
      <c r="AQ53" s="73"/>
      <c r="AR53" s="73"/>
      <c r="AS53" s="73"/>
    </row>
    <row r="54" spans="2:45" x14ac:dyDescent="0.25">
      <c r="C54" s="50">
        <v>2002</v>
      </c>
      <c r="D54" s="107">
        <v>275</v>
      </c>
      <c r="E54" s="108">
        <v>318</v>
      </c>
      <c r="F54" s="109">
        <v>509</v>
      </c>
      <c r="G54" s="110">
        <v>0.24954627949183303</v>
      </c>
      <c r="H54" s="110">
        <v>0.28856624319419238</v>
      </c>
      <c r="I54" s="111">
        <v>0.46188747731397461</v>
      </c>
      <c r="L54" s="101"/>
      <c r="M54" s="52"/>
      <c r="N54" s="52"/>
      <c r="O54" s="52"/>
      <c r="P54" s="73"/>
      <c r="Q54" s="73"/>
      <c r="R54" s="73"/>
      <c r="S54" s="59"/>
      <c r="T54" s="59"/>
      <c r="U54" s="52"/>
      <c r="V54" s="52"/>
      <c r="W54" s="52"/>
      <c r="X54" s="52"/>
      <c r="Y54" s="73"/>
      <c r="Z54" s="73"/>
      <c r="AA54" s="73"/>
      <c r="AB54" s="59"/>
      <c r="AC54" s="59"/>
      <c r="AD54" s="101"/>
      <c r="AE54" s="52"/>
      <c r="AF54" s="52"/>
      <c r="AG54" s="52"/>
      <c r="AH54" s="73"/>
      <c r="AI54" s="73"/>
      <c r="AJ54" s="73"/>
      <c r="AK54" s="59"/>
      <c r="AL54" s="59"/>
      <c r="AM54" s="52"/>
      <c r="AN54" s="70"/>
      <c r="AO54" s="70"/>
      <c r="AP54" s="70"/>
      <c r="AQ54" s="73"/>
      <c r="AR54" s="73"/>
      <c r="AS54" s="73"/>
    </row>
    <row r="55" spans="2:45" x14ac:dyDescent="0.25">
      <c r="C55" s="50">
        <v>2003</v>
      </c>
      <c r="D55" s="107">
        <v>241</v>
      </c>
      <c r="E55" s="108">
        <v>337</v>
      </c>
      <c r="F55" s="109">
        <v>524</v>
      </c>
      <c r="G55" s="110">
        <v>0.21869328493647913</v>
      </c>
      <c r="H55" s="110">
        <v>0.30580762250453719</v>
      </c>
      <c r="I55" s="111">
        <v>0.47549909255898365</v>
      </c>
      <c r="L55" s="101"/>
      <c r="M55" s="52"/>
      <c r="N55" s="52"/>
      <c r="O55" s="52"/>
      <c r="P55" s="73"/>
      <c r="Q55" s="73"/>
      <c r="R55" s="73"/>
      <c r="S55" s="59"/>
      <c r="T55" s="59"/>
      <c r="U55" s="52"/>
      <c r="V55" s="52"/>
      <c r="W55" s="52"/>
      <c r="X55" s="52"/>
      <c r="Y55" s="73"/>
      <c r="Z55" s="73"/>
      <c r="AA55" s="73"/>
      <c r="AB55" s="59"/>
      <c r="AC55" s="59"/>
      <c r="AD55" s="101"/>
      <c r="AE55" s="52"/>
      <c r="AF55" s="52"/>
      <c r="AG55" s="52"/>
      <c r="AH55" s="73"/>
      <c r="AI55" s="73"/>
      <c r="AJ55" s="73"/>
      <c r="AK55" s="59"/>
      <c r="AL55" s="59"/>
      <c r="AM55" s="52"/>
      <c r="AN55" s="70"/>
      <c r="AO55" s="70"/>
      <c r="AP55" s="70"/>
      <c r="AQ55" s="73"/>
      <c r="AR55" s="73"/>
      <c r="AS55" s="73"/>
    </row>
    <row r="56" spans="2:45" x14ac:dyDescent="0.25">
      <c r="C56" s="50">
        <v>2004</v>
      </c>
      <c r="D56" s="107">
        <v>199</v>
      </c>
      <c r="E56" s="108">
        <v>305</v>
      </c>
      <c r="F56" s="109">
        <v>598</v>
      </c>
      <c r="G56" s="110">
        <v>0.18058076225045372</v>
      </c>
      <c r="H56" s="110">
        <v>0.27676950998185118</v>
      </c>
      <c r="I56" s="111">
        <v>0.54264972776769504</v>
      </c>
      <c r="L56" s="101"/>
      <c r="M56" s="52"/>
      <c r="N56" s="52"/>
      <c r="O56" s="52"/>
      <c r="P56" s="73"/>
      <c r="Q56" s="73"/>
      <c r="R56" s="73"/>
      <c r="S56" s="59"/>
      <c r="T56" s="59"/>
      <c r="U56" s="52"/>
      <c r="V56" s="52"/>
      <c r="W56" s="52"/>
      <c r="X56" s="52"/>
      <c r="Y56" s="73"/>
      <c r="Z56" s="73"/>
      <c r="AA56" s="73"/>
      <c r="AB56" s="59"/>
      <c r="AC56" s="59"/>
      <c r="AD56" s="101"/>
      <c r="AE56" s="52"/>
      <c r="AF56" s="52"/>
      <c r="AG56" s="52"/>
      <c r="AH56" s="73"/>
      <c r="AI56" s="73"/>
      <c r="AJ56" s="73"/>
      <c r="AK56" s="59"/>
      <c r="AL56" s="59"/>
      <c r="AM56" s="52"/>
      <c r="AN56" s="70"/>
      <c r="AO56" s="70"/>
      <c r="AP56" s="70"/>
      <c r="AQ56" s="73"/>
      <c r="AR56" s="73"/>
      <c r="AS56" s="73"/>
    </row>
    <row r="57" spans="2:45" x14ac:dyDescent="0.25">
      <c r="C57" s="50">
        <v>2005</v>
      </c>
      <c r="D57" s="107">
        <v>185</v>
      </c>
      <c r="E57" s="108">
        <v>298</v>
      </c>
      <c r="F57" s="109">
        <v>619</v>
      </c>
      <c r="G57" s="110">
        <v>0.16787658802177857</v>
      </c>
      <c r="H57" s="110">
        <v>0.27041742286751363</v>
      </c>
      <c r="I57" s="111">
        <v>0.56170598911070779</v>
      </c>
      <c r="L57" s="101"/>
      <c r="M57" s="52"/>
      <c r="N57" s="52"/>
      <c r="O57" s="52"/>
      <c r="P57" s="73"/>
      <c r="Q57" s="73"/>
      <c r="R57" s="73"/>
      <c r="S57" s="59"/>
      <c r="T57" s="59"/>
      <c r="U57" s="52"/>
      <c r="V57" s="52"/>
      <c r="W57" s="52"/>
      <c r="X57" s="52"/>
      <c r="Y57" s="73"/>
      <c r="Z57" s="73"/>
      <c r="AA57" s="73"/>
      <c r="AB57" s="59"/>
      <c r="AC57" s="59"/>
      <c r="AD57" s="101"/>
      <c r="AE57" s="52"/>
      <c r="AF57" s="52"/>
      <c r="AG57" s="52"/>
      <c r="AH57" s="73"/>
      <c r="AI57" s="73"/>
      <c r="AJ57" s="73"/>
      <c r="AK57" s="59"/>
      <c r="AL57" s="59"/>
      <c r="AM57" s="52"/>
      <c r="AN57" s="70"/>
      <c r="AO57" s="70"/>
      <c r="AP57" s="70"/>
      <c r="AQ57" s="73"/>
      <c r="AR57" s="73"/>
      <c r="AS57" s="73"/>
    </row>
    <row r="58" spans="2:45" x14ac:dyDescent="0.25">
      <c r="C58" s="50">
        <v>2006</v>
      </c>
      <c r="D58" s="107">
        <v>174</v>
      </c>
      <c r="E58" s="108">
        <v>253</v>
      </c>
      <c r="F58" s="109">
        <v>675</v>
      </c>
      <c r="G58" s="110">
        <v>0.15789473684210525</v>
      </c>
      <c r="H58" s="110">
        <v>0.22958257713248639</v>
      </c>
      <c r="I58" s="111">
        <v>0.61252268602540838</v>
      </c>
      <c r="L58" s="101"/>
      <c r="M58" s="52"/>
      <c r="N58" s="52"/>
      <c r="O58" s="52"/>
      <c r="P58" s="73"/>
      <c r="Q58" s="73"/>
      <c r="R58" s="73"/>
      <c r="S58" s="59"/>
      <c r="T58" s="59"/>
      <c r="U58" s="52"/>
      <c r="V58" s="52"/>
      <c r="W58" s="52"/>
      <c r="X58" s="52"/>
      <c r="Y58" s="73"/>
      <c r="Z58" s="73"/>
      <c r="AA58" s="73"/>
      <c r="AB58" s="59"/>
      <c r="AC58" s="59"/>
      <c r="AD58" s="101"/>
      <c r="AE58" s="52"/>
      <c r="AF58" s="52"/>
      <c r="AG58" s="52"/>
      <c r="AH58" s="73"/>
      <c r="AI58" s="73"/>
      <c r="AJ58" s="73"/>
      <c r="AK58" s="59"/>
      <c r="AL58" s="59"/>
      <c r="AM58" s="52"/>
      <c r="AN58" s="70"/>
      <c r="AO58" s="70"/>
      <c r="AP58" s="70"/>
      <c r="AQ58" s="73"/>
      <c r="AR58" s="73"/>
      <c r="AS58" s="73"/>
    </row>
    <row r="59" spans="2:45" x14ac:dyDescent="0.25">
      <c r="C59" s="50">
        <v>2007</v>
      </c>
      <c r="D59" s="107">
        <v>175</v>
      </c>
      <c r="E59" s="108">
        <v>276</v>
      </c>
      <c r="F59" s="109">
        <v>651</v>
      </c>
      <c r="G59" s="110">
        <v>0.1588021778584392</v>
      </c>
      <c r="H59" s="110">
        <v>0.25045372050816694</v>
      </c>
      <c r="I59" s="111">
        <v>0.59074410163339386</v>
      </c>
      <c r="L59" s="101"/>
      <c r="M59" s="52"/>
      <c r="N59" s="52"/>
      <c r="O59" s="52"/>
      <c r="P59" s="73"/>
      <c r="Q59" s="73"/>
      <c r="R59" s="73"/>
      <c r="S59" s="59"/>
      <c r="T59" s="59"/>
      <c r="U59" s="52"/>
      <c r="V59" s="52"/>
      <c r="W59" s="52"/>
      <c r="X59" s="52"/>
      <c r="Y59" s="73"/>
      <c r="Z59" s="73"/>
      <c r="AA59" s="73"/>
      <c r="AB59" s="59"/>
      <c r="AC59" s="59"/>
      <c r="AD59" s="101"/>
      <c r="AE59" s="52"/>
      <c r="AF59" s="52"/>
      <c r="AG59" s="52"/>
      <c r="AH59" s="73"/>
      <c r="AI59" s="73"/>
      <c r="AJ59" s="73"/>
      <c r="AK59" s="59"/>
      <c r="AL59" s="59"/>
      <c r="AM59" s="52"/>
      <c r="AN59" s="70"/>
      <c r="AO59" s="70"/>
      <c r="AP59" s="70"/>
      <c r="AQ59" s="73"/>
      <c r="AR59" s="73"/>
      <c r="AS59" s="73"/>
    </row>
    <row r="60" spans="2:45" x14ac:dyDescent="0.25">
      <c r="C60" s="65">
        <v>2008</v>
      </c>
      <c r="D60" s="107">
        <v>178</v>
      </c>
      <c r="E60" s="108">
        <v>262</v>
      </c>
      <c r="F60" s="109">
        <v>662</v>
      </c>
      <c r="G60" s="112">
        <v>0.16152450090744103</v>
      </c>
      <c r="H60" s="112">
        <v>0.23774954627949182</v>
      </c>
      <c r="I60" s="113">
        <v>0.60072595281306718</v>
      </c>
      <c r="L60" s="101"/>
      <c r="M60" s="52"/>
      <c r="N60" s="52"/>
      <c r="O60" s="52"/>
      <c r="P60" s="73"/>
      <c r="Q60" s="73"/>
      <c r="R60" s="73"/>
      <c r="S60" s="59"/>
      <c r="T60" s="59"/>
      <c r="U60" s="52"/>
      <c r="V60" s="52"/>
      <c r="W60" s="52"/>
      <c r="X60" s="52"/>
      <c r="Y60" s="73"/>
      <c r="Z60" s="73"/>
      <c r="AA60" s="73"/>
      <c r="AB60" s="59"/>
      <c r="AC60" s="59"/>
      <c r="AD60" s="101"/>
      <c r="AE60" s="52"/>
      <c r="AF60" s="52"/>
      <c r="AG60" s="52"/>
      <c r="AH60" s="73"/>
      <c r="AI60" s="73"/>
      <c r="AJ60" s="73"/>
      <c r="AK60" s="59"/>
      <c r="AL60" s="59"/>
      <c r="AM60" s="52"/>
      <c r="AN60" s="70"/>
      <c r="AO60" s="70"/>
      <c r="AP60" s="70"/>
      <c r="AQ60" s="73"/>
      <c r="AR60" s="73"/>
      <c r="AS60" s="73"/>
    </row>
    <row r="63" spans="2:45" x14ac:dyDescent="0.25">
      <c r="B63" s="58" t="s">
        <v>78</v>
      </c>
      <c r="C63" s="57" t="s">
        <v>77</v>
      </c>
      <c r="D63" s="57" t="s">
        <v>76</v>
      </c>
      <c r="E63" s="57" t="s">
        <v>75</v>
      </c>
      <c r="F63" s="57" t="s">
        <v>74</v>
      </c>
      <c r="G63" s="57" t="s">
        <v>73</v>
      </c>
      <c r="H63" s="57" t="s">
        <v>72</v>
      </c>
      <c r="I63" s="57" t="s">
        <v>71</v>
      </c>
      <c r="J63" s="57" t="s">
        <v>70</v>
      </c>
      <c r="K63" s="57" t="s">
        <v>69</v>
      </c>
    </row>
    <row r="64" spans="2:45" x14ac:dyDescent="0.25">
      <c r="B64" s="50">
        <v>2000</v>
      </c>
      <c r="C64" s="56"/>
      <c r="D64" s="93"/>
      <c r="E64" s="91"/>
      <c r="F64" s="93"/>
      <c r="G64" s="56"/>
      <c r="H64" s="91"/>
      <c r="I64" s="93"/>
      <c r="J64" s="93"/>
      <c r="K64" s="91"/>
    </row>
    <row r="65" spans="2:11" x14ac:dyDescent="0.25">
      <c r="B65" s="50">
        <v>2001</v>
      </c>
      <c r="C65" s="66">
        <v>306</v>
      </c>
      <c r="D65" s="52">
        <v>137</v>
      </c>
      <c r="E65" s="48">
        <v>319</v>
      </c>
      <c r="F65" s="52">
        <v>44</v>
      </c>
      <c r="G65" s="66">
        <v>92</v>
      </c>
      <c r="H65" s="48">
        <v>39</v>
      </c>
      <c r="I65" s="52">
        <v>54</v>
      </c>
      <c r="J65" s="52">
        <v>30</v>
      </c>
      <c r="K65" s="48">
        <v>81</v>
      </c>
    </row>
    <row r="66" spans="2:11" x14ac:dyDescent="0.25">
      <c r="B66" s="50">
        <v>2002</v>
      </c>
      <c r="C66" s="66">
        <v>228</v>
      </c>
      <c r="D66" s="52">
        <v>155</v>
      </c>
      <c r="E66" s="48">
        <v>368</v>
      </c>
      <c r="F66" s="52">
        <v>39</v>
      </c>
      <c r="G66" s="66">
        <v>108</v>
      </c>
      <c r="H66" s="48">
        <v>26</v>
      </c>
      <c r="I66" s="52">
        <v>55</v>
      </c>
      <c r="J66" s="52">
        <v>21</v>
      </c>
      <c r="K66" s="48">
        <v>102</v>
      </c>
    </row>
    <row r="67" spans="2:11" x14ac:dyDescent="0.25">
      <c r="B67" s="50">
        <v>2003</v>
      </c>
      <c r="C67" s="66">
        <v>171</v>
      </c>
      <c r="D67" s="52">
        <v>184</v>
      </c>
      <c r="E67" s="48">
        <v>409</v>
      </c>
      <c r="F67" s="52">
        <v>23</v>
      </c>
      <c r="G67" s="66">
        <v>81</v>
      </c>
      <c r="H67" s="48">
        <v>42</v>
      </c>
      <c r="I67" s="52">
        <v>72</v>
      </c>
      <c r="J67" s="52">
        <v>28</v>
      </c>
      <c r="K67" s="48">
        <v>92</v>
      </c>
    </row>
    <row r="68" spans="2:11" x14ac:dyDescent="0.25">
      <c r="B68" s="50">
        <v>2004</v>
      </c>
      <c r="C68" s="66">
        <v>144</v>
      </c>
      <c r="D68" s="52">
        <v>179</v>
      </c>
      <c r="E68" s="48">
        <v>441</v>
      </c>
      <c r="F68" s="52">
        <v>38</v>
      </c>
      <c r="G68" s="66">
        <v>59</v>
      </c>
      <c r="H68" s="48">
        <v>39</v>
      </c>
      <c r="I68" s="52">
        <v>67</v>
      </c>
      <c r="J68" s="52">
        <v>16</v>
      </c>
      <c r="K68" s="48">
        <v>119</v>
      </c>
    </row>
    <row r="69" spans="2:11" x14ac:dyDescent="0.25">
      <c r="B69" s="50">
        <v>2005</v>
      </c>
      <c r="C69" s="66">
        <v>131</v>
      </c>
      <c r="D69" s="52">
        <v>172</v>
      </c>
      <c r="E69" s="48">
        <v>508</v>
      </c>
      <c r="F69" s="52">
        <v>14</v>
      </c>
      <c r="G69" s="66">
        <v>54</v>
      </c>
      <c r="H69" s="48">
        <v>36</v>
      </c>
      <c r="I69" s="52">
        <v>72</v>
      </c>
      <c r="J69" s="52">
        <v>18</v>
      </c>
      <c r="K69" s="48">
        <v>97</v>
      </c>
    </row>
    <row r="70" spans="2:11" x14ac:dyDescent="0.25">
      <c r="B70" s="50">
        <v>2006</v>
      </c>
      <c r="C70" s="66">
        <v>128</v>
      </c>
      <c r="D70" s="52">
        <v>167</v>
      </c>
      <c r="E70" s="48">
        <v>547</v>
      </c>
      <c r="F70" s="52">
        <v>26</v>
      </c>
      <c r="G70" s="66">
        <v>31</v>
      </c>
      <c r="H70" s="48">
        <v>29</v>
      </c>
      <c r="I70" s="52">
        <v>55</v>
      </c>
      <c r="J70" s="52">
        <v>17</v>
      </c>
      <c r="K70" s="48">
        <v>102</v>
      </c>
    </row>
    <row r="71" spans="2:11" x14ac:dyDescent="0.25">
      <c r="B71" s="50">
        <v>2007</v>
      </c>
      <c r="C71" s="66">
        <v>117</v>
      </c>
      <c r="D71" s="52">
        <v>141</v>
      </c>
      <c r="E71" s="48">
        <v>560</v>
      </c>
      <c r="F71" s="52">
        <v>13</v>
      </c>
      <c r="G71" s="66">
        <v>44</v>
      </c>
      <c r="H71" s="48">
        <v>34</v>
      </c>
      <c r="I71" s="52">
        <v>91</v>
      </c>
      <c r="J71" s="52">
        <v>24</v>
      </c>
      <c r="K71" s="48">
        <v>78</v>
      </c>
    </row>
    <row r="72" spans="2:11" x14ac:dyDescent="0.25">
      <c r="B72" s="50">
        <v>2008</v>
      </c>
      <c r="C72" s="94">
        <v>120</v>
      </c>
      <c r="D72" s="51">
        <v>152</v>
      </c>
      <c r="E72" s="47">
        <v>555</v>
      </c>
      <c r="F72" s="51">
        <v>20</v>
      </c>
      <c r="G72" s="94">
        <v>35</v>
      </c>
      <c r="H72" s="47">
        <v>37</v>
      </c>
      <c r="I72" s="51">
        <v>75</v>
      </c>
      <c r="J72" s="51">
        <v>21</v>
      </c>
      <c r="K72" s="47">
        <v>87</v>
      </c>
    </row>
    <row r="74" spans="2:11" x14ac:dyDescent="0.25">
      <c r="B74" s="58" t="s">
        <v>78</v>
      </c>
      <c r="C74" s="57" t="s">
        <v>77</v>
      </c>
      <c r="D74" s="57" t="s">
        <v>76</v>
      </c>
      <c r="E74" s="57" t="s">
        <v>75</v>
      </c>
      <c r="F74" s="57" t="s">
        <v>74</v>
      </c>
      <c r="G74" s="57" t="s">
        <v>73</v>
      </c>
      <c r="H74" s="57" t="s">
        <v>72</v>
      </c>
      <c r="I74" s="57" t="s">
        <v>71</v>
      </c>
      <c r="J74" s="57" t="s">
        <v>70</v>
      </c>
      <c r="K74" s="57" t="s">
        <v>69</v>
      </c>
    </row>
    <row r="75" spans="2:11" x14ac:dyDescent="0.25">
      <c r="B75" s="50">
        <v>2000</v>
      </c>
      <c r="C75" s="56"/>
      <c r="D75" s="55"/>
      <c r="E75" s="55"/>
      <c r="F75" s="55"/>
      <c r="G75" s="55"/>
      <c r="H75" s="55"/>
      <c r="I75" s="55"/>
      <c r="J75" s="55"/>
      <c r="K75" s="54"/>
    </row>
    <row r="76" spans="2:11" x14ac:dyDescent="0.25">
      <c r="B76" s="50">
        <v>2001</v>
      </c>
      <c r="C76" s="53">
        <f>C65/SUM($D52:$F52)</f>
        <v>0.27767695099818512</v>
      </c>
      <c r="D76" s="52">
        <f t="shared" ref="D76:K76" si="31">D65/SUM($D52:$F52)</f>
        <v>0.12431941923774954</v>
      </c>
      <c r="E76" s="52">
        <f t="shared" si="31"/>
        <v>0.28947368421052633</v>
      </c>
      <c r="F76" s="52">
        <f t="shared" si="31"/>
        <v>3.9927404718693285E-2</v>
      </c>
      <c r="G76" s="52">
        <f t="shared" si="31"/>
        <v>8.3484573502722328E-2</v>
      </c>
      <c r="H76" s="52">
        <f t="shared" si="31"/>
        <v>3.5390199637023591E-2</v>
      </c>
      <c r="I76" s="52">
        <f t="shared" si="31"/>
        <v>4.9001814882032667E-2</v>
      </c>
      <c r="J76" s="52">
        <f t="shared" si="31"/>
        <v>2.7223230490018149E-2</v>
      </c>
      <c r="K76" s="51">
        <f t="shared" si="31"/>
        <v>7.3502722323048997E-2</v>
      </c>
    </row>
    <row r="77" spans="2:11" x14ac:dyDescent="0.25">
      <c r="B77" s="50">
        <v>2002</v>
      </c>
      <c r="C77" s="53">
        <f t="shared" ref="C77:K77" si="32">C66/SUM($D53:$F53)</f>
        <v>0.20689655172413793</v>
      </c>
      <c r="D77" s="52">
        <f t="shared" si="32"/>
        <v>0.14065335753176045</v>
      </c>
      <c r="E77" s="52">
        <f t="shared" si="32"/>
        <v>0.33393829401088931</v>
      </c>
      <c r="F77" s="52">
        <f t="shared" si="32"/>
        <v>3.5390199637023591E-2</v>
      </c>
      <c r="G77" s="52">
        <f t="shared" si="32"/>
        <v>9.8003629764065334E-2</v>
      </c>
      <c r="H77" s="52">
        <f t="shared" si="32"/>
        <v>2.3593466424682397E-2</v>
      </c>
      <c r="I77" s="52">
        <f t="shared" si="32"/>
        <v>4.9909255898366603E-2</v>
      </c>
      <c r="J77" s="52">
        <f t="shared" si="32"/>
        <v>1.9056261343012703E-2</v>
      </c>
      <c r="K77" s="51">
        <f t="shared" si="32"/>
        <v>9.2558983666061703E-2</v>
      </c>
    </row>
    <row r="78" spans="2:11" x14ac:dyDescent="0.25">
      <c r="B78" s="50">
        <v>2003</v>
      </c>
      <c r="C78" s="53">
        <f t="shared" ref="C78:K78" si="33">C67/SUM($D54:$F54)</f>
        <v>0.15517241379310345</v>
      </c>
      <c r="D78" s="52">
        <f t="shared" si="33"/>
        <v>0.16696914700544466</v>
      </c>
      <c r="E78" s="52">
        <f t="shared" si="33"/>
        <v>0.37114337568058076</v>
      </c>
      <c r="F78" s="52">
        <f t="shared" si="33"/>
        <v>2.0871143375680582E-2</v>
      </c>
      <c r="G78" s="52">
        <f t="shared" si="33"/>
        <v>7.3502722323048997E-2</v>
      </c>
      <c r="H78" s="52">
        <f t="shared" si="33"/>
        <v>3.8112522686025406E-2</v>
      </c>
      <c r="I78" s="52">
        <f t="shared" si="33"/>
        <v>6.5335753176043551E-2</v>
      </c>
      <c r="J78" s="52">
        <f t="shared" si="33"/>
        <v>2.5408348457350273E-2</v>
      </c>
      <c r="K78" s="51">
        <f t="shared" si="33"/>
        <v>8.3484573502722328E-2</v>
      </c>
    </row>
    <row r="79" spans="2:11" x14ac:dyDescent="0.25">
      <c r="B79" s="50">
        <v>2004</v>
      </c>
      <c r="C79" s="53">
        <f t="shared" ref="C79:K79" si="34">C68/SUM($D55:$F55)</f>
        <v>0.1306715063520871</v>
      </c>
      <c r="D79" s="52">
        <f t="shared" si="34"/>
        <v>0.16243194192377494</v>
      </c>
      <c r="E79" s="52">
        <f t="shared" si="34"/>
        <v>0.40018148820326677</v>
      </c>
      <c r="F79" s="52">
        <f t="shared" si="34"/>
        <v>3.4482758620689655E-2</v>
      </c>
      <c r="G79" s="52">
        <f t="shared" si="34"/>
        <v>5.3539019963702361E-2</v>
      </c>
      <c r="H79" s="52">
        <f t="shared" si="34"/>
        <v>3.5390199637023591E-2</v>
      </c>
      <c r="I79" s="52">
        <f t="shared" si="34"/>
        <v>6.0798548094373864E-2</v>
      </c>
      <c r="J79" s="52">
        <f t="shared" si="34"/>
        <v>1.4519056261343012E-2</v>
      </c>
      <c r="K79" s="51">
        <f t="shared" si="34"/>
        <v>0.10798548094373865</v>
      </c>
    </row>
    <row r="80" spans="2:11" x14ac:dyDescent="0.25">
      <c r="B80" s="50">
        <v>2005</v>
      </c>
      <c r="C80" s="53">
        <f t="shared" ref="C80:K80" si="35">C69/SUM($D56:$F56)</f>
        <v>0.11887477313974591</v>
      </c>
      <c r="D80" s="52">
        <f t="shared" si="35"/>
        <v>0.1560798548094374</v>
      </c>
      <c r="E80" s="52">
        <f t="shared" si="35"/>
        <v>0.46098003629764067</v>
      </c>
      <c r="F80" s="52">
        <f t="shared" si="35"/>
        <v>1.2704174228675136E-2</v>
      </c>
      <c r="G80" s="52">
        <f t="shared" si="35"/>
        <v>4.9001814882032667E-2</v>
      </c>
      <c r="H80" s="52">
        <f t="shared" si="35"/>
        <v>3.2667876588021776E-2</v>
      </c>
      <c r="I80" s="52">
        <f t="shared" si="35"/>
        <v>6.5335753176043551E-2</v>
      </c>
      <c r="J80" s="52">
        <f t="shared" si="35"/>
        <v>1.6333938294010888E-2</v>
      </c>
      <c r="K80" s="51">
        <f t="shared" si="35"/>
        <v>8.8021778584392016E-2</v>
      </c>
    </row>
    <row r="81" spans="2:11" x14ac:dyDescent="0.25">
      <c r="B81" s="50">
        <v>2006</v>
      </c>
      <c r="C81" s="53">
        <f t="shared" ref="C81:K81" si="36">C70/SUM($D57:$F57)</f>
        <v>0.1161524500907441</v>
      </c>
      <c r="D81" s="52">
        <f t="shared" si="36"/>
        <v>0.15154264972776771</v>
      </c>
      <c r="E81" s="52">
        <f t="shared" si="36"/>
        <v>0.49637023593466423</v>
      </c>
      <c r="F81" s="52">
        <f t="shared" si="36"/>
        <v>2.3593466424682397E-2</v>
      </c>
      <c r="G81" s="52">
        <f t="shared" si="36"/>
        <v>2.8130671506352088E-2</v>
      </c>
      <c r="H81" s="52">
        <f t="shared" si="36"/>
        <v>2.6315789473684209E-2</v>
      </c>
      <c r="I81" s="52">
        <f t="shared" si="36"/>
        <v>4.9909255898366603E-2</v>
      </c>
      <c r="J81" s="52">
        <f t="shared" si="36"/>
        <v>1.5426497277676952E-2</v>
      </c>
      <c r="K81" s="51">
        <f t="shared" si="36"/>
        <v>9.2558983666061703E-2</v>
      </c>
    </row>
    <row r="82" spans="2:11" x14ac:dyDescent="0.25">
      <c r="B82" s="50">
        <v>2007</v>
      </c>
      <c r="C82" s="53">
        <f t="shared" ref="C82:K82" si="37">C71/SUM($D58:$F58)</f>
        <v>0.10617059891107078</v>
      </c>
      <c r="D82" s="52">
        <f t="shared" si="37"/>
        <v>0.1279491833030853</v>
      </c>
      <c r="E82" s="52">
        <f t="shared" si="37"/>
        <v>0.50816696914700543</v>
      </c>
      <c r="F82" s="52">
        <f t="shared" si="37"/>
        <v>1.1796733212341199E-2</v>
      </c>
      <c r="G82" s="52">
        <f t="shared" si="37"/>
        <v>3.9927404718693285E-2</v>
      </c>
      <c r="H82" s="52">
        <f t="shared" si="37"/>
        <v>3.0852994555353903E-2</v>
      </c>
      <c r="I82" s="52">
        <f t="shared" si="37"/>
        <v>8.2577132486388385E-2</v>
      </c>
      <c r="J82" s="52">
        <f t="shared" si="37"/>
        <v>2.1778584392014518E-2</v>
      </c>
      <c r="K82" s="51">
        <f t="shared" si="37"/>
        <v>7.0780399274047182E-2</v>
      </c>
    </row>
    <row r="83" spans="2:11" x14ac:dyDescent="0.25">
      <c r="B83" s="50">
        <v>2008</v>
      </c>
      <c r="C83" s="49">
        <f t="shared" ref="C83:K83" si="38">C72/SUM($D59:$F59)</f>
        <v>0.10889292196007259</v>
      </c>
      <c r="D83" s="48">
        <f t="shared" si="38"/>
        <v>0.13793103448275862</v>
      </c>
      <c r="E83" s="48">
        <f t="shared" si="38"/>
        <v>0.50362976406533577</v>
      </c>
      <c r="F83" s="48">
        <f t="shared" si="38"/>
        <v>1.8148820326678767E-2</v>
      </c>
      <c r="G83" s="48">
        <f t="shared" si="38"/>
        <v>3.1760435571687839E-2</v>
      </c>
      <c r="H83" s="48">
        <f t="shared" si="38"/>
        <v>3.3575317604355719E-2</v>
      </c>
      <c r="I83" s="48">
        <f t="shared" si="38"/>
        <v>6.8058076225045366E-2</v>
      </c>
      <c r="J83" s="48">
        <f t="shared" si="38"/>
        <v>1.9056261343012703E-2</v>
      </c>
      <c r="K83" s="47">
        <f t="shared" si="38"/>
        <v>7.8947368421052627E-2</v>
      </c>
    </row>
    <row r="85" spans="2:11" x14ac:dyDescent="0.25">
      <c r="B85" s="58" t="s">
        <v>78</v>
      </c>
      <c r="C85" s="50" t="s">
        <v>77</v>
      </c>
      <c r="D85" s="50" t="s">
        <v>76</v>
      </c>
      <c r="E85" s="50" t="s">
        <v>75</v>
      </c>
      <c r="F85" s="50" t="s">
        <v>74</v>
      </c>
      <c r="G85" s="50" t="s">
        <v>73</v>
      </c>
      <c r="H85" s="50" t="s">
        <v>72</v>
      </c>
      <c r="I85" s="50" t="s">
        <v>71</v>
      </c>
      <c r="J85" s="50" t="s">
        <v>70</v>
      </c>
      <c r="K85" s="50" t="s">
        <v>69</v>
      </c>
    </row>
    <row r="86" spans="2:11" x14ac:dyDescent="0.25">
      <c r="B86" s="57">
        <v>2000</v>
      </c>
      <c r="C86" s="59"/>
      <c r="D86" s="52"/>
      <c r="E86" s="52"/>
      <c r="F86" s="52"/>
      <c r="G86" s="52"/>
      <c r="H86" s="52"/>
      <c r="I86" s="52"/>
      <c r="J86" s="52"/>
      <c r="K86" s="52"/>
    </row>
    <row r="87" spans="2:11" x14ac:dyDescent="0.25">
      <c r="B87" s="57">
        <v>2001</v>
      </c>
      <c r="C87" s="59">
        <f>C65/D52</f>
        <v>0.69230769230769229</v>
      </c>
      <c r="D87" s="52">
        <f t="shared" ref="C87:E94" si="39">D65/E52</f>
        <v>0.53307392996108949</v>
      </c>
      <c r="E87" s="52">
        <f t="shared" si="39"/>
        <v>0.79156327543424321</v>
      </c>
      <c r="F87" s="52">
        <f t="shared" ref="F87:F94" si="40">F65/D52</f>
        <v>9.9547511312217188E-2</v>
      </c>
      <c r="G87" s="52">
        <f t="shared" ref="G87:I94" si="41">G65/D52</f>
        <v>0.20814479638009051</v>
      </c>
      <c r="H87" s="52">
        <f t="shared" si="41"/>
        <v>0.1517509727626459</v>
      </c>
      <c r="I87" s="52">
        <f t="shared" si="41"/>
        <v>0.13399503722084366</v>
      </c>
      <c r="J87" s="52">
        <f t="shared" ref="J87:J94" si="42">J65/F52</f>
        <v>7.4441687344913146E-2</v>
      </c>
      <c r="K87" s="52">
        <f t="shared" ref="K87:K94" si="43">K65/E52</f>
        <v>0.31517509727626458</v>
      </c>
    </row>
    <row r="88" spans="2:11" x14ac:dyDescent="0.25">
      <c r="B88" s="57">
        <v>2002</v>
      </c>
      <c r="C88" s="59">
        <f t="shared" si="39"/>
        <v>0.60799999999999998</v>
      </c>
      <c r="D88" s="52">
        <f t="shared" si="39"/>
        <v>0.54770318021201414</v>
      </c>
      <c r="E88" s="52">
        <f t="shared" si="39"/>
        <v>0.8288288288288288</v>
      </c>
      <c r="F88" s="52">
        <f t="shared" si="40"/>
        <v>0.104</v>
      </c>
      <c r="G88" s="52">
        <f t="shared" si="41"/>
        <v>0.28799999999999998</v>
      </c>
      <c r="H88" s="52">
        <f t="shared" si="41"/>
        <v>9.187279151943463E-2</v>
      </c>
      <c r="I88" s="52">
        <f t="shared" si="41"/>
        <v>0.12387387387387387</v>
      </c>
      <c r="J88" s="52">
        <f t="shared" si="42"/>
        <v>4.72972972972973E-2</v>
      </c>
      <c r="K88" s="52">
        <f t="shared" si="43"/>
        <v>0.36042402826855124</v>
      </c>
    </row>
    <row r="89" spans="2:11" x14ac:dyDescent="0.25">
      <c r="B89" s="57">
        <v>2003</v>
      </c>
      <c r="C89" s="59">
        <f t="shared" si="39"/>
        <v>0.62181818181818183</v>
      </c>
      <c r="D89" s="52">
        <f t="shared" si="39"/>
        <v>0.57861635220125784</v>
      </c>
      <c r="E89" s="52">
        <f t="shared" si="39"/>
        <v>0.80353634577603139</v>
      </c>
      <c r="F89" s="52">
        <f t="shared" si="40"/>
        <v>8.3636363636363634E-2</v>
      </c>
      <c r="G89" s="52">
        <f t="shared" si="41"/>
        <v>0.29454545454545455</v>
      </c>
      <c r="H89" s="52">
        <f t="shared" si="41"/>
        <v>0.13207547169811321</v>
      </c>
      <c r="I89" s="52">
        <f t="shared" si="41"/>
        <v>0.14145383104125736</v>
      </c>
      <c r="J89" s="52">
        <f t="shared" si="42"/>
        <v>5.50098231827112E-2</v>
      </c>
      <c r="K89" s="52">
        <f t="shared" si="43"/>
        <v>0.28930817610062892</v>
      </c>
    </row>
    <row r="90" spans="2:11" x14ac:dyDescent="0.25">
      <c r="B90" s="57">
        <v>2004</v>
      </c>
      <c r="C90" s="59">
        <f t="shared" si="39"/>
        <v>0.59751037344398339</v>
      </c>
      <c r="D90" s="52">
        <f t="shared" si="39"/>
        <v>0.53115727002967361</v>
      </c>
      <c r="E90" s="52">
        <f t="shared" si="39"/>
        <v>0.84160305343511455</v>
      </c>
      <c r="F90" s="52">
        <f t="shared" si="40"/>
        <v>0.15767634854771784</v>
      </c>
      <c r="G90" s="52">
        <f t="shared" si="41"/>
        <v>0.24481327800829875</v>
      </c>
      <c r="H90" s="52">
        <f t="shared" si="41"/>
        <v>0.11572700296735905</v>
      </c>
      <c r="I90" s="52">
        <f t="shared" si="41"/>
        <v>0.12786259541984732</v>
      </c>
      <c r="J90" s="52">
        <f t="shared" si="42"/>
        <v>3.0534351145038167E-2</v>
      </c>
      <c r="K90" s="52">
        <f t="shared" si="43"/>
        <v>0.35311572700296734</v>
      </c>
    </row>
    <row r="91" spans="2:11" x14ac:dyDescent="0.25">
      <c r="B91" s="57">
        <v>2005</v>
      </c>
      <c r="C91" s="59">
        <f t="shared" si="39"/>
        <v>0.65829145728643212</v>
      </c>
      <c r="D91" s="52">
        <f t="shared" si="39"/>
        <v>0.56393442622950818</v>
      </c>
      <c r="E91" s="52">
        <f t="shared" si="39"/>
        <v>0.84949832775919731</v>
      </c>
      <c r="F91" s="52">
        <f t="shared" si="40"/>
        <v>7.0351758793969849E-2</v>
      </c>
      <c r="G91" s="52">
        <f t="shared" si="41"/>
        <v>0.271356783919598</v>
      </c>
      <c r="H91" s="52">
        <f t="shared" si="41"/>
        <v>0.11803278688524591</v>
      </c>
      <c r="I91" s="52">
        <f t="shared" si="41"/>
        <v>0.12040133779264214</v>
      </c>
      <c r="J91" s="52">
        <f t="shared" si="42"/>
        <v>3.0100334448160536E-2</v>
      </c>
      <c r="K91" s="52">
        <f t="shared" si="43"/>
        <v>0.31803278688524589</v>
      </c>
    </row>
    <row r="92" spans="2:11" x14ac:dyDescent="0.25">
      <c r="B92" s="57">
        <v>2006</v>
      </c>
      <c r="C92" s="59">
        <f t="shared" si="39"/>
        <v>0.69189189189189193</v>
      </c>
      <c r="D92" s="52">
        <f t="shared" si="39"/>
        <v>0.56040268456375841</v>
      </c>
      <c r="E92" s="52">
        <f t="shared" si="39"/>
        <v>0.88368336025848138</v>
      </c>
      <c r="F92" s="52">
        <f t="shared" si="40"/>
        <v>0.14054054054054055</v>
      </c>
      <c r="G92" s="52">
        <f t="shared" si="41"/>
        <v>0.16756756756756758</v>
      </c>
      <c r="H92" s="52">
        <f t="shared" si="41"/>
        <v>9.7315436241610737E-2</v>
      </c>
      <c r="I92" s="52">
        <f t="shared" si="41"/>
        <v>8.8852988691437804E-2</v>
      </c>
      <c r="J92" s="52">
        <f t="shared" si="42"/>
        <v>2.7463651050080775E-2</v>
      </c>
      <c r="K92" s="52">
        <f t="shared" si="43"/>
        <v>0.34228187919463088</v>
      </c>
    </row>
    <row r="93" spans="2:11" x14ac:dyDescent="0.25">
      <c r="B93" s="57">
        <v>2007</v>
      </c>
      <c r="C93" s="59">
        <f t="shared" si="39"/>
        <v>0.67241379310344829</v>
      </c>
      <c r="D93" s="52">
        <f t="shared" si="39"/>
        <v>0.55731225296442688</v>
      </c>
      <c r="E93" s="52">
        <f t="shared" si="39"/>
        <v>0.82962962962962961</v>
      </c>
      <c r="F93" s="52">
        <f t="shared" si="40"/>
        <v>7.4712643678160925E-2</v>
      </c>
      <c r="G93" s="52">
        <f t="shared" si="41"/>
        <v>0.25287356321839083</v>
      </c>
      <c r="H93" s="52">
        <f t="shared" si="41"/>
        <v>0.13438735177865613</v>
      </c>
      <c r="I93" s="52">
        <f t="shared" si="41"/>
        <v>0.1348148148148148</v>
      </c>
      <c r="J93" s="52">
        <f t="shared" si="42"/>
        <v>3.5555555555555556E-2</v>
      </c>
      <c r="K93" s="52">
        <f t="shared" si="43"/>
        <v>0.30830039525691699</v>
      </c>
    </row>
    <row r="94" spans="2:11" x14ac:dyDescent="0.25">
      <c r="B94" s="57">
        <v>2008</v>
      </c>
      <c r="C94" s="59">
        <f t="shared" si="39"/>
        <v>0.68571428571428572</v>
      </c>
      <c r="D94" s="52">
        <f t="shared" si="39"/>
        <v>0.55072463768115942</v>
      </c>
      <c r="E94" s="52">
        <f t="shared" si="39"/>
        <v>0.85253456221198154</v>
      </c>
      <c r="F94" s="52">
        <f t="shared" si="40"/>
        <v>0.11428571428571428</v>
      </c>
      <c r="G94" s="52">
        <f t="shared" si="41"/>
        <v>0.2</v>
      </c>
      <c r="H94" s="52">
        <f t="shared" si="41"/>
        <v>0.13405797101449277</v>
      </c>
      <c r="I94" s="52">
        <f t="shared" si="41"/>
        <v>0.1152073732718894</v>
      </c>
      <c r="J94" s="52">
        <f t="shared" si="42"/>
        <v>3.2258064516129031E-2</v>
      </c>
      <c r="K94" s="52">
        <f t="shared" si="43"/>
        <v>0.31521739130434784</v>
      </c>
    </row>
    <row r="96" spans="2:11" x14ac:dyDescent="0.25">
      <c r="B96" s="58" t="s">
        <v>78</v>
      </c>
      <c r="C96" s="57" t="s">
        <v>77</v>
      </c>
      <c r="D96" s="57" t="s">
        <v>76</v>
      </c>
      <c r="E96" s="57" t="s">
        <v>75</v>
      </c>
      <c r="F96" s="57" t="s">
        <v>74</v>
      </c>
      <c r="G96" s="57" t="s">
        <v>73</v>
      </c>
      <c r="H96" s="57" t="s">
        <v>72</v>
      </c>
      <c r="I96" s="57" t="s">
        <v>71</v>
      </c>
      <c r="J96" s="57" t="s">
        <v>70</v>
      </c>
      <c r="K96" s="57" t="s">
        <v>69</v>
      </c>
    </row>
    <row r="97" spans="2:11" x14ac:dyDescent="0.25">
      <c r="B97" s="50">
        <v>2000</v>
      </c>
      <c r="C97" s="56"/>
      <c r="D97" s="55"/>
      <c r="E97" s="55"/>
      <c r="F97" s="55"/>
      <c r="G97" s="55"/>
      <c r="H97" s="55"/>
      <c r="I97" s="55"/>
      <c r="J97" s="55"/>
      <c r="K97" s="54"/>
    </row>
    <row r="98" spans="2:11" x14ac:dyDescent="0.25">
      <c r="B98" s="50">
        <v>2001</v>
      </c>
      <c r="C98" s="53">
        <f>C65/D52</f>
        <v>0.69230769230769229</v>
      </c>
      <c r="D98" s="52">
        <f t="shared" ref="C98:E105" si="44">D65/E52</f>
        <v>0.53307392996108949</v>
      </c>
      <c r="E98" s="52">
        <f t="shared" si="44"/>
        <v>0.79156327543424321</v>
      </c>
      <c r="F98" s="52">
        <f t="shared" ref="F98:F105" si="45">F65/F52</f>
        <v>0.10918114143920596</v>
      </c>
      <c r="G98" s="52">
        <f t="shared" ref="G98:G105" si="46">G65/E52</f>
        <v>0.35797665369649806</v>
      </c>
      <c r="H98" s="52">
        <f t="shared" ref="H98:I105" si="47">H65/D52</f>
        <v>8.8235294117647065E-2</v>
      </c>
      <c r="I98" s="52">
        <f t="shared" si="47"/>
        <v>0.21011673151750973</v>
      </c>
      <c r="J98" s="52">
        <f t="shared" ref="J98:K105" si="48">J65/D52</f>
        <v>6.7873303167420809E-2</v>
      </c>
      <c r="K98" s="51">
        <f t="shared" si="48"/>
        <v>0.31517509727626458</v>
      </c>
    </row>
    <row r="99" spans="2:11" x14ac:dyDescent="0.25">
      <c r="B99" s="50">
        <v>2002</v>
      </c>
      <c r="C99" s="53">
        <f t="shared" si="44"/>
        <v>0.60799999999999998</v>
      </c>
      <c r="D99" s="52">
        <f t="shared" si="44"/>
        <v>0.54770318021201414</v>
      </c>
      <c r="E99" s="52">
        <f t="shared" si="44"/>
        <v>0.8288288288288288</v>
      </c>
      <c r="F99" s="52">
        <f t="shared" si="45"/>
        <v>8.7837837837837843E-2</v>
      </c>
      <c r="G99" s="52">
        <f t="shared" si="46"/>
        <v>0.38162544169611307</v>
      </c>
      <c r="H99" s="52">
        <f t="shared" si="47"/>
        <v>6.933333333333333E-2</v>
      </c>
      <c r="I99" s="52">
        <f t="shared" si="47"/>
        <v>0.19434628975265017</v>
      </c>
      <c r="J99" s="52">
        <f t="shared" si="48"/>
        <v>5.6000000000000001E-2</v>
      </c>
      <c r="K99" s="51">
        <f t="shared" si="48"/>
        <v>0.36042402826855124</v>
      </c>
    </row>
    <row r="100" spans="2:11" x14ac:dyDescent="0.25">
      <c r="B100" s="50">
        <v>2003</v>
      </c>
      <c r="C100" s="53">
        <f t="shared" si="44"/>
        <v>0.62181818181818183</v>
      </c>
      <c r="D100" s="52">
        <f t="shared" si="44"/>
        <v>0.57861635220125784</v>
      </c>
      <c r="E100" s="52">
        <f t="shared" si="44"/>
        <v>0.80353634577603139</v>
      </c>
      <c r="F100" s="52">
        <f t="shared" si="45"/>
        <v>4.5186640471512773E-2</v>
      </c>
      <c r="G100" s="52">
        <f t="shared" si="46"/>
        <v>0.25471698113207547</v>
      </c>
      <c r="H100" s="52">
        <f t="shared" si="47"/>
        <v>0.15272727272727274</v>
      </c>
      <c r="I100" s="52">
        <f t="shared" si="47"/>
        <v>0.22641509433962265</v>
      </c>
      <c r="J100" s="52">
        <f t="shared" si="48"/>
        <v>0.10181818181818182</v>
      </c>
      <c r="K100" s="51">
        <f t="shared" si="48"/>
        <v>0.28930817610062892</v>
      </c>
    </row>
    <row r="101" spans="2:11" x14ac:dyDescent="0.25">
      <c r="B101" s="50">
        <v>2004</v>
      </c>
      <c r="C101" s="53">
        <f t="shared" si="44"/>
        <v>0.59751037344398339</v>
      </c>
      <c r="D101" s="52">
        <f t="shared" si="44"/>
        <v>0.53115727002967361</v>
      </c>
      <c r="E101" s="52">
        <f t="shared" si="44"/>
        <v>0.84160305343511455</v>
      </c>
      <c r="F101" s="52">
        <f t="shared" si="45"/>
        <v>7.2519083969465645E-2</v>
      </c>
      <c r="G101" s="52">
        <f t="shared" si="46"/>
        <v>0.17507418397626112</v>
      </c>
      <c r="H101" s="52">
        <f t="shared" si="47"/>
        <v>0.16182572614107885</v>
      </c>
      <c r="I101" s="52">
        <f t="shared" si="47"/>
        <v>0.19881305637982197</v>
      </c>
      <c r="J101" s="52">
        <f t="shared" si="48"/>
        <v>6.6390041493775934E-2</v>
      </c>
      <c r="K101" s="51">
        <f t="shared" si="48"/>
        <v>0.35311572700296734</v>
      </c>
    </row>
    <row r="102" spans="2:11" x14ac:dyDescent="0.25">
      <c r="B102" s="50">
        <v>2005</v>
      </c>
      <c r="C102" s="53">
        <f t="shared" si="44"/>
        <v>0.65829145728643212</v>
      </c>
      <c r="D102" s="52">
        <f t="shared" si="44"/>
        <v>0.56393442622950818</v>
      </c>
      <c r="E102" s="52">
        <f t="shared" si="44"/>
        <v>0.84949832775919731</v>
      </c>
      <c r="F102" s="52">
        <f t="shared" si="45"/>
        <v>2.3411371237458192E-2</v>
      </c>
      <c r="G102" s="52">
        <f t="shared" si="46"/>
        <v>0.17704918032786884</v>
      </c>
      <c r="H102" s="52">
        <f t="shared" si="47"/>
        <v>0.18090452261306533</v>
      </c>
      <c r="I102" s="52">
        <f t="shared" si="47"/>
        <v>0.23606557377049181</v>
      </c>
      <c r="J102" s="52">
        <f t="shared" si="48"/>
        <v>9.0452261306532666E-2</v>
      </c>
      <c r="K102" s="51">
        <f t="shared" si="48"/>
        <v>0.31803278688524589</v>
      </c>
    </row>
    <row r="103" spans="2:11" x14ac:dyDescent="0.25">
      <c r="B103" s="50">
        <v>2006</v>
      </c>
      <c r="C103" s="53">
        <f t="shared" si="44"/>
        <v>0.69189189189189193</v>
      </c>
      <c r="D103" s="52">
        <f t="shared" si="44"/>
        <v>0.56040268456375841</v>
      </c>
      <c r="E103" s="52">
        <f t="shared" si="44"/>
        <v>0.88368336025848138</v>
      </c>
      <c r="F103" s="52">
        <f t="shared" si="45"/>
        <v>4.2003231017770599E-2</v>
      </c>
      <c r="G103" s="52">
        <f t="shared" si="46"/>
        <v>0.1040268456375839</v>
      </c>
      <c r="H103" s="52">
        <f t="shared" si="47"/>
        <v>0.15675675675675677</v>
      </c>
      <c r="I103" s="52">
        <f t="shared" si="47"/>
        <v>0.18456375838926176</v>
      </c>
      <c r="J103" s="52">
        <f t="shared" si="48"/>
        <v>9.1891891891891897E-2</v>
      </c>
      <c r="K103" s="51">
        <f t="shared" si="48"/>
        <v>0.34228187919463088</v>
      </c>
    </row>
    <row r="104" spans="2:11" x14ac:dyDescent="0.25">
      <c r="B104" s="50">
        <v>2007</v>
      </c>
      <c r="C104" s="53">
        <f t="shared" si="44"/>
        <v>0.67241379310344829</v>
      </c>
      <c r="D104" s="52">
        <f t="shared" si="44"/>
        <v>0.55731225296442688</v>
      </c>
      <c r="E104" s="52">
        <f t="shared" si="44"/>
        <v>0.82962962962962961</v>
      </c>
      <c r="F104" s="52">
        <f t="shared" si="45"/>
        <v>1.9259259259259261E-2</v>
      </c>
      <c r="G104" s="52">
        <f t="shared" si="46"/>
        <v>0.17391304347826086</v>
      </c>
      <c r="H104" s="52">
        <f t="shared" si="47"/>
        <v>0.19540229885057472</v>
      </c>
      <c r="I104" s="52">
        <f t="shared" si="47"/>
        <v>0.35968379446640314</v>
      </c>
      <c r="J104" s="52">
        <f t="shared" si="48"/>
        <v>0.13793103448275862</v>
      </c>
      <c r="K104" s="51">
        <f t="shared" si="48"/>
        <v>0.30830039525691699</v>
      </c>
    </row>
    <row r="105" spans="2:11" x14ac:dyDescent="0.25">
      <c r="B105" s="50">
        <v>2008</v>
      </c>
      <c r="C105" s="49">
        <f t="shared" si="44"/>
        <v>0.68571428571428572</v>
      </c>
      <c r="D105" s="48">
        <f t="shared" si="44"/>
        <v>0.55072463768115942</v>
      </c>
      <c r="E105" s="48">
        <f t="shared" si="44"/>
        <v>0.85253456221198154</v>
      </c>
      <c r="F105" s="48">
        <f t="shared" si="45"/>
        <v>3.0721966205837174E-2</v>
      </c>
      <c r="G105" s="48">
        <f t="shared" si="46"/>
        <v>0.12681159420289856</v>
      </c>
      <c r="H105" s="48">
        <f t="shared" si="47"/>
        <v>0.21142857142857144</v>
      </c>
      <c r="I105" s="48">
        <f t="shared" si="47"/>
        <v>0.27173913043478259</v>
      </c>
      <c r="J105" s="48">
        <f t="shared" si="48"/>
        <v>0.12</v>
      </c>
      <c r="K105" s="47">
        <f t="shared" si="48"/>
        <v>0.31521739130434784</v>
      </c>
    </row>
    <row r="107" spans="2:11" x14ac:dyDescent="0.25">
      <c r="B107" s="58" t="s">
        <v>78</v>
      </c>
      <c r="C107" s="57" t="s">
        <v>77</v>
      </c>
      <c r="D107" s="57" t="s">
        <v>76</v>
      </c>
      <c r="E107" s="57" t="s">
        <v>75</v>
      </c>
      <c r="F107" s="57" t="s">
        <v>74</v>
      </c>
      <c r="G107" s="57" t="s">
        <v>73</v>
      </c>
      <c r="H107" s="57" t="s">
        <v>72</v>
      </c>
      <c r="I107" s="57" t="s">
        <v>71</v>
      </c>
      <c r="J107" s="57" t="s">
        <v>70</v>
      </c>
      <c r="K107" s="57" t="s">
        <v>69</v>
      </c>
    </row>
    <row r="108" spans="2:11" x14ac:dyDescent="0.25">
      <c r="B108" s="50">
        <v>2000</v>
      </c>
      <c r="C108" s="56"/>
      <c r="D108" s="55"/>
      <c r="E108" s="55"/>
      <c r="F108" s="55"/>
      <c r="G108" s="55"/>
      <c r="H108" s="55"/>
      <c r="I108" s="55"/>
      <c r="J108" s="55"/>
      <c r="K108" s="54"/>
    </row>
    <row r="109" spans="2:11" x14ac:dyDescent="0.25">
      <c r="B109" s="50">
        <v>2001</v>
      </c>
      <c r="C109" s="53">
        <f>C65/D52</f>
        <v>0.69230769230769229</v>
      </c>
      <c r="D109" s="53">
        <f>D65/E52</f>
        <v>0.53307392996108949</v>
      </c>
      <c r="E109" s="53">
        <f>E65/F52</f>
        <v>0.79156327543424321</v>
      </c>
      <c r="F109" s="53">
        <f>F65/(SUM(D52:F52)-(D52*F52))</f>
        <v>-2.485538684020246E-4</v>
      </c>
      <c r="G109" s="53">
        <f>G65/(SUM(E52:G52)-(E52*G52))</f>
        <v>0.16507535397480821</v>
      </c>
      <c r="H109" s="52"/>
      <c r="I109" s="52"/>
      <c r="J109" s="52"/>
      <c r="K109" s="51"/>
    </row>
    <row r="110" spans="2:11" x14ac:dyDescent="0.25">
      <c r="B110" s="50">
        <v>2002</v>
      </c>
      <c r="C110" s="53"/>
      <c r="D110" s="52"/>
      <c r="E110" s="52"/>
      <c r="F110" s="52"/>
      <c r="G110" s="52"/>
      <c r="H110" s="52"/>
      <c r="I110" s="52"/>
      <c r="J110" s="52"/>
      <c r="K110" s="51"/>
    </row>
    <row r="111" spans="2:11" x14ac:dyDescent="0.25">
      <c r="B111" s="50">
        <v>2003</v>
      </c>
      <c r="C111" s="53"/>
      <c r="D111" s="52"/>
      <c r="E111" s="52"/>
      <c r="F111" s="52"/>
      <c r="G111" s="52"/>
      <c r="H111" s="52"/>
      <c r="I111" s="52"/>
      <c r="J111" s="52"/>
      <c r="K111" s="51"/>
    </row>
    <row r="112" spans="2:11" x14ac:dyDescent="0.25">
      <c r="B112" s="50">
        <v>2004</v>
      </c>
      <c r="C112" s="53"/>
      <c r="D112" s="52"/>
      <c r="E112" s="52"/>
      <c r="F112" s="52"/>
      <c r="G112" s="52"/>
      <c r="H112" s="52"/>
      <c r="I112" s="52"/>
      <c r="J112" s="52"/>
      <c r="K112" s="51"/>
    </row>
    <row r="113" spans="2:11" x14ac:dyDescent="0.25">
      <c r="B113" s="50">
        <v>2005</v>
      </c>
      <c r="C113" s="53"/>
      <c r="D113" s="52"/>
      <c r="E113" s="52"/>
      <c r="F113" s="52"/>
      <c r="G113" s="52"/>
      <c r="H113" s="52"/>
      <c r="I113" s="52"/>
      <c r="J113" s="52"/>
      <c r="K113" s="51"/>
    </row>
    <row r="114" spans="2:11" x14ac:dyDescent="0.25">
      <c r="B114" s="50">
        <v>2006</v>
      </c>
      <c r="C114" s="53"/>
      <c r="D114" s="52"/>
      <c r="E114" s="52"/>
      <c r="F114" s="52"/>
      <c r="G114" s="52"/>
      <c r="H114" s="52"/>
      <c r="I114" s="52"/>
      <c r="J114" s="52"/>
      <c r="K114" s="51"/>
    </row>
    <row r="115" spans="2:11" x14ac:dyDescent="0.25">
      <c r="B115" s="50">
        <v>2007</v>
      </c>
      <c r="C115" s="53"/>
      <c r="D115" s="52"/>
      <c r="E115" s="52"/>
      <c r="F115" s="52"/>
      <c r="G115" s="52"/>
      <c r="H115" s="52"/>
      <c r="I115" s="52"/>
      <c r="J115" s="52"/>
      <c r="K115" s="51"/>
    </row>
    <row r="116" spans="2:11" x14ac:dyDescent="0.25">
      <c r="B116" s="50">
        <v>2008</v>
      </c>
      <c r="C116" s="49"/>
      <c r="D116" s="48"/>
      <c r="E116" s="48"/>
      <c r="F116" s="48"/>
      <c r="G116" s="48"/>
      <c r="H116" s="48"/>
      <c r="I116" s="48"/>
      <c r="J116" s="48"/>
      <c r="K116" s="47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L7" sqref="L7"/>
    </sheetView>
  </sheetViews>
  <sheetFormatPr defaultRowHeight="15" x14ac:dyDescent="0.25"/>
  <cols>
    <col min="1" max="16384" width="9.140625" style="52"/>
  </cols>
  <sheetData>
    <row r="1" spans="1:10" x14ac:dyDescent="0.25">
      <c r="A1" s="52" t="s">
        <v>111</v>
      </c>
      <c r="B1" s="52" t="s">
        <v>119</v>
      </c>
      <c r="C1" s="52" t="s">
        <v>112</v>
      </c>
      <c r="D1" s="52" t="s">
        <v>113</v>
      </c>
      <c r="E1" s="52" t="s">
        <v>114</v>
      </c>
      <c r="F1" s="52" t="s">
        <v>115</v>
      </c>
      <c r="G1" s="52" t="s">
        <v>116</v>
      </c>
      <c r="H1" s="52" t="s">
        <v>117</v>
      </c>
      <c r="I1" s="52" t="s">
        <v>118</v>
      </c>
      <c r="J1" s="52" t="s">
        <v>130</v>
      </c>
    </row>
    <row r="2" spans="1:10" x14ac:dyDescent="0.25">
      <c r="A2" s="52">
        <v>1980</v>
      </c>
      <c r="B2" s="52" t="s">
        <v>77</v>
      </c>
      <c r="C2" s="52">
        <v>103</v>
      </c>
      <c r="D2" s="52">
        <v>93</v>
      </c>
      <c r="E2" s="52">
        <v>95</v>
      </c>
      <c r="F2" s="52">
        <v>90</v>
      </c>
      <c r="G2" s="52">
        <v>96</v>
      </c>
      <c r="H2" s="52">
        <v>90</v>
      </c>
      <c r="I2" s="52">
        <v>93</v>
      </c>
      <c r="J2" s="52">
        <v>95</v>
      </c>
    </row>
    <row r="3" spans="1:10" x14ac:dyDescent="0.25">
      <c r="A3" s="52">
        <v>1980</v>
      </c>
      <c r="B3" s="52" t="s">
        <v>76</v>
      </c>
      <c r="C3" s="52">
        <v>141</v>
      </c>
      <c r="D3" s="52">
        <v>144</v>
      </c>
      <c r="E3" s="52">
        <v>146</v>
      </c>
      <c r="F3" s="52">
        <v>135</v>
      </c>
      <c r="G3" s="52">
        <v>141</v>
      </c>
      <c r="H3" s="52">
        <v>128</v>
      </c>
      <c r="I3" s="52">
        <v>130</v>
      </c>
      <c r="J3" s="52">
        <v>135</v>
      </c>
    </row>
    <row r="4" spans="1:10" x14ac:dyDescent="0.25">
      <c r="A4" s="52">
        <v>1980</v>
      </c>
      <c r="B4" s="52" t="s">
        <v>75</v>
      </c>
      <c r="C4" s="52">
        <v>374</v>
      </c>
      <c r="D4" s="52">
        <v>382</v>
      </c>
      <c r="E4" s="52">
        <v>412</v>
      </c>
      <c r="F4" s="52">
        <v>425</v>
      </c>
      <c r="G4" s="52">
        <v>431</v>
      </c>
      <c r="H4" s="52">
        <v>436</v>
      </c>
      <c r="I4" s="52">
        <v>443</v>
      </c>
      <c r="J4" s="52">
        <v>427</v>
      </c>
    </row>
    <row r="5" spans="1:10" x14ac:dyDescent="0.25">
      <c r="A5" s="52">
        <v>1980</v>
      </c>
      <c r="B5" s="52" t="s">
        <v>74</v>
      </c>
      <c r="C5" s="52">
        <v>23</v>
      </c>
      <c r="D5" s="52">
        <v>20</v>
      </c>
      <c r="E5" s="52">
        <v>9</v>
      </c>
      <c r="F5" s="52">
        <v>14</v>
      </c>
      <c r="G5" s="52">
        <v>15</v>
      </c>
      <c r="H5" s="52">
        <v>25</v>
      </c>
      <c r="I5" s="52">
        <v>8</v>
      </c>
      <c r="J5" s="52">
        <v>14</v>
      </c>
    </row>
    <row r="6" spans="1:10" x14ac:dyDescent="0.25">
      <c r="A6" s="52">
        <v>1980</v>
      </c>
      <c r="B6" s="52" t="s">
        <v>73</v>
      </c>
      <c r="C6" s="52">
        <v>41</v>
      </c>
      <c r="D6" s="52">
        <v>43</v>
      </c>
      <c r="E6" s="52">
        <v>33</v>
      </c>
      <c r="F6" s="52">
        <v>45</v>
      </c>
      <c r="G6" s="52">
        <v>33</v>
      </c>
      <c r="H6" s="52">
        <v>43</v>
      </c>
      <c r="I6" s="52">
        <v>39</v>
      </c>
      <c r="J6" s="52">
        <v>37</v>
      </c>
    </row>
    <row r="7" spans="1:10" x14ac:dyDescent="0.25">
      <c r="A7" s="52">
        <v>1980</v>
      </c>
      <c r="B7" s="52" t="s">
        <v>72</v>
      </c>
      <c r="C7" s="52">
        <v>33</v>
      </c>
      <c r="D7" s="52">
        <v>27</v>
      </c>
      <c r="E7" s="52">
        <v>31</v>
      </c>
      <c r="F7" s="52">
        <v>33</v>
      </c>
      <c r="G7" s="52">
        <v>41</v>
      </c>
      <c r="H7" s="52">
        <v>33</v>
      </c>
      <c r="I7" s="52">
        <v>36</v>
      </c>
      <c r="J7" s="52">
        <v>35</v>
      </c>
    </row>
    <row r="8" spans="1:10" x14ac:dyDescent="0.25">
      <c r="A8" s="52">
        <v>1980</v>
      </c>
      <c r="B8" s="52" t="s">
        <v>71</v>
      </c>
      <c r="C8" s="52">
        <v>79</v>
      </c>
      <c r="D8" s="52">
        <v>76</v>
      </c>
      <c r="E8" s="52">
        <v>57</v>
      </c>
      <c r="F8" s="52">
        <v>61</v>
      </c>
      <c r="G8" s="52">
        <v>55</v>
      </c>
      <c r="H8" s="52">
        <v>52</v>
      </c>
      <c r="I8" s="52">
        <v>69</v>
      </c>
      <c r="J8" s="52">
        <v>59</v>
      </c>
    </row>
    <row r="9" spans="1:10" x14ac:dyDescent="0.25">
      <c r="A9" s="52">
        <v>1980</v>
      </c>
      <c r="B9" s="52" t="s">
        <v>70</v>
      </c>
      <c r="C9" s="52">
        <v>20</v>
      </c>
      <c r="D9" s="52">
        <v>17</v>
      </c>
      <c r="E9" s="52">
        <v>23</v>
      </c>
      <c r="F9" s="52">
        <v>21</v>
      </c>
      <c r="G9" s="52">
        <v>21</v>
      </c>
      <c r="H9" s="52">
        <v>17</v>
      </c>
      <c r="I9" s="52">
        <v>17</v>
      </c>
      <c r="J9" s="52">
        <v>22</v>
      </c>
    </row>
    <row r="10" spans="1:10" x14ac:dyDescent="0.25">
      <c r="A10" s="52">
        <v>1980</v>
      </c>
      <c r="B10" s="52" t="s">
        <v>69</v>
      </c>
      <c r="C10" s="52">
        <v>78</v>
      </c>
      <c r="D10" s="52">
        <v>90</v>
      </c>
      <c r="E10" s="52">
        <v>86</v>
      </c>
      <c r="F10" s="52">
        <v>68</v>
      </c>
      <c r="G10" s="52">
        <v>59</v>
      </c>
      <c r="H10" s="52">
        <v>68</v>
      </c>
      <c r="I10" s="52">
        <v>57</v>
      </c>
      <c r="J10" s="52">
        <v>68</v>
      </c>
    </row>
    <row r="11" spans="1:10" x14ac:dyDescent="0.25">
      <c r="A11" s="52">
        <f>A2+1</f>
        <v>1981</v>
      </c>
      <c r="B11" s="52" t="s">
        <v>77</v>
      </c>
      <c r="C11" s="52">
        <v>160</v>
      </c>
      <c r="D11" s="52">
        <v>154</v>
      </c>
      <c r="E11" s="52">
        <v>156</v>
      </c>
      <c r="F11" s="52">
        <v>156</v>
      </c>
      <c r="G11" s="52">
        <v>155</v>
      </c>
      <c r="H11" s="52">
        <v>145</v>
      </c>
      <c r="I11" s="52">
        <v>140</v>
      </c>
      <c r="J11" s="52">
        <v>149</v>
      </c>
    </row>
    <row r="12" spans="1:10" x14ac:dyDescent="0.25">
      <c r="A12" s="52">
        <f t="shared" ref="A12:A46" si="0">A3+1</f>
        <v>1981</v>
      </c>
      <c r="B12" s="52" t="s">
        <v>76</v>
      </c>
      <c r="C12" s="52">
        <v>175</v>
      </c>
      <c r="D12" s="52">
        <v>182</v>
      </c>
      <c r="E12" s="52">
        <v>171</v>
      </c>
      <c r="F12" s="52">
        <v>149</v>
      </c>
      <c r="G12" s="52">
        <v>149</v>
      </c>
      <c r="H12" s="52">
        <v>142</v>
      </c>
      <c r="I12" s="52">
        <v>143</v>
      </c>
      <c r="J12" s="52">
        <v>152</v>
      </c>
    </row>
    <row r="13" spans="1:10" x14ac:dyDescent="0.25">
      <c r="A13" s="52">
        <f t="shared" si="0"/>
        <v>1981</v>
      </c>
      <c r="B13" s="52" t="s">
        <v>75</v>
      </c>
      <c r="C13" s="52">
        <v>364</v>
      </c>
      <c r="D13" s="52">
        <v>396</v>
      </c>
      <c r="E13" s="52">
        <v>416</v>
      </c>
      <c r="F13" s="52">
        <v>431</v>
      </c>
      <c r="G13" s="52">
        <v>453</v>
      </c>
      <c r="H13" s="52">
        <v>455</v>
      </c>
      <c r="I13" s="52">
        <v>470</v>
      </c>
      <c r="J13" s="52">
        <v>481</v>
      </c>
    </row>
    <row r="14" spans="1:10" x14ac:dyDescent="0.25">
      <c r="A14" s="52">
        <f t="shared" si="0"/>
        <v>1981</v>
      </c>
      <c r="B14" s="52" t="s">
        <v>74</v>
      </c>
      <c r="C14" s="52">
        <v>26</v>
      </c>
      <c r="D14" s="52">
        <v>20</v>
      </c>
      <c r="E14" s="52">
        <v>8</v>
      </c>
      <c r="F14" s="52">
        <v>22</v>
      </c>
      <c r="G14" s="52">
        <v>12</v>
      </c>
      <c r="H14" s="52">
        <v>14</v>
      </c>
      <c r="I14" s="52">
        <v>13</v>
      </c>
      <c r="J14" s="52">
        <v>11</v>
      </c>
    </row>
    <row r="15" spans="1:10" x14ac:dyDescent="0.25">
      <c r="A15" s="52">
        <f t="shared" si="0"/>
        <v>1981</v>
      </c>
      <c r="B15" s="52" t="s">
        <v>73</v>
      </c>
      <c r="C15" s="52">
        <v>65</v>
      </c>
      <c r="D15" s="52">
        <v>46</v>
      </c>
      <c r="E15" s="52">
        <v>39</v>
      </c>
      <c r="F15" s="52">
        <v>38</v>
      </c>
      <c r="G15" s="52">
        <v>39</v>
      </c>
      <c r="H15" s="52">
        <v>54</v>
      </c>
      <c r="I15" s="52">
        <v>46</v>
      </c>
      <c r="J15" s="52">
        <v>33</v>
      </c>
    </row>
    <row r="16" spans="1:10" x14ac:dyDescent="0.25">
      <c r="A16" s="52">
        <f t="shared" si="0"/>
        <v>1981</v>
      </c>
      <c r="B16" s="52" t="s">
        <v>72</v>
      </c>
      <c r="C16" s="52">
        <v>39</v>
      </c>
      <c r="D16" s="52">
        <v>35</v>
      </c>
      <c r="E16" s="52">
        <v>41</v>
      </c>
      <c r="F16" s="52">
        <v>32</v>
      </c>
      <c r="G16" s="52">
        <v>32</v>
      </c>
      <c r="H16" s="52">
        <v>36</v>
      </c>
      <c r="I16" s="52">
        <v>35</v>
      </c>
      <c r="J16" s="52">
        <v>33</v>
      </c>
    </row>
    <row r="17" spans="1:10" x14ac:dyDescent="0.25">
      <c r="A17" s="52">
        <f t="shared" si="0"/>
        <v>1981</v>
      </c>
      <c r="B17" s="52" t="s">
        <v>71</v>
      </c>
      <c r="C17" s="52">
        <v>71</v>
      </c>
      <c r="D17" s="52">
        <v>75</v>
      </c>
      <c r="E17" s="52">
        <v>75</v>
      </c>
      <c r="F17" s="52">
        <v>66</v>
      </c>
      <c r="G17" s="52">
        <v>78</v>
      </c>
      <c r="H17" s="52">
        <v>64</v>
      </c>
      <c r="I17" s="52">
        <v>69</v>
      </c>
      <c r="J17" s="52">
        <v>70</v>
      </c>
    </row>
    <row r="18" spans="1:10" x14ac:dyDescent="0.25">
      <c r="A18" s="52">
        <f t="shared" si="0"/>
        <v>1981</v>
      </c>
      <c r="B18" s="52" t="s">
        <v>70</v>
      </c>
      <c r="C18" s="52">
        <v>21</v>
      </c>
      <c r="D18" s="52">
        <v>14</v>
      </c>
      <c r="E18" s="52">
        <v>19</v>
      </c>
      <c r="F18" s="52">
        <v>18</v>
      </c>
      <c r="G18" s="52">
        <v>26</v>
      </c>
      <c r="H18" s="52">
        <v>18</v>
      </c>
      <c r="I18" s="52">
        <v>18</v>
      </c>
      <c r="J18" s="52">
        <v>14</v>
      </c>
    </row>
    <row r="19" spans="1:10" x14ac:dyDescent="0.25">
      <c r="A19" s="52">
        <f t="shared" si="0"/>
        <v>1981</v>
      </c>
      <c r="B19" s="52" t="s">
        <v>69</v>
      </c>
      <c r="C19" s="52">
        <v>95</v>
      </c>
      <c r="D19" s="52">
        <v>94</v>
      </c>
      <c r="E19" s="52">
        <v>91</v>
      </c>
      <c r="F19" s="52">
        <v>104</v>
      </c>
      <c r="G19" s="52">
        <v>72</v>
      </c>
      <c r="H19" s="52">
        <v>88</v>
      </c>
      <c r="I19" s="52">
        <v>82</v>
      </c>
      <c r="J19" s="52">
        <v>73</v>
      </c>
    </row>
    <row r="20" spans="1:10" x14ac:dyDescent="0.25">
      <c r="A20" s="52">
        <f t="shared" si="0"/>
        <v>1982</v>
      </c>
      <c r="B20" s="52" t="s">
        <v>77</v>
      </c>
      <c r="C20" s="52">
        <v>186</v>
      </c>
      <c r="D20" s="52">
        <v>160</v>
      </c>
      <c r="E20" s="52">
        <v>155</v>
      </c>
      <c r="F20" s="52">
        <v>145</v>
      </c>
      <c r="G20" s="52">
        <v>139</v>
      </c>
      <c r="H20" s="52">
        <v>147</v>
      </c>
      <c r="I20" s="52">
        <v>134</v>
      </c>
      <c r="J20" s="52">
        <v>152</v>
      </c>
    </row>
    <row r="21" spans="1:10" x14ac:dyDescent="0.25">
      <c r="A21" s="52">
        <f t="shared" si="0"/>
        <v>1982</v>
      </c>
      <c r="B21" s="52" t="s">
        <v>76</v>
      </c>
      <c r="C21" s="52">
        <v>171</v>
      </c>
      <c r="D21" s="52">
        <v>177</v>
      </c>
      <c r="E21" s="52">
        <v>165</v>
      </c>
      <c r="F21" s="52">
        <v>151</v>
      </c>
      <c r="G21" s="52">
        <v>132</v>
      </c>
      <c r="H21" s="52">
        <v>145</v>
      </c>
      <c r="I21" s="52">
        <v>152</v>
      </c>
      <c r="J21" s="52">
        <v>133</v>
      </c>
    </row>
    <row r="22" spans="1:10" x14ac:dyDescent="0.25">
      <c r="A22" s="52">
        <f t="shared" si="0"/>
        <v>1982</v>
      </c>
      <c r="B22" s="52" t="s">
        <v>75</v>
      </c>
      <c r="C22" s="52">
        <v>377</v>
      </c>
      <c r="D22" s="52">
        <v>418</v>
      </c>
      <c r="E22" s="52">
        <v>457</v>
      </c>
      <c r="F22" s="52">
        <v>482</v>
      </c>
      <c r="G22" s="52">
        <v>496</v>
      </c>
      <c r="H22" s="52">
        <v>502</v>
      </c>
      <c r="I22" s="52">
        <v>527</v>
      </c>
      <c r="J22" s="52">
        <v>516</v>
      </c>
    </row>
    <row r="23" spans="1:10" x14ac:dyDescent="0.25">
      <c r="A23" s="52">
        <f t="shared" si="0"/>
        <v>1982</v>
      </c>
      <c r="B23" s="52" t="s">
        <v>74</v>
      </c>
      <c r="C23" s="52">
        <v>28</v>
      </c>
      <c r="D23" s="52">
        <v>26</v>
      </c>
      <c r="E23" s="52">
        <v>22</v>
      </c>
      <c r="F23" s="52">
        <v>27</v>
      </c>
      <c r="G23" s="52">
        <v>7</v>
      </c>
      <c r="H23" s="52">
        <v>31</v>
      </c>
      <c r="I23" s="52">
        <v>13</v>
      </c>
      <c r="J23" s="52">
        <v>17</v>
      </c>
    </row>
    <row r="24" spans="1:10" x14ac:dyDescent="0.25">
      <c r="A24" s="52">
        <f t="shared" si="0"/>
        <v>1982</v>
      </c>
      <c r="B24" s="52" t="s">
        <v>73</v>
      </c>
      <c r="C24" s="52">
        <v>75</v>
      </c>
      <c r="D24" s="52">
        <v>58</v>
      </c>
      <c r="E24" s="52">
        <v>41</v>
      </c>
      <c r="F24" s="52">
        <v>51</v>
      </c>
      <c r="G24" s="52">
        <v>52</v>
      </c>
      <c r="H24" s="52">
        <v>48</v>
      </c>
      <c r="I24" s="52">
        <v>39</v>
      </c>
      <c r="J24" s="52">
        <v>22</v>
      </c>
    </row>
    <row r="25" spans="1:10" x14ac:dyDescent="0.25">
      <c r="A25" s="52">
        <f t="shared" si="0"/>
        <v>1982</v>
      </c>
      <c r="B25" s="52" t="s">
        <v>72</v>
      </c>
      <c r="C25" s="52">
        <v>29</v>
      </c>
      <c r="D25" s="52">
        <v>35</v>
      </c>
      <c r="E25" s="52">
        <v>41</v>
      </c>
      <c r="F25" s="52">
        <v>34</v>
      </c>
      <c r="G25" s="52">
        <v>54</v>
      </c>
      <c r="H25" s="52">
        <v>22</v>
      </c>
      <c r="I25" s="52">
        <v>30</v>
      </c>
      <c r="J25" s="52">
        <v>46</v>
      </c>
    </row>
    <row r="26" spans="1:10" x14ac:dyDescent="0.25">
      <c r="A26" s="52">
        <f t="shared" si="0"/>
        <v>1982</v>
      </c>
      <c r="B26" s="52" t="s">
        <v>71</v>
      </c>
      <c r="C26" s="52">
        <v>82</v>
      </c>
      <c r="D26" s="52">
        <v>65</v>
      </c>
      <c r="E26" s="52">
        <v>76</v>
      </c>
      <c r="F26" s="52">
        <v>72</v>
      </c>
      <c r="G26" s="52">
        <v>77</v>
      </c>
      <c r="H26" s="52">
        <v>72</v>
      </c>
      <c r="I26" s="52">
        <v>73</v>
      </c>
      <c r="J26" s="52">
        <v>80</v>
      </c>
    </row>
    <row r="27" spans="1:10" x14ac:dyDescent="0.25">
      <c r="A27" s="52">
        <f t="shared" si="0"/>
        <v>1982</v>
      </c>
      <c r="B27" s="52" t="s">
        <v>70</v>
      </c>
      <c r="C27" s="52">
        <v>29</v>
      </c>
      <c r="D27" s="52">
        <v>23</v>
      </c>
      <c r="E27" s="52">
        <v>27</v>
      </c>
      <c r="F27" s="52">
        <v>19</v>
      </c>
      <c r="G27" s="52">
        <v>33</v>
      </c>
      <c r="H27" s="52">
        <v>17</v>
      </c>
      <c r="I27" s="52">
        <v>27</v>
      </c>
      <c r="J27" s="52">
        <v>27</v>
      </c>
    </row>
    <row r="28" spans="1:10" x14ac:dyDescent="0.25">
      <c r="A28" s="52">
        <f t="shared" si="0"/>
        <v>1982</v>
      </c>
      <c r="B28" s="52" t="s">
        <v>69</v>
      </c>
      <c r="C28" s="52">
        <v>101</v>
      </c>
      <c r="D28" s="52">
        <v>116</v>
      </c>
      <c r="E28" s="52">
        <v>94</v>
      </c>
      <c r="F28" s="52">
        <v>97</v>
      </c>
      <c r="G28" s="52">
        <v>88</v>
      </c>
      <c r="H28" s="52">
        <v>94</v>
      </c>
      <c r="I28" s="52">
        <v>83</v>
      </c>
      <c r="J28" s="52">
        <v>85</v>
      </c>
    </row>
    <row r="29" spans="1:10" x14ac:dyDescent="0.25">
      <c r="A29" s="52">
        <f t="shared" si="0"/>
        <v>1983</v>
      </c>
      <c r="B29" s="52" t="s">
        <v>77</v>
      </c>
      <c r="C29" s="52">
        <v>230</v>
      </c>
      <c r="D29" s="52">
        <v>190</v>
      </c>
      <c r="E29" s="52">
        <v>167</v>
      </c>
      <c r="F29" s="52">
        <v>152</v>
      </c>
      <c r="G29" s="52">
        <v>141</v>
      </c>
      <c r="H29" s="52">
        <v>147</v>
      </c>
      <c r="I29" s="52">
        <v>145</v>
      </c>
      <c r="J29" s="52">
        <v>140</v>
      </c>
    </row>
    <row r="30" spans="1:10" x14ac:dyDescent="0.25">
      <c r="A30" s="52">
        <f t="shared" si="0"/>
        <v>1983</v>
      </c>
      <c r="B30" s="52" t="s">
        <v>76</v>
      </c>
      <c r="C30" s="52">
        <v>149</v>
      </c>
      <c r="D30" s="52">
        <v>169</v>
      </c>
      <c r="E30" s="52">
        <v>171</v>
      </c>
      <c r="F30" s="52">
        <v>165</v>
      </c>
      <c r="G30" s="52">
        <v>169</v>
      </c>
      <c r="H30" s="52">
        <v>166</v>
      </c>
      <c r="I30" s="52">
        <v>155</v>
      </c>
      <c r="J30" s="52">
        <v>140</v>
      </c>
    </row>
    <row r="31" spans="1:10" x14ac:dyDescent="0.25">
      <c r="A31" s="52">
        <f t="shared" si="0"/>
        <v>1983</v>
      </c>
      <c r="B31" s="52" t="s">
        <v>75</v>
      </c>
      <c r="C31" s="52">
        <v>369</v>
      </c>
      <c r="D31" s="52">
        <v>418</v>
      </c>
      <c r="E31" s="52">
        <v>466</v>
      </c>
      <c r="F31" s="52">
        <v>501</v>
      </c>
      <c r="G31" s="52">
        <v>501</v>
      </c>
      <c r="H31" s="52">
        <v>525</v>
      </c>
      <c r="I31" s="52">
        <v>560</v>
      </c>
      <c r="J31" s="52">
        <v>572</v>
      </c>
    </row>
    <row r="32" spans="1:10" x14ac:dyDescent="0.25">
      <c r="A32" s="52">
        <f t="shared" si="0"/>
        <v>1983</v>
      </c>
      <c r="B32" s="52" t="s">
        <v>74</v>
      </c>
      <c r="C32" s="52">
        <v>45</v>
      </c>
      <c r="D32" s="52">
        <v>26</v>
      </c>
      <c r="E32" s="52">
        <v>29</v>
      </c>
      <c r="F32" s="52">
        <v>18</v>
      </c>
      <c r="G32" s="52">
        <v>14</v>
      </c>
      <c r="H32" s="52">
        <v>16</v>
      </c>
      <c r="I32" s="52">
        <v>14</v>
      </c>
      <c r="J32" s="52">
        <v>11</v>
      </c>
    </row>
    <row r="33" spans="1:10" x14ac:dyDescent="0.25">
      <c r="A33" s="52">
        <f t="shared" si="0"/>
        <v>1983</v>
      </c>
      <c r="B33" s="52" t="s">
        <v>73</v>
      </c>
      <c r="C33" s="52">
        <v>105</v>
      </c>
      <c r="D33" s="52">
        <v>84</v>
      </c>
      <c r="E33" s="52">
        <v>57</v>
      </c>
      <c r="F33" s="52">
        <v>51</v>
      </c>
      <c r="G33" s="52">
        <v>49</v>
      </c>
      <c r="H33" s="52">
        <v>43</v>
      </c>
      <c r="I33" s="52">
        <v>44</v>
      </c>
      <c r="J33" s="52">
        <v>47</v>
      </c>
    </row>
    <row r="34" spans="1:10" x14ac:dyDescent="0.25">
      <c r="A34" s="52">
        <f t="shared" si="0"/>
        <v>1983</v>
      </c>
      <c r="B34" s="52" t="s">
        <v>72</v>
      </c>
      <c r="C34" s="52">
        <v>38</v>
      </c>
      <c r="D34" s="52">
        <v>43</v>
      </c>
      <c r="E34" s="52">
        <v>38</v>
      </c>
      <c r="F34" s="52">
        <v>34</v>
      </c>
      <c r="G34" s="52">
        <v>35</v>
      </c>
      <c r="H34" s="52">
        <v>41</v>
      </c>
      <c r="I34" s="52">
        <v>31</v>
      </c>
      <c r="J34" s="52">
        <v>35</v>
      </c>
    </row>
    <row r="35" spans="1:10" x14ac:dyDescent="0.25">
      <c r="A35" s="52">
        <f t="shared" si="0"/>
        <v>1983</v>
      </c>
      <c r="B35" s="52" t="s">
        <v>71</v>
      </c>
      <c r="C35" s="52">
        <v>75</v>
      </c>
      <c r="D35" s="52">
        <v>59</v>
      </c>
      <c r="E35" s="52">
        <v>79</v>
      </c>
      <c r="F35" s="52">
        <v>79</v>
      </c>
      <c r="G35" s="52">
        <v>96</v>
      </c>
      <c r="H35" s="52">
        <v>66</v>
      </c>
      <c r="I35" s="52">
        <v>66</v>
      </c>
      <c r="J35" s="52">
        <v>73</v>
      </c>
    </row>
    <row r="36" spans="1:10" x14ac:dyDescent="0.25">
      <c r="A36" s="52">
        <f t="shared" si="0"/>
        <v>1983</v>
      </c>
      <c r="B36" s="52" t="s">
        <v>70</v>
      </c>
      <c r="C36" s="52">
        <v>32</v>
      </c>
      <c r="D36" s="52">
        <v>20</v>
      </c>
      <c r="E36" s="52">
        <v>16</v>
      </c>
      <c r="F36" s="52">
        <v>18</v>
      </c>
      <c r="G36" s="52">
        <v>30</v>
      </c>
      <c r="H36" s="52">
        <v>15</v>
      </c>
      <c r="I36" s="52">
        <v>22</v>
      </c>
      <c r="J36" s="52">
        <v>18</v>
      </c>
    </row>
    <row r="37" spans="1:10" x14ac:dyDescent="0.25">
      <c r="A37" s="52">
        <f t="shared" si="0"/>
        <v>1983</v>
      </c>
      <c r="B37" s="52" t="s">
        <v>69</v>
      </c>
      <c r="C37" s="52">
        <v>83</v>
      </c>
      <c r="D37" s="52">
        <v>117</v>
      </c>
      <c r="E37" s="52">
        <v>103</v>
      </c>
      <c r="F37" s="52">
        <v>108</v>
      </c>
      <c r="G37" s="52">
        <v>91</v>
      </c>
      <c r="H37" s="52">
        <v>107</v>
      </c>
      <c r="I37" s="52">
        <v>89</v>
      </c>
      <c r="J37" s="52">
        <v>90</v>
      </c>
    </row>
    <row r="38" spans="1:10" x14ac:dyDescent="0.25">
      <c r="A38" s="52">
        <f t="shared" si="0"/>
        <v>1984</v>
      </c>
      <c r="B38" s="52" t="s">
        <v>77</v>
      </c>
      <c r="C38" s="52">
        <v>306</v>
      </c>
      <c r="D38" s="52">
        <v>228</v>
      </c>
      <c r="E38" s="52">
        <v>171</v>
      </c>
      <c r="F38" s="52">
        <v>144</v>
      </c>
      <c r="G38" s="52">
        <v>131</v>
      </c>
      <c r="H38" s="52">
        <v>128</v>
      </c>
      <c r="I38" s="52">
        <v>117</v>
      </c>
      <c r="J38" s="52">
        <v>120</v>
      </c>
    </row>
    <row r="39" spans="1:10" x14ac:dyDescent="0.25">
      <c r="A39" s="52">
        <f t="shared" si="0"/>
        <v>1984</v>
      </c>
      <c r="B39" s="52" t="s">
        <v>76</v>
      </c>
      <c r="C39" s="52">
        <v>137</v>
      </c>
      <c r="D39" s="52">
        <v>155</v>
      </c>
      <c r="E39" s="52">
        <v>184</v>
      </c>
      <c r="F39" s="52">
        <v>179</v>
      </c>
      <c r="G39" s="52">
        <v>172</v>
      </c>
      <c r="H39" s="52">
        <v>167</v>
      </c>
      <c r="I39" s="52">
        <v>141</v>
      </c>
      <c r="J39" s="52">
        <v>152</v>
      </c>
    </row>
    <row r="40" spans="1:10" x14ac:dyDescent="0.25">
      <c r="A40" s="52">
        <f t="shared" si="0"/>
        <v>1984</v>
      </c>
      <c r="B40" s="52" t="s">
        <v>75</v>
      </c>
      <c r="C40" s="52">
        <v>319</v>
      </c>
      <c r="D40" s="52">
        <v>368</v>
      </c>
      <c r="E40" s="52">
        <v>409</v>
      </c>
      <c r="F40" s="52">
        <v>441</v>
      </c>
      <c r="G40" s="52">
        <v>508</v>
      </c>
      <c r="H40" s="52">
        <v>547</v>
      </c>
      <c r="I40" s="52">
        <v>560</v>
      </c>
      <c r="J40" s="52">
        <v>555</v>
      </c>
    </row>
    <row r="41" spans="1:10" x14ac:dyDescent="0.25">
      <c r="A41" s="52">
        <f t="shared" si="0"/>
        <v>1984</v>
      </c>
      <c r="B41" s="52" t="s">
        <v>74</v>
      </c>
      <c r="C41" s="52">
        <v>44</v>
      </c>
      <c r="D41" s="52">
        <v>39</v>
      </c>
      <c r="E41" s="52">
        <v>23</v>
      </c>
      <c r="F41" s="52">
        <v>38</v>
      </c>
      <c r="G41" s="52">
        <v>14</v>
      </c>
      <c r="H41" s="52">
        <v>26</v>
      </c>
      <c r="I41" s="52">
        <v>13</v>
      </c>
      <c r="J41" s="52">
        <v>20</v>
      </c>
    </row>
    <row r="42" spans="1:10" x14ac:dyDescent="0.25">
      <c r="A42" s="52">
        <f t="shared" si="0"/>
        <v>1984</v>
      </c>
      <c r="B42" s="52" t="s">
        <v>73</v>
      </c>
      <c r="C42" s="52">
        <v>92</v>
      </c>
      <c r="D42" s="52">
        <v>108</v>
      </c>
      <c r="E42" s="52">
        <v>81</v>
      </c>
      <c r="F42" s="52">
        <v>59</v>
      </c>
      <c r="G42" s="52">
        <v>54</v>
      </c>
      <c r="H42" s="52">
        <v>31</v>
      </c>
      <c r="I42" s="52">
        <v>44</v>
      </c>
      <c r="J42" s="52">
        <v>35</v>
      </c>
    </row>
    <row r="43" spans="1:10" x14ac:dyDescent="0.25">
      <c r="A43" s="52">
        <f t="shared" si="0"/>
        <v>1984</v>
      </c>
      <c r="B43" s="52" t="s">
        <v>72</v>
      </c>
      <c r="C43" s="52">
        <v>39</v>
      </c>
      <c r="D43" s="52">
        <v>26</v>
      </c>
      <c r="E43" s="52">
        <v>42</v>
      </c>
      <c r="F43" s="52">
        <v>39</v>
      </c>
      <c r="G43" s="52">
        <v>36</v>
      </c>
      <c r="H43" s="52">
        <v>29</v>
      </c>
      <c r="I43" s="52">
        <v>34</v>
      </c>
      <c r="J43" s="52">
        <v>37</v>
      </c>
    </row>
    <row r="44" spans="1:10" x14ac:dyDescent="0.25">
      <c r="A44" s="52">
        <f t="shared" si="0"/>
        <v>1984</v>
      </c>
      <c r="B44" s="52" t="s">
        <v>71</v>
      </c>
      <c r="C44" s="52">
        <v>54</v>
      </c>
      <c r="D44" s="52">
        <v>55</v>
      </c>
      <c r="E44" s="52">
        <v>72</v>
      </c>
      <c r="F44" s="52">
        <v>67</v>
      </c>
      <c r="G44" s="52">
        <v>72</v>
      </c>
      <c r="H44" s="52">
        <v>55</v>
      </c>
      <c r="I44" s="52">
        <v>91</v>
      </c>
      <c r="J44" s="52">
        <v>75</v>
      </c>
    </row>
    <row r="45" spans="1:10" x14ac:dyDescent="0.25">
      <c r="A45" s="52">
        <f t="shared" si="0"/>
        <v>1984</v>
      </c>
      <c r="B45" s="52" t="s">
        <v>70</v>
      </c>
      <c r="C45" s="52">
        <v>30</v>
      </c>
      <c r="D45" s="52">
        <v>21</v>
      </c>
      <c r="E45" s="52">
        <v>28</v>
      </c>
      <c r="F45" s="52">
        <v>16</v>
      </c>
      <c r="G45" s="52">
        <v>18</v>
      </c>
      <c r="H45" s="52">
        <v>17</v>
      </c>
      <c r="I45" s="52">
        <v>24</v>
      </c>
      <c r="J45" s="52">
        <v>21</v>
      </c>
    </row>
    <row r="46" spans="1:10" x14ac:dyDescent="0.25">
      <c r="A46" s="52">
        <f t="shared" si="0"/>
        <v>1984</v>
      </c>
      <c r="B46" s="52" t="s">
        <v>69</v>
      </c>
      <c r="C46" s="52">
        <v>81</v>
      </c>
      <c r="D46" s="52">
        <v>102</v>
      </c>
      <c r="E46" s="52">
        <v>92</v>
      </c>
      <c r="F46" s="52">
        <v>119</v>
      </c>
      <c r="G46" s="52">
        <v>97</v>
      </c>
      <c r="H46" s="52">
        <v>102</v>
      </c>
      <c r="I46" s="52">
        <v>78</v>
      </c>
      <c r="J46" s="52">
        <v>87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J27" sqref="J27"/>
    </sheetView>
  </sheetViews>
  <sheetFormatPr defaultRowHeight="15" x14ac:dyDescent="0.25"/>
  <cols>
    <col min="1" max="16384" width="9.140625" style="116"/>
  </cols>
  <sheetData>
    <row r="1" spans="1:11" x14ac:dyDescent="0.25">
      <c r="A1" s="116" t="s">
        <v>111</v>
      </c>
      <c r="B1" s="116" t="s">
        <v>120</v>
      </c>
      <c r="C1" s="116" t="s">
        <v>121</v>
      </c>
      <c r="D1" s="116" t="s">
        <v>122</v>
      </c>
      <c r="E1" s="116" t="s">
        <v>123</v>
      </c>
      <c r="F1" s="116" t="s">
        <v>124</v>
      </c>
      <c r="G1" s="116" t="s">
        <v>125</v>
      </c>
      <c r="H1" s="116" t="s">
        <v>126</v>
      </c>
      <c r="I1" s="116" t="s">
        <v>127</v>
      </c>
      <c r="J1" s="116" t="s">
        <v>128</v>
      </c>
      <c r="K1" s="116" t="s">
        <v>129</v>
      </c>
    </row>
    <row r="2" spans="1:11" s="52" customFormat="1" x14ac:dyDescent="0.25">
      <c r="A2" s="52">
        <v>1980</v>
      </c>
      <c r="B2" s="52" t="s">
        <v>81</v>
      </c>
      <c r="C2" s="115">
        <v>167</v>
      </c>
      <c r="D2" s="115">
        <v>156</v>
      </c>
      <c r="E2" s="115">
        <v>137</v>
      </c>
      <c r="F2" s="115">
        <v>149</v>
      </c>
      <c r="G2" s="115">
        <v>144</v>
      </c>
      <c r="H2" s="115">
        <v>158</v>
      </c>
      <c r="I2" s="115">
        <v>140</v>
      </c>
      <c r="J2" s="115">
        <v>146</v>
      </c>
      <c r="K2" s="115">
        <v>152</v>
      </c>
    </row>
    <row r="3" spans="1:11" s="52" customFormat="1" x14ac:dyDescent="0.25">
      <c r="A3" s="52">
        <v>1980</v>
      </c>
      <c r="B3" s="52" t="s">
        <v>80</v>
      </c>
      <c r="C3" s="115">
        <v>252</v>
      </c>
      <c r="D3" s="115">
        <v>261</v>
      </c>
      <c r="E3" s="115">
        <v>263</v>
      </c>
      <c r="F3" s="115">
        <v>236</v>
      </c>
      <c r="G3" s="115">
        <v>241</v>
      </c>
      <c r="H3" s="115">
        <v>229</v>
      </c>
      <c r="I3" s="115">
        <v>223</v>
      </c>
      <c r="J3" s="115">
        <v>238</v>
      </c>
      <c r="K3" s="115">
        <v>231</v>
      </c>
    </row>
    <row r="4" spans="1:11" s="52" customFormat="1" x14ac:dyDescent="0.25">
      <c r="A4" s="52">
        <v>1980</v>
      </c>
      <c r="B4" s="52" t="s">
        <v>79</v>
      </c>
      <c r="C4" s="115">
        <v>473</v>
      </c>
      <c r="D4" s="115">
        <v>475</v>
      </c>
      <c r="E4" s="115">
        <v>492</v>
      </c>
      <c r="F4" s="115">
        <v>507</v>
      </c>
      <c r="G4" s="115">
        <v>507</v>
      </c>
      <c r="H4" s="115">
        <v>505</v>
      </c>
      <c r="I4" s="115">
        <v>529</v>
      </c>
      <c r="J4" s="115">
        <v>508</v>
      </c>
      <c r="K4" s="115">
        <v>509</v>
      </c>
    </row>
    <row r="5" spans="1:11" x14ac:dyDescent="0.25">
      <c r="A5" s="52">
        <f>A2+1</f>
        <v>1981</v>
      </c>
      <c r="B5" s="52" t="s">
        <v>81</v>
      </c>
      <c r="C5" s="115">
        <v>251</v>
      </c>
      <c r="D5" s="115">
        <v>220</v>
      </c>
      <c r="E5" s="115">
        <v>203</v>
      </c>
      <c r="F5" s="115">
        <v>216</v>
      </c>
      <c r="G5" s="115">
        <v>206</v>
      </c>
      <c r="H5" s="115">
        <v>213</v>
      </c>
      <c r="I5" s="115">
        <v>199</v>
      </c>
      <c r="J5" s="115">
        <v>193</v>
      </c>
      <c r="K5" s="115">
        <v>196</v>
      </c>
    </row>
    <row r="6" spans="1:11" x14ac:dyDescent="0.25">
      <c r="A6" s="52">
        <f t="shared" ref="A6:A16" si="0">A3+1</f>
        <v>1981</v>
      </c>
      <c r="B6" s="52" t="s">
        <v>80</v>
      </c>
      <c r="C6" s="115">
        <v>309</v>
      </c>
      <c r="D6" s="115">
        <v>311</v>
      </c>
      <c r="E6" s="115">
        <v>303</v>
      </c>
      <c r="F6" s="115">
        <v>285</v>
      </c>
      <c r="G6" s="115">
        <v>253</v>
      </c>
      <c r="H6" s="115">
        <v>266</v>
      </c>
      <c r="I6" s="115">
        <v>260</v>
      </c>
      <c r="J6" s="115">
        <v>258</v>
      </c>
      <c r="K6" s="115">
        <v>255</v>
      </c>
    </row>
    <row r="7" spans="1:11" x14ac:dyDescent="0.25">
      <c r="A7" s="52">
        <f t="shared" si="0"/>
        <v>1981</v>
      </c>
      <c r="B7" s="52" t="s">
        <v>79</v>
      </c>
      <c r="C7" s="115">
        <v>456</v>
      </c>
      <c r="D7" s="115">
        <v>485</v>
      </c>
      <c r="E7" s="115">
        <v>510</v>
      </c>
      <c r="F7" s="115">
        <v>515</v>
      </c>
      <c r="G7" s="115">
        <v>557</v>
      </c>
      <c r="H7" s="115">
        <v>537</v>
      </c>
      <c r="I7" s="115">
        <v>557</v>
      </c>
      <c r="J7" s="115">
        <v>565</v>
      </c>
      <c r="K7" s="115">
        <v>565</v>
      </c>
    </row>
    <row r="8" spans="1:11" x14ac:dyDescent="0.25">
      <c r="A8" s="52">
        <f t="shared" si="0"/>
        <v>1982</v>
      </c>
      <c r="B8" s="52" t="s">
        <v>81</v>
      </c>
      <c r="C8" s="115">
        <v>289</v>
      </c>
      <c r="D8" s="115">
        <v>244</v>
      </c>
      <c r="E8" s="115">
        <v>218</v>
      </c>
      <c r="F8" s="115">
        <v>223</v>
      </c>
      <c r="G8" s="115">
        <v>198</v>
      </c>
      <c r="H8" s="115">
        <v>226</v>
      </c>
      <c r="I8" s="115">
        <v>186</v>
      </c>
      <c r="J8" s="115">
        <v>191</v>
      </c>
      <c r="K8" s="115">
        <v>225</v>
      </c>
    </row>
    <row r="9" spans="1:11" x14ac:dyDescent="0.25">
      <c r="A9" s="52">
        <f t="shared" si="0"/>
        <v>1982</v>
      </c>
      <c r="B9" s="52" t="s">
        <v>80</v>
      </c>
      <c r="C9" s="115">
        <v>301</v>
      </c>
      <c r="D9" s="115">
        <v>328</v>
      </c>
      <c r="E9" s="115">
        <v>300</v>
      </c>
      <c r="F9" s="115">
        <v>282</v>
      </c>
      <c r="G9" s="115">
        <v>274</v>
      </c>
      <c r="H9" s="115">
        <v>261</v>
      </c>
      <c r="I9" s="115">
        <v>265</v>
      </c>
      <c r="J9" s="115">
        <v>264</v>
      </c>
      <c r="K9" s="115">
        <v>235</v>
      </c>
    </row>
    <row r="10" spans="1:11" x14ac:dyDescent="0.25">
      <c r="A10" s="52">
        <f t="shared" si="0"/>
        <v>1982</v>
      </c>
      <c r="B10" s="52" t="s">
        <v>79</v>
      </c>
      <c r="C10" s="115">
        <v>488</v>
      </c>
      <c r="D10" s="115">
        <v>506</v>
      </c>
      <c r="E10" s="115">
        <v>560</v>
      </c>
      <c r="F10" s="115">
        <v>573</v>
      </c>
      <c r="G10" s="115">
        <v>606</v>
      </c>
      <c r="H10" s="115">
        <v>591</v>
      </c>
      <c r="I10" s="115">
        <v>627</v>
      </c>
      <c r="J10" s="115">
        <v>623</v>
      </c>
      <c r="K10" s="115">
        <v>618</v>
      </c>
    </row>
    <row r="11" spans="1:11" x14ac:dyDescent="0.25">
      <c r="A11" s="52">
        <f t="shared" si="0"/>
        <v>1983</v>
      </c>
      <c r="B11" s="52" t="s">
        <v>81</v>
      </c>
      <c r="C11" s="115">
        <v>380</v>
      </c>
      <c r="D11" s="115">
        <v>300</v>
      </c>
      <c r="E11" s="115">
        <v>253</v>
      </c>
      <c r="F11" s="115">
        <v>221</v>
      </c>
      <c r="G11" s="115">
        <v>204</v>
      </c>
      <c r="H11" s="115">
        <v>206</v>
      </c>
      <c r="I11" s="115">
        <v>203</v>
      </c>
      <c r="J11" s="115">
        <v>198</v>
      </c>
      <c r="K11" s="115">
        <v>193</v>
      </c>
    </row>
    <row r="12" spans="1:11" x14ac:dyDescent="0.25">
      <c r="A12" s="52">
        <f t="shared" si="0"/>
        <v>1983</v>
      </c>
      <c r="B12" s="52" t="s">
        <v>80</v>
      </c>
      <c r="C12" s="115">
        <v>270</v>
      </c>
      <c r="D12" s="115">
        <v>329</v>
      </c>
      <c r="E12" s="115">
        <v>312</v>
      </c>
      <c r="F12" s="115">
        <v>307</v>
      </c>
      <c r="G12" s="115">
        <v>295</v>
      </c>
      <c r="H12" s="115">
        <v>314</v>
      </c>
      <c r="I12" s="115">
        <v>275</v>
      </c>
      <c r="J12" s="115">
        <v>265</v>
      </c>
      <c r="K12" s="115">
        <v>260</v>
      </c>
    </row>
    <row r="13" spans="1:11" x14ac:dyDescent="0.25">
      <c r="A13" s="52">
        <f t="shared" si="0"/>
        <v>1983</v>
      </c>
      <c r="B13" s="52" t="s">
        <v>79</v>
      </c>
      <c r="C13" s="115">
        <v>476</v>
      </c>
      <c r="D13" s="115">
        <v>497</v>
      </c>
      <c r="E13" s="115">
        <v>561</v>
      </c>
      <c r="F13" s="115">
        <v>598</v>
      </c>
      <c r="G13" s="115">
        <v>627</v>
      </c>
      <c r="H13" s="115">
        <v>606</v>
      </c>
      <c r="I13" s="115">
        <v>648</v>
      </c>
      <c r="J13" s="115">
        <v>663</v>
      </c>
      <c r="K13" s="115">
        <v>673</v>
      </c>
    </row>
    <row r="14" spans="1:11" x14ac:dyDescent="0.25">
      <c r="A14" s="52">
        <f t="shared" si="0"/>
        <v>1984</v>
      </c>
      <c r="B14" s="52" t="s">
        <v>81</v>
      </c>
      <c r="C14" s="115">
        <v>442</v>
      </c>
      <c r="D14" s="115">
        <v>375</v>
      </c>
      <c r="E14" s="115">
        <v>275</v>
      </c>
      <c r="F14" s="115">
        <v>241</v>
      </c>
      <c r="G14" s="115">
        <v>199</v>
      </c>
      <c r="H14" s="115">
        <v>185</v>
      </c>
      <c r="I14" s="115">
        <v>174</v>
      </c>
      <c r="J14" s="115">
        <v>175</v>
      </c>
      <c r="K14" s="115">
        <v>178</v>
      </c>
    </row>
    <row r="15" spans="1:11" x14ac:dyDescent="0.25">
      <c r="A15" s="52">
        <f t="shared" si="0"/>
        <v>1984</v>
      </c>
      <c r="B15" s="52" t="s">
        <v>80</v>
      </c>
      <c r="C15" s="115">
        <v>257</v>
      </c>
      <c r="D15" s="115">
        <v>283</v>
      </c>
      <c r="E15" s="115">
        <v>318</v>
      </c>
      <c r="F15" s="115">
        <v>337</v>
      </c>
      <c r="G15" s="115">
        <v>305</v>
      </c>
      <c r="H15" s="115">
        <v>298</v>
      </c>
      <c r="I15" s="115">
        <v>253</v>
      </c>
      <c r="J15" s="115">
        <v>276</v>
      </c>
      <c r="K15" s="115">
        <v>262</v>
      </c>
    </row>
    <row r="16" spans="1:11" x14ac:dyDescent="0.25">
      <c r="A16" s="52">
        <f t="shared" si="0"/>
        <v>1984</v>
      </c>
      <c r="B16" s="52" t="s">
        <v>79</v>
      </c>
      <c r="C16" s="115">
        <v>403</v>
      </c>
      <c r="D16" s="115">
        <v>444</v>
      </c>
      <c r="E16" s="115">
        <v>509</v>
      </c>
      <c r="F16" s="115">
        <v>524</v>
      </c>
      <c r="G16" s="115">
        <v>598</v>
      </c>
      <c r="H16" s="115">
        <v>619</v>
      </c>
      <c r="I16" s="115">
        <v>675</v>
      </c>
      <c r="J16" s="115">
        <v>651</v>
      </c>
      <c r="K16" s="115">
        <v>662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workbookViewId="0">
      <selection activeCell="G30" sqref="G30"/>
    </sheetView>
  </sheetViews>
  <sheetFormatPr defaultRowHeight="15" x14ac:dyDescent="0.25"/>
  <cols>
    <col min="1" max="28" width="9.140625" style="116"/>
    <col min="29" max="16384" width="9.140625" style="117"/>
  </cols>
  <sheetData>
    <row r="1" spans="1:29" x14ac:dyDescent="0.25">
      <c r="A1" s="116" t="s">
        <v>111</v>
      </c>
      <c r="B1" s="116" t="s">
        <v>84</v>
      </c>
      <c r="C1" s="116" t="s">
        <v>85</v>
      </c>
      <c r="D1" s="116" t="s">
        <v>86</v>
      </c>
      <c r="E1" s="116" t="s">
        <v>87</v>
      </c>
      <c r="F1" s="116" t="s">
        <v>88</v>
      </c>
      <c r="G1" s="116" t="s">
        <v>89</v>
      </c>
      <c r="H1" s="116" t="s">
        <v>90</v>
      </c>
      <c r="I1" s="116" t="s">
        <v>91</v>
      </c>
      <c r="J1" s="116" t="s">
        <v>92</v>
      </c>
      <c r="K1" s="116" t="s">
        <v>93</v>
      </c>
      <c r="L1" s="116" t="s">
        <v>94</v>
      </c>
      <c r="M1" s="116" t="s">
        <v>95</v>
      </c>
      <c r="N1" s="116" t="s">
        <v>96</v>
      </c>
      <c r="O1" s="116" t="s">
        <v>97</v>
      </c>
      <c r="P1" s="116" t="s">
        <v>98</v>
      </c>
      <c r="Q1" s="116" t="s">
        <v>99</v>
      </c>
      <c r="R1" s="116" t="s">
        <v>100</v>
      </c>
      <c r="S1" s="116" t="s">
        <v>101</v>
      </c>
      <c r="T1" s="116" t="s">
        <v>102</v>
      </c>
      <c r="U1" s="116" t="s">
        <v>103</v>
      </c>
      <c r="V1" s="116" t="s">
        <v>104</v>
      </c>
      <c r="W1" s="116" t="s">
        <v>105</v>
      </c>
      <c r="X1" s="116" t="s">
        <v>106</v>
      </c>
      <c r="Y1" s="116" t="s">
        <v>107</v>
      </c>
      <c r="Z1" s="116" t="s">
        <v>108</v>
      </c>
      <c r="AA1" s="116" t="s">
        <v>109</v>
      </c>
      <c r="AB1" s="116" t="s">
        <v>110</v>
      </c>
    </row>
    <row r="2" spans="1:29" s="114" customFormat="1" x14ac:dyDescent="0.25">
      <c r="A2" s="115">
        <v>1980</v>
      </c>
      <c r="B2" s="115">
        <v>167</v>
      </c>
      <c r="C2" s="115">
        <v>156</v>
      </c>
      <c r="D2" s="115">
        <v>137</v>
      </c>
      <c r="E2" s="115">
        <v>149</v>
      </c>
      <c r="F2" s="115">
        <v>144</v>
      </c>
      <c r="G2" s="115">
        <v>158</v>
      </c>
      <c r="H2" s="115">
        <v>140</v>
      </c>
      <c r="I2" s="115">
        <v>146</v>
      </c>
      <c r="J2" s="115">
        <v>152</v>
      </c>
      <c r="K2" s="115">
        <v>252</v>
      </c>
      <c r="L2" s="115">
        <v>261</v>
      </c>
      <c r="M2" s="115">
        <v>263</v>
      </c>
      <c r="N2" s="115">
        <v>236</v>
      </c>
      <c r="O2" s="115">
        <v>241</v>
      </c>
      <c r="P2" s="115">
        <v>229</v>
      </c>
      <c r="Q2" s="115">
        <v>223</v>
      </c>
      <c r="R2" s="115">
        <v>238</v>
      </c>
      <c r="S2" s="115">
        <v>231</v>
      </c>
      <c r="T2" s="115">
        <v>473</v>
      </c>
      <c r="U2" s="115">
        <v>475</v>
      </c>
      <c r="V2" s="115">
        <v>492</v>
      </c>
      <c r="W2" s="115">
        <v>507</v>
      </c>
      <c r="X2" s="115">
        <v>507</v>
      </c>
      <c r="Y2" s="115">
        <v>505</v>
      </c>
      <c r="Z2" s="115">
        <v>529</v>
      </c>
      <c r="AA2" s="115">
        <v>508</v>
      </c>
      <c r="AB2" s="115">
        <v>509</v>
      </c>
      <c r="AC2" s="115"/>
    </row>
    <row r="3" spans="1:29" s="114" customFormat="1" x14ac:dyDescent="0.25">
      <c r="A3" s="118">
        <v>1981</v>
      </c>
      <c r="B3" s="115">
        <v>251</v>
      </c>
      <c r="C3" s="115">
        <v>220</v>
      </c>
      <c r="D3" s="115">
        <v>203</v>
      </c>
      <c r="E3" s="115">
        <v>216</v>
      </c>
      <c r="F3" s="115">
        <v>206</v>
      </c>
      <c r="G3" s="115">
        <v>213</v>
      </c>
      <c r="H3" s="115">
        <v>199</v>
      </c>
      <c r="I3" s="115">
        <v>193</v>
      </c>
      <c r="J3" s="115">
        <v>196</v>
      </c>
      <c r="K3" s="115">
        <v>309</v>
      </c>
      <c r="L3" s="115">
        <v>311</v>
      </c>
      <c r="M3" s="115">
        <v>303</v>
      </c>
      <c r="N3" s="115">
        <v>285</v>
      </c>
      <c r="O3" s="115">
        <v>253</v>
      </c>
      <c r="P3" s="115">
        <v>266</v>
      </c>
      <c r="Q3" s="115">
        <v>260</v>
      </c>
      <c r="R3" s="115">
        <v>258</v>
      </c>
      <c r="S3" s="115">
        <v>255</v>
      </c>
      <c r="T3" s="115">
        <v>456</v>
      </c>
      <c r="U3" s="115">
        <v>485</v>
      </c>
      <c r="V3" s="115">
        <v>510</v>
      </c>
      <c r="W3" s="115">
        <v>515</v>
      </c>
      <c r="X3" s="115">
        <v>557</v>
      </c>
      <c r="Y3" s="115">
        <v>537</v>
      </c>
      <c r="Z3" s="115">
        <v>557</v>
      </c>
      <c r="AA3" s="115">
        <v>565</v>
      </c>
      <c r="AB3" s="115">
        <v>565</v>
      </c>
      <c r="AC3" s="115"/>
    </row>
    <row r="4" spans="1:29" s="114" customFormat="1" x14ac:dyDescent="0.25">
      <c r="A4" s="118">
        <v>1982</v>
      </c>
      <c r="B4" s="115">
        <v>289</v>
      </c>
      <c r="C4" s="115">
        <v>244</v>
      </c>
      <c r="D4" s="115">
        <v>218</v>
      </c>
      <c r="E4" s="115">
        <v>223</v>
      </c>
      <c r="F4" s="115">
        <v>198</v>
      </c>
      <c r="G4" s="115">
        <v>226</v>
      </c>
      <c r="H4" s="115">
        <v>186</v>
      </c>
      <c r="I4" s="115">
        <v>191</v>
      </c>
      <c r="J4" s="115">
        <v>225</v>
      </c>
      <c r="K4" s="115">
        <v>301</v>
      </c>
      <c r="L4" s="115">
        <v>328</v>
      </c>
      <c r="M4" s="115">
        <v>300</v>
      </c>
      <c r="N4" s="115">
        <v>282</v>
      </c>
      <c r="O4" s="115">
        <v>274</v>
      </c>
      <c r="P4" s="115">
        <v>261</v>
      </c>
      <c r="Q4" s="115">
        <v>265</v>
      </c>
      <c r="R4" s="115">
        <v>264</v>
      </c>
      <c r="S4" s="115">
        <v>235</v>
      </c>
      <c r="T4" s="115">
        <v>488</v>
      </c>
      <c r="U4" s="115">
        <v>506</v>
      </c>
      <c r="V4" s="115">
        <v>560</v>
      </c>
      <c r="W4" s="115">
        <v>573</v>
      </c>
      <c r="X4" s="115">
        <v>606</v>
      </c>
      <c r="Y4" s="115">
        <v>591</v>
      </c>
      <c r="Z4" s="115">
        <v>627</v>
      </c>
      <c r="AA4" s="115">
        <v>623</v>
      </c>
      <c r="AB4" s="115">
        <v>618</v>
      </c>
      <c r="AC4" s="115"/>
    </row>
    <row r="5" spans="1:29" x14ac:dyDescent="0.25">
      <c r="A5" s="118">
        <v>1983</v>
      </c>
      <c r="B5" s="115">
        <v>380</v>
      </c>
      <c r="C5" s="115">
        <v>300</v>
      </c>
      <c r="D5" s="115">
        <v>253</v>
      </c>
      <c r="E5" s="115">
        <v>221</v>
      </c>
      <c r="F5" s="115">
        <v>204</v>
      </c>
      <c r="G5" s="115">
        <v>206</v>
      </c>
      <c r="H5" s="115">
        <v>203</v>
      </c>
      <c r="I5" s="115">
        <v>198</v>
      </c>
      <c r="J5" s="115">
        <v>193</v>
      </c>
      <c r="K5" s="115">
        <v>270</v>
      </c>
      <c r="L5" s="115">
        <v>329</v>
      </c>
      <c r="M5" s="115">
        <v>312</v>
      </c>
      <c r="N5" s="115">
        <v>307</v>
      </c>
      <c r="O5" s="115">
        <v>295</v>
      </c>
      <c r="P5" s="115">
        <v>314</v>
      </c>
      <c r="Q5" s="115">
        <v>275</v>
      </c>
      <c r="R5" s="115">
        <v>265</v>
      </c>
      <c r="S5" s="115">
        <v>260</v>
      </c>
      <c r="T5" s="115">
        <v>476</v>
      </c>
      <c r="U5" s="115">
        <v>497</v>
      </c>
      <c r="V5" s="115">
        <v>561</v>
      </c>
      <c r="W5" s="115">
        <v>598</v>
      </c>
      <c r="X5" s="115">
        <v>627</v>
      </c>
      <c r="Y5" s="115">
        <v>606</v>
      </c>
      <c r="Z5" s="115">
        <v>648</v>
      </c>
      <c r="AA5" s="115">
        <v>663</v>
      </c>
      <c r="AB5" s="115">
        <v>673</v>
      </c>
      <c r="AC5" s="115"/>
    </row>
    <row r="6" spans="1:29" x14ac:dyDescent="0.25">
      <c r="A6" s="118">
        <v>1984</v>
      </c>
      <c r="B6" s="115">
        <v>442</v>
      </c>
      <c r="C6" s="115">
        <v>375</v>
      </c>
      <c r="D6" s="115">
        <v>275</v>
      </c>
      <c r="E6" s="115">
        <v>241</v>
      </c>
      <c r="F6" s="115">
        <v>199</v>
      </c>
      <c r="G6" s="115">
        <v>185</v>
      </c>
      <c r="H6" s="115">
        <v>174</v>
      </c>
      <c r="I6" s="115">
        <v>175</v>
      </c>
      <c r="J6" s="115">
        <v>178</v>
      </c>
      <c r="K6" s="115">
        <v>257</v>
      </c>
      <c r="L6" s="115">
        <v>283</v>
      </c>
      <c r="M6" s="115">
        <v>318</v>
      </c>
      <c r="N6" s="115">
        <v>337</v>
      </c>
      <c r="O6" s="115">
        <v>305</v>
      </c>
      <c r="P6" s="115">
        <v>298</v>
      </c>
      <c r="Q6" s="115">
        <v>253</v>
      </c>
      <c r="R6" s="115">
        <v>276</v>
      </c>
      <c r="S6" s="115">
        <v>262</v>
      </c>
      <c r="T6" s="115">
        <v>403</v>
      </c>
      <c r="U6" s="115">
        <v>444</v>
      </c>
      <c r="V6" s="115">
        <v>509</v>
      </c>
      <c r="W6" s="115">
        <v>524</v>
      </c>
      <c r="X6" s="115">
        <v>598</v>
      </c>
      <c r="Y6" s="115">
        <v>619</v>
      </c>
      <c r="Z6" s="115">
        <v>675</v>
      </c>
      <c r="AA6" s="115">
        <v>651</v>
      </c>
      <c r="AB6" s="115">
        <v>662</v>
      </c>
      <c r="AC6" s="115"/>
    </row>
    <row r="7" spans="1:29" x14ac:dyDescent="0.25">
      <c r="A7" s="115">
        <v>1980</v>
      </c>
      <c r="B7" s="116">
        <f>B2/SUM(B2,K2,T2)</f>
        <v>0.18721973094170405</v>
      </c>
      <c r="C7" s="116">
        <f t="shared" ref="C7:J11" si="0">C2/SUM(C2,L2,U2)</f>
        <v>0.17488789237668162</v>
      </c>
      <c r="D7" s="116">
        <f t="shared" si="0"/>
        <v>0.15358744394618834</v>
      </c>
      <c r="E7" s="116">
        <f t="shared" si="0"/>
        <v>0.16704035874439463</v>
      </c>
      <c r="F7" s="116">
        <f t="shared" si="0"/>
        <v>0.16143497757847533</v>
      </c>
      <c r="G7" s="116">
        <f t="shared" si="0"/>
        <v>0.17713004484304934</v>
      </c>
      <c r="H7" s="116">
        <f t="shared" si="0"/>
        <v>0.15695067264573992</v>
      </c>
      <c r="I7" s="116">
        <f t="shared" si="0"/>
        <v>0.16367713004484305</v>
      </c>
      <c r="J7" s="116">
        <f t="shared" si="0"/>
        <v>0.17040358744394618</v>
      </c>
      <c r="K7" s="116">
        <f>K2/SUM(K2,T2,B2)</f>
        <v>0.28251121076233182</v>
      </c>
      <c r="L7" s="116">
        <f t="shared" ref="L7:S7" si="1">L2/SUM(L2,U2,C2)</f>
        <v>0.29260089686098656</v>
      </c>
      <c r="M7" s="116">
        <f t="shared" si="1"/>
        <v>0.29484304932735428</v>
      </c>
      <c r="N7" s="116">
        <f t="shared" si="1"/>
        <v>0.26457399103139012</v>
      </c>
      <c r="O7" s="116">
        <f t="shared" si="1"/>
        <v>0.27017937219730942</v>
      </c>
      <c r="P7" s="116">
        <f t="shared" si="1"/>
        <v>0.25672645739910316</v>
      </c>
      <c r="Q7" s="116">
        <f t="shared" si="1"/>
        <v>0.25</v>
      </c>
      <c r="R7" s="116">
        <f t="shared" si="1"/>
        <v>0.26681614349775784</v>
      </c>
      <c r="S7" s="116">
        <f t="shared" si="1"/>
        <v>0.25896860986547088</v>
      </c>
      <c r="T7" s="116">
        <f>T2/SUM(T2,B2,K2)</f>
        <v>0.53026905829596416</v>
      </c>
      <c r="U7" s="116">
        <f t="shared" ref="U7:AB7" si="2">U2/SUM(U2,C2,L2)</f>
        <v>0.53251121076233188</v>
      </c>
      <c r="V7" s="116">
        <f t="shared" si="2"/>
        <v>0.55156950672645744</v>
      </c>
      <c r="W7" s="116">
        <f t="shared" si="2"/>
        <v>0.56838565022421528</v>
      </c>
      <c r="X7" s="116">
        <f t="shared" si="2"/>
        <v>0.56838565022421528</v>
      </c>
      <c r="Y7" s="116">
        <f t="shared" si="2"/>
        <v>0.56614349775784756</v>
      </c>
      <c r="Z7" s="116">
        <f t="shared" si="2"/>
        <v>0.59304932735426008</v>
      </c>
      <c r="AA7" s="116">
        <f t="shared" si="2"/>
        <v>0.56950672645739908</v>
      </c>
      <c r="AB7" s="116">
        <f t="shared" si="2"/>
        <v>0.570627802690583</v>
      </c>
    </row>
    <row r="8" spans="1:29" x14ac:dyDescent="0.25">
      <c r="A8" s="118">
        <v>1981</v>
      </c>
      <c r="B8" s="116">
        <f t="shared" ref="B8:B11" si="3">B3/SUM(B3,K3,T3)</f>
        <v>0.24704724409448819</v>
      </c>
      <c r="C8" s="116">
        <f t="shared" si="0"/>
        <v>0.21653543307086615</v>
      </c>
      <c r="D8" s="116">
        <f t="shared" si="0"/>
        <v>0.19980314960629922</v>
      </c>
      <c r="E8" s="116">
        <f t="shared" si="0"/>
        <v>0.2125984251968504</v>
      </c>
      <c r="F8" s="116">
        <f t="shared" si="0"/>
        <v>0.20275590551181102</v>
      </c>
      <c r="G8" s="116">
        <f t="shared" si="0"/>
        <v>0.20964566929133857</v>
      </c>
      <c r="H8" s="116">
        <f t="shared" si="0"/>
        <v>0.19586614173228348</v>
      </c>
      <c r="I8" s="116">
        <f t="shared" si="0"/>
        <v>0.18996062992125984</v>
      </c>
      <c r="J8" s="116">
        <f t="shared" si="0"/>
        <v>0.19291338582677164</v>
      </c>
      <c r="K8" s="116">
        <f>K3/SUM(K3,T3,B3)</f>
        <v>0.30413385826771655</v>
      </c>
      <c r="L8" s="116">
        <f t="shared" ref="L8:S8" si="4">L3/SUM(L3,U3,C3)</f>
        <v>0.30610236220472442</v>
      </c>
      <c r="M8" s="116">
        <f t="shared" si="4"/>
        <v>0.29822834645669294</v>
      </c>
      <c r="N8" s="116">
        <f t="shared" si="4"/>
        <v>0.28051181102362205</v>
      </c>
      <c r="O8" s="116">
        <f t="shared" si="4"/>
        <v>0.24901574803149606</v>
      </c>
      <c r="P8" s="116">
        <f t="shared" si="4"/>
        <v>0.26181102362204722</v>
      </c>
      <c r="Q8" s="116">
        <f t="shared" si="4"/>
        <v>0.25590551181102361</v>
      </c>
      <c r="R8" s="116">
        <f t="shared" si="4"/>
        <v>0.25393700787401574</v>
      </c>
      <c r="S8" s="116">
        <f t="shared" si="4"/>
        <v>0.25098425196850394</v>
      </c>
      <c r="T8" s="116">
        <f>T3/SUM(T3,B3,K3)</f>
        <v>0.44881889763779526</v>
      </c>
      <c r="U8" s="116">
        <f t="shared" ref="U8:AB8" si="5">U3/SUM(U3,C3,L3)</f>
        <v>0.47736220472440943</v>
      </c>
      <c r="V8" s="116">
        <f t="shared" si="5"/>
        <v>0.50196850393700787</v>
      </c>
      <c r="W8" s="116">
        <f t="shared" si="5"/>
        <v>0.50688976377952755</v>
      </c>
      <c r="X8" s="116">
        <f t="shared" si="5"/>
        <v>0.54822834645669294</v>
      </c>
      <c r="Y8" s="116">
        <f t="shared" si="5"/>
        <v>0.52854330708661412</v>
      </c>
      <c r="Z8" s="116">
        <f t="shared" si="5"/>
        <v>0.54822834645669294</v>
      </c>
      <c r="AA8" s="116">
        <f t="shared" si="5"/>
        <v>0.55610236220472442</v>
      </c>
      <c r="AB8" s="116">
        <f t="shared" si="5"/>
        <v>0.55610236220472442</v>
      </c>
    </row>
    <row r="9" spans="1:29" x14ac:dyDescent="0.25">
      <c r="A9" s="118">
        <v>1982</v>
      </c>
      <c r="B9" s="116">
        <f t="shared" si="3"/>
        <v>0.26808905380333953</v>
      </c>
      <c r="C9" s="116">
        <f t="shared" si="0"/>
        <v>0.22634508348794063</v>
      </c>
      <c r="D9" s="116">
        <f t="shared" si="0"/>
        <v>0.20222634508348794</v>
      </c>
      <c r="E9" s="116">
        <f t="shared" si="0"/>
        <v>0.20686456400742115</v>
      </c>
      <c r="F9" s="116">
        <f t="shared" si="0"/>
        <v>0.18367346938775511</v>
      </c>
      <c r="G9" s="116">
        <f t="shared" si="0"/>
        <v>0.20964749536178107</v>
      </c>
      <c r="H9" s="116">
        <f t="shared" si="0"/>
        <v>0.17254174397031541</v>
      </c>
      <c r="I9" s="116">
        <f t="shared" si="0"/>
        <v>0.17717996289424862</v>
      </c>
      <c r="J9" s="116">
        <f t="shared" si="0"/>
        <v>0.20871985157699444</v>
      </c>
      <c r="K9" s="116">
        <f>K4/SUM(K4,T4,B4)</f>
        <v>0.2792207792207792</v>
      </c>
      <c r="L9" s="116">
        <f t="shared" ref="L9:S9" si="6">L4/SUM(L4,U4,C4)</f>
        <v>0.30426716141001853</v>
      </c>
      <c r="M9" s="116">
        <f t="shared" si="6"/>
        <v>0.2782931354359926</v>
      </c>
      <c r="N9" s="116">
        <f t="shared" si="6"/>
        <v>0.26159554730983303</v>
      </c>
      <c r="O9" s="116">
        <f t="shared" si="6"/>
        <v>0.25417439703153988</v>
      </c>
      <c r="P9" s="116">
        <f t="shared" si="6"/>
        <v>0.24211502782931354</v>
      </c>
      <c r="Q9" s="116">
        <f t="shared" si="6"/>
        <v>0.24582560296846012</v>
      </c>
      <c r="R9" s="116">
        <f t="shared" si="6"/>
        <v>0.24489795918367346</v>
      </c>
      <c r="S9" s="116">
        <f t="shared" si="6"/>
        <v>0.21799628942486085</v>
      </c>
      <c r="T9" s="116">
        <f>T4/SUM(T4,B4,K4)</f>
        <v>0.45269016697588127</v>
      </c>
      <c r="U9" s="116">
        <f t="shared" ref="U9:AB9" si="7">U4/SUM(U4,C4,L4)</f>
        <v>0.46938775510204084</v>
      </c>
      <c r="V9" s="116">
        <f t="shared" si="7"/>
        <v>0.51948051948051943</v>
      </c>
      <c r="W9" s="116">
        <f t="shared" si="7"/>
        <v>0.53153988868274582</v>
      </c>
      <c r="X9" s="116">
        <f t="shared" si="7"/>
        <v>0.56215213358070504</v>
      </c>
      <c r="Y9" s="116">
        <f t="shared" si="7"/>
        <v>0.54823747680890533</v>
      </c>
      <c r="Z9" s="116">
        <f t="shared" si="7"/>
        <v>0.58163265306122447</v>
      </c>
      <c r="AA9" s="116">
        <f t="shared" si="7"/>
        <v>0.57792207792207795</v>
      </c>
      <c r="AB9" s="116">
        <f t="shared" si="7"/>
        <v>0.57328385899814471</v>
      </c>
    </row>
    <row r="10" spans="1:29" x14ac:dyDescent="0.25">
      <c r="A10" s="118">
        <v>1983</v>
      </c>
      <c r="B10" s="116">
        <f t="shared" si="3"/>
        <v>0.33747779751332146</v>
      </c>
      <c r="C10" s="116">
        <f t="shared" si="0"/>
        <v>0.26642984014209592</v>
      </c>
      <c r="D10" s="116">
        <f t="shared" si="0"/>
        <v>0.22468916518650089</v>
      </c>
      <c r="E10" s="116">
        <f t="shared" si="0"/>
        <v>0.19626998223801065</v>
      </c>
      <c r="F10" s="116">
        <f t="shared" si="0"/>
        <v>0.18117229129662521</v>
      </c>
      <c r="G10" s="116">
        <f t="shared" si="0"/>
        <v>0.18294849023090587</v>
      </c>
      <c r="H10" s="116">
        <f t="shared" si="0"/>
        <v>0.18028419182948491</v>
      </c>
      <c r="I10" s="116">
        <f t="shared" si="0"/>
        <v>0.17584369449378331</v>
      </c>
      <c r="J10" s="116">
        <f t="shared" si="0"/>
        <v>0.17140319715808169</v>
      </c>
      <c r="K10" s="116">
        <f>K5/SUM(K5,T5,B5)</f>
        <v>0.23978685612788633</v>
      </c>
      <c r="L10" s="116">
        <f t="shared" ref="L10:S10" si="8">L5/SUM(L5,U5,C5)</f>
        <v>0.29218472468916518</v>
      </c>
      <c r="M10" s="116">
        <f t="shared" si="8"/>
        <v>0.27708703374777977</v>
      </c>
      <c r="N10" s="116">
        <f t="shared" si="8"/>
        <v>0.27264653641207814</v>
      </c>
      <c r="O10" s="116">
        <f t="shared" si="8"/>
        <v>0.2619893428063943</v>
      </c>
      <c r="P10" s="116">
        <f t="shared" si="8"/>
        <v>0.27886323268206037</v>
      </c>
      <c r="Q10" s="116">
        <f t="shared" si="8"/>
        <v>0.24422735346358793</v>
      </c>
      <c r="R10" s="116">
        <f t="shared" si="8"/>
        <v>0.23534635879218471</v>
      </c>
      <c r="S10" s="116">
        <f t="shared" si="8"/>
        <v>0.23090586145648312</v>
      </c>
      <c r="T10" s="116">
        <f>T5/SUM(T5,B5,K5)</f>
        <v>0.42273534635879217</v>
      </c>
      <c r="U10" s="116">
        <f t="shared" ref="U10:AB10" si="9">U5/SUM(U5,C5,L5)</f>
        <v>0.4413854351687389</v>
      </c>
      <c r="V10" s="116">
        <f t="shared" si="9"/>
        <v>0.49822380106571934</v>
      </c>
      <c r="W10" s="116">
        <f t="shared" si="9"/>
        <v>0.53108348134991124</v>
      </c>
      <c r="X10" s="116">
        <f t="shared" si="9"/>
        <v>0.55683836589698044</v>
      </c>
      <c r="Y10" s="116">
        <f t="shared" si="9"/>
        <v>0.53818827708703376</v>
      </c>
      <c r="Z10" s="116">
        <f t="shared" si="9"/>
        <v>0.57548845470692722</v>
      </c>
      <c r="AA10" s="116">
        <f t="shared" si="9"/>
        <v>0.58880994671403197</v>
      </c>
      <c r="AB10" s="116">
        <f t="shared" si="9"/>
        <v>0.59769094138543521</v>
      </c>
    </row>
    <row r="11" spans="1:29" x14ac:dyDescent="0.25">
      <c r="A11" s="118">
        <v>1984</v>
      </c>
      <c r="B11" s="116">
        <f t="shared" si="3"/>
        <v>0.40108892921960071</v>
      </c>
      <c r="C11" s="116">
        <f t="shared" si="0"/>
        <v>0.34029038112522686</v>
      </c>
      <c r="D11" s="116">
        <f t="shared" si="0"/>
        <v>0.24954627949183303</v>
      </c>
      <c r="E11" s="116">
        <f t="shared" si="0"/>
        <v>0.21869328493647913</v>
      </c>
      <c r="F11" s="116">
        <f t="shared" si="0"/>
        <v>0.18058076225045372</v>
      </c>
      <c r="G11" s="116">
        <f t="shared" si="0"/>
        <v>0.16787658802177857</v>
      </c>
      <c r="H11" s="116">
        <f t="shared" si="0"/>
        <v>0.15789473684210525</v>
      </c>
      <c r="I11" s="116">
        <f t="shared" si="0"/>
        <v>0.1588021778584392</v>
      </c>
      <c r="J11" s="116">
        <f t="shared" si="0"/>
        <v>0.16152450090744103</v>
      </c>
      <c r="K11" s="116">
        <f>K6/SUM(K6,T6,B6)</f>
        <v>0.23321234119782214</v>
      </c>
      <c r="L11" s="116">
        <f t="shared" ref="L11:S11" si="10">L6/SUM(L6,U6,C6)</f>
        <v>0.25680580762250454</v>
      </c>
      <c r="M11" s="116">
        <f t="shared" si="10"/>
        <v>0.28856624319419238</v>
      </c>
      <c r="N11" s="116">
        <f t="shared" si="10"/>
        <v>0.30580762250453719</v>
      </c>
      <c r="O11" s="116">
        <f t="shared" si="10"/>
        <v>0.27676950998185118</v>
      </c>
      <c r="P11" s="116">
        <f t="shared" si="10"/>
        <v>0.27041742286751363</v>
      </c>
      <c r="Q11" s="116">
        <f t="shared" si="10"/>
        <v>0.22958257713248639</v>
      </c>
      <c r="R11" s="116">
        <f t="shared" si="10"/>
        <v>0.25045372050816694</v>
      </c>
      <c r="S11" s="116">
        <f t="shared" si="10"/>
        <v>0.23774954627949182</v>
      </c>
      <c r="T11" s="116">
        <f>T6/SUM(T6,B6,K6)</f>
        <v>0.36569872958257715</v>
      </c>
      <c r="U11" s="116">
        <f t="shared" ref="U11:AB11" si="11">U6/SUM(U6,C6,L6)</f>
        <v>0.4029038112522686</v>
      </c>
      <c r="V11" s="116">
        <f t="shared" si="11"/>
        <v>0.46188747731397461</v>
      </c>
      <c r="W11" s="116">
        <f t="shared" si="11"/>
        <v>0.47549909255898365</v>
      </c>
      <c r="X11" s="116">
        <f t="shared" si="11"/>
        <v>0.54264972776769504</v>
      </c>
      <c r="Y11" s="116">
        <f t="shared" si="11"/>
        <v>0.56170598911070779</v>
      </c>
      <c r="Z11" s="116">
        <f t="shared" si="11"/>
        <v>0.61252268602540838</v>
      </c>
      <c r="AA11" s="116">
        <f t="shared" si="11"/>
        <v>0.59074410163339386</v>
      </c>
      <c r="AB11" s="116">
        <f t="shared" si="11"/>
        <v>0.60072595281306718</v>
      </c>
    </row>
  </sheetData>
  <sortState ref="A21:K33">
    <sortCondition ref="A2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zoomScaleNormal="100" workbookViewId="0">
      <selection activeCell="F12" sqref="F12"/>
    </sheetView>
  </sheetViews>
  <sheetFormatPr defaultRowHeight="15" x14ac:dyDescent="0.25"/>
  <sheetData>
    <row r="1" spans="1:46" x14ac:dyDescent="0.25">
      <c r="B1" s="46" t="str">
        <f>[1]Combine!B1</f>
        <v>Choses model solutions from WInBugs estimation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46" x14ac:dyDescent="0.25">
      <c r="A2" s="46"/>
      <c r="B2" s="46"/>
      <c r="C2" s="46" t="str">
        <f>[1]Combine!C2</f>
        <v>The order in MatLab vectors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</row>
    <row r="3" spans="1:46" x14ac:dyDescent="0.25">
      <c r="A3" s="46"/>
      <c r="B3" s="46" t="str">
        <f>[1]Combine!B3</f>
        <v>Hybrid</v>
      </c>
      <c r="C3" s="46" t="str">
        <f>[1]Combine!C3</f>
        <v>Tgi</v>
      </c>
      <c r="D3" s="46" t="str">
        <f>[1]Combine!D3</f>
        <v>Tga</v>
      </c>
      <c r="E3" s="46" t="str">
        <f>[1]Combine!E3</f>
        <v>Tig</v>
      </c>
      <c r="F3" s="46" t="str">
        <f>[1]Combine!F3</f>
        <v>Tag</v>
      </c>
      <c r="G3" s="46" t="str">
        <f>[1]Combine!G3</f>
        <v>Tia</v>
      </c>
      <c r="H3" s="46" t="str">
        <f>[1]Combine!H3</f>
        <v>Tai</v>
      </c>
      <c r="I3" s="46" t="str">
        <f>[1]Combine!I3</f>
        <v>Cgi</v>
      </c>
      <c r="J3" s="46" t="str">
        <f>[1]Combine!J3</f>
        <v>Cig</v>
      </c>
      <c r="K3" s="46" t="str">
        <f>[1]Combine!K3</f>
        <v>Cag</v>
      </c>
      <c r="L3" s="46" t="str">
        <f>[1]Combine!L3</f>
        <v>Cga</v>
      </c>
      <c r="M3" s="46" t="str">
        <f>[1]Combine!M3</f>
        <v>Cia</v>
      </c>
      <c r="N3" s="46" t="str">
        <f>[1]Combine!N3</f>
        <v>Cai</v>
      </c>
      <c r="O3" s="46" t="str">
        <f>[1]Combine!O3</f>
        <v>md</v>
      </c>
      <c r="P3" s="46" t="str">
        <f>[1]Combine!P3</f>
        <v>p</v>
      </c>
      <c r="Q3" s="46" t="str">
        <f>[1]Combine!Q3</f>
        <v>DIC</v>
      </c>
      <c r="R3" s="46" t="str">
        <f>[1]Combine!R3</f>
        <v>PSRF</v>
      </c>
      <c r="S3" s="46" t="str">
        <f>[1]Combine!S3</f>
        <v>Tgi_rhat</v>
      </c>
      <c r="T3" s="46" t="str">
        <f>[1]Combine!T3</f>
        <v>Tga_rhat</v>
      </c>
      <c r="U3" s="46" t="str">
        <f>[1]Combine!U3</f>
        <v>Tig_rhat</v>
      </c>
      <c r="V3" s="46" t="str">
        <f>[1]Combine!V3</f>
        <v>Tag_rhat</v>
      </c>
      <c r="W3" s="46" t="str">
        <f>[1]Combine!W3</f>
        <v>Tia_rhat</v>
      </c>
      <c r="X3" s="46" t="str">
        <f>[1]Combine!X3</f>
        <v>Tai_rhat</v>
      </c>
      <c r="Y3" s="46" t="str">
        <f>[1]Combine!Y3</f>
        <v>Cgi_rhat</v>
      </c>
      <c r="Z3" s="46" t="str">
        <f>[1]Combine!Z3</f>
        <v>Cig_rhat</v>
      </c>
      <c r="AA3" s="46" t="str">
        <f>[1]Combine!AA3</f>
        <v>Cag_rhat</v>
      </c>
      <c r="AB3" s="46" t="str">
        <f>[1]Combine!AB3</f>
        <v>Cga_rhat</v>
      </c>
      <c r="AC3" s="46" t="str">
        <f>[1]Combine!AC3</f>
        <v>Cia_rhat</v>
      </c>
      <c r="AD3" s="46" t="str">
        <f>[1]Combine!AD3</f>
        <v>Cai_rhat</v>
      </c>
      <c r="AE3" s="46" t="str">
        <f>[1]Combine!AE3</f>
        <v>Tgi_median</v>
      </c>
      <c r="AF3" s="46" t="str">
        <f>[1]Combine!AF3</f>
        <v>Tga_median</v>
      </c>
      <c r="AG3" s="46" t="str">
        <f>[1]Combine!AG3</f>
        <v>Tig_median</v>
      </c>
      <c r="AH3" s="46" t="str">
        <f>[1]Combine!AH3</f>
        <v>Tag_median</v>
      </c>
      <c r="AI3" s="46" t="str">
        <f>[1]Combine!AI3</f>
        <v>Tia_median</v>
      </c>
      <c r="AJ3" s="46" t="str">
        <f>[1]Combine!AJ3</f>
        <v>Tai_median</v>
      </c>
      <c r="AK3" s="46" t="str">
        <f>[1]Combine!AK3</f>
        <v>Cgi_median</v>
      </c>
      <c r="AL3" s="46" t="str">
        <f>[1]Combine!AL3</f>
        <v>Cig_median</v>
      </c>
      <c r="AM3" s="46" t="str">
        <f>[1]Combine!AM3</f>
        <v>Cag_median</v>
      </c>
      <c r="AN3" s="46" t="str">
        <f>[1]Combine!AN3</f>
        <v>Cga_median</v>
      </c>
      <c r="AO3" s="46" t="str">
        <f>[1]Combine!AO3</f>
        <v>Cia_median</v>
      </c>
      <c r="AP3" s="46" t="str">
        <f>[1]Combine!AP3</f>
        <v>Cai_median</v>
      </c>
      <c r="AQ3" s="46"/>
      <c r="AR3" s="46"/>
      <c r="AS3" s="46"/>
      <c r="AT3" s="46"/>
    </row>
    <row r="4" spans="1:46" x14ac:dyDescent="0.25">
      <c r="A4" s="46"/>
      <c r="B4" s="46">
        <f>[1]Combine!B4</f>
        <v>1980</v>
      </c>
      <c r="C4" s="46">
        <f>[1]Combine!C4</f>
        <v>0.66388999999999998</v>
      </c>
      <c r="D4" s="46">
        <f>[1]Combine!D4</f>
        <v>0.56916999999999995</v>
      </c>
      <c r="E4" s="46">
        <f>[1]Combine!E4</f>
        <v>0.42229</v>
      </c>
      <c r="F4" s="46">
        <f>[1]Combine!F4</f>
        <v>0.45984999999999998</v>
      </c>
      <c r="G4" s="46">
        <f>[1]Combine!G4</f>
        <v>0.48298000000000002</v>
      </c>
      <c r="H4" s="46">
        <f>[1]Combine!H4</f>
        <v>0.36069000000000001</v>
      </c>
      <c r="I4" s="46">
        <f>[1]Combine!I4</f>
        <v>0.28571000000000002</v>
      </c>
      <c r="J4" s="46">
        <f>[1]Combine!J4</f>
        <v>0.34642000000000001</v>
      </c>
      <c r="K4" s="46">
        <f>[1]Combine!K4</f>
        <v>0.35883999999999999</v>
      </c>
      <c r="L4" s="46">
        <f>[1]Combine!L4</f>
        <v>0.32652999999999999</v>
      </c>
      <c r="M4" s="46">
        <f>[1]Combine!M4</f>
        <v>0.38351000000000002</v>
      </c>
      <c r="N4" s="46">
        <f>[1]Combine!N4</f>
        <v>0.49445</v>
      </c>
      <c r="O4" s="46">
        <f>[1]Combine!O4</f>
        <v>-93.18</v>
      </c>
      <c r="P4" s="46">
        <f>[1]Combine!P4</f>
        <v>10.37</v>
      </c>
      <c r="Q4" s="46">
        <f>[1]Combine!Q4</f>
        <v>-82.81</v>
      </c>
      <c r="R4" s="46">
        <f>[1]Combine!R4</f>
        <v>1.01</v>
      </c>
      <c r="S4" s="46">
        <f>[1]Combine!S4</f>
        <v>1</v>
      </c>
      <c r="T4" s="46">
        <f>[1]Combine!T4</f>
        <v>1.01</v>
      </c>
      <c r="U4" s="46">
        <f>[1]Combine!U4</f>
        <v>1.01</v>
      </c>
      <c r="V4" s="46">
        <f>[1]Combine!V4</f>
        <v>1</v>
      </c>
      <c r="W4" s="46">
        <f>[1]Combine!W4</f>
        <v>1</v>
      </c>
      <c r="X4" s="46">
        <f>[1]Combine!X4</f>
        <v>1.01</v>
      </c>
      <c r="Y4" s="46">
        <f>[1]Combine!Y4</f>
        <v>1</v>
      </c>
      <c r="Z4" s="46">
        <f>[1]Combine!Z4</f>
        <v>1</v>
      </c>
      <c r="AA4" s="46">
        <f>[1]Combine!AA4</f>
        <v>1</v>
      </c>
      <c r="AB4" s="46">
        <f>[1]Combine!AB4</f>
        <v>1</v>
      </c>
      <c r="AC4" s="46">
        <f>[1]Combine!AC4</f>
        <v>1</v>
      </c>
      <c r="AD4" s="46">
        <f>[1]Combine!AD4</f>
        <v>1</v>
      </c>
      <c r="AE4" s="46">
        <f>[1]Combine!AE4</f>
        <v>0.71435000000000004</v>
      </c>
      <c r="AF4" s="46">
        <f>[1]Combine!AF4</f>
        <v>0.59963999999999995</v>
      </c>
      <c r="AG4" s="46">
        <f>[1]Combine!AG4</f>
        <v>0.41175</v>
      </c>
      <c r="AH4" s="46">
        <f>[1]Combine!AH4</f>
        <v>0.43636999999999998</v>
      </c>
      <c r="AI4" s="46">
        <f>[1]Combine!AI4</f>
        <v>0.46698000000000001</v>
      </c>
      <c r="AJ4" s="46">
        <f>[1]Combine!AJ4</f>
        <v>0.32485000000000003</v>
      </c>
      <c r="AK4" s="46">
        <f>[1]Combine!AK4</f>
        <v>0.23721</v>
      </c>
      <c r="AL4" s="46">
        <f>[1]Combine!AL4</f>
        <v>0.28943000000000002</v>
      </c>
      <c r="AM4" s="46">
        <f>[1]Combine!AM4</f>
        <v>0.31801000000000001</v>
      </c>
      <c r="AN4" s="46">
        <f>[1]Combine!AN4</f>
        <v>0.28388000000000002</v>
      </c>
      <c r="AO4" s="46">
        <f>[1]Combine!AO4</f>
        <v>0.34761999999999998</v>
      </c>
      <c r="AP4" s="46">
        <f>[1]Combine!AP4</f>
        <v>0.49314999999999998</v>
      </c>
      <c r="AQ4" s="46"/>
      <c r="AR4" s="46"/>
      <c r="AS4" s="46"/>
      <c r="AT4" s="46"/>
    </row>
    <row r="5" spans="1:46" x14ac:dyDescent="0.25">
      <c r="A5" s="46"/>
      <c r="B5" s="46">
        <f>[1]Combine!B5</f>
        <v>1981</v>
      </c>
      <c r="C5" s="46">
        <f>[1]Combine!C5</f>
        <v>0.60148000000000001</v>
      </c>
      <c r="D5" s="46">
        <f>[1]Combine!D5</f>
        <v>0.52925999999999995</v>
      </c>
      <c r="E5" s="46">
        <f>[1]Combine!E5</f>
        <v>0.46106999999999998</v>
      </c>
      <c r="F5" s="46">
        <f>[1]Combine!F5</f>
        <v>0.44402999999999998</v>
      </c>
      <c r="G5" s="46">
        <f>[1]Combine!G5</f>
        <v>0.46586</v>
      </c>
      <c r="H5" s="46">
        <f>[1]Combine!H5</f>
        <v>0.35770999999999997</v>
      </c>
      <c r="I5" s="46">
        <f>[1]Combine!I5</f>
        <v>0.31455</v>
      </c>
      <c r="J5" s="46">
        <f>[1]Combine!J5</f>
        <v>0.36010999999999999</v>
      </c>
      <c r="K5" s="46">
        <f>[1]Combine!K5</f>
        <v>0.35565999999999998</v>
      </c>
      <c r="L5" s="46">
        <f>[1]Combine!L5</f>
        <v>0.33130999999999999</v>
      </c>
      <c r="M5" s="46">
        <f>[1]Combine!M5</f>
        <v>0.37454999999999999</v>
      </c>
      <c r="N5" s="46">
        <f>[1]Combine!N5</f>
        <v>0.50429999999999997</v>
      </c>
      <c r="O5" s="46">
        <f>[1]Combine!O5</f>
        <v>-96.63</v>
      </c>
      <c r="P5" s="46">
        <f>[1]Combine!P5</f>
        <v>11.09</v>
      </c>
      <c r="Q5" s="46">
        <f>[1]Combine!Q5</f>
        <v>-85.55</v>
      </c>
      <c r="R5" s="46">
        <f>[1]Combine!R5</f>
        <v>1.02</v>
      </c>
      <c r="S5" s="46">
        <f>[1]Combine!S5</f>
        <v>1.01</v>
      </c>
      <c r="T5" s="46">
        <f>[1]Combine!T5</f>
        <v>1.01</v>
      </c>
      <c r="U5" s="46">
        <f>[1]Combine!U5</f>
        <v>1.01</v>
      </c>
      <c r="V5" s="46">
        <f>[1]Combine!V5</f>
        <v>1</v>
      </c>
      <c r="W5" s="46">
        <f>[1]Combine!W5</f>
        <v>1.01</v>
      </c>
      <c r="X5" s="46">
        <f>[1]Combine!X5</f>
        <v>1</v>
      </c>
      <c r="Y5" s="46">
        <f>[1]Combine!Y5</f>
        <v>1</v>
      </c>
      <c r="Z5" s="46">
        <f>[1]Combine!Z5</f>
        <v>1</v>
      </c>
      <c r="AA5" s="46">
        <f>[1]Combine!AA5</f>
        <v>1</v>
      </c>
      <c r="AB5" s="46">
        <f>[1]Combine!AB5</f>
        <v>1</v>
      </c>
      <c r="AC5" s="46">
        <f>[1]Combine!AC5</f>
        <v>1</v>
      </c>
      <c r="AD5" s="46">
        <f>[1]Combine!AD5</f>
        <v>1</v>
      </c>
      <c r="AE5" s="46">
        <f>[1]Combine!AE5</f>
        <v>0.63195000000000001</v>
      </c>
      <c r="AF5" s="46">
        <f>[1]Combine!AF5</f>
        <v>0.54398000000000002</v>
      </c>
      <c r="AG5" s="46">
        <f>[1]Combine!AG5</f>
        <v>0.45380999999999999</v>
      </c>
      <c r="AH5" s="46">
        <f>[1]Combine!AH5</f>
        <v>0.41844999999999999</v>
      </c>
      <c r="AI5" s="46">
        <f>[1]Combine!AI5</f>
        <v>0.44762999999999997</v>
      </c>
      <c r="AJ5" s="46">
        <f>[1]Combine!AJ5</f>
        <v>0.31723000000000001</v>
      </c>
      <c r="AK5" s="46">
        <f>[1]Combine!AK5</f>
        <v>0.26773999999999998</v>
      </c>
      <c r="AL5" s="46">
        <f>[1]Combine!AL5</f>
        <v>0.31714999999999999</v>
      </c>
      <c r="AM5" s="46">
        <f>[1]Combine!AM5</f>
        <v>0.33592</v>
      </c>
      <c r="AN5" s="46">
        <f>[1]Combine!AN5</f>
        <v>0.28220000000000001</v>
      </c>
      <c r="AO5" s="46">
        <f>[1]Combine!AO5</f>
        <v>0.33595000000000003</v>
      </c>
      <c r="AP5" s="46">
        <f>[1]Combine!AP5</f>
        <v>0.51060000000000005</v>
      </c>
      <c r="AQ5" s="46"/>
      <c r="AR5" s="46"/>
      <c r="AS5" s="46"/>
      <c r="AT5" s="46"/>
    </row>
    <row r="6" spans="1:46" x14ac:dyDescent="0.25">
      <c r="A6" s="46"/>
      <c r="B6" s="46">
        <f>[1]Combine!B6</f>
        <v>1982</v>
      </c>
      <c r="C6" s="46">
        <f>[1]Combine!C6</f>
        <v>0.74802999999999997</v>
      </c>
      <c r="D6" s="46">
        <f>[1]Combine!D6</f>
        <v>0.48655999999999999</v>
      </c>
      <c r="E6" s="46">
        <f>[1]Combine!E6</f>
        <v>0.54149999999999998</v>
      </c>
      <c r="F6" s="46">
        <f>[1]Combine!F6</f>
        <v>0.44630999999999998</v>
      </c>
      <c r="G6" s="46">
        <f>[1]Combine!G6</f>
        <v>0.48396</v>
      </c>
      <c r="H6" s="46">
        <f>[1]Combine!H6</f>
        <v>0.34516999999999998</v>
      </c>
      <c r="I6" s="46">
        <f>[1]Combine!I6</f>
        <v>0.20268</v>
      </c>
      <c r="J6" s="46">
        <f>[1]Combine!J6</f>
        <v>0.25847999999999999</v>
      </c>
      <c r="K6" s="46">
        <f>[1]Combine!K6</f>
        <v>0.40795999999999999</v>
      </c>
      <c r="L6" s="46">
        <f>[1]Combine!L6</f>
        <v>0.36053000000000002</v>
      </c>
      <c r="M6" s="46">
        <f>[1]Combine!M6</f>
        <v>0.35328999999999999</v>
      </c>
      <c r="N6" s="46">
        <f>[1]Combine!N6</f>
        <v>0.51017000000000001</v>
      </c>
      <c r="O6" s="46">
        <f>[1]Combine!O6</f>
        <v>-87.74</v>
      </c>
      <c r="P6" s="46">
        <f>[1]Combine!P6</f>
        <v>11.54</v>
      </c>
      <c r="Q6" s="46">
        <f>[1]Combine!Q6</f>
        <v>-76.2</v>
      </c>
      <c r="R6" s="46">
        <f>[1]Combine!R6</f>
        <v>1.01</v>
      </c>
      <c r="S6" s="46">
        <f>[1]Combine!S6</f>
        <v>1</v>
      </c>
      <c r="T6" s="46">
        <f>[1]Combine!T6</f>
        <v>1.01</v>
      </c>
      <c r="U6" s="46">
        <f>[1]Combine!U6</f>
        <v>1</v>
      </c>
      <c r="V6" s="46">
        <f>[1]Combine!V6</f>
        <v>1.01</v>
      </c>
      <c r="W6" s="46">
        <f>[1]Combine!W6</f>
        <v>1.01</v>
      </c>
      <c r="X6" s="46">
        <f>[1]Combine!X6</f>
        <v>1.01</v>
      </c>
      <c r="Y6" s="46">
        <f>[1]Combine!Y6</f>
        <v>1</v>
      </c>
      <c r="Z6" s="46">
        <f>[1]Combine!Z6</f>
        <v>1</v>
      </c>
      <c r="AA6" s="46">
        <f>[1]Combine!AA6</f>
        <v>1</v>
      </c>
      <c r="AB6" s="46">
        <f>[1]Combine!AB6</f>
        <v>1</v>
      </c>
      <c r="AC6" s="46">
        <f>[1]Combine!AC6</f>
        <v>1</v>
      </c>
      <c r="AD6" s="46">
        <f>[1]Combine!AD6</f>
        <v>1</v>
      </c>
      <c r="AE6" s="46">
        <f>[1]Combine!AE6</f>
        <v>0.78447999999999996</v>
      </c>
      <c r="AF6" s="46">
        <f>[1]Combine!AF6</f>
        <v>0.48282000000000003</v>
      </c>
      <c r="AG6" s="46">
        <f>[1]Combine!AG6</f>
        <v>0.55672999999999995</v>
      </c>
      <c r="AH6" s="46">
        <f>[1]Combine!AH6</f>
        <v>0.42468</v>
      </c>
      <c r="AI6" s="46">
        <f>[1]Combine!AI6</f>
        <v>0.47865000000000002</v>
      </c>
      <c r="AJ6" s="46">
        <f>[1]Combine!AJ6</f>
        <v>0.30237999999999998</v>
      </c>
      <c r="AK6" s="46">
        <f>[1]Combine!AK6</f>
        <v>0.16170999999999999</v>
      </c>
      <c r="AL6" s="46">
        <f>[1]Combine!AL6</f>
        <v>0.19370999999999999</v>
      </c>
      <c r="AM6" s="46">
        <f>[1]Combine!AM6</f>
        <v>0.38653999999999999</v>
      </c>
      <c r="AN6" s="46">
        <f>[1]Combine!AN6</f>
        <v>0.31913000000000002</v>
      </c>
      <c r="AO6" s="46">
        <f>[1]Combine!AO6</f>
        <v>0.30406</v>
      </c>
      <c r="AP6" s="46">
        <f>[1]Combine!AP6</f>
        <v>0.51839000000000002</v>
      </c>
      <c r="AQ6" s="46"/>
      <c r="AR6" s="46"/>
      <c r="AS6" s="46"/>
      <c r="AT6" s="46"/>
    </row>
    <row r="7" spans="1:46" x14ac:dyDescent="0.25">
      <c r="A7" s="46"/>
      <c r="B7" s="46">
        <f>[1]Combine!B7</f>
        <v>1983</v>
      </c>
      <c r="C7" s="46">
        <f>[1]Combine!C7</f>
        <v>0.637799</v>
      </c>
      <c r="D7" s="46">
        <f>[1]Combine!D7</f>
        <v>0.419433</v>
      </c>
      <c r="E7" s="46">
        <f>[1]Combine!E7</f>
        <v>0.405891</v>
      </c>
      <c r="F7" s="46">
        <f>[1]Combine!F7</f>
        <v>0.43345400000000001</v>
      </c>
      <c r="G7" s="46">
        <f>[1]Combine!G7</f>
        <v>0.56616599999999995</v>
      </c>
      <c r="H7" s="46">
        <f>[1]Combine!H7</f>
        <v>0.35747699999999999</v>
      </c>
      <c r="I7" s="46">
        <f>[1]Combine!I7</f>
        <v>0.29030699999999998</v>
      </c>
      <c r="J7" s="46">
        <f>[1]Combine!J7</f>
        <v>0.37124299999999999</v>
      </c>
      <c r="K7" s="46">
        <f>[1]Combine!K7</f>
        <v>0.37654500000000002</v>
      </c>
      <c r="L7" s="46">
        <f>[1]Combine!L7</f>
        <v>0.39435799999999999</v>
      </c>
      <c r="M7" s="46">
        <f>[1]Combine!M7</f>
        <v>0.32336100000000001</v>
      </c>
      <c r="N7" s="46">
        <f>[1]Combine!N7</f>
        <v>0.45502399999999998</v>
      </c>
      <c r="O7" s="46">
        <f>[1]Combine!O7</f>
        <v>-101.1</v>
      </c>
      <c r="P7" s="46">
        <f>[1]Combine!P7</f>
        <v>13.63</v>
      </c>
      <c r="Q7" s="46">
        <f>[1]Combine!Q7</f>
        <v>-87.49</v>
      </c>
      <c r="R7" s="46">
        <f>[1]Combine!R7</f>
        <v>1.03</v>
      </c>
      <c r="S7" s="46">
        <f>[1]Combine!S7</f>
        <v>1.01</v>
      </c>
      <c r="T7" s="46">
        <f>[1]Combine!T7</f>
        <v>1.03</v>
      </c>
      <c r="U7" s="46">
        <f>[1]Combine!U7</f>
        <v>1.01</v>
      </c>
      <c r="V7" s="46">
        <f>[1]Combine!V7</f>
        <v>1.03</v>
      </c>
      <c r="W7" s="46">
        <f>[1]Combine!W7</f>
        <v>1</v>
      </c>
      <c r="X7" s="46">
        <f>[1]Combine!X7</f>
        <v>1</v>
      </c>
      <c r="Y7" s="46">
        <f>[1]Combine!Y7</f>
        <v>1</v>
      </c>
      <c r="Z7" s="46">
        <f>[1]Combine!Z7</f>
        <v>1</v>
      </c>
      <c r="AA7" s="46">
        <f>[1]Combine!AA7</f>
        <v>1.01</v>
      </c>
      <c r="AB7" s="46">
        <f>[1]Combine!AB7</f>
        <v>1</v>
      </c>
      <c r="AC7" s="46">
        <f>[1]Combine!AC7</f>
        <v>1</v>
      </c>
      <c r="AD7" s="46">
        <f>[1]Combine!AD7</f>
        <v>1</v>
      </c>
      <c r="AE7" s="46">
        <f>[1]Combine!AE7</f>
        <v>0.64071199999999995</v>
      </c>
      <c r="AF7" s="46">
        <f>[1]Combine!AF7</f>
        <v>0.38069799999999998</v>
      </c>
      <c r="AG7" s="46">
        <f>[1]Combine!AG7</f>
        <v>0.392287</v>
      </c>
      <c r="AH7" s="46">
        <f>[1]Combine!AH7</f>
        <v>0.390295</v>
      </c>
      <c r="AI7" s="46">
        <f>[1]Combine!AI7</f>
        <v>0.58178200000000002</v>
      </c>
      <c r="AJ7" s="46">
        <f>[1]Combine!AJ7</f>
        <v>0.33479900000000001</v>
      </c>
      <c r="AK7" s="46">
        <f>[1]Combine!AK7</f>
        <v>0.265343</v>
      </c>
      <c r="AL7" s="46">
        <f>[1]Combine!AL7</f>
        <v>0.33121</v>
      </c>
      <c r="AM7" s="46">
        <f>[1]Combine!AM7</f>
        <v>0.36874000000000001</v>
      </c>
      <c r="AN7" s="46">
        <f>[1]Combine!AN7</f>
        <v>0.36962099999999998</v>
      </c>
      <c r="AO7" s="46">
        <f>[1]Combine!AO7</f>
        <v>0.27382200000000001</v>
      </c>
      <c r="AP7" s="46">
        <f>[1]Combine!AP7</f>
        <v>0.43940299999999999</v>
      </c>
      <c r="AQ7" s="46"/>
      <c r="AR7" s="46"/>
      <c r="AS7" s="46"/>
      <c r="AT7" s="46"/>
    </row>
    <row r="8" spans="1:46" x14ac:dyDescent="0.25">
      <c r="A8" s="46"/>
      <c r="B8" s="46">
        <f>[1]Combine!B8</f>
        <v>1984</v>
      </c>
      <c r="C8" s="46">
        <f>[1]Combine!C8</f>
        <v>0.56537999999999999</v>
      </c>
      <c r="D8" s="46">
        <f>[1]Combine!D8</f>
        <v>0.42968000000000001</v>
      </c>
      <c r="E8" s="46">
        <f>[1]Combine!E8</f>
        <v>0.34371000000000002</v>
      </c>
      <c r="F8" s="46">
        <f>[1]Combine!F8</f>
        <v>0.43495</v>
      </c>
      <c r="G8" s="46">
        <f>[1]Combine!G8</f>
        <v>0.55230999999999997</v>
      </c>
      <c r="H8" s="46">
        <f>[1]Combine!H8</f>
        <v>0.35189999999999999</v>
      </c>
      <c r="I8" s="46">
        <f>[1]Combine!I8</f>
        <v>0.43224000000000001</v>
      </c>
      <c r="J8" s="46">
        <f>[1]Combine!J8</f>
        <v>0.43726999999999999</v>
      </c>
      <c r="K8" s="46">
        <f>[1]Combine!K8</f>
        <v>0.38235000000000002</v>
      </c>
      <c r="L8" s="46">
        <f>[1]Combine!L8</f>
        <v>0.40122999999999998</v>
      </c>
      <c r="M8" s="46">
        <f>[1]Combine!M8</f>
        <v>0.35048000000000001</v>
      </c>
      <c r="N8" s="46">
        <f>[1]Combine!N8</f>
        <v>0.47458</v>
      </c>
      <c r="O8" s="46">
        <f>[1]Combine!O8</f>
        <v>-79.89</v>
      </c>
      <c r="P8" s="46">
        <f>[1]Combine!P8</f>
        <v>12.02</v>
      </c>
      <c r="Q8" s="46">
        <f>[1]Combine!Q8</f>
        <v>-67.87</v>
      </c>
      <c r="R8" s="46">
        <f>[1]Combine!R8</f>
        <v>1</v>
      </c>
      <c r="S8" s="46">
        <f>[1]Combine!S8</f>
        <v>1</v>
      </c>
      <c r="T8" s="46">
        <f>[1]Combine!T8</f>
        <v>1.01</v>
      </c>
      <c r="U8" s="46">
        <f>[1]Combine!U8</f>
        <v>1</v>
      </c>
      <c r="V8" s="46">
        <f>[1]Combine!V8</f>
        <v>1</v>
      </c>
      <c r="W8" s="46">
        <f>[1]Combine!W8</f>
        <v>1</v>
      </c>
      <c r="X8" s="46">
        <f>[1]Combine!X8</f>
        <v>1</v>
      </c>
      <c r="Y8" s="46">
        <f>[1]Combine!Y8</f>
        <v>1</v>
      </c>
      <c r="Z8" s="46">
        <f>[1]Combine!Z8</f>
        <v>1</v>
      </c>
      <c r="AA8" s="46">
        <f>[1]Combine!AA8</f>
        <v>1</v>
      </c>
      <c r="AB8" s="46">
        <f>[1]Combine!AB8</f>
        <v>1</v>
      </c>
      <c r="AC8" s="46">
        <f>[1]Combine!AC8</f>
        <v>1</v>
      </c>
      <c r="AD8" s="46">
        <f>[1]Combine!AD8</f>
        <v>1</v>
      </c>
      <c r="AE8" s="46">
        <f>[1]Combine!AE8</f>
        <v>0.56215000000000004</v>
      </c>
      <c r="AF8" s="46">
        <f>[1]Combine!AF8</f>
        <v>0.40067000000000003</v>
      </c>
      <c r="AG8" s="46">
        <f>[1]Combine!AG8</f>
        <v>0.30953000000000003</v>
      </c>
      <c r="AH8" s="46">
        <f>[1]Combine!AH8</f>
        <v>0.40096999999999999</v>
      </c>
      <c r="AI8" s="46">
        <f>[1]Combine!AI8</f>
        <v>0.55861000000000005</v>
      </c>
      <c r="AJ8" s="46">
        <f>[1]Combine!AJ8</f>
        <v>0.31833</v>
      </c>
      <c r="AK8" s="46">
        <f>[1]Combine!AK8</f>
        <v>0.43425000000000002</v>
      </c>
      <c r="AL8" s="46">
        <f>[1]Combine!AL8</f>
        <v>0.40587000000000001</v>
      </c>
      <c r="AM8" s="46">
        <f>[1]Combine!AM8</f>
        <v>0.35848999999999998</v>
      </c>
      <c r="AN8" s="46">
        <f>[1]Combine!AN8</f>
        <v>0.37631999999999999</v>
      </c>
      <c r="AO8" s="46">
        <f>[1]Combine!AO8</f>
        <v>0.30861</v>
      </c>
      <c r="AP8" s="46">
        <f>[1]Combine!AP8</f>
        <v>0.46392</v>
      </c>
      <c r="AQ8" s="46"/>
      <c r="AR8" s="46"/>
      <c r="AS8" s="46"/>
      <c r="AT8" s="46"/>
    </row>
    <row r="9" spans="1:46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</row>
    <row r="10" spans="1:46" x14ac:dyDescent="0.25">
      <c r="A10" s="46"/>
      <c r="B10" s="46" t="str">
        <f>[1]Combine!B10</f>
        <v>Diffusion</v>
      </c>
      <c r="C10" s="46" t="str">
        <f>[1]Combine!C10</f>
        <v>Kgi</v>
      </c>
      <c r="D10" s="46" t="str">
        <f>[1]Combine!D10</f>
        <v>Kga</v>
      </c>
      <c r="E10" s="46" t="str">
        <f>[1]Combine!E10</f>
        <v>Kig</v>
      </c>
      <c r="F10" s="46" t="str">
        <f>[1]Combine!F10</f>
        <v>Kag</v>
      </c>
      <c r="G10" s="46" t="str">
        <f>[1]Combine!G10</f>
        <v>Kia</v>
      </c>
      <c r="H10" s="46" t="str">
        <f>[1]Combine!H10</f>
        <v>Kai</v>
      </c>
      <c r="I10" s="46" t="str">
        <f>[1]Combine!I10</f>
        <v>Cgi</v>
      </c>
      <c r="J10" s="46" t="str">
        <f>[1]Combine!J10</f>
        <v>Cig</v>
      </c>
      <c r="K10" s="46" t="str">
        <f>[1]Combine!K10</f>
        <v>Cag</v>
      </c>
      <c r="L10" s="46" t="str">
        <f>[1]Combine!L10</f>
        <v>Cga</v>
      </c>
      <c r="M10" s="46" t="str">
        <f>[1]Combine!M10</f>
        <v>Cia</v>
      </c>
      <c r="N10" s="46" t="str">
        <f>[1]Combine!N10</f>
        <v>Cai</v>
      </c>
      <c r="O10" s="46" t="str">
        <f>[1]Combine!O10</f>
        <v>md</v>
      </c>
      <c r="P10" s="46" t="str">
        <f>[1]Combine!P10</f>
        <v>p</v>
      </c>
      <c r="Q10" s="46" t="str">
        <f>[1]Combine!Q10</f>
        <v>DIC</v>
      </c>
      <c r="R10" s="46" t="str">
        <f>[1]Combine!R10</f>
        <v>PSRF</v>
      </c>
      <c r="S10" s="46" t="str">
        <f>[1]Combine!S10</f>
        <v>Kgi_rhat</v>
      </c>
      <c r="T10" s="46" t="str">
        <f>[1]Combine!T10</f>
        <v>Kga_rhat</v>
      </c>
      <c r="U10" s="46" t="str">
        <f>[1]Combine!U10</f>
        <v>Kig_rhat</v>
      </c>
      <c r="V10" s="46" t="str">
        <f>[1]Combine!V10</f>
        <v>Kag_rhat</v>
      </c>
      <c r="W10" s="46" t="str">
        <f>[1]Combine!W10</f>
        <v>Kia_rhat</v>
      </c>
      <c r="X10" s="46" t="str">
        <f>[1]Combine!X10</f>
        <v>Kai_rhat</v>
      </c>
      <c r="Y10" s="46" t="str">
        <f>[1]Combine!Y10</f>
        <v>Cgi_rhat</v>
      </c>
      <c r="Z10" s="46" t="str">
        <f>[1]Combine!Z10</f>
        <v>Cig_rhat</v>
      </c>
      <c r="AA10" s="46" t="str">
        <f>[1]Combine!AA10</f>
        <v>Cag_rhat</v>
      </c>
      <c r="AB10" s="46" t="str">
        <f>[1]Combine!AB10</f>
        <v>Cga_rhat</v>
      </c>
      <c r="AC10" s="46" t="str">
        <f>[1]Combine!AC10</f>
        <v>Cia_rhat</v>
      </c>
      <c r="AD10" s="46" t="str">
        <f>[1]Combine!AD10</f>
        <v>Cai_rhat</v>
      </c>
      <c r="AE10" s="46" t="str">
        <f>[1]Combine!AE10</f>
        <v>Kgi_median</v>
      </c>
      <c r="AF10" s="46" t="str">
        <f>[1]Combine!AF10</f>
        <v>Kga_median</v>
      </c>
      <c r="AG10" s="46" t="str">
        <f>[1]Combine!AG10</f>
        <v>Kig_median</v>
      </c>
      <c r="AH10" s="46" t="str">
        <f>[1]Combine!AH10</f>
        <v>Kag_median</v>
      </c>
      <c r="AI10" s="46" t="str">
        <f>[1]Combine!AI10</f>
        <v>Kia_median</v>
      </c>
      <c r="AJ10" s="46" t="str">
        <f>[1]Combine!AJ10</f>
        <v>Kai_median</v>
      </c>
      <c r="AK10" s="46" t="str">
        <f>[1]Combine!AK10</f>
        <v>Cgi_median</v>
      </c>
      <c r="AL10" s="46" t="str">
        <f>[1]Combine!AL10</f>
        <v>Cig_median</v>
      </c>
      <c r="AM10" s="46" t="str">
        <f>[1]Combine!AM10</f>
        <v>Cag_median</v>
      </c>
      <c r="AN10" s="46" t="str">
        <f>[1]Combine!AN10</f>
        <v>Cga_median</v>
      </c>
      <c r="AO10" s="46" t="str">
        <f>[1]Combine!AO10</f>
        <v>Cia_median</v>
      </c>
      <c r="AP10" s="46" t="str">
        <f>[1]Combine!AP10</f>
        <v>Cai_median</v>
      </c>
      <c r="AQ10" s="46"/>
      <c r="AR10" s="46"/>
      <c r="AS10" s="46"/>
      <c r="AT10" s="46"/>
    </row>
    <row r="11" spans="1:46" x14ac:dyDescent="0.25">
      <c r="A11" s="46"/>
      <c r="B11" s="46">
        <f>[1]Combine!B11</f>
        <v>1980</v>
      </c>
      <c r="C11" s="46">
        <f>[1]Combine!C11</f>
        <v>0.5262</v>
      </c>
      <c r="D11" s="46">
        <f>[1]Combine!D11</f>
        <v>0.45567999999999997</v>
      </c>
      <c r="E11" s="46">
        <f>[1]Combine!E11</f>
        <v>0.22722999999999999</v>
      </c>
      <c r="F11" s="46">
        <f>[1]Combine!F11</f>
        <v>0.17909</v>
      </c>
      <c r="G11" s="46">
        <f>[1]Combine!G11</f>
        <v>0.34426000000000001</v>
      </c>
      <c r="H11" s="46">
        <f>[1]Combine!H11</f>
        <v>0.11676</v>
      </c>
      <c r="I11" s="46">
        <f>[1]Combine!I11</f>
        <v>0</v>
      </c>
      <c r="J11" s="46">
        <f>[1]Combine!J11</f>
        <v>0</v>
      </c>
      <c r="K11" s="46">
        <f>[1]Combine!K11</f>
        <v>0</v>
      </c>
      <c r="L11" s="46">
        <f>[1]Combine!L11</f>
        <v>0</v>
      </c>
      <c r="M11" s="46">
        <f>[1]Combine!M11</f>
        <v>0</v>
      </c>
      <c r="N11" s="46">
        <f>[1]Combine!N11</f>
        <v>0</v>
      </c>
      <c r="O11" s="46">
        <f>[1]Combine!O11</f>
        <v>-95.17</v>
      </c>
      <c r="P11" s="46">
        <f>[1]Combine!P11</f>
        <v>9.4979999999999993</v>
      </c>
      <c r="Q11" s="46">
        <f>[1]Combine!Q11</f>
        <v>-85.68</v>
      </c>
      <c r="R11" s="46">
        <f>[1]Combine!R11</f>
        <v>1</v>
      </c>
      <c r="S11" s="46">
        <f>[1]Combine!S11</f>
        <v>1</v>
      </c>
      <c r="T11" s="46">
        <f>[1]Combine!T11</f>
        <v>1</v>
      </c>
      <c r="U11" s="46">
        <f>[1]Combine!U11</f>
        <v>1</v>
      </c>
      <c r="V11" s="46">
        <f>[1]Combine!V11</f>
        <v>1</v>
      </c>
      <c r="W11" s="46">
        <f>[1]Combine!W11</f>
        <v>1</v>
      </c>
      <c r="X11" s="46">
        <f>[1]Combine!X11</f>
        <v>1</v>
      </c>
      <c r="Y11" s="46" t="e">
        <f>[1]Combine!Y11</f>
        <v>#N/A</v>
      </c>
      <c r="Z11" s="46" t="e">
        <f>[1]Combine!Z11</f>
        <v>#N/A</v>
      </c>
      <c r="AA11" s="46" t="e">
        <f>[1]Combine!AA11</f>
        <v>#N/A</v>
      </c>
      <c r="AB11" s="46" t="e">
        <f>[1]Combine!AB11</f>
        <v>#N/A</v>
      </c>
      <c r="AC11" s="46" t="e">
        <f>[1]Combine!AC11</f>
        <v>#N/A</v>
      </c>
      <c r="AD11" s="46" t="e">
        <f>[1]Combine!AD11</f>
        <v>#N/A</v>
      </c>
      <c r="AE11" s="46">
        <f>[1]Combine!AE11</f>
        <v>0.53254000000000001</v>
      </c>
      <c r="AF11" s="46">
        <f>[1]Combine!AF11</f>
        <v>0.44257000000000002</v>
      </c>
      <c r="AG11" s="46">
        <f>[1]Combine!AG11</f>
        <v>0.21102000000000001</v>
      </c>
      <c r="AH11" s="46">
        <f>[1]Combine!AH11</f>
        <v>0.17743999999999999</v>
      </c>
      <c r="AI11" s="46">
        <f>[1]Combine!AI11</f>
        <v>0.32338</v>
      </c>
      <c r="AJ11" s="46">
        <f>[1]Combine!AJ11</f>
        <v>9.9150000000000002E-2</v>
      </c>
      <c r="AK11" s="46" t="e">
        <f>[1]Combine!AK11</f>
        <v>#N/A</v>
      </c>
      <c r="AL11" s="46" t="e">
        <f>[1]Combine!AL11</f>
        <v>#N/A</v>
      </c>
      <c r="AM11" s="46" t="e">
        <f>[1]Combine!AM11</f>
        <v>#N/A</v>
      </c>
      <c r="AN11" s="46" t="e">
        <f>[1]Combine!AN11</f>
        <v>#N/A</v>
      </c>
      <c r="AO11" s="46" t="e">
        <f>[1]Combine!AO11</f>
        <v>#N/A</v>
      </c>
      <c r="AP11" s="46" t="e">
        <f>[1]Combine!AP11</f>
        <v>#N/A</v>
      </c>
      <c r="AQ11" s="46"/>
      <c r="AR11" s="46"/>
      <c r="AS11" s="46"/>
      <c r="AT11" s="46"/>
    </row>
    <row r="12" spans="1:46" x14ac:dyDescent="0.25">
      <c r="A12" s="46"/>
      <c r="B12" s="46">
        <f>[1]Combine!B12</f>
        <v>1981</v>
      </c>
      <c r="C12" s="46">
        <f>[1]Combine!C12</f>
        <v>0.41549999999999998</v>
      </c>
      <c r="D12" s="46">
        <f>[1]Combine!D12</f>
        <v>0.29137999999999997</v>
      </c>
      <c r="E12" s="46">
        <f>[1]Combine!E12</f>
        <v>0.25802000000000003</v>
      </c>
      <c r="F12" s="46">
        <f>[1]Combine!F12</f>
        <v>0.13485</v>
      </c>
      <c r="G12" s="46">
        <f>[1]Combine!G12</f>
        <v>0.21798999999999999</v>
      </c>
      <c r="H12" s="46">
        <f>[1]Combine!H12</f>
        <v>7.4200000000000002E-2</v>
      </c>
      <c r="I12" s="46">
        <f>[1]Combine!I12</f>
        <v>0</v>
      </c>
      <c r="J12" s="46">
        <f>[1]Combine!J12</f>
        <v>0</v>
      </c>
      <c r="K12" s="46">
        <f>[1]Combine!K12</f>
        <v>0</v>
      </c>
      <c r="L12" s="46">
        <f>[1]Combine!L12</f>
        <v>0</v>
      </c>
      <c r="M12" s="46">
        <f>[1]Combine!M12</f>
        <v>0</v>
      </c>
      <c r="N12" s="46">
        <f>[1]Combine!N12</f>
        <v>0</v>
      </c>
      <c r="O12" s="46">
        <f>[1]Combine!O12</f>
        <v>-97.56</v>
      </c>
      <c r="P12" s="46">
        <f>[1]Combine!P12</f>
        <v>10.9</v>
      </c>
      <c r="Q12" s="46">
        <f>[1]Combine!Q12</f>
        <v>-86.66</v>
      </c>
      <c r="R12" s="46">
        <f>[1]Combine!R12</f>
        <v>1</v>
      </c>
      <c r="S12" s="46">
        <f>[1]Combine!S12</f>
        <v>1</v>
      </c>
      <c r="T12" s="46">
        <f>[1]Combine!T12</f>
        <v>1</v>
      </c>
      <c r="U12" s="46">
        <f>[1]Combine!U12</f>
        <v>1</v>
      </c>
      <c r="V12" s="46">
        <f>[1]Combine!V12</f>
        <v>1</v>
      </c>
      <c r="W12" s="46">
        <f>[1]Combine!W12</f>
        <v>1</v>
      </c>
      <c r="X12" s="46">
        <f>[1]Combine!X12</f>
        <v>1</v>
      </c>
      <c r="Y12" s="46" t="e">
        <f>[1]Combine!Y12</f>
        <v>#N/A</v>
      </c>
      <c r="Z12" s="46" t="e">
        <f>[1]Combine!Z12</f>
        <v>#N/A</v>
      </c>
      <c r="AA12" s="46" t="e">
        <f>[1]Combine!AA12</f>
        <v>#N/A</v>
      </c>
      <c r="AB12" s="46" t="e">
        <f>[1]Combine!AB12</f>
        <v>#N/A</v>
      </c>
      <c r="AC12" s="46" t="e">
        <f>[1]Combine!AC12</f>
        <v>#N/A</v>
      </c>
      <c r="AD12" s="46" t="e">
        <f>[1]Combine!AD12</f>
        <v>#N/A</v>
      </c>
      <c r="AE12" s="46">
        <f>[1]Combine!AE12</f>
        <v>0.40947499999999998</v>
      </c>
      <c r="AF12" s="46">
        <f>[1]Combine!AF12</f>
        <v>0.27176099999999997</v>
      </c>
      <c r="AG12" s="46">
        <f>[1]Combine!AG12</f>
        <v>0.248472</v>
      </c>
      <c r="AH12" s="46">
        <f>[1]Combine!AH12</f>
        <v>0.13179099999999999</v>
      </c>
      <c r="AI12" s="46">
        <f>[1]Combine!AI12</f>
        <v>0.19945099999999999</v>
      </c>
      <c r="AJ12" s="46">
        <f>[1]Combine!AJ12</f>
        <v>6.2023000000000002E-2</v>
      </c>
      <c r="AK12" s="46" t="e">
        <f>[1]Combine!AK12</f>
        <v>#N/A</v>
      </c>
      <c r="AL12" s="46" t="e">
        <f>[1]Combine!AL12</f>
        <v>#N/A</v>
      </c>
      <c r="AM12" s="46" t="e">
        <f>[1]Combine!AM12</f>
        <v>#N/A</v>
      </c>
      <c r="AN12" s="46" t="e">
        <f>[1]Combine!AN12</f>
        <v>#N/A</v>
      </c>
      <c r="AO12" s="46" t="e">
        <f>[1]Combine!AO12</f>
        <v>#N/A</v>
      </c>
      <c r="AP12" s="46" t="e">
        <f>[1]Combine!AP12</f>
        <v>#N/A</v>
      </c>
      <c r="AQ12" s="46"/>
      <c r="AR12" s="46"/>
      <c r="AS12" s="46"/>
      <c r="AT12" s="46"/>
    </row>
    <row r="13" spans="1:46" x14ac:dyDescent="0.25">
      <c r="A13" s="46"/>
      <c r="B13" s="46">
        <f>[1]Combine!B13</f>
        <v>1982</v>
      </c>
      <c r="C13" s="46">
        <f>[1]Combine!C13</f>
        <v>0.65910999999999997</v>
      </c>
      <c r="D13" s="46">
        <f>[1]Combine!D13</f>
        <v>0.23635999999999999</v>
      </c>
      <c r="E13" s="46">
        <f>[1]Combine!E13</f>
        <v>0.42503999999999997</v>
      </c>
      <c r="F13" s="46">
        <f>[1]Combine!F13</f>
        <v>0.12255000000000001</v>
      </c>
      <c r="G13" s="46">
        <f>[1]Combine!G13</f>
        <v>0.25402000000000002</v>
      </c>
      <c r="H13" s="46">
        <f>[1]Combine!H13</f>
        <v>6.633E-2</v>
      </c>
      <c r="I13" s="46">
        <f>[1]Combine!I13</f>
        <v>0</v>
      </c>
      <c r="J13" s="46">
        <f>[1]Combine!J13</f>
        <v>0</v>
      </c>
      <c r="K13" s="46">
        <f>[1]Combine!K13</f>
        <v>0</v>
      </c>
      <c r="L13" s="46">
        <f>[1]Combine!L13</f>
        <v>0</v>
      </c>
      <c r="M13" s="46">
        <f>[1]Combine!M13</f>
        <v>0</v>
      </c>
      <c r="N13" s="46">
        <f>[1]Combine!N13</f>
        <v>0</v>
      </c>
      <c r="O13" s="46">
        <f>[1]Combine!O13</f>
        <v>-89.63</v>
      </c>
      <c r="P13" s="46">
        <f>[1]Combine!P13</f>
        <v>10.96</v>
      </c>
      <c r="Q13" s="46">
        <f>[1]Combine!Q13</f>
        <v>-78.680000000000007</v>
      </c>
      <c r="R13" s="46">
        <f>[1]Combine!R13</f>
        <v>1.01</v>
      </c>
      <c r="S13" s="46">
        <f>[1]Combine!S13</f>
        <v>1</v>
      </c>
      <c r="T13" s="46">
        <f>[1]Combine!T13</f>
        <v>1</v>
      </c>
      <c r="U13" s="46">
        <f>[1]Combine!U13</f>
        <v>1.01</v>
      </c>
      <c r="V13" s="46">
        <f>[1]Combine!V13</f>
        <v>1</v>
      </c>
      <c r="W13" s="46">
        <f>[1]Combine!W13</f>
        <v>1.01</v>
      </c>
      <c r="X13" s="46">
        <f>[1]Combine!X13</f>
        <v>1</v>
      </c>
      <c r="Y13" s="46" t="e">
        <f>[1]Combine!Y13</f>
        <v>#N/A</v>
      </c>
      <c r="Z13" s="46" t="e">
        <f>[1]Combine!Z13</f>
        <v>#N/A</v>
      </c>
      <c r="AA13" s="46" t="e">
        <f>[1]Combine!AA13</f>
        <v>#N/A</v>
      </c>
      <c r="AB13" s="46" t="e">
        <f>[1]Combine!AB13</f>
        <v>#N/A</v>
      </c>
      <c r="AC13" s="46" t="e">
        <f>[1]Combine!AC13</f>
        <v>#N/A</v>
      </c>
      <c r="AD13" s="46" t="e">
        <f>[1]Combine!AD13</f>
        <v>#N/A</v>
      </c>
      <c r="AE13" s="46">
        <f>[1]Combine!AE13</f>
        <v>0.66713999999999996</v>
      </c>
      <c r="AF13" s="46">
        <f>[1]Combine!AF13</f>
        <v>0.20784</v>
      </c>
      <c r="AG13" s="46">
        <f>[1]Combine!AG13</f>
        <v>0.43248999999999999</v>
      </c>
      <c r="AH13" s="46">
        <f>[1]Combine!AH13</f>
        <v>0.11441999999999999</v>
      </c>
      <c r="AI13" s="46">
        <f>[1]Combine!AI13</f>
        <v>0.23238</v>
      </c>
      <c r="AJ13" s="46">
        <f>[1]Combine!AJ13</f>
        <v>5.8439999999999999E-2</v>
      </c>
      <c r="AK13" s="46" t="e">
        <f>[1]Combine!AK13</f>
        <v>#N/A</v>
      </c>
      <c r="AL13" s="46" t="e">
        <f>[1]Combine!AL13</f>
        <v>#N/A</v>
      </c>
      <c r="AM13" s="46" t="e">
        <f>[1]Combine!AM13</f>
        <v>#N/A</v>
      </c>
      <c r="AN13" s="46" t="e">
        <f>[1]Combine!AN13</f>
        <v>#N/A</v>
      </c>
      <c r="AO13" s="46" t="e">
        <f>[1]Combine!AO13</f>
        <v>#N/A</v>
      </c>
      <c r="AP13" s="46" t="e">
        <f>[1]Combine!AP13</f>
        <v>#N/A</v>
      </c>
      <c r="AQ13" s="46"/>
      <c r="AR13" s="46"/>
      <c r="AS13" s="46"/>
      <c r="AT13" s="46"/>
    </row>
    <row r="14" spans="1:46" x14ac:dyDescent="0.25">
      <c r="A14" s="46"/>
      <c r="B14" s="46">
        <f>[1]Combine!B14</f>
        <v>1983</v>
      </c>
      <c r="C14" s="46">
        <f>[1]Combine!C14</f>
        <v>0.28876000000000002</v>
      </c>
      <c r="D14" s="46">
        <f>[1]Combine!D14</f>
        <v>9.0357999999999994E-2</v>
      </c>
      <c r="E14" s="46">
        <f>[1]Combine!E14</f>
        <v>9.6392000000000005E-2</v>
      </c>
      <c r="F14" s="46">
        <f>[1]Combine!F14</f>
        <v>7.0599999999999996E-2</v>
      </c>
      <c r="G14" s="46">
        <f>[1]Combine!G14</f>
        <v>0.36199799999999999</v>
      </c>
      <c r="H14" s="46">
        <f>[1]Combine!H14</f>
        <v>0.10813</v>
      </c>
      <c r="I14" s="46">
        <f>[1]Combine!I14</f>
        <v>0</v>
      </c>
      <c r="J14" s="46">
        <f>[1]Combine!J14</f>
        <v>0</v>
      </c>
      <c r="K14" s="46">
        <f>[1]Combine!K14</f>
        <v>0</v>
      </c>
      <c r="L14" s="46">
        <f>[1]Combine!L14</f>
        <v>0</v>
      </c>
      <c r="M14" s="46">
        <f>[1]Combine!M14</f>
        <v>0</v>
      </c>
      <c r="N14" s="46">
        <f>[1]Combine!N14</f>
        <v>0</v>
      </c>
      <c r="O14" s="46">
        <f>[1]Combine!O14</f>
        <v>-102.1</v>
      </c>
      <c r="P14" s="46">
        <f>[1]Combine!P14</f>
        <v>12.55</v>
      </c>
      <c r="Q14" s="46">
        <f>[1]Combine!Q14</f>
        <v>-89.58</v>
      </c>
      <c r="R14" s="46">
        <f>[1]Combine!R14</f>
        <v>1</v>
      </c>
      <c r="S14" s="46">
        <f>[1]Combine!S14</f>
        <v>1</v>
      </c>
      <c r="T14" s="46">
        <f>[1]Combine!T14</f>
        <v>1</v>
      </c>
      <c r="U14" s="46">
        <f>[1]Combine!U14</f>
        <v>1</v>
      </c>
      <c r="V14" s="46">
        <f>[1]Combine!V14</f>
        <v>1</v>
      </c>
      <c r="W14" s="46">
        <f>[1]Combine!W14</f>
        <v>1</v>
      </c>
      <c r="X14" s="46">
        <f>[1]Combine!X14</f>
        <v>1</v>
      </c>
      <c r="Y14" s="46" t="e">
        <f>[1]Combine!Y14</f>
        <v>#N/A</v>
      </c>
      <c r="Z14" s="46" t="e">
        <f>[1]Combine!Z14</f>
        <v>#N/A</v>
      </c>
      <c r="AA14" s="46" t="e">
        <f>[1]Combine!AA14</f>
        <v>#N/A</v>
      </c>
      <c r="AB14" s="46" t="e">
        <f>[1]Combine!AB14</f>
        <v>#N/A</v>
      </c>
      <c r="AC14" s="46" t="e">
        <f>[1]Combine!AC14</f>
        <v>#N/A</v>
      </c>
      <c r="AD14" s="46" t="e">
        <f>[1]Combine!AD14</f>
        <v>#N/A</v>
      </c>
      <c r="AE14" s="46">
        <f>[1]Combine!AE14</f>
        <v>0.302257</v>
      </c>
      <c r="AF14" s="46">
        <f>[1]Combine!AF14</f>
        <v>7.0513999999999993E-2</v>
      </c>
      <c r="AG14" s="46">
        <f>[1]Combine!AG14</f>
        <v>8.5642999999999997E-2</v>
      </c>
      <c r="AH14" s="46">
        <f>[1]Combine!AH14</f>
        <v>7.2995000000000004E-2</v>
      </c>
      <c r="AI14" s="46">
        <f>[1]Combine!AI14</f>
        <v>0.347742</v>
      </c>
      <c r="AJ14" s="46">
        <f>[1]Combine!AJ14</f>
        <v>9.6254000000000006E-2</v>
      </c>
      <c r="AK14" s="46" t="e">
        <f>[1]Combine!AK14</f>
        <v>#N/A</v>
      </c>
      <c r="AL14" s="46" t="e">
        <f>[1]Combine!AL14</f>
        <v>#N/A</v>
      </c>
      <c r="AM14" s="46" t="e">
        <f>[1]Combine!AM14</f>
        <v>#N/A</v>
      </c>
      <c r="AN14" s="46" t="e">
        <f>[1]Combine!AN14</f>
        <v>#N/A</v>
      </c>
      <c r="AO14" s="46" t="e">
        <f>[1]Combine!AO14</f>
        <v>#N/A</v>
      </c>
      <c r="AP14" s="46" t="e">
        <f>[1]Combine!AP14</f>
        <v>#N/A</v>
      </c>
      <c r="AQ14" s="46"/>
      <c r="AR14" s="46"/>
      <c r="AS14" s="46"/>
      <c r="AT14" s="46"/>
    </row>
    <row r="15" spans="1:46" x14ac:dyDescent="0.25">
      <c r="A15" s="46"/>
      <c r="B15" s="46">
        <f>[1]Combine!B15</f>
        <v>1984</v>
      </c>
      <c r="C15" s="46">
        <f>[1]Combine!C15</f>
        <v>0.20612</v>
      </c>
      <c r="D15" s="46">
        <f>[1]Combine!D15</f>
        <v>0.1164</v>
      </c>
      <c r="E15" s="46">
        <f>[1]Combine!E15</f>
        <v>8.1210000000000004E-2</v>
      </c>
      <c r="F15" s="46">
        <f>[1]Combine!F15</f>
        <v>4.8759999999999998E-2</v>
      </c>
      <c r="G15" s="46">
        <f>[1]Combine!G15</f>
        <v>0.31219000000000002</v>
      </c>
      <c r="H15" s="46">
        <f>[1]Combine!H15</f>
        <v>0.11176</v>
      </c>
      <c r="I15" s="46">
        <f>[1]Combine!I15</f>
        <v>0</v>
      </c>
      <c r="J15" s="46">
        <f>[1]Combine!J15</f>
        <v>0</v>
      </c>
      <c r="K15" s="46">
        <f>[1]Combine!K15</f>
        <v>0</v>
      </c>
      <c r="L15" s="46">
        <f>[1]Combine!L15</f>
        <v>0</v>
      </c>
      <c r="M15" s="46">
        <f>[1]Combine!M15</f>
        <v>0</v>
      </c>
      <c r="N15" s="46">
        <f>[1]Combine!N15</f>
        <v>0</v>
      </c>
      <c r="O15" s="46">
        <f>[1]Combine!O15</f>
        <v>-78.5</v>
      </c>
      <c r="P15" s="46">
        <f>[1]Combine!P15</f>
        <v>10.69</v>
      </c>
      <c r="Q15" s="46">
        <f>[1]Combine!Q15</f>
        <v>-67.81</v>
      </c>
      <c r="R15" s="46">
        <f>[1]Combine!R15</f>
        <v>1</v>
      </c>
      <c r="S15" s="46">
        <f>[1]Combine!S15</f>
        <v>1</v>
      </c>
      <c r="T15" s="46">
        <f>[1]Combine!T15</f>
        <v>1</v>
      </c>
      <c r="U15" s="46">
        <f>[1]Combine!U15</f>
        <v>1</v>
      </c>
      <c r="V15" s="46">
        <f>[1]Combine!V15</f>
        <v>1</v>
      </c>
      <c r="W15" s="46">
        <f>[1]Combine!W15</f>
        <v>1</v>
      </c>
      <c r="X15" s="46">
        <f>[1]Combine!X15</f>
        <v>1</v>
      </c>
      <c r="Y15" s="46" t="e">
        <f>[1]Combine!Y15</f>
        <v>#N/A</v>
      </c>
      <c r="Z15" s="46" t="e">
        <f>[1]Combine!Z15</f>
        <v>#N/A</v>
      </c>
      <c r="AA15" s="46" t="e">
        <f>[1]Combine!AA15</f>
        <v>#N/A</v>
      </c>
      <c r="AB15" s="46" t="e">
        <f>[1]Combine!AB15</f>
        <v>#N/A</v>
      </c>
      <c r="AC15" s="46" t="e">
        <f>[1]Combine!AC15</f>
        <v>#N/A</v>
      </c>
      <c r="AD15" s="46" t="e">
        <f>[1]Combine!AD15</f>
        <v>#N/A</v>
      </c>
      <c r="AE15" s="46">
        <f>[1]Combine!AE15</f>
        <v>0.21007999999999999</v>
      </c>
      <c r="AF15" s="46">
        <f>[1]Combine!AF15</f>
        <v>0.10255</v>
      </c>
      <c r="AG15" s="46">
        <f>[1]Combine!AG15</f>
        <v>6.6650000000000001E-2</v>
      </c>
      <c r="AH15" s="46">
        <f>[1]Combine!AH15</f>
        <v>4.6030000000000001E-2</v>
      </c>
      <c r="AI15" s="46">
        <f>[1]Combine!AI15</f>
        <v>0.29115000000000002</v>
      </c>
      <c r="AJ15" s="46">
        <f>[1]Combine!AJ15</f>
        <v>9.8900000000000002E-2</v>
      </c>
      <c r="AK15" s="46" t="e">
        <f>[1]Combine!AK15</f>
        <v>#N/A</v>
      </c>
      <c r="AL15" s="46" t="e">
        <f>[1]Combine!AL15</f>
        <v>#N/A</v>
      </c>
      <c r="AM15" s="46" t="e">
        <f>[1]Combine!AM15</f>
        <v>#N/A</v>
      </c>
      <c r="AN15" s="46" t="e">
        <f>[1]Combine!AN15</f>
        <v>#N/A</v>
      </c>
      <c r="AO15" s="46" t="e">
        <f>[1]Combine!AO15</f>
        <v>#N/A</v>
      </c>
      <c r="AP15" s="46" t="e">
        <f>[1]Combine!AP15</f>
        <v>#N/A</v>
      </c>
      <c r="AQ15" s="46"/>
      <c r="AR15" s="46"/>
      <c r="AS15" s="46"/>
      <c r="AT15" s="46"/>
    </row>
    <row r="16" spans="1:46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</row>
    <row r="17" spans="1:46" x14ac:dyDescent="0.25">
      <c r="A17" s="46"/>
      <c r="B17" s="46" t="str">
        <f>[1]Combine!B17</f>
        <v>Contagion</v>
      </c>
      <c r="C17" s="46" t="str">
        <f>[1]Combine!C17</f>
        <v>Tgi</v>
      </c>
      <c r="D17" s="46" t="str">
        <f>[1]Combine!D17</f>
        <v>Tga</v>
      </c>
      <c r="E17" s="46" t="str">
        <f>[1]Combine!E17</f>
        <v>Tig</v>
      </c>
      <c r="F17" s="46" t="str">
        <f>[1]Combine!F17</f>
        <v>Tag</v>
      </c>
      <c r="G17" s="46" t="str">
        <f>[1]Combine!G17</f>
        <v>Tia</v>
      </c>
      <c r="H17" s="46" t="str">
        <f>[1]Combine!H17</f>
        <v>Tai</v>
      </c>
      <c r="I17" s="46" t="str">
        <f>[1]Combine!I17</f>
        <v>Cgi</v>
      </c>
      <c r="J17" s="46" t="str">
        <f>[1]Combine!J17</f>
        <v>Cig</v>
      </c>
      <c r="K17" s="46" t="str">
        <f>[1]Combine!K17</f>
        <v>Cag</v>
      </c>
      <c r="L17" s="46" t="str">
        <f>[1]Combine!L17</f>
        <v>Cga</v>
      </c>
      <c r="M17" s="46" t="str">
        <f>[1]Combine!M17</f>
        <v>Cia</v>
      </c>
      <c r="N17" s="46" t="str">
        <f>[1]Combine!N17</f>
        <v>Cai</v>
      </c>
      <c r="O17" s="46" t="str">
        <f>[1]Combine!O17</f>
        <v>md</v>
      </c>
      <c r="P17" s="46" t="str">
        <f>[1]Combine!P17</f>
        <v>p</v>
      </c>
      <c r="Q17" s="46" t="str">
        <f>[1]Combine!Q17</f>
        <v>DIC</v>
      </c>
      <c r="R17" s="46" t="str">
        <f>[1]Combine!R17</f>
        <v>PSRF</v>
      </c>
      <c r="S17" s="46" t="str">
        <f>[1]Combine!S17</f>
        <v>Tgi_rhat</v>
      </c>
      <c r="T17" s="46" t="str">
        <f>[1]Combine!T17</f>
        <v>Tga_rhat</v>
      </c>
      <c r="U17" s="46" t="str">
        <f>[1]Combine!U17</f>
        <v>Tig_rhat</v>
      </c>
      <c r="V17" s="46" t="str">
        <f>[1]Combine!V17</f>
        <v>Tag_rhat</v>
      </c>
      <c r="W17" s="46" t="str">
        <f>[1]Combine!W17</f>
        <v>Tia_rhat</v>
      </c>
      <c r="X17" s="46" t="str">
        <f>[1]Combine!X17</f>
        <v>Tai_rhat</v>
      </c>
      <c r="Y17" s="46" t="str">
        <f>[1]Combine!Y17</f>
        <v>Cgi_rhat</v>
      </c>
      <c r="Z17" s="46" t="str">
        <f>[1]Combine!Z17</f>
        <v>Cig_rhat</v>
      </c>
      <c r="AA17" s="46" t="str">
        <f>[1]Combine!AA17</f>
        <v>Cag_rhat</v>
      </c>
      <c r="AB17" s="46" t="str">
        <f>[1]Combine!AB17</f>
        <v>Cga_rhat</v>
      </c>
      <c r="AC17" s="46" t="str">
        <f>[1]Combine!AC17</f>
        <v>Cia_rhat</v>
      </c>
      <c r="AD17" s="46" t="str">
        <f>[1]Combine!AD17</f>
        <v>Cai_rhat</v>
      </c>
      <c r="AE17" s="46" t="str">
        <f>[1]Combine!AE17</f>
        <v>Tgi_median</v>
      </c>
      <c r="AF17" s="46" t="str">
        <f>[1]Combine!AF17</f>
        <v>Tga_median</v>
      </c>
      <c r="AG17" s="46" t="str">
        <f>[1]Combine!AG17</f>
        <v>Tig_median</v>
      </c>
      <c r="AH17" s="46" t="str">
        <f>[1]Combine!AH17</f>
        <v>Tag_median</v>
      </c>
      <c r="AI17" s="46" t="str">
        <f>[1]Combine!AI17</f>
        <v>Tia_median</v>
      </c>
      <c r="AJ17" s="46" t="str">
        <f>[1]Combine!AJ17</f>
        <v>Tai_median</v>
      </c>
      <c r="AK17" s="46" t="str">
        <f>[1]Combine!AK17</f>
        <v>Cgi_median</v>
      </c>
      <c r="AL17" s="46" t="str">
        <f>[1]Combine!AL17</f>
        <v>Cig_median</v>
      </c>
      <c r="AM17" s="46" t="str">
        <f>[1]Combine!AM17</f>
        <v>Cag_median</v>
      </c>
      <c r="AN17" s="46" t="str">
        <f>[1]Combine!AN17</f>
        <v>Cga_median</v>
      </c>
      <c r="AO17" s="46" t="str">
        <f>[1]Combine!AO17</f>
        <v>Cia_median</v>
      </c>
      <c r="AP17" s="46" t="str">
        <f>[1]Combine!AP17</f>
        <v>Cai_median</v>
      </c>
      <c r="AQ17" s="46"/>
      <c r="AR17" s="46"/>
      <c r="AS17" s="46"/>
      <c r="AT17" s="46"/>
    </row>
    <row r="18" spans="1:46" x14ac:dyDescent="0.25">
      <c r="A18" s="46"/>
      <c r="B18" s="46">
        <f>[1]Combine!B18</f>
        <v>1980</v>
      </c>
      <c r="C18" s="46">
        <f>[1]Combine!C18</f>
        <v>0.15351999999999999</v>
      </c>
      <c r="D18" s="46">
        <f>[1]Combine!D18</f>
        <v>9.2289999999999997E-2</v>
      </c>
      <c r="E18" s="46">
        <f>[1]Combine!E18</f>
        <v>0.22377</v>
      </c>
      <c r="F18" s="46">
        <f>[1]Combine!F18</f>
        <v>0.31911</v>
      </c>
      <c r="G18" s="46">
        <f>[1]Combine!G18</f>
        <v>0.13259000000000001</v>
      </c>
      <c r="H18" s="46">
        <f>[1]Combine!H18</f>
        <v>0.24501000000000001</v>
      </c>
      <c r="I18" s="46">
        <f>[1]Combine!I18</f>
        <v>1</v>
      </c>
      <c r="J18" s="46">
        <f>[1]Combine!J18</f>
        <v>1</v>
      </c>
      <c r="K18" s="46">
        <f>[1]Combine!K18</f>
        <v>1</v>
      </c>
      <c r="L18" s="46">
        <f>[1]Combine!L18</f>
        <v>1</v>
      </c>
      <c r="M18" s="46">
        <f>[1]Combine!M18</f>
        <v>1</v>
      </c>
      <c r="N18" s="46">
        <f>[1]Combine!N18</f>
        <v>1</v>
      </c>
      <c r="O18" s="46">
        <f>[1]Combine!O18</f>
        <v>-74.760000000000005</v>
      </c>
      <c r="P18" s="46">
        <f>[1]Combine!P18</f>
        <v>9.0299999999999994</v>
      </c>
      <c r="Q18" s="46">
        <f>[1]Combine!Q18</f>
        <v>-65.73</v>
      </c>
      <c r="R18" s="46">
        <f>[1]Combine!R18</f>
        <v>1</v>
      </c>
      <c r="S18" s="46">
        <f>[1]Combine!S18</f>
        <v>1</v>
      </c>
      <c r="T18" s="46">
        <f>[1]Combine!T18</f>
        <v>1</v>
      </c>
      <c r="U18" s="46">
        <f>[1]Combine!U18</f>
        <v>1</v>
      </c>
      <c r="V18" s="46">
        <f>[1]Combine!V18</f>
        <v>1</v>
      </c>
      <c r="W18" s="46">
        <f>[1]Combine!W18</f>
        <v>1</v>
      </c>
      <c r="X18" s="46">
        <f>[1]Combine!X18</f>
        <v>1</v>
      </c>
      <c r="Y18" s="46" t="e">
        <f>[1]Combine!Y18</f>
        <v>#N/A</v>
      </c>
      <c r="Z18" s="46" t="e">
        <f>[1]Combine!Z18</f>
        <v>#N/A</v>
      </c>
      <c r="AA18" s="46" t="e">
        <f>[1]Combine!AA18</f>
        <v>#N/A</v>
      </c>
      <c r="AB18" s="46" t="e">
        <f>[1]Combine!AB18</f>
        <v>#N/A</v>
      </c>
      <c r="AC18" s="46" t="e">
        <f>[1]Combine!AC18</f>
        <v>#N/A</v>
      </c>
      <c r="AD18" s="46" t="e">
        <f>[1]Combine!AD18</f>
        <v>#N/A</v>
      </c>
      <c r="AE18" s="46">
        <f>[1]Combine!AE18</f>
        <v>0.11924999999999999</v>
      </c>
      <c r="AF18" s="46">
        <f>[1]Combine!AF18</f>
        <v>7.2959999999999997E-2</v>
      </c>
      <c r="AG18" s="46">
        <f>[1]Combine!AG18</f>
        <v>0.16807</v>
      </c>
      <c r="AH18" s="46">
        <f>[1]Combine!AH18</f>
        <v>0.26167000000000001</v>
      </c>
      <c r="AI18" s="46">
        <f>[1]Combine!AI18</f>
        <v>0.10876</v>
      </c>
      <c r="AJ18" s="46">
        <f>[1]Combine!AJ18</f>
        <v>0.19051999999999999</v>
      </c>
      <c r="AK18" s="46" t="e">
        <f>[1]Combine!AK18</f>
        <v>#N/A</v>
      </c>
      <c r="AL18" s="46" t="e">
        <f>[1]Combine!AL18</f>
        <v>#N/A</v>
      </c>
      <c r="AM18" s="46" t="e">
        <f>[1]Combine!AM18</f>
        <v>#N/A</v>
      </c>
      <c r="AN18" s="46" t="e">
        <f>[1]Combine!AN18</f>
        <v>#N/A</v>
      </c>
      <c r="AO18" s="46" t="e">
        <f>[1]Combine!AO18</f>
        <v>#N/A</v>
      </c>
      <c r="AP18" s="46" t="e">
        <f>[1]Combine!AP18</f>
        <v>#N/A</v>
      </c>
      <c r="AQ18" s="46"/>
      <c r="AR18" s="46"/>
      <c r="AS18" s="46"/>
      <c r="AT18" s="46"/>
    </row>
    <row r="19" spans="1:46" x14ac:dyDescent="0.25">
      <c r="A19" s="46"/>
      <c r="B19" s="46">
        <f>[1]Combine!B19</f>
        <v>1981</v>
      </c>
      <c r="C19" s="46">
        <f>[1]Combine!C19</f>
        <v>0.18395</v>
      </c>
      <c r="D19" s="46">
        <f>[1]Combine!D19</f>
        <v>8.1059999999999993E-2</v>
      </c>
      <c r="E19" s="46">
        <f>[1]Combine!E19</f>
        <v>0.22175</v>
      </c>
      <c r="F19" s="46">
        <f>[1]Combine!F19</f>
        <v>0.18911</v>
      </c>
      <c r="G19" s="46">
        <f>[1]Combine!G19</f>
        <v>0.1012</v>
      </c>
      <c r="H19" s="46">
        <f>[1]Combine!H19</f>
        <v>0.14799000000000001</v>
      </c>
      <c r="I19" s="46">
        <f>[1]Combine!I19</f>
        <v>1</v>
      </c>
      <c r="J19" s="46">
        <f>[1]Combine!J19</f>
        <v>1</v>
      </c>
      <c r="K19" s="46">
        <f>[1]Combine!K19</f>
        <v>1</v>
      </c>
      <c r="L19" s="46">
        <f>[1]Combine!L19</f>
        <v>1</v>
      </c>
      <c r="M19" s="46">
        <f>[1]Combine!M19</f>
        <v>1</v>
      </c>
      <c r="N19" s="46">
        <f>[1]Combine!N19</f>
        <v>1</v>
      </c>
      <c r="O19" s="46">
        <f>[1]Combine!O19</f>
        <v>-76.739999999999995</v>
      </c>
      <c r="P19" s="46">
        <f>[1]Combine!P19</f>
        <v>10.86</v>
      </c>
      <c r="Q19" s="46">
        <f>[1]Combine!Q19</f>
        <v>-65.88</v>
      </c>
      <c r="R19" s="46">
        <f>[1]Combine!R19</f>
        <v>1</v>
      </c>
      <c r="S19" s="46">
        <f>[1]Combine!S19</f>
        <v>1</v>
      </c>
      <c r="T19" s="46">
        <f>[1]Combine!T19</f>
        <v>1</v>
      </c>
      <c r="U19" s="46">
        <f>[1]Combine!U19</f>
        <v>1</v>
      </c>
      <c r="V19" s="46">
        <f>[1]Combine!V19</f>
        <v>1</v>
      </c>
      <c r="W19" s="46">
        <f>[1]Combine!W19</f>
        <v>1</v>
      </c>
      <c r="X19" s="46">
        <f>[1]Combine!X19</f>
        <v>1</v>
      </c>
      <c r="Y19" s="46" t="e">
        <f>[1]Combine!Y19</f>
        <v>#N/A</v>
      </c>
      <c r="Z19" s="46" t="e">
        <f>[1]Combine!Z19</f>
        <v>#N/A</v>
      </c>
      <c r="AA19" s="46" t="e">
        <f>[1]Combine!AA19</f>
        <v>#N/A</v>
      </c>
      <c r="AB19" s="46" t="e">
        <f>[1]Combine!AB19</f>
        <v>#N/A</v>
      </c>
      <c r="AC19" s="46" t="e">
        <f>[1]Combine!AC19</f>
        <v>#N/A</v>
      </c>
      <c r="AD19" s="46" t="e">
        <f>[1]Combine!AD19</f>
        <v>#N/A</v>
      </c>
      <c r="AE19" s="46">
        <f>[1]Combine!AE19</f>
        <v>0.14371999999999999</v>
      </c>
      <c r="AF19" s="46">
        <f>[1]Combine!AF19</f>
        <v>6.0060000000000002E-2</v>
      </c>
      <c r="AG19" s="46">
        <f>[1]Combine!AG19</f>
        <v>0.16886000000000001</v>
      </c>
      <c r="AH19" s="46">
        <f>[1]Combine!AH19</f>
        <v>0.13655</v>
      </c>
      <c r="AI19" s="46">
        <f>[1]Combine!AI19</f>
        <v>8.022E-2</v>
      </c>
      <c r="AJ19" s="46">
        <f>[1]Combine!AJ19</f>
        <v>0.10525</v>
      </c>
      <c r="AK19" s="46" t="e">
        <f>[1]Combine!AK19</f>
        <v>#N/A</v>
      </c>
      <c r="AL19" s="46" t="e">
        <f>[1]Combine!AL19</f>
        <v>#N/A</v>
      </c>
      <c r="AM19" s="46" t="e">
        <f>[1]Combine!AM19</f>
        <v>#N/A</v>
      </c>
      <c r="AN19" s="46" t="e">
        <f>[1]Combine!AN19</f>
        <v>#N/A</v>
      </c>
      <c r="AO19" s="46" t="e">
        <f>[1]Combine!AO19</f>
        <v>#N/A</v>
      </c>
      <c r="AP19" s="46" t="e">
        <f>[1]Combine!AP19</f>
        <v>#N/A</v>
      </c>
      <c r="AQ19" s="46"/>
      <c r="AR19" s="46"/>
      <c r="AS19" s="46"/>
      <c r="AT19" s="46"/>
    </row>
    <row r="20" spans="1:46" x14ac:dyDescent="0.25">
      <c r="A20" s="46"/>
      <c r="B20" s="46">
        <f>[1]Combine!B20</f>
        <v>1982</v>
      </c>
      <c r="C20" s="46">
        <f>[1]Combine!C20</f>
        <v>0.18994</v>
      </c>
      <c r="D20" s="46">
        <f>[1]Combine!D20</f>
        <v>8.8450000000000001E-2</v>
      </c>
      <c r="E20" s="46">
        <f>[1]Combine!E20</f>
        <v>0.18540000000000001</v>
      </c>
      <c r="F20" s="46">
        <f>[1]Combine!F20</f>
        <v>0.24263999999999999</v>
      </c>
      <c r="G20" s="46">
        <f>[1]Combine!G20</f>
        <v>0.14574000000000001</v>
      </c>
      <c r="H20" s="46">
        <f>[1]Combine!H20</f>
        <v>0.21969</v>
      </c>
      <c r="I20" s="46">
        <f>[1]Combine!I20</f>
        <v>1</v>
      </c>
      <c r="J20" s="46">
        <f>[1]Combine!J20</f>
        <v>1</v>
      </c>
      <c r="K20" s="46">
        <f>[1]Combine!K20</f>
        <v>1</v>
      </c>
      <c r="L20" s="46">
        <f>[1]Combine!L20</f>
        <v>1</v>
      </c>
      <c r="M20" s="46">
        <f>[1]Combine!M20</f>
        <v>1</v>
      </c>
      <c r="N20" s="46">
        <f>[1]Combine!N20</f>
        <v>1</v>
      </c>
      <c r="O20" s="46">
        <f>[1]Combine!O20</f>
        <v>-62.63</v>
      </c>
      <c r="P20" s="46">
        <f>[1]Combine!P20</f>
        <v>9.9730000000000008</v>
      </c>
      <c r="Q20" s="46">
        <f>[1]Combine!Q20</f>
        <v>-52.65</v>
      </c>
      <c r="R20" s="46">
        <f>[1]Combine!R20</f>
        <v>1</v>
      </c>
      <c r="S20" s="46">
        <f>[1]Combine!S20</f>
        <v>1</v>
      </c>
      <c r="T20" s="46">
        <f>[1]Combine!T20</f>
        <v>1</v>
      </c>
      <c r="U20" s="46">
        <f>[1]Combine!U20</f>
        <v>1</v>
      </c>
      <c r="V20" s="46">
        <f>[1]Combine!V20</f>
        <v>1</v>
      </c>
      <c r="W20" s="46">
        <f>[1]Combine!W20</f>
        <v>1</v>
      </c>
      <c r="X20" s="46">
        <f>[1]Combine!X20</f>
        <v>1</v>
      </c>
      <c r="Y20" s="46" t="e">
        <f>[1]Combine!Y20</f>
        <v>#N/A</v>
      </c>
      <c r="Z20" s="46" t="e">
        <f>[1]Combine!Z20</f>
        <v>#N/A</v>
      </c>
      <c r="AA20" s="46" t="e">
        <f>[1]Combine!AA20</f>
        <v>#N/A</v>
      </c>
      <c r="AB20" s="46" t="e">
        <f>[1]Combine!AB20</f>
        <v>#N/A</v>
      </c>
      <c r="AC20" s="46" t="e">
        <f>[1]Combine!AC20</f>
        <v>#N/A</v>
      </c>
      <c r="AD20" s="46" t="e">
        <f>[1]Combine!AD20</f>
        <v>#N/A</v>
      </c>
      <c r="AE20" s="46">
        <f>[1]Combine!AE20</f>
        <v>0.14871999999999999</v>
      </c>
      <c r="AF20" s="46">
        <f>[1]Combine!AF20</f>
        <v>6.6420000000000007E-2</v>
      </c>
      <c r="AG20" s="46">
        <f>[1]Combine!AG20</f>
        <v>0.13622999999999999</v>
      </c>
      <c r="AH20" s="46">
        <f>[1]Combine!AH20</f>
        <v>0.18657000000000001</v>
      </c>
      <c r="AI20" s="46">
        <f>[1]Combine!AI20</f>
        <v>0.12676999999999999</v>
      </c>
      <c r="AJ20" s="46">
        <f>[1]Combine!AJ20</f>
        <v>0.16902</v>
      </c>
      <c r="AK20" s="46" t="e">
        <f>[1]Combine!AK20</f>
        <v>#N/A</v>
      </c>
      <c r="AL20" s="46" t="e">
        <f>[1]Combine!AL20</f>
        <v>#N/A</v>
      </c>
      <c r="AM20" s="46" t="e">
        <f>[1]Combine!AM20</f>
        <v>#N/A</v>
      </c>
      <c r="AN20" s="46" t="e">
        <f>[1]Combine!AN20</f>
        <v>#N/A</v>
      </c>
      <c r="AO20" s="46" t="e">
        <f>[1]Combine!AO20</f>
        <v>#N/A</v>
      </c>
      <c r="AP20" s="46" t="e">
        <f>[1]Combine!AP20</f>
        <v>#N/A</v>
      </c>
      <c r="AQ20" s="46"/>
      <c r="AR20" s="46"/>
      <c r="AS20" s="46"/>
      <c r="AT20" s="46"/>
    </row>
    <row r="21" spans="1:46" x14ac:dyDescent="0.25">
      <c r="A21" s="46"/>
      <c r="B21" s="46">
        <f>[1]Combine!B21</f>
        <v>1983</v>
      </c>
      <c r="C21" s="46">
        <f>[1]Combine!C21</f>
        <v>0.14213000000000001</v>
      </c>
      <c r="D21" s="46">
        <f>[1]Combine!D21</f>
        <v>6.3960000000000003E-2</v>
      </c>
      <c r="E21" s="46">
        <f>[1]Combine!E21</f>
        <v>8.1689999999999999E-2</v>
      </c>
      <c r="F21" s="46">
        <f>[1]Combine!F21</f>
        <v>0.13791999999999999</v>
      </c>
      <c r="G21" s="46">
        <f>[1]Combine!G21</f>
        <v>0.18115000000000001</v>
      </c>
      <c r="H21" s="46">
        <f>[1]Combine!H21</f>
        <v>0.27654000000000001</v>
      </c>
      <c r="I21" s="46">
        <f>[1]Combine!I21</f>
        <v>1</v>
      </c>
      <c r="J21" s="46">
        <f>[1]Combine!J21</f>
        <v>1</v>
      </c>
      <c r="K21" s="46">
        <f>[1]Combine!K21</f>
        <v>1</v>
      </c>
      <c r="L21" s="46">
        <f>[1]Combine!L21</f>
        <v>1</v>
      </c>
      <c r="M21" s="46">
        <f>[1]Combine!M21</f>
        <v>1</v>
      </c>
      <c r="N21" s="46">
        <f>[1]Combine!N21</f>
        <v>1</v>
      </c>
      <c r="O21" s="46">
        <f>[1]Combine!O21</f>
        <v>-57.75</v>
      </c>
      <c r="P21" s="46">
        <f>[1]Combine!P21</f>
        <v>10.33</v>
      </c>
      <c r="Q21" s="46">
        <f>[1]Combine!Q21</f>
        <v>-47.42</v>
      </c>
      <c r="R21" s="46">
        <f>[1]Combine!R21</f>
        <v>1</v>
      </c>
      <c r="S21" s="46">
        <f>[1]Combine!S21</f>
        <v>1</v>
      </c>
      <c r="T21" s="46">
        <f>[1]Combine!T21</f>
        <v>1</v>
      </c>
      <c r="U21" s="46">
        <f>[1]Combine!U21</f>
        <v>1</v>
      </c>
      <c r="V21" s="46">
        <f>[1]Combine!V21</f>
        <v>1</v>
      </c>
      <c r="W21" s="46">
        <f>[1]Combine!W21</f>
        <v>1</v>
      </c>
      <c r="X21" s="46">
        <f>[1]Combine!X21</f>
        <v>1</v>
      </c>
      <c r="Y21" s="46" t="e">
        <f>[1]Combine!Y21</f>
        <v>#N/A</v>
      </c>
      <c r="Z21" s="46" t="e">
        <f>[1]Combine!Z21</f>
        <v>#N/A</v>
      </c>
      <c r="AA21" s="46" t="e">
        <f>[1]Combine!AA21</f>
        <v>#N/A</v>
      </c>
      <c r="AB21" s="46" t="e">
        <f>[1]Combine!AB21</f>
        <v>#N/A</v>
      </c>
      <c r="AC21" s="46" t="e">
        <f>[1]Combine!AC21</f>
        <v>#N/A</v>
      </c>
      <c r="AD21" s="46" t="e">
        <f>[1]Combine!AD21</f>
        <v>#N/A</v>
      </c>
      <c r="AE21" s="46">
        <f>[1]Combine!AE21</f>
        <v>0.11516</v>
      </c>
      <c r="AF21" s="46">
        <f>[1]Combine!AF21</f>
        <v>4.7759999999999997E-2</v>
      </c>
      <c r="AG21" s="46">
        <f>[1]Combine!AG21</f>
        <v>5.5449999999999999E-2</v>
      </c>
      <c r="AH21" s="46">
        <f>[1]Combine!AH21</f>
        <v>9.1039999999999996E-2</v>
      </c>
      <c r="AI21" s="46">
        <f>[1]Combine!AI21</f>
        <v>0.15864</v>
      </c>
      <c r="AJ21" s="46">
        <f>[1]Combine!AJ21</f>
        <v>0.22247</v>
      </c>
      <c r="AK21" s="46" t="e">
        <f>[1]Combine!AK21</f>
        <v>#N/A</v>
      </c>
      <c r="AL21" s="46" t="e">
        <f>[1]Combine!AL21</f>
        <v>#N/A</v>
      </c>
      <c r="AM21" s="46" t="e">
        <f>[1]Combine!AM21</f>
        <v>#N/A</v>
      </c>
      <c r="AN21" s="46" t="e">
        <f>[1]Combine!AN21</f>
        <v>#N/A</v>
      </c>
      <c r="AO21" s="46" t="e">
        <f>[1]Combine!AO21</f>
        <v>#N/A</v>
      </c>
      <c r="AP21" s="46" t="e">
        <f>[1]Combine!AP21</f>
        <v>#N/A</v>
      </c>
      <c r="AQ21" s="46"/>
      <c r="AR21" s="46"/>
      <c r="AS21" s="46"/>
      <c r="AT21" s="46"/>
    </row>
    <row r="22" spans="1:46" x14ac:dyDescent="0.25">
      <c r="A22" s="46"/>
      <c r="B22" s="46">
        <f>[1]Combine!B22</f>
        <v>1984</v>
      </c>
      <c r="C22" s="46">
        <f>[1]Combine!C22</f>
        <v>0.14380999999999999</v>
      </c>
      <c r="D22" s="46">
        <f>[1]Combine!D22</f>
        <v>6.5680000000000002E-2</v>
      </c>
      <c r="E22" s="46">
        <f>[1]Combine!E22</f>
        <v>6.0970000000000003E-2</v>
      </c>
      <c r="F22" s="46">
        <f>[1]Combine!F22</f>
        <v>0.1072</v>
      </c>
      <c r="G22" s="46">
        <f>[1]Combine!G22</f>
        <v>0.17391999999999999</v>
      </c>
      <c r="H22" s="46">
        <f>[1]Combine!H22</f>
        <v>0.24021000000000001</v>
      </c>
      <c r="I22" s="46">
        <f>[1]Combine!I22</f>
        <v>1</v>
      </c>
      <c r="J22" s="46">
        <f>[1]Combine!J22</f>
        <v>1</v>
      </c>
      <c r="K22" s="46">
        <f>[1]Combine!K22</f>
        <v>1</v>
      </c>
      <c r="L22" s="46">
        <f>[1]Combine!L22</f>
        <v>1</v>
      </c>
      <c r="M22" s="46">
        <f>[1]Combine!M22</f>
        <v>1</v>
      </c>
      <c r="N22" s="46">
        <f>[1]Combine!N22</f>
        <v>1</v>
      </c>
      <c r="O22" s="46">
        <f>[1]Combine!O22</f>
        <v>-53.49</v>
      </c>
      <c r="P22" s="46">
        <f>[1]Combine!P22</f>
        <v>10.52</v>
      </c>
      <c r="Q22" s="46">
        <f>[1]Combine!Q22</f>
        <v>-42.96</v>
      </c>
      <c r="R22" s="46">
        <f>[1]Combine!R22</f>
        <v>1</v>
      </c>
      <c r="S22" s="46">
        <f>[1]Combine!S22</f>
        <v>1</v>
      </c>
      <c r="T22" s="46">
        <f>[1]Combine!T22</f>
        <v>1</v>
      </c>
      <c r="U22" s="46">
        <f>[1]Combine!U22</f>
        <v>1</v>
      </c>
      <c r="V22" s="46">
        <f>[1]Combine!V22</f>
        <v>1</v>
      </c>
      <c r="W22" s="46">
        <f>[1]Combine!W22</f>
        <v>1</v>
      </c>
      <c r="X22" s="46">
        <f>[1]Combine!X22</f>
        <v>1</v>
      </c>
      <c r="Y22" s="46" t="e">
        <f>[1]Combine!Y22</f>
        <v>#N/A</v>
      </c>
      <c r="Z22" s="46" t="e">
        <f>[1]Combine!Z22</f>
        <v>#N/A</v>
      </c>
      <c r="AA22" s="46" t="e">
        <f>[1]Combine!AA22</f>
        <v>#N/A</v>
      </c>
      <c r="AB22" s="46" t="e">
        <f>[1]Combine!AB22</f>
        <v>#N/A</v>
      </c>
      <c r="AC22" s="46" t="e">
        <f>[1]Combine!AC22</f>
        <v>#N/A</v>
      </c>
      <c r="AD22" s="46" t="e">
        <f>[1]Combine!AD22</f>
        <v>#N/A</v>
      </c>
      <c r="AE22" s="46">
        <f>[1]Combine!AE22</f>
        <v>0.12339</v>
      </c>
      <c r="AF22" s="46">
        <f>[1]Combine!AF22</f>
        <v>4.9930000000000002E-2</v>
      </c>
      <c r="AG22" s="46">
        <f>[1]Combine!AG22</f>
        <v>4.1540000000000001E-2</v>
      </c>
      <c r="AH22" s="46">
        <f>[1]Combine!AH22</f>
        <v>6.8860000000000005E-2</v>
      </c>
      <c r="AI22" s="46">
        <f>[1]Combine!AI22</f>
        <v>0.15415999999999999</v>
      </c>
      <c r="AJ22" s="46">
        <f>[1]Combine!AJ22</f>
        <v>0.19198999999999999</v>
      </c>
      <c r="AK22" s="46" t="e">
        <f>[1]Combine!AK22</f>
        <v>#N/A</v>
      </c>
      <c r="AL22" s="46" t="e">
        <f>[1]Combine!AL22</f>
        <v>#N/A</v>
      </c>
      <c r="AM22" s="46" t="e">
        <f>[1]Combine!AM22</f>
        <v>#N/A</v>
      </c>
      <c r="AN22" s="46" t="e">
        <f>[1]Combine!AN22</f>
        <v>#N/A</v>
      </c>
      <c r="AO22" s="46" t="e">
        <f>[1]Combine!AO22</f>
        <v>#N/A</v>
      </c>
      <c r="AP22" s="46" t="e">
        <f>[1]Combine!AP22</f>
        <v>#N/A</v>
      </c>
      <c r="AQ22" s="46"/>
      <c r="AR22" s="46"/>
      <c r="AS22" s="46"/>
      <c r="AT22" s="46"/>
    </row>
    <row r="23" spans="1:46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</row>
    <row r="24" spans="1:46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</row>
    <row r="25" spans="1:46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zoomScale="70" zoomScaleNormal="70" workbookViewId="0">
      <selection activeCell="J48" sqref="J48"/>
    </sheetView>
  </sheetViews>
  <sheetFormatPr defaultRowHeight="15" x14ac:dyDescent="0.25"/>
  <cols>
    <col min="1" max="1" width="17.7109375" customWidth="1"/>
  </cols>
  <sheetData>
    <row r="1" spans="1:43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43" x14ac:dyDescent="0.25">
      <c r="A2" t="s">
        <v>25</v>
      </c>
      <c r="B2">
        <v>0.57999999999999996</v>
      </c>
      <c r="C2">
        <v>0.47399999999999998</v>
      </c>
      <c r="D2">
        <v>0.42599999999999999</v>
      </c>
      <c r="E2">
        <v>0.52800000000000002</v>
      </c>
      <c r="F2">
        <v>0.54</v>
      </c>
      <c r="G2">
        <v>0.47699999999999998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5"/>
      <c r="Q2" s="1">
        <v>0.18443536221050699</v>
      </c>
      <c r="R2" s="1">
        <v>0.28121869054581899</v>
      </c>
      <c r="S2" s="1">
        <v>0.53434594724367401</v>
      </c>
      <c r="T2" s="5"/>
      <c r="U2" s="3" t="s">
        <v>68</v>
      </c>
      <c r="V2" s="3" t="s">
        <v>68</v>
      </c>
      <c r="W2" s="3" t="s">
        <v>68</v>
      </c>
      <c r="X2" s="5"/>
      <c r="Y2" s="3">
        <v>0.18443536221050699</v>
      </c>
      <c r="Z2" s="3">
        <v>0.28121869054581899</v>
      </c>
      <c r="AA2" s="3">
        <v>0.53434594724367401</v>
      </c>
      <c r="AB2" s="5"/>
      <c r="AC2" s="4">
        <v>0.17488789199999999</v>
      </c>
      <c r="AD2" s="4">
        <v>0.29260089700000003</v>
      </c>
      <c r="AE2" s="4">
        <v>0.53251121099999998</v>
      </c>
      <c r="AF2" s="5"/>
      <c r="AG2" s="5"/>
      <c r="AH2" s="5"/>
      <c r="AI2" s="5"/>
      <c r="AJ2" s="5"/>
      <c r="AK2" s="5"/>
      <c r="AL2" s="5"/>
      <c r="AM2" s="5"/>
      <c r="AO2" s="5"/>
      <c r="AP2" s="5"/>
      <c r="AQ2" s="5"/>
    </row>
    <row r="3" spans="1:43" x14ac:dyDescent="0.25">
      <c r="I3" s="3" t="s">
        <v>24</v>
      </c>
      <c r="J3" s="3">
        <v>43.101760995030901</v>
      </c>
      <c r="K3" s="3">
        <v>50.170083977118601</v>
      </c>
      <c r="M3" s="1" t="s">
        <v>68</v>
      </c>
      <c r="N3" s="1" t="s">
        <v>68</v>
      </c>
      <c r="O3" s="1" t="s">
        <v>68</v>
      </c>
      <c r="P3" s="5"/>
      <c r="Q3" s="1">
        <v>0.1720363566832</v>
      </c>
      <c r="R3" s="1">
        <v>0.29066520427326797</v>
      </c>
      <c r="S3" s="1">
        <v>0.53729843904353203</v>
      </c>
      <c r="T3" s="5"/>
      <c r="U3" s="3" t="s">
        <v>68</v>
      </c>
      <c r="V3" s="3" t="s">
        <v>68</v>
      </c>
      <c r="W3" s="3" t="s">
        <v>68</v>
      </c>
      <c r="X3" s="5"/>
      <c r="Y3" s="3">
        <v>0.18176971843820799</v>
      </c>
      <c r="Z3" s="3">
        <v>0.279739269630014</v>
      </c>
      <c r="AA3" s="3">
        <v>0.53849101193177795</v>
      </c>
      <c r="AB3" s="5"/>
      <c r="AC3" s="4">
        <v>0.15358744399999999</v>
      </c>
      <c r="AD3" s="4">
        <v>0.29484304900000002</v>
      </c>
      <c r="AE3" s="4">
        <v>0.55156950699999996</v>
      </c>
      <c r="AF3" s="5"/>
      <c r="AG3" s="5"/>
      <c r="AH3" s="5"/>
      <c r="AI3" s="5"/>
      <c r="AJ3" s="5"/>
      <c r="AK3" s="5"/>
      <c r="AL3" s="5"/>
      <c r="AM3" s="5"/>
      <c r="AO3" s="5"/>
      <c r="AP3" s="5"/>
      <c r="AQ3" s="5"/>
    </row>
    <row r="4" spans="1:43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5"/>
      <c r="Q4" s="1">
        <v>0.15118824283882801</v>
      </c>
      <c r="R4" s="1">
        <v>0.29157134888637398</v>
      </c>
      <c r="S4" s="1">
        <v>0.55724040827479904</v>
      </c>
      <c r="T4" s="5"/>
      <c r="U4" s="3" t="s">
        <v>68</v>
      </c>
      <c r="V4" s="3" t="s">
        <v>68</v>
      </c>
      <c r="W4" s="3" t="s">
        <v>68</v>
      </c>
      <c r="X4" s="5"/>
      <c r="Y4" s="3">
        <v>0.179224700103086</v>
      </c>
      <c r="Z4" s="3">
        <v>0.27807974519468698</v>
      </c>
      <c r="AA4" s="3">
        <v>0.54269555470222697</v>
      </c>
      <c r="AB4" s="5"/>
      <c r="AC4" s="4">
        <v>0.167040359</v>
      </c>
      <c r="AD4" s="4">
        <v>0.26457399100000001</v>
      </c>
      <c r="AE4" s="4">
        <v>0.56838564999999996</v>
      </c>
      <c r="AF4" s="5"/>
      <c r="AG4" s="5"/>
      <c r="AH4" s="5"/>
      <c r="AI4" s="5"/>
      <c r="AJ4" s="5"/>
      <c r="AK4" s="5"/>
      <c r="AL4" s="5"/>
      <c r="AM4" s="5"/>
      <c r="AO4" s="5"/>
      <c r="AP4" s="5"/>
      <c r="AQ4" s="5"/>
    </row>
    <row r="5" spans="1:43" x14ac:dyDescent="0.25">
      <c r="I5" s="1" t="s">
        <v>27</v>
      </c>
      <c r="J5" s="1">
        <v>37.692439585169602</v>
      </c>
      <c r="K5" s="1">
        <v>44.760762567257302</v>
      </c>
      <c r="M5" s="1" t="s">
        <v>68</v>
      </c>
      <c r="N5" s="1" t="s">
        <v>68</v>
      </c>
      <c r="O5" s="1" t="s">
        <v>68</v>
      </c>
      <c r="P5" s="5"/>
      <c r="Q5" s="1">
        <v>0.16536134121986801</v>
      </c>
      <c r="R5" s="1">
        <v>0.26190600553316001</v>
      </c>
      <c r="S5" s="1">
        <v>0.57273265324697198</v>
      </c>
      <c r="T5" s="5"/>
      <c r="U5" s="3" t="s">
        <v>68</v>
      </c>
      <c r="V5" s="3" t="s">
        <v>68</v>
      </c>
      <c r="W5" s="3" t="s">
        <v>68</v>
      </c>
      <c r="X5" s="5"/>
      <c r="Y5" s="3">
        <v>0.176801811420842</v>
      </c>
      <c r="Z5" s="3">
        <v>0.27624741765212202</v>
      </c>
      <c r="AA5" s="3">
        <v>0.54695077092703603</v>
      </c>
      <c r="AB5" s="5"/>
      <c r="AC5" s="4">
        <v>0.16143497800000001</v>
      </c>
      <c r="AD5" s="4">
        <v>0.27017937199999997</v>
      </c>
      <c r="AE5" s="4">
        <v>0.56838564999999996</v>
      </c>
      <c r="AF5" s="5"/>
      <c r="AG5" s="5"/>
      <c r="AH5" s="5"/>
      <c r="AI5" s="5"/>
      <c r="AJ5" s="5"/>
      <c r="AK5" s="5"/>
      <c r="AL5" s="5"/>
      <c r="AM5" s="5"/>
      <c r="AO5" s="5"/>
      <c r="AP5" s="5"/>
      <c r="AQ5" s="5"/>
    </row>
    <row r="6" spans="1:43" x14ac:dyDescent="0.25">
      <c r="M6" s="1" t="s">
        <v>68</v>
      </c>
      <c r="N6" s="1" t="s">
        <v>68</v>
      </c>
      <c r="O6" s="1" t="s">
        <v>68</v>
      </c>
      <c r="P6" s="5"/>
      <c r="Q6" s="1">
        <v>0.159672947794646</v>
      </c>
      <c r="R6" s="1">
        <v>0.26722163483796901</v>
      </c>
      <c r="S6" s="1">
        <v>0.57310541736738496</v>
      </c>
      <c r="T6" s="5"/>
      <c r="U6" s="3" t="s">
        <v>68</v>
      </c>
      <c r="V6" s="3" t="s">
        <v>68</v>
      </c>
      <c r="W6" s="3" t="s">
        <v>68</v>
      </c>
      <c r="X6" s="5"/>
      <c r="Y6" s="3">
        <v>0.17450219257042199</v>
      </c>
      <c r="Z6" s="3">
        <v>0.27425003290643102</v>
      </c>
      <c r="AA6" s="3">
        <v>0.55124777452314799</v>
      </c>
      <c r="AB6" s="5"/>
      <c r="AC6" s="4">
        <v>0.17713004500000001</v>
      </c>
      <c r="AD6" s="4">
        <v>0.25672645700000002</v>
      </c>
      <c r="AE6" s="4">
        <v>0.56614349799999997</v>
      </c>
      <c r="AF6" s="5"/>
      <c r="AG6" s="5"/>
      <c r="AH6" s="5"/>
      <c r="AI6" s="5"/>
      <c r="AJ6" s="5"/>
      <c r="AK6" s="5"/>
      <c r="AL6" s="5"/>
      <c r="AM6" s="5"/>
      <c r="AO6" s="5"/>
      <c r="AP6" s="5"/>
      <c r="AQ6" s="5"/>
    </row>
    <row r="7" spans="1:43" x14ac:dyDescent="0.25">
      <c r="M7" s="1" t="s">
        <v>68</v>
      </c>
      <c r="N7" s="1" t="s">
        <v>68</v>
      </c>
      <c r="O7" s="1" t="s">
        <v>68</v>
      </c>
      <c r="P7" s="5"/>
      <c r="Q7" s="1">
        <v>0.17554222904927899</v>
      </c>
      <c r="R7" s="1">
        <v>0.25457277530079597</v>
      </c>
      <c r="S7" s="1">
        <v>0.56988499564992401</v>
      </c>
      <c r="T7" s="5"/>
      <c r="U7" s="3" t="s">
        <v>68</v>
      </c>
      <c r="V7" s="3" t="s">
        <v>68</v>
      </c>
      <c r="W7" s="3" t="s">
        <v>68</v>
      </c>
      <c r="X7" s="5"/>
      <c r="Y7" s="3">
        <v>0.17232665188040899</v>
      </c>
      <c r="Z7" s="3">
        <v>0.27209572426378997</v>
      </c>
      <c r="AA7" s="3">
        <v>0.55557762385580201</v>
      </c>
      <c r="AB7" s="5"/>
      <c r="AC7" s="4">
        <v>0.15695067300000001</v>
      </c>
      <c r="AD7" s="4">
        <v>0.25</v>
      </c>
      <c r="AE7" s="4">
        <v>0.59304932700000001</v>
      </c>
      <c r="AF7" s="5"/>
      <c r="AG7" s="5"/>
      <c r="AH7" s="5"/>
      <c r="AI7" s="5"/>
      <c r="AJ7" s="5"/>
      <c r="AK7" s="5"/>
      <c r="AL7" s="5"/>
      <c r="AM7" s="5"/>
      <c r="AO7" s="5"/>
      <c r="AP7" s="5"/>
      <c r="AQ7" s="5"/>
    </row>
    <row r="8" spans="1:43" x14ac:dyDescent="0.25">
      <c r="M8" s="1" t="s">
        <v>68</v>
      </c>
      <c r="N8" s="1" t="s">
        <v>68</v>
      </c>
      <c r="O8" s="1" t="s">
        <v>68</v>
      </c>
      <c r="P8" s="5"/>
      <c r="Q8" s="1">
        <v>0.15593436460322199</v>
      </c>
      <c r="R8" s="1">
        <v>0.24670207401024999</v>
      </c>
      <c r="S8" s="1">
        <v>0.59736356138652802</v>
      </c>
      <c r="T8" s="5"/>
      <c r="U8" s="3" t="s">
        <v>68</v>
      </c>
      <c r="V8" s="3" t="s">
        <v>68</v>
      </c>
      <c r="W8" s="3" t="s">
        <v>68</v>
      </c>
      <c r="X8" s="5"/>
      <c r="Y8" s="3">
        <v>0.170275697642844</v>
      </c>
      <c r="Z8" s="3">
        <v>0.26979295477269499</v>
      </c>
      <c r="AA8" s="3">
        <v>0.55993134758446095</v>
      </c>
      <c r="AB8" s="5"/>
      <c r="AC8" s="4">
        <v>0.16367713</v>
      </c>
      <c r="AD8" s="4">
        <v>0.26681614399999998</v>
      </c>
      <c r="AE8" s="4">
        <v>0.56950672599999996</v>
      </c>
      <c r="AF8" s="5"/>
      <c r="AG8" s="5"/>
      <c r="AH8" s="5"/>
      <c r="AI8" s="5"/>
      <c r="AJ8" s="5"/>
      <c r="AK8" s="5"/>
      <c r="AL8" s="5"/>
      <c r="AM8" s="5"/>
      <c r="AO8" s="5"/>
      <c r="AP8" s="5"/>
      <c r="AQ8" s="5"/>
    </row>
    <row r="9" spans="1:43" x14ac:dyDescent="0.25">
      <c r="M9" s="1" t="s">
        <v>68</v>
      </c>
      <c r="N9" s="1" t="s">
        <v>68</v>
      </c>
      <c r="O9" s="1" t="s">
        <v>68</v>
      </c>
      <c r="P9" s="5"/>
      <c r="Q9" s="1">
        <v>0.16198531032119001</v>
      </c>
      <c r="R9" s="1">
        <v>0.26396850982324499</v>
      </c>
      <c r="S9" s="1">
        <v>0.57404617985556505</v>
      </c>
      <c r="T9" s="5"/>
      <c r="U9" s="3" t="s">
        <v>68</v>
      </c>
      <c r="V9" s="3" t="s">
        <v>68</v>
      </c>
      <c r="W9" s="3" t="s">
        <v>68</v>
      </c>
      <c r="X9" s="5"/>
      <c r="Y9" s="3">
        <v>0.16834956921498601</v>
      </c>
      <c r="Z9" s="3">
        <v>0.26735046048374</v>
      </c>
      <c r="AA9" s="3">
        <v>0.56429997030127499</v>
      </c>
      <c r="AB9" s="5"/>
      <c r="AC9" s="4">
        <v>0.170403587</v>
      </c>
      <c r="AD9" s="4">
        <v>0.25896860999999999</v>
      </c>
      <c r="AE9" s="4">
        <v>0.57062780300000004</v>
      </c>
      <c r="AF9" s="5"/>
      <c r="AG9" s="5"/>
      <c r="AH9" s="5"/>
      <c r="AI9" s="5"/>
      <c r="AJ9" s="5"/>
      <c r="AK9" s="5"/>
      <c r="AL9" s="5"/>
      <c r="AM9" s="5"/>
      <c r="AO9" s="5"/>
      <c r="AP9" s="5"/>
      <c r="AQ9" s="5"/>
    </row>
    <row r="11" spans="1:43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9.5474702105070031E-3</v>
      </c>
      <c r="R11">
        <f>R2-$AD2</f>
        <v>-1.1382206454181032E-2</v>
      </c>
      <c r="S11">
        <f>S2-$AE2</f>
        <v>1.8347362436740289E-3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9.5474702105070031E-3</v>
      </c>
      <c r="Z11">
        <f>Z2-$AD2</f>
        <v>-1.1382206454181032E-2</v>
      </c>
      <c r="AA11">
        <f>AA2-$AE2</f>
        <v>1.8347362436740289E-3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43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1.8448912683200008E-2</v>
      </c>
      <c r="R12">
        <f t="shared" ref="R12:R18" si="4">R3-$AD3</f>
        <v>-4.1778447267320495E-3</v>
      </c>
      <c r="S12">
        <f t="shared" ref="S12:S18" si="5">S3-$AE3</f>
        <v>-1.4271067956467931E-2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2.8182274438208005E-2</v>
      </c>
      <c r="Z12">
        <f t="shared" ref="Z12:Z18" si="10">Z3-$AD3</f>
        <v>-1.5103779369986026E-2</v>
      </c>
      <c r="AA12">
        <f t="shared" ref="AA12:AA18" si="11">AA3-$AE3</f>
        <v>-1.3078495068222007E-2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43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-1.5852116161171992E-2</v>
      </c>
      <c r="R13">
        <f t="shared" si="4"/>
        <v>2.6997357886373974E-2</v>
      </c>
      <c r="S13">
        <f t="shared" si="5"/>
        <v>-1.1145241725200927E-2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1.2184341103085999E-2</v>
      </c>
      <c r="Z13">
        <f t="shared" si="10"/>
        <v>1.350575419468697E-2</v>
      </c>
      <c r="AA13">
        <f t="shared" si="11"/>
        <v>-2.5690095297772997E-2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43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3.926363219868001E-3</v>
      </c>
      <c r="R14">
        <f t="shared" si="4"/>
        <v>-8.2733664668399598E-3</v>
      </c>
      <c r="S14">
        <f t="shared" si="5"/>
        <v>4.3470032469720143E-3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1.5366833420841997E-2</v>
      </c>
      <c r="Z14">
        <f t="shared" si="10"/>
        <v>6.0680456521220449E-3</v>
      </c>
      <c r="AA14">
        <f t="shared" si="11"/>
        <v>-2.143487907296393E-2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43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-1.7457097205354016E-2</v>
      </c>
      <c r="R15">
        <f t="shared" si="4"/>
        <v>1.0495177837968994E-2</v>
      </c>
      <c r="S15">
        <f t="shared" si="5"/>
        <v>6.9619193673849944E-3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-2.6278524295780259E-3</v>
      </c>
      <c r="Z15">
        <f t="shared" si="10"/>
        <v>1.7523575906430999E-2</v>
      </c>
      <c r="AA15">
        <f t="shared" si="11"/>
        <v>-1.4895723476851974E-2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43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1.8591556049278979E-2</v>
      </c>
      <c r="R16">
        <f t="shared" si="4"/>
        <v>4.5727753007959726E-3</v>
      </c>
      <c r="S16">
        <f t="shared" si="5"/>
        <v>-2.3164331350076006E-2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1.537597888040898E-2</v>
      </c>
      <c r="Z16">
        <f t="shared" si="10"/>
        <v>2.2095724263789973E-2</v>
      </c>
      <c r="AA16">
        <f t="shared" si="11"/>
        <v>-3.747170314419801E-2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-7.7427653967780119E-3</v>
      </c>
      <c r="R17">
        <f t="shared" si="4"/>
        <v>-2.0114069989749989E-2</v>
      </c>
      <c r="S17">
        <f t="shared" si="5"/>
        <v>2.7856835386528056E-2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6.5985676428439999E-3</v>
      </c>
      <c r="Z17">
        <f t="shared" si="10"/>
        <v>2.9768107726950155E-3</v>
      </c>
      <c r="AA17">
        <f t="shared" si="11"/>
        <v>-9.5753784155390154E-3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-8.4182766788099828E-3</v>
      </c>
      <c r="R18">
        <f t="shared" si="4"/>
        <v>4.999899823245002E-3</v>
      </c>
      <c r="S18">
        <f t="shared" si="5"/>
        <v>3.4183768555650085E-3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-2.0540177850139896E-3</v>
      </c>
      <c r="Z18">
        <f t="shared" si="10"/>
        <v>8.3818504837400165E-3</v>
      </c>
      <c r="AA18">
        <f t="shared" si="11"/>
        <v>-6.3278326987250555E-3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6.8609553931620604E-2</v>
      </c>
      <c r="U20" t="e">
        <f>SQRT(SUMSQ(U11:W18))</f>
        <v>#VALUE!</v>
      </c>
      <c r="Y20">
        <f>SQRT(SUMSQ(Y11:AA18))</f>
        <v>7.787160348599885E-2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"/>
  <sheetViews>
    <sheetView zoomScale="70" zoomScaleNormal="70" workbookViewId="0">
      <selection activeCell="J48" sqref="J48"/>
    </sheetView>
  </sheetViews>
  <sheetFormatPr defaultRowHeight="15" x14ac:dyDescent="0.25"/>
  <cols>
    <col min="1" max="1" width="17.7109375" customWidth="1"/>
  </cols>
  <sheetData>
    <row r="1" spans="1:47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47" x14ac:dyDescent="0.25">
      <c r="A2" t="s">
        <v>25</v>
      </c>
      <c r="B2">
        <v>0.627</v>
      </c>
      <c r="C2">
        <v>0.47</v>
      </c>
      <c r="D2">
        <v>0.39200000000000002</v>
      </c>
      <c r="E2">
        <v>0.53700000000000003</v>
      </c>
      <c r="F2">
        <v>0.56899999999999995</v>
      </c>
      <c r="G2">
        <v>0.42799999999999999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5"/>
      <c r="Q2" s="1">
        <v>0.236819</v>
      </c>
      <c r="R2" s="1">
        <v>0.30254399999999998</v>
      </c>
      <c r="S2" s="1">
        <v>0.46063700000000002</v>
      </c>
      <c r="T2" s="5"/>
      <c r="U2" s="3" t="s">
        <v>68</v>
      </c>
      <c r="V2" s="3" t="s">
        <v>68</v>
      </c>
      <c r="W2" s="3" t="s">
        <v>68</v>
      </c>
      <c r="X2" s="5"/>
      <c r="Y2" s="3">
        <v>0.236819</v>
      </c>
      <c r="Z2" s="3">
        <v>0.30254399999999998</v>
      </c>
      <c r="AA2" s="3">
        <v>0.46063700000000002</v>
      </c>
      <c r="AB2" s="5"/>
      <c r="AC2" s="4">
        <v>0.21653500000000001</v>
      </c>
      <c r="AD2" s="4">
        <v>0.30610199999999999</v>
      </c>
      <c r="AE2" s="4">
        <v>0.47736200000000001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S2" s="5"/>
      <c r="AT2" s="5"/>
      <c r="AU2" s="5"/>
    </row>
    <row r="3" spans="1:47" x14ac:dyDescent="0.25">
      <c r="I3" s="3" t="s">
        <v>24</v>
      </c>
      <c r="J3" s="3">
        <v>32.735050000000001</v>
      </c>
      <c r="K3" s="3">
        <v>39.803370000000001</v>
      </c>
      <c r="M3" s="1" t="s">
        <v>68</v>
      </c>
      <c r="N3" s="1" t="s">
        <v>68</v>
      </c>
      <c r="O3" s="1" t="s">
        <v>68</v>
      </c>
      <c r="P3" s="5"/>
      <c r="Q3" s="1">
        <v>0.20788499999999999</v>
      </c>
      <c r="R3" s="1">
        <v>0.30107499999999998</v>
      </c>
      <c r="S3" s="1">
        <v>0.49103999999999998</v>
      </c>
      <c r="T3" s="5"/>
      <c r="U3" s="3" t="s">
        <v>68</v>
      </c>
      <c r="V3" s="3" t="s">
        <v>68</v>
      </c>
      <c r="W3" s="3" t="s">
        <v>68</v>
      </c>
      <c r="X3" s="5"/>
      <c r="Y3" s="3">
        <v>0.22729099999999999</v>
      </c>
      <c r="Z3" s="3">
        <v>0.29973100000000003</v>
      </c>
      <c r="AA3" s="3">
        <v>0.47297800000000001</v>
      </c>
      <c r="AB3" s="5"/>
      <c r="AC3" s="4">
        <v>0.19980300000000001</v>
      </c>
      <c r="AD3" s="4">
        <v>0.29822799999999999</v>
      </c>
      <c r="AE3" s="4">
        <v>0.501969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S3" s="5"/>
      <c r="AT3" s="5"/>
      <c r="AU3" s="5"/>
    </row>
    <row r="4" spans="1:47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5"/>
      <c r="Q4" s="1">
        <v>0.19252</v>
      </c>
      <c r="R4" s="1">
        <v>0.29112300000000002</v>
      </c>
      <c r="S4" s="1">
        <v>0.51635699999999995</v>
      </c>
      <c r="T4" s="5"/>
      <c r="U4" s="3" t="s">
        <v>68</v>
      </c>
      <c r="V4" s="3" t="s">
        <v>68</v>
      </c>
      <c r="W4" s="3" t="s">
        <v>68</v>
      </c>
      <c r="X4" s="5"/>
      <c r="Y4" s="3">
        <v>0.21848400000000001</v>
      </c>
      <c r="Z4" s="3">
        <v>0.29575200000000001</v>
      </c>
      <c r="AA4" s="3">
        <v>0.48576399999999997</v>
      </c>
      <c r="AB4" s="5"/>
      <c r="AC4" s="4">
        <v>0.21259800000000001</v>
      </c>
      <c r="AD4" s="4">
        <v>0.28051199999999998</v>
      </c>
      <c r="AE4" s="4">
        <v>0.50688999999999995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S4" s="5"/>
      <c r="AT4" s="5"/>
      <c r="AU4" s="5"/>
    </row>
    <row r="5" spans="1:47" x14ac:dyDescent="0.25">
      <c r="I5" s="1" t="s">
        <v>27</v>
      </c>
      <c r="J5" s="1">
        <v>23.355979999999999</v>
      </c>
      <c r="K5" s="1">
        <v>30.424309999999998</v>
      </c>
      <c r="M5" s="1" t="s">
        <v>68</v>
      </c>
      <c r="N5" s="1" t="s">
        <v>68</v>
      </c>
      <c r="O5" s="1" t="s">
        <v>68</v>
      </c>
      <c r="P5" s="5"/>
      <c r="Q5" s="1">
        <v>0.20580399999999999</v>
      </c>
      <c r="R5" s="1">
        <v>0.274478</v>
      </c>
      <c r="S5" s="1">
        <v>0.51971800000000001</v>
      </c>
      <c r="T5" s="5"/>
      <c r="U5" s="3" t="s">
        <v>68</v>
      </c>
      <c r="V5" s="3" t="s">
        <v>68</v>
      </c>
      <c r="W5" s="3" t="s">
        <v>68</v>
      </c>
      <c r="X5" s="5"/>
      <c r="Y5" s="3">
        <v>0.21041000000000001</v>
      </c>
      <c r="Z5" s="3">
        <v>0.29067999999999999</v>
      </c>
      <c r="AA5" s="3">
        <v>0.49891000000000002</v>
      </c>
      <c r="AB5" s="5"/>
      <c r="AC5" s="4">
        <v>0.20275599999999999</v>
      </c>
      <c r="AD5" s="4">
        <v>0.24901599999999999</v>
      </c>
      <c r="AE5" s="4">
        <v>0.54822800000000005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S5" s="5"/>
      <c r="AT5" s="5"/>
      <c r="AU5" s="5"/>
    </row>
    <row r="6" spans="1:47" x14ac:dyDescent="0.25">
      <c r="M6" s="1" t="s">
        <v>68</v>
      </c>
      <c r="N6" s="1" t="s">
        <v>68</v>
      </c>
      <c r="O6" s="1" t="s">
        <v>68</v>
      </c>
      <c r="P6" s="5"/>
      <c r="Q6" s="1">
        <v>0.19833799999999999</v>
      </c>
      <c r="R6" s="1">
        <v>0.24163200000000001</v>
      </c>
      <c r="S6" s="1">
        <v>0.56003000000000003</v>
      </c>
      <c r="T6" s="5"/>
      <c r="U6" s="3" t="s">
        <v>68</v>
      </c>
      <c r="V6" s="3" t="s">
        <v>68</v>
      </c>
      <c r="W6" s="3" t="s">
        <v>68</v>
      </c>
      <c r="X6" s="5"/>
      <c r="Y6" s="3">
        <v>0.20307</v>
      </c>
      <c r="Z6" s="3">
        <v>0.284605</v>
      </c>
      <c r="AA6" s="3">
        <v>0.51232500000000003</v>
      </c>
      <c r="AB6" s="5"/>
      <c r="AC6" s="4">
        <v>0.209646</v>
      </c>
      <c r="AD6" s="4">
        <v>0.26181100000000002</v>
      </c>
      <c r="AE6" s="4">
        <v>0.52854299999999999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S6" s="5"/>
      <c r="AT6" s="5"/>
      <c r="AU6" s="5"/>
    </row>
    <row r="7" spans="1:47" x14ac:dyDescent="0.25">
      <c r="M7" s="1" t="s">
        <v>68</v>
      </c>
      <c r="N7" s="1" t="s">
        <v>68</v>
      </c>
      <c r="O7" s="1" t="s">
        <v>68</v>
      </c>
      <c r="P7" s="5"/>
      <c r="Q7" s="1">
        <v>0.20417099999999999</v>
      </c>
      <c r="R7" s="1">
        <v>0.25519799999999998</v>
      </c>
      <c r="S7" s="1">
        <v>0.54063099999999997</v>
      </c>
      <c r="T7" s="5"/>
      <c r="U7" s="3" t="s">
        <v>68</v>
      </c>
      <c r="V7" s="3" t="s">
        <v>68</v>
      </c>
      <c r="W7" s="3" t="s">
        <v>68</v>
      </c>
      <c r="X7" s="5"/>
      <c r="Y7" s="3">
        <v>0.19645899999999999</v>
      </c>
      <c r="Z7" s="3">
        <v>0.27762700000000001</v>
      </c>
      <c r="AA7" s="3">
        <v>0.52591399999999999</v>
      </c>
      <c r="AB7" s="5"/>
      <c r="AC7" s="4">
        <v>0.19586600000000001</v>
      </c>
      <c r="AD7" s="4">
        <v>0.25590600000000002</v>
      </c>
      <c r="AE7" s="4">
        <v>0.54822800000000005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S7" s="5"/>
      <c r="AT7" s="5"/>
      <c r="AU7" s="5"/>
    </row>
    <row r="8" spans="1:47" x14ac:dyDescent="0.25">
      <c r="M8" s="1" t="s">
        <v>68</v>
      </c>
      <c r="N8" s="1" t="s">
        <v>68</v>
      </c>
      <c r="O8" s="1" t="s">
        <v>68</v>
      </c>
      <c r="P8" s="5"/>
      <c r="Q8" s="1">
        <v>0.19128200000000001</v>
      </c>
      <c r="R8" s="1">
        <v>0.24790300000000001</v>
      </c>
      <c r="S8" s="1">
        <v>0.56081499999999995</v>
      </c>
      <c r="T8" s="5"/>
      <c r="U8" s="3" t="s">
        <v>68</v>
      </c>
      <c r="V8" s="3" t="s">
        <v>68</v>
      </c>
      <c r="W8" s="3" t="s">
        <v>68</v>
      </c>
      <c r="X8" s="5"/>
      <c r="Y8" s="3">
        <v>0.19056400000000001</v>
      </c>
      <c r="Z8" s="3">
        <v>0.26985799999999999</v>
      </c>
      <c r="AA8" s="3">
        <v>0.53957900000000003</v>
      </c>
      <c r="AB8" s="5"/>
      <c r="AC8" s="4">
        <v>0.18996099999999999</v>
      </c>
      <c r="AD8" s="4">
        <v>0.25393700000000002</v>
      </c>
      <c r="AE8" s="4">
        <v>0.55610199999999999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S8" s="5"/>
      <c r="AT8" s="5"/>
      <c r="AU8" s="5"/>
    </row>
    <row r="9" spans="1:47" x14ac:dyDescent="0.25">
      <c r="M9" s="1" t="s">
        <v>68</v>
      </c>
      <c r="N9" s="1" t="s">
        <v>68</v>
      </c>
      <c r="O9" s="1" t="s">
        <v>68</v>
      </c>
      <c r="P9" s="5"/>
      <c r="Q9" s="1">
        <v>0.18570200000000001</v>
      </c>
      <c r="R9" s="1">
        <v>0.245362</v>
      </c>
      <c r="S9" s="1">
        <v>0.568936</v>
      </c>
      <c r="T9" s="5"/>
      <c r="U9" s="3" t="s">
        <v>68</v>
      </c>
      <c r="V9" s="3" t="s">
        <v>68</v>
      </c>
      <c r="W9" s="3" t="s">
        <v>68</v>
      </c>
      <c r="X9" s="5"/>
      <c r="Y9" s="3">
        <v>0.185368</v>
      </c>
      <c r="Z9" s="3">
        <v>0.26141199999999998</v>
      </c>
      <c r="AA9" s="3">
        <v>0.55322000000000005</v>
      </c>
      <c r="AB9" s="5"/>
      <c r="AC9" s="4">
        <v>0.192913</v>
      </c>
      <c r="AD9" s="4">
        <v>0.25098399999999998</v>
      </c>
      <c r="AE9" s="4">
        <v>0.55610199999999999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S9" s="5"/>
      <c r="AT9" s="5"/>
      <c r="AU9" s="5"/>
    </row>
    <row r="11" spans="1:47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2.0283999999999996E-2</v>
      </c>
      <c r="R11">
        <f>R2-$AD2</f>
        <v>-3.5580000000000056E-3</v>
      </c>
      <c r="S11">
        <f>S2-$AE2</f>
        <v>-1.672499999999999E-2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2.0283999999999996E-2</v>
      </c>
      <c r="Z11">
        <f>Z2-$AD2</f>
        <v>-3.5580000000000056E-3</v>
      </c>
      <c r="AA11">
        <f>AA2-$AE2</f>
        <v>-1.672499999999999E-2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47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8.0819999999999781E-3</v>
      </c>
      <c r="R12">
        <f t="shared" ref="R12:R18" si="4">R3-$AD3</f>
        <v>2.8469999999999884E-3</v>
      </c>
      <c r="S12">
        <f t="shared" ref="S12:S18" si="5">S3-$AE3</f>
        <v>-1.0929000000000022E-2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2.7487999999999985E-2</v>
      </c>
      <c r="Z12">
        <f t="shared" ref="Z12:Z18" si="10">Z3-$AD3</f>
        <v>1.5030000000000321E-3</v>
      </c>
      <c r="AA12">
        <f t="shared" ref="AA12:AA18" si="11">AA3-$AE3</f>
        <v>-2.8990999999999989E-2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47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-2.0078000000000013E-2</v>
      </c>
      <c r="R13">
        <f t="shared" si="4"/>
        <v>1.0611000000000037E-2</v>
      </c>
      <c r="S13">
        <f t="shared" si="5"/>
        <v>9.4670000000000032E-3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5.8860000000000023E-3</v>
      </c>
      <c r="Z13">
        <f t="shared" si="10"/>
        <v>1.5240000000000031E-2</v>
      </c>
      <c r="AA13">
        <f t="shared" si="11"/>
        <v>-2.1125999999999978E-2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47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3.0479999999999952E-3</v>
      </c>
      <c r="R14">
        <f t="shared" si="4"/>
        <v>2.5462000000000012E-2</v>
      </c>
      <c r="S14">
        <f t="shared" si="5"/>
        <v>-2.8510000000000035E-2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7.6540000000000219E-3</v>
      </c>
      <c r="Z14">
        <f t="shared" si="10"/>
        <v>4.1664000000000007E-2</v>
      </c>
      <c r="AA14">
        <f t="shared" si="11"/>
        <v>-4.9318000000000028E-2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47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-1.1308000000000012E-2</v>
      </c>
      <c r="R15">
        <f t="shared" si="4"/>
        <v>-2.0179000000000002E-2</v>
      </c>
      <c r="S15">
        <f t="shared" si="5"/>
        <v>3.1487000000000043E-2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-6.5759999999999985E-3</v>
      </c>
      <c r="Z15">
        <f t="shared" si="10"/>
        <v>2.2793999999999981E-2</v>
      </c>
      <c r="AA15">
        <f t="shared" si="11"/>
        <v>-1.6217999999999955E-2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47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8.3049999999999791E-3</v>
      </c>
      <c r="R16">
        <f t="shared" si="4"/>
        <v>-7.0800000000004193E-4</v>
      </c>
      <c r="S16">
        <f t="shared" si="5"/>
        <v>-7.5970000000000759E-3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5.9299999999998243E-4</v>
      </c>
      <c r="Z16">
        <f t="shared" si="10"/>
        <v>2.172099999999999E-2</v>
      </c>
      <c r="AA16">
        <f t="shared" si="11"/>
        <v>-2.2314000000000056E-2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1.3210000000000166E-3</v>
      </c>
      <c r="R17">
        <f t="shared" si="4"/>
        <v>-6.0340000000000116E-3</v>
      </c>
      <c r="S17">
        <f t="shared" si="5"/>
        <v>4.7129999999999672E-3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6.0300000000002019E-4</v>
      </c>
      <c r="Z17">
        <f t="shared" si="10"/>
        <v>1.5920999999999963E-2</v>
      </c>
      <c r="AA17">
        <f t="shared" si="11"/>
        <v>-1.6522999999999954E-2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-7.2109999999999952E-3</v>
      </c>
      <c r="R18">
        <f t="shared" si="4"/>
        <v>-5.6219999999999881E-3</v>
      </c>
      <c r="S18">
        <f t="shared" si="5"/>
        <v>1.2834000000000012E-2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-7.5449999999999962E-3</v>
      </c>
      <c r="Z18">
        <f t="shared" si="10"/>
        <v>1.0427999999999993E-2</v>
      </c>
      <c r="AA18">
        <f t="shared" si="11"/>
        <v>-2.8819999999999402E-3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7.0248319979911322E-2</v>
      </c>
      <c r="U20" t="e">
        <f>SQRT(SUMSQ(U11:W18))</f>
        <v>#VALUE!</v>
      </c>
      <c r="Y20">
        <f>SQRT(SUMSQ(Y11:AA18))</f>
        <v>9.868551272096629E-2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zoomScale="70" zoomScaleNormal="70" workbookViewId="0">
      <selection activeCell="J48" sqref="J48"/>
    </sheetView>
  </sheetViews>
  <sheetFormatPr defaultRowHeight="15" x14ac:dyDescent="0.25"/>
  <cols>
    <col min="1" max="1" width="17.7109375" customWidth="1"/>
  </cols>
  <sheetData>
    <row r="1" spans="1:51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51" x14ac:dyDescent="0.25">
      <c r="A2" t="s">
        <v>25</v>
      </c>
      <c r="B2">
        <v>0.67800000000000005</v>
      </c>
      <c r="C2">
        <v>0.443</v>
      </c>
      <c r="D2">
        <v>0.32400000000000001</v>
      </c>
      <c r="E2">
        <v>0.55700000000000005</v>
      </c>
      <c r="F2">
        <v>0.59899999999999998</v>
      </c>
      <c r="G2">
        <v>0.40400000000000003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5"/>
      <c r="Q2" s="1">
        <v>0.25542500000000001</v>
      </c>
      <c r="R2" s="1">
        <v>0.28107199999999999</v>
      </c>
      <c r="S2" s="1">
        <v>0.463503</v>
      </c>
      <c r="T2" s="5"/>
      <c r="U2" s="3" t="s">
        <v>68</v>
      </c>
      <c r="V2" s="3" t="s">
        <v>68</v>
      </c>
      <c r="W2" s="3" t="s">
        <v>68</v>
      </c>
      <c r="X2" s="5"/>
      <c r="Y2" s="3">
        <v>0.25542500000000001</v>
      </c>
      <c r="Z2" s="3">
        <v>0.28107199999999999</v>
      </c>
      <c r="AA2" s="3">
        <v>0.463503</v>
      </c>
      <c r="AB2" s="5"/>
      <c r="AC2" s="4">
        <v>0.22634499999999999</v>
      </c>
      <c r="AD2" s="4">
        <v>0.30426700000000001</v>
      </c>
      <c r="AE2" s="4">
        <v>0.46938800000000003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W2" s="5"/>
      <c r="AX2" s="5"/>
      <c r="AY2" s="5"/>
    </row>
    <row r="3" spans="1:51" x14ac:dyDescent="0.25">
      <c r="I3" s="3" t="s">
        <v>24</v>
      </c>
      <c r="J3" s="3">
        <v>38.50732</v>
      </c>
      <c r="K3" s="3">
        <v>45.57564</v>
      </c>
      <c r="M3" s="1" t="s">
        <v>68</v>
      </c>
      <c r="N3" s="1" t="s">
        <v>68</v>
      </c>
      <c r="O3" s="1" t="s">
        <v>68</v>
      </c>
      <c r="P3" s="5"/>
      <c r="Q3" s="1">
        <v>0.21407699999999999</v>
      </c>
      <c r="R3" s="1">
        <v>0.30079699999999998</v>
      </c>
      <c r="S3" s="1">
        <v>0.485126</v>
      </c>
      <c r="T3" s="5"/>
      <c r="U3" s="3" t="s">
        <v>68</v>
      </c>
      <c r="V3" s="3" t="s">
        <v>68</v>
      </c>
      <c r="W3" s="3" t="s">
        <v>68</v>
      </c>
      <c r="X3" s="5"/>
      <c r="Y3" s="3">
        <v>0.243507</v>
      </c>
      <c r="Z3" s="3">
        <v>0.281082</v>
      </c>
      <c r="AA3" s="3">
        <v>0.47541099999999997</v>
      </c>
      <c r="AB3" s="5"/>
      <c r="AC3" s="4">
        <v>0.20222599999999999</v>
      </c>
      <c r="AD3" s="4">
        <v>0.27829300000000001</v>
      </c>
      <c r="AE3" s="4">
        <v>0.51948099999999997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W3" s="5"/>
      <c r="AX3" s="5"/>
      <c r="AY3" s="5"/>
    </row>
    <row r="4" spans="1:51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5"/>
      <c r="Q4" s="1">
        <v>0.19428000000000001</v>
      </c>
      <c r="R4" s="1">
        <v>0.27002500000000002</v>
      </c>
      <c r="S4" s="1">
        <v>0.53569500000000003</v>
      </c>
      <c r="T4" s="5"/>
      <c r="U4" s="3" t="s">
        <v>68</v>
      </c>
      <c r="V4" s="3" t="s">
        <v>68</v>
      </c>
      <c r="W4" s="3" t="s">
        <v>68</v>
      </c>
      <c r="X4" s="5"/>
      <c r="Y4" s="3">
        <v>0.23247499999999999</v>
      </c>
      <c r="Z4" s="3">
        <v>0.279254</v>
      </c>
      <c r="AA4" s="3">
        <v>0.48827100000000001</v>
      </c>
      <c r="AB4" s="5"/>
      <c r="AC4" s="4">
        <v>0.20686499999999999</v>
      </c>
      <c r="AD4" s="4">
        <v>0.261596</v>
      </c>
      <c r="AE4" s="4">
        <v>0.53154000000000001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W4" s="5"/>
      <c r="AX4" s="5"/>
      <c r="AY4" s="5"/>
    </row>
    <row r="5" spans="1:51" x14ac:dyDescent="0.25">
      <c r="I5" s="1" t="s">
        <v>27</v>
      </c>
      <c r="J5" s="1">
        <v>24.720649999999999</v>
      </c>
      <c r="K5" s="1">
        <v>31.788969999999999</v>
      </c>
      <c r="M5" s="1" t="s">
        <v>68</v>
      </c>
      <c r="N5" s="1" t="s">
        <v>68</v>
      </c>
      <c r="O5" s="1" t="s">
        <v>68</v>
      </c>
      <c r="P5" s="5"/>
      <c r="Q5" s="1">
        <v>0.200243</v>
      </c>
      <c r="R5" s="1">
        <v>0.25363799999999997</v>
      </c>
      <c r="S5" s="1">
        <v>0.54611900000000002</v>
      </c>
      <c r="T5" s="5"/>
      <c r="U5" s="3" t="s">
        <v>68</v>
      </c>
      <c r="V5" s="3" t="s">
        <v>68</v>
      </c>
      <c r="W5" s="3" t="s">
        <v>68</v>
      </c>
      <c r="X5" s="5"/>
      <c r="Y5" s="3">
        <v>0.22243299999999999</v>
      </c>
      <c r="Z5" s="3">
        <v>0.27564699999999998</v>
      </c>
      <c r="AA5" s="3">
        <v>0.50192000000000003</v>
      </c>
      <c r="AB5" s="5"/>
      <c r="AC5" s="4">
        <v>0.183673</v>
      </c>
      <c r="AD5" s="4">
        <v>0.25417400000000001</v>
      </c>
      <c r="AE5" s="4">
        <v>0.56215199999999999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W5" s="5"/>
      <c r="AX5" s="5"/>
      <c r="AY5" s="5"/>
    </row>
    <row r="6" spans="1:51" x14ac:dyDescent="0.25">
      <c r="M6" s="1" t="s">
        <v>68</v>
      </c>
      <c r="N6" s="1" t="s">
        <v>68</v>
      </c>
      <c r="O6" s="1" t="s">
        <v>68</v>
      </c>
      <c r="P6" s="5"/>
      <c r="Q6" s="1">
        <v>0.17891799999999999</v>
      </c>
      <c r="R6" s="1">
        <v>0.242838</v>
      </c>
      <c r="S6" s="1">
        <v>0.57824399999999998</v>
      </c>
      <c r="T6" s="5"/>
      <c r="U6" s="3" t="s">
        <v>68</v>
      </c>
      <c r="V6" s="3" t="s">
        <v>68</v>
      </c>
      <c r="W6" s="3" t="s">
        <v>68</v>
      </c>
      <c r="X6" s="5"/>
      <c r="Y6" s="3">
        <v>0.21345600000000001</v>
      </c>
      <c r="Z6" s="3">
        <v>0.27037299999999997</v>
      </c>
      <c r="AA6" s="3">
        <v>0.51617100000000005</v>
      </c>
      <c r="AB6" s="5"/>
      <c r="AC6" s="4">
        <v>0.209647</v>
      </c>
      <c r="AD6" s="4">
        <v>0.242115</v>
      </c>
      <c r="AE6" s="4">
        <v>0.54823699999999997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W6" s="5"/>
      <c r="AX6" s="5"/>
      <c r="AY6" s="5"/>
    </row>
    <row r="7" spans="1:51" x14ac:dyDescent="0.25">
      <c r="M7" s="1" t="s">
        <v>68</v>
      </c>
      <c r="N7" s="1" t="s">
        <v>68</v>
      </c>
      <c r="O7" s="1" t="s">
        <v>68</v>
      </c>
      <c r="P7" s="5"/>
      <c r="Q7" s="1">
        <v>0.20478199999999999</v>
      </c>
      <c r="R7" s="1">
        <v>0.23419999999999999</v>
      </c>
      <c r="S7" s="1">
        <v>0.56101800000000002</v>
      </c>
      <c r="T7" s="5"/>
      <c r="U7" s="3" t="s">
        <v>68</v>
      </c>
      <c r="V7" s="3" t="s">
        <v>68</v>
      </c>
      <c r="W7" s="3" t="s">
        <v>68</v>
      </c>
      <c r="X7" s="5"/>
      <c r="Y7" s="3">
        <v>0.20558599999999999</v>
      </c>
      <c r="Z7" s="3">
        <v>0.26358999999999999</v>
      </c>
      <c r="AA7" s="3">
        <v>0.53082399999999996</v>
      </c>
      <c r="AB7" s="5"/>
      <c r="AC7" s="4">
        <v>0.172542</v>
      </c>
      <c r="AD7" s="4">
        <v>0.24582599999999999</v>
      </c>
      <c r="AE7" s="4">
        <v>0.58163299999999996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W7" s="5"/>
      <c r="AX7" s="5"/>
      <c r="AY7" s="5"/>
    </row>
    <row r="8" spans="1:51" x14ac:dyDescent="0.25">
      <c r="M8" s="1" t="s">
        <v>68</v>
      </c>
      <c r="N8" s="1" t="s">
        <v>68</v>
      </c>
      <c r="O8" s="1" t="s">
        <v>68</v>
      </c>
      <c r="P8" s="5"/>
      <c r="Q8" s="1">
        <v>0.16896700000000001</v>
      </c>
      <c r="R8" s="1">
        <v>0.232959</v>
      </c>
      <c r="S8" s="1">
        <v>0.59807299999999997</v>
      </c>
      <c r="T8" s="5"/>
      <c r="U8" s="3" t="s">
        <v>68</v>
      </c>
      <c r="V8" s="3" t="s">
        <v>68</v>
      </c>
      <c r="W8" s="3" t="s">
        <v>68</v>
      </c>
      <c r="X8" s="5"/>
      <c r="Y8" s="3">
        <v>0.19884399999999999</v>
      </c>
      <c r="Z8" s="3">
        <v>0.25548900000000002</v>
      </c>
      <c r="AA8" s="3">
        <v>0.54566800000000004</v>
      </c>
      <c r="AB8" s="5"/>
      <c r="AC8" s="4">
        <v>0.17718</v>
      </c>
      <c r="AD8" s="4">
        <v>0.244898</v>
      </c>
      <c r="AE8" s="4">
        <v>0.57792200000000005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W8" s="5"/>
      <c r="AX8" s="5"/>
      <c r="AY8" s="5"/>
    </row>
    <row r="9" spans="1:51" x14ac:dyDescent="0.25">
      <c r="M9" s="1" t="s">
        <v>68</v>
      </c>
      <c r="N9" s="1" t="s">
        <v>68</v>
      </c>
      <c r="O9" s="1" t="s">
        <v>68</v>
      </c>
      <c r="P9" s="5"/>
      <c r="Q9" s="1">
        <v>0.17349300000000001</v>
      </c>
      <c r="R9" s="1">
        <v>0.23266000000000001</v>
      </c>
      <c r="S9" s="1">
        <v>0.59384800000000004</v>
      </c>
      <c r="T9" s="5"/>
      <c r="U9" s="3" t="s">
        <v>68</v>
      </c>
      <c r="V9" s="3" t="s">
        <v>68</v>
      </c>
      <c r="W9" s="3" t="s">
        <v>68</v>
      </c>
      <c r="X9" s="5"/>
      <c r="Y9" s="3">
        <v>0.19322900000000001</v>
      </c>
      <c r="Z9" s="3">
        <v>0.24628700000000001</v>
      </c>
      <c r="AA9" s="3">
        <v>0.56048399999999998</v>
      </c>
      <c r="AB9" s="5"/>
      <c r="AC9" s="4">
        <v>0.20871999999999999</v>
      </c>
      <c r="AD9" s="4">
        <v>0.217996</v>
      </c>
      <c r="AE9" s="4">
        <v>0.57328400000000002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W9" s="5"/>
      <c r="AX9" s="5"/>
      <c r="AY9" s="5"/>
    </row>
    <row r="11" spans="1:51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2.9080000000000022E-2</v>
      </c>
      <c r="R11">
        <f>R2-$AD2</f>
        <v>-2.3195000000000021E-2</v>
      </c>
      <c r="S11">
        <f>S2-$AE2</f>
        <v>-5.8850000000000291E-3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2.9080000000000022E-2</v>
      </c>
      <c r="Z11">
        <f>Z2-$AD2</f>
        <v>-2.3195000000000021E-2</v>
      </c>
      <c r="AA11">
        <f>AA2-$AE2</f>
        <v>-5.8850000000000291E-3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51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1.1851E-2</v>
      </c>
      <c r="R12">
        <f t="shared" ref="R12:R18" si="4">R3-$AD3</f>
        <v>2.2503999999999968E-2</v>
      </c>
      <c r="S12">
        <f t="shared" ref="S12:S18" si="5">S3-$AE3</f>
        <v>-3.4354999999999969E-2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4.1281000000000012E-2</v>
      </c>
      <c r="Z12">
        <f t="shared" ref="Z12:Z18" si="10">Z3-$AD3</f>
        <v>2.7889999999999859E-3</v>
      </c>
      <c r="AA12">
        <f t="shared" ref="AA12:AA18" si="11">AA3-$AE3</f>
        <v>-4.4069999999999998E-2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51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-1.2584999999999985E-2</v>
      </c>
      <c r="R13">
        <f t="shared" si="4"/>
        <v>8.4290000000000198E-3</v>
      </c>
      <c r="S13">
        <f t="shared" si="5"/>
        <v>4.1550000000000198E-3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2.5609999999999994E-2</v>
      </c>
      <c r="Z13">
        <f t="shared" si="10"/>
        <v>1.7658000000000007E-2</v>
      </c>
      <c r="AA13">
        <f t="shared" si="11"/>
        <v>-4.3269000000000002E-2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51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1.6570000000000001E-2</v>
      </c>
      <c r="R14">
        <f t="shared" si="4"/>
        <v>-5.3600000000003645E-4</v>
      </c>
      <c r="S14">
        <f t="shared" si="5"/>
        <v>-1.6032999999999964E-2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3.8759999999999989E-2</v>
      </c>
      <c r="Z14">
        <f t="shared" si="10"/>
        <v>2.1472999999999964E-2</v>
      </c>
      <c r="AA14">
        <f t="shared" si="11"/>
        <v>-6.0231999999999952E-2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51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-3.0729000000000006E-2</v>
      </c>
      <c r="R15">
        <f t="shared" si="4"/>
        <v>7.2300000000000142E-4</v>
      </c>
      <c r="S15">
        <f t="shared" si="5"/>
        <v>3.0007000000000006E-2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3.8090000000000068E-3</v>
      </c>
      <c r="Z15">
        <f t="shared" si="10"/>
        <v>2.8257999999999978E-2</v>
      </c>
      <c r="AA15">
        <f t="shared" si="11"/>
        <v>-3.2065999999999928E-2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51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3.2239999999999991E-2</v>
      </c>
      <c r="R16">
        <f t="shared" si="4"/>
        <v>-1.1625999999999997E-2</v>
      </c>
      <c r="S16">
        <f t="shared" si="5"/>
        <v>-2.0614999999999939E-2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3.304399999999999E-2</v>
      </c>
      <c r="Z16">
        <f t="shared" si="10"/>
        <v>1.7764000000000002E-2</v>
      </c>
      <c r="AA16">
        <f t="shared" si="11"/>
        <v>-5.0808999999999993E-2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-8.2129999999999981E-3</v>
      </c>
      <c r="R17">
        <f t="shared" si="4"/>
        <v>-1.1939000000000005E-2</v>
      </c>
      <c r="S17">
        <f t="shared" si="5"/>
        <v>2.0150999999999919E-2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2.1663999999999989E-2</v>
      </c>
      <c r="Z17">
        <f t="shared" si="10"/>
        <v>1.0591000000000017E-2</v>
      </c>
      <c r="AA17">
        <f t="shared" si="11"/>
        <v>-3.2254000000000005E-2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-3.5226999999999981E-2</v>
      </c>
      <c r="R18">
        <f t="shared" si="4"/>
        <v>1.466400000000001E-2</v>
      </c>
      <c r="S18">
        <f t="shared" si="5"/>
        <v>2.0564000000000027E-2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-1.5490999999999977E-2</v>
      </c>
      <c r="Z18">
        <f t="shared" si="10"/>
        <v>2.8291000000000011E-2</v>
      </c>
      <c r="AA18">
        <f t="shared" si="11"/>
        <v>-1.2800000000000034E-2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9.9818414132864242E-2</v>
      </c>
      <c r="U20" t="e">
        <f>SQRT(SUMSQ(U11:W18))</f>
        <v>#VALUE!</v>
      </c>
      <c r="Y20">
        <f>SQRT(SUMSQ(Y11:AA18))</f>
        <v>0.14886181034435927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"/>
  <sheetViews>
    <sheetView zoomScale="70" zoomScaleNormal="70" workbookViewId="0">
      <selection activeCell="J48" sqref="J48"/>
    </sheetView>
  </sheetViews>
  <sheetFormatPr defaultRowHeight="15" x14ac:dyDescent="0.25"/>
  <cols>
    <col min="1" max="1" width="17.7109375" customWidth="1"/>
  </cols>
  <sheetData>
    <row r="1" spans="1:55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55" x14ac:dyDescent="0.25">
      <c r="A2" t="s">
        <v>25</v>
      </c>
      <c r="B2">
        <v>0.77200000000000002</v>
      </c>
      <c r="C2">
        <v>0.45</v>
      </c>
      <c r="D2">
        <v>0.22900000000000001</v>
      </c>
      <c r="E2">
        <v>0.55100000000000005</v>
      </c>
      <c r="F2">
        <v>0.61599999999999999</v>
      </c>
      <c r="G2">
        <v>0.38100000000000001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5"/>
      <c r="Q2" s="1">
        <v>0.307946</v>
      </c>
      <c r="R2" s="1">
        <v>0.259907</v>
      </c>
      <c r="S2" s="1">
        <v>0.432147</v>
      </c>
      <c r="T2" s="5"/>
      <c r="U2" s="3" t="s">
        <v>68</v>
      </c>
      <c r="V2" s="3" t="s">
        <v>68</v>
      </c>
      <c r="W2" s="3" t="s">
        <v>68</v>
      </c>
      <c r="X2" s="5"/>
      <c r="Y2" s="3">
        <v>0.307946</v>
      </c>
      <c r="Z2" s="3">
        <v>0.259907</v>
      </c>
      <c r="AA2" s="3">
        <v>0.432147</v>
      </c>
      <c r="AB2" s="5"/>
      <c r="AC2" s="4">
        <v>0.26643</v>
      </c>
      <c r="AD2" s="4">
        <v>0.29218499999999997</v>
      </c>
      <c r="AE2" s="4">
        <v>0.44138500000000003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BA2" s="5"/>
      <c r="BB2" s="5"/>
      <c r="BC2" s="5"/>
    </row>
    <row r="3" spans="1:55" x14ac:dyDescent="0.25">
      <c r="I3" s="3" t="s">
        <v>24</v>
      </c>
      <c r="J3" s="3">
        <v>43.56709</v>
      </c>
      <c r="K3" s="3">
        <v>50.635420000000003</v>
      </c>
      <c r="M3" s="1" t="s">
        <v>68</v>
      </c>
      <c r="N3" s="1" t="s">
        <v>68</v>
      </c>
      <c r="O3" s="1" t="s">
        <v>68</v>
      </c>
      <c r="P3" s="5"/>
      <c r="Q3" s="1">
        <v>0.236036</v>
      </c>
      <c r="R3" s="1">
        <v>0.30414799999999997</v>
      </c>
      <c r="S3" s="1">
        <v>0.45981499999999997</v>
      </c>
      <c r="T3" s="5"/>
      <c r="U3" s="3" t="s">
        <v>68</v>
      </c>
      <c r="V3" s="3" t="s">
        <v>68</v>
      </c>
      <c r="W3" s="3" t="s">
        <v>68</v>
      </c>
      <c r="X3" s="5"/>
      <c r="Y3" s="3">
        <v>0.27792600000000001</v>
      </c>
      <c r="Z3" s="3">
        <v>0.276972</v>
      </c>
      <c r="AA3" s="3">
        <v>0.44510100000000002</v>
      </c>
      <c r="AB3" s="5"/>
      <c r="AC3" s="4">
        <v>0.224689</v>
      </c>
      <c r="AD3" s="4">
        <v>0.27708700000000003</v>
      </c>
      <c r="AE3" s="4">
        <v>0.498224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BA3" s="5"/>
      <c r="BB3" s="5"/>
      <c r="BC3" s="5"/>
    </row>
    <row r="4" spans="1:55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5"/>
      <c r="Q4" s="1">
        <v>0.20218900000000001</v>
      </c>
      <c r="R4" s="1">
        <v>0.278451</v>
      </c>
      <c r="S4" s="1">
        <v>0.51935900000000002</v>
      </c>
      <c r="T4" s="5"/>
      <c r="U4" s="3" t="s">
        <v>68</v>
      </c>
      <c r="V4" s="3" t="s">
        <v>68</v>
      </c>
      <c r="W4" s="3" t="s">
        <v>68</v>
      </c>
      <c r="X4" s="5"/>
      <c r="Y4" s="3">
        <v>0.24862200000000001</v>
      </c>
      <c r="Z4" s="3">
        <v>0.2898</v>
      </c>
      <c r="AA4" s="3">
        <v>0.46157799999999999</v>
      </c>
      <c r="AB4" s="5"/>
      <c r="AC4" s="4">
        <v>0.19627</v>
      </c>
      <c r="AD4" s="4">
        <v>0.27264699999999997</v>
      </c>
      <c r="AE4" s="4">
        <v>0.53108299999999997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BA4" s="5"/>
      <c r="BB4" s="5"/>
      <c r="BC4" s="5"/>
    </row>
    <row r="5" spans="1:55" x14ac:dyDescent="0.25">
      <c r="I5" s="1" t="s">
        <v>27</v>
      </c>
      <c r="J5" s="1">
        <v>17.116530000000001</v>
      </c>
      <c r="K5" s="1">
        <v>24.18486</v>
      </c>
      <c r="M5" s="1" t="s">
        <v>68</v>
      </c>
      <c r="N5" s="1" t="s">
        <v>68</v>
      </c>
      <c r="O5" s="1" t="s">
        <v>68</v>
      </c>
      <c r="P5" s="5"/>
      <c r="Q5" s="1">
        <v>0.17774100000000001</v>
      </c>
      <c r="R5" s="1">
        <v>0.26767600000000003</v>
      </c>
      <c r="S5" s="1">
        <v>0.55458300000000005</v>
      </c>
      <c r="T5" s="5"/>
      <c r="U5" s="3" t="s">
        <v>68</v>
      </c>
      <c r="V5" s="3" t="s">
        <v>68</v>
      </c>
      <c r="W5" s="3" t="s">
        <v>68</v>
      </c>
      <c r="X5" s="5"/>
      <c r="Y5" s="3">
        <v>0.22108900000000001</v>
      </c>
      <c r="Z5" s="3">
        <v>0.297489</v>
      </c>
      <c r="AA5" s="3">
        <v>0.48142200000000002</v>
      </c>
      <c r="AB5" s="5"/>
      <c r="AC5" s="4">
        <v>0.181172</v>
      </c>
      <c r="AD5" s="4">
        <v>0.26198900000000003</v>
      </c>
      <c r="AE5" s="4">
        <v>0.55683800000000006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BA5" s="5"/>
      <c r="BB5" s="5"/>
      <c r="BC5" s="5"/>
    </row>
    <row r="6" spans="1:55" x14ac:dyDescent="0.25">
      <c r="M6" s="1" t="s">
        <v>68</v>
      </c>
      <c r="N6" s="1" t="s">
        <v>68</v>
      </c>
      <c r="O6" s="1" t="s">
        <v>68</v>
      </c>
      <c r="P6" s="5"/>
      <c r="Q6" s="1">
        <v>0.16558800000000001</v>
      </c>
      <c r="R6" s="1">
        <v>0.25347999999999998</v>
      </c>
      <c r="S6" s="1">
        <v>0.580932</v>
      </c>
      <c r="T6" s="5"/>
      <c r="U6" s="3" t="s">
        <v>68</v>
      </c>
      <c r="V6" s="3" t="s">
        <v>68</v>
      </c>
      <c r="W6" s="3" t="s">
        <v>68</v>
      </c>
      <c r="X6" s="5"/>
      <c r="Y6" s="3">
        <v>0.19612499999999999</v>
      </c>
      <c r="Z6" s="3">
        <v>0.29954700000000001</v>
      </c>
      <c r="AA6" s="3">
        <v>0.504328</v>
      </c>
      <c r="AB6" s="5"/>
      <c r="AC6" s="4">
        <v>0.182948</v>
      </c>
      <c r="AD6" s="4">
        <v>0.27886300000000003</v>
      </c>
      <c r="AE6" s="4">
        <v>0.538188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BA6" s="5"/>
      <c r="BB6" s="5"/>
      <c r="BC6" s="5"/>
    </row>
    <row r="7" spans="1:55" x14ac:dyDescent="0.25">
      <c r="M7" s="1" t="s">
        <v>68</v>
      </c>
      <c r="N7" s="1" t="s">
        <v>68</v>
      </c>
      <c r="O7" s="1" t="s">
        <v>68</v>
      </c>
      <c r="P7" s="5"/>
      <c r="Q7" s="1">
        <v>0.16519</v>
      </c>
      <c r="R7" s="1">
        <v>0.27129700000000001</v>
      </c>
      <c r="S7" s="1">
        <v>0.56351300000000004</v>
      </c>
      <c r="T7" s="5"/>
      <c r="U7" s="3" t="s">
        <v>68</v>
      </c>
      <c r="V7" s="3" t="s">
        <v>68</v>
      </c>
      <c r="W7" s="3" t="s">
        <v>68</v>
      </c>
      <c r="X7" s="5"/>
      <c r="Y7" s="3">
        <v>0.17421500000000001</v>
      </c>
      <c r="Z7" s="3">
        <v>0.29594599999999999</v>
      </c>
      <c r="AA7" s="3">
        <v>0.52983999999999998</v>
      </c>
      <c r="AB7" s="5"/>
      <c r="AC7" s="4">
        <v>0.180284</v>
      </c>
      <c r="AD7" s="4">
        <v>0.244227</v>
      </c>
      <c r="AE7" s="4">
        <v>0.575488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BA7" s="5"/>
      <c r="BB7" s="5"/>
      <c r="BC7" s="5"/>
    </row>
    <row r="8" spans="1:55" x14ac:dyDescent="0.25">
      <c r="M8" s="1" t="s">
        <v>68</v>
      </c>
      <c r="N8" s="1" t="s">
        <v>68</v>
      </c>
      <c r="O8" s="1" t="s">
        <v>68</v>
      </c>
      <c r="P8" s="5"/>
      <c r="Q8" s="1">
        <v>0.166855</v>
      </c>
      <c r="R8" s="1">
        <v>0.23510700000000001</v>
      </c>
      <c r="S8" s="1">
        <v>0.59803899999999999</v>
      </c>
      <c r="T8" s="5"/>
      <c r="U8" s="3" t="s">
        <v>68</v>
      </c>
      <c r="V8" s="3" t="s">
        <v>68</v>
      </c>
      <c r="W8" s="3" t="s">
        <v>68</v>
      </c>
      <c r="X8" s="5"/>
      <c r="Y8" s="3">
        <v>0.15554100000000001</v>
      </c>
      <c r="Z8" s="3">
        <v>0.28709299999999999</v>
      </c>
      <c r="AA8" s="3">
        <v>0.55736600000000003</v>
      </c>
      <c r="AB8" s="5"/>
      <c r="AC8" s="4">
        <v>0.175844</v>
      </c>
      <c r="AD8" s="4">
        <v>0.235346</v>
      </c>
      <c r="AE8" s="4">
        <v>0.58880999999999994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BA8" s="5"/>
      <c r="BB8" s="5"/>
      <c r="BC8" s="5"/>
    </row>
    <row r="9" spans="1:55" x14ac:dyDescent="0.25">
      <c r="M9" s="1" t="s">
        <v>68</v>
      </c>
      <c r="N9" s="1" t="s">
        <v>68</v>
      </c>
      <c r="O9" s="1" t="s">
        <v>68</v>
      </c>
      <c r="P9" s="5"/>
      <c r="Q9" s="1">
        <v>0.163829</v>
      </c>
      <c r="R9" s="1">
        <v>0.22525300000000001</v>
      </c>
      <c r="S9" s="1">
        <v>0.61091799999999996</v>
      </c>
      <c r="T9" s="5"/>
      <c r="U9" s="3" t="s">
        <v>68</v>
      </c>
      <c r="V9" s="3" t="s">
        <v>68</v>
      </c>
      <c r="W9" s="3" t="s">
        <v>68</v>
      </c>
      <c r="X9" s="5"/>
      <c r="Y9" s="3">
        <v>0.14005000000000001</v>
      </c>
      <c r="Z9" s="3">
        <v>0.27373700000000001</v>
      </c>
      <c r="AA9" s="3">
        <v>0.58621299999999998</v>
      </c>
      <c r="AB9" s="5"/>
      <c r="AC9" s="4">
        <v>0.171403</v>
      </c>
      <c r="AD9" s="4">
        <v>0.230906</v>
      </c>
      <c r="AE9" s="4">
        <v>0.59769099999999997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BA9" s="5"/>
      <c r="BB9" s="5"/>
      <c r="BC9" s="5"/>
    </row>
    <row r="11" spans="1:55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4.1515999999999997E-2</v>
      </c>
      <c r="R11">
        <f>R2-$AD2</f>
        <v>-3.2277999999999973E-2</v>
      </c>
      <c r="S11">
        <f>S2-$AE2</f>
        <v>-9.238000000000024E-3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4.1515999999999997E-2</v>
      </c>
      <c r="Z11">
        <f>Z2-$AD2</f>
        <v>-3.2277999999999973E-2</v>
      </c>
      <c r="AA11">
        <f>AA2-$AE2</f>
        <v>-9.238000000000024E-3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55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1.1346999999999996E-2</v>
      </c>
      <c r="R12">
        <f t="shared" ref="R12:R18" si="4">R3-$AD3</f>
        <v>2.7060999999999946E-2</v>
      </c>
      <c r="S12">
        <f t="shared" ref="S12:S18" si="5">S3-$AE3</f>
        <v>-3.8409000000000026E-2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5.3237000000000007E-2</v>
      </c>
      <c r="Z12">
        <f t="shared" ref="Z12:Z18" si="10">Z3-$AD3</f>
        <v>-1.1500000000003174E-4</v>
      </c>
      <c r="AA12">
        <f t="shared" ref="AA12:AA18" si="11">AA3-$AE3</f>
        <v>-5.3122999999999976E-2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55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5.9190000000000076E-3</v>
      </c>
      <c r="R13">
        <f t="shared" si="4"/>
        <v>5.8040000000000314E-3</v>
      </c>
      <c r="S13">
        <f t="shared" si="5"/>
        <v>-1.1723999999999957E-2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5.235200000000001E-2</v>
      </c>
      <c r="Z13">
        <f t="shared" si="10"/>
        <v>1.7153000000000029E-2</v>
      </c>
      <c r="AA13">
        <f t="shared" si="11"/>
        <v>-6.9504999999999983E-2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55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-3.4309999999999896E-3</v>
      </c>
      <c r="R14">
        <f t="shared" si="4"/>
        <v>5.6869999999999976E-3</v>
      </c>
      <c r="S14">
        <f t="shared" si="5"/>
        <v>-2.255000000000007E-3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3.9917000000000008E-2</v>
      </c>
      <c r="Z14">
        <f t="shared" si="10"/>
        <v>3.5499999999999976E-2</v>
      </c>
      <c r="AA14">
        <f t="shared" si="11"/>
        <v>-7.5416000000000039E-2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55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-1.7359999999999987E-2</v>
      </c>
      <c r="R15">
        <f t="shared" si="4"/>
        <v>-2.5383000000000044E-2</v>
      </c>
      <c r="S15">
        <f t="shared" si="5"/>
        <v>4.2744000000000004E-2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1.3176999999999994E-2</v>
      </c>
      <c r="Z15">
        <f t="shared" si="10"/>
        <v>2.068399999999998E-2</v>
      </c>
      <c r="AA15">
        <f t="shared" si="11"/>
        <v>-3.3860000000000001E-2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55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-1.5093999999999996E-2</v>
      </c>
      <c r="R16">
        <f t="shared" si="4"/>
        <v>2.7070000000000011E-2</v>
      </c>
      <c r="S16">
        <f t="shared" si="5"/>
        <v>-1.1974999999999958E-2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-6.0689999999999911E-3</v>
      </c>
      <c r="Z16">
        <f t="shared" si="10"/>
        <v>5.1718999999999987E-2</v>
      </c>
      <c r="AA16">
        <f t="shared" si="11"/>
        <v>-4.5648000000000022E-2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-8.988999999999997E-3</v>
      </c>
      <c r="R17">
        <f t="shared" si="4"/>
        <v>-2.3899999999998922E-4</v>
      </c>
      <c r="S17">
        <f t="shared" si="5"/>
        <v>9.2290000000000427E-3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-2.0302999999999988E-2</v>
      </c>
      <c r="Z17">
        <f t="shared" si="10"/>
        <v>5.1746999999999987E-2</v>
      </c>
      <c r="AA17">
        <f t="shared" si="11"/>
        <v>-3.1443999999999916E-2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-7.5739999999999974E-3</v>
      </c>
      <c r="R18">
        <f t="shared" si="4"/>
        <v>-5.6529999999999914E-3</v>
      </c>
      <c r="S18">
        <f t="shared" si="5"/>
        <v>1.3226999999999989E-2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-3.1352999999999992E-2</v>
      </c>
      <c r="Z18">
        <f t="shared" si="10"/>
        <v>4.2831000000000008E-2</v>
      </c>
      <c r="AA18">
        <f t="shared" si="11"/>
        <v>-1.1477999999999988E-2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9.8739570517599462E-2</v>
      </c>
      <c r="U20" t="e">
        <f>SQRT(SUMSQ(U11:W18))</f>
        <v>#VALUE!</v>
      </c>
      <c r="Y20">
        <f>SQRT(SUMSQ(Y11:AA18))</f>
        <v>0.19617709348698181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zoomScale="70" zoomScaleNormal="70" workbookViewId="0">
      <selection activeCell="J48" sqref="J48"/>
    </sheetView>
  </sheetViews>
  <sheetFormatPr defaultRowHeight="15" x14ac:dyDescent="0.25"/>
  <cols>
    <col min="1" max="1" width="17.7109375" customWidth="1"/>
    <col min="13" max="13" width="10.140625" bestFit="1" customWidth="1"/>
  </cols>
  <sheetData>
    <row r="1" spans="1:59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59" x14ac:dyDescent="0.25">
      <c r="A2" t="s">
        <v>25</v>
      </c>
      <c r="B2">
        <v>0.76500000000000001</v>
      </c>
      <c r="C2">
        <v>0.48099999999999998</v>
      </c>
      <c r="D2">
        <v>0.23699999999999999</v>
      </c>
      <c r="E2">
        <v>0.51700000000000002</v>
      </c>
      <c r="F2">
        <v>0.61399999999999999</v>
      </c>
      <c r="G2">
        <v>0.38200000000000001</v>
      </c>
      <c r="I2" s="3" t="s">
        <v>23</v>
      </c>
      <c r="J2" s="3" t="s">
        <v>68</v>
      </c>
      <c r="K2" s="3" t="s">
        <v>68</v>
      </c>
      <c r="M2" s="5" t="s">
        <v>68</v>
      </c>
      <c r="N2" s="5" t="s">
        <v>68</v>
      </c>
      <c r="O2" s="5" t="s">
        <v>68</v>
      </c>
      <c r="P2" s="5"/>
      <c r="Q2" s="5">
        <v>0.35698099999999999</v>
      </c>
      <c r="R2" s="5">
        <v>0.26281500000000002</v>
      </c>
      <c r="S2" s="5">
        <v>0.38020500000000002</v>
      </c>
      <c r="T2" s="5"/>
      <c r="U2" s="5" t="s">
        <v>68</v>
      </c>
      <c r="V2" s="5" t="s">
        <v>68</v>
      </c>
      <c r="W2" s="5" t="s">
        <v>68</v>
      </c>
      <c r="X2" s="5"/>
      <c r="Y2" s="5">
        <v>0.35698099999999999</v>
      </c>
      <c r="Z2" s="5">
        <v>0.26281500000000002</v>
      </c>
      <c r="AA2" s="5">
        <v>0.38020500000000002</v>
      </c>
      <c r="AB2" s="5"/>
      <c r="AC2" s="5">
        <v>0.34028999999999998</v>
      </c>
      <c r="AD2" s="5">
        <v>0.25680599999999998</v>
      </c>
      <c r="AE2" s="5">
        <v>0.40290399999999998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E2" s="5"/>
      <c r="BF2" s="5"/>
      <c r="BG2" s="5"/>
    </row>
    <row r="3" spans="1:59" x14ac:dyDescent="0.25">
      <c r="I3" s="3" t="s">
        <v>24</v>
      </c>
      <c r="J3" s="3">
        <v>52.020820000000001</v>
      </c>
      <c r="K3" s="3">
        <v>59.08914</v>
      </c>
      <c r="M3" s="5" t="s">
        <v>68</v>
      </c>
      <c r="N3" s="5" t="s">
        <v>68</v>
      </c>
      <c r="O3" s="5" t="s">
        <v>68</v>
      </c>
      <c r="P3" s="5"/>
      <c r="Q3" s="5">
        <v>0.29908499999999999</v>
      </c>
      <c r="R3" s="5">
        <v>0.27894200000000002</v>
      </c>
      <c r="S3" s="5">
        <v>0.42197299999999999</v>
      </c>
      <c r="T3" s="5"/>
      <c r="U3" s="5" t="s">
        <v>68</v>
      </c>
      <c r="V3" s="5" t="s">
        <v>68</v>
      </c>
      <c r="W3" s="5" t="s">
        <v>68</v>
      </c>
      <c r="X3" s="5"/>
      <c r="Y3" s="5">
        <v>0.31233</v>
      </c>
      <c r="Z3" s="5">
        <v>0.28916900000000001</v>
      </c>
      <c r="AA3" s="5">
        <v>0.39850099999999999</v>
      </c>
      <c r="AB3" s="5"/>
      <c r="AC3" s="5">
        <v>0.24954599999999999</v>
      </c>
      <c r="AD3" s="5">
        <v>0.28856599999999999</v>
      </c>
      <c r="AE3" s="5">
        <v>0.46188699999999999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E3" s="5"/>
      <c r="BF3" s="5"/>
      <c r="BG3" s="5"/>
    </row>
    <row r="4" spans="1:59" x14ac:dyDescent="0.25">
      <c r="I4" s="1" t="s">
        <v>26</v>
      </c>
      <c r="J4" s="1" t="s">
        <v>68</v>
      </c>
      <c r="K4" s="1" t="s">
        <v>68</v>
      </c>
      <c r="M4" s="5" t="s">
        <v>68</v>
      </c>
      <c r="N4" s="5" t="s">
        <v>68</v>
      </c>
      <c r="O4" s="5" t="s">
        <v>68</v>
      </c>
      <c r="P4" s="5"/>
      <c r="Q4" s="5">
        <v>0.215674</v>
      </c>
      <c r="R4" s="5">
        <v>0.29566599999999998</v>
      </c>
      <c r="S4" s="5">
        <v>0.48865999999999998</v>
      </c>
      <c r="T4" s="5"/>
      <c r="U4" s="5" t="s">
        <v>68</v>
      </c>
      <c r="V4" s="5" t="s">
        <v>68</v>
      </c>
      <c r="W4" s="5" t="s">
        <v>68</v>
      </c>
      <c r="X4" s="5"/>
      <c r="Y4" s="5">
        <v>0.26912399999999997</v>
      </c>
      <c r="Z4" s="5">
        <v>0.31012200000000001</v>
      </c>
      <c r="AA4" s="5">
        <v>0.42075400000000002</v>
      </c>
      <c r="AB4" s="5"/>
      <c r="AC4" s="5">
        <v>0.218693</v>
      </c>
      <c r="AD4" s="5">
        <v>0.30580800000000002</v>
      </c>
      <c r="AE4" s="5">
        <v>0.475499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E4" s="5"/>
      <c r="BF4" s="5"/>
      <c r="BG4" s="5"/>
    </row>
    <row r="5" spans="1:59" x14ac:dyDescent="0.25">
      <c r="I5" s="1" t="s">
        <v>27</v>
      </c>
      <c r="J5" s="1">
        <v>14.657209999999999</v>
      </c>
      <c r="K5" s="1">
        <v>21.725529999999999</v>
      </c>
      <c r="M5" s="5" t="s">
        <v>68</v>
      </c>
      <c r="N5" s="5" t="s">
        <v>68</v>
      </c>
      <c r="O5" s="5" t="s">
        <v>68</v>
      </c>
      <c r="P5" s="5"/>
      <c r="Q5" s="5">
        <v>0.18712500000000001</v>
      </c>
      <c r="R5" s="5">
        <v>0.30738399999999999</v>
      </c>
      <c r="S5" s="5">
        <v>0.50549100000000002</v>
      </c>
      <c r="T5" s="5"/>
      <c r="U5" s="5" t="s">
        <v>68</v>
      </c>
      <c r="V5" s="5" t="s">
        <v>68</v>
      </c>
      <c r="W5" s="5" t="s">
        <v>68</v>
      </c>
      <c r="X5" s="5"/>
      <c r="Y5" s="5">
        <v>0.229133</v>
      </c>
      <c r="Z5" s="5">
        <v>0.32391700000000001</v>
      </c>
      <c r="AA5" s="5">
        <v>0.44695000000000001</v>
      </c>
      <c r="AB5" s="5"/>
      <c r="AC5" s="5">
        <v>0.18058099999999999</v>
      </c>
      <c r="AD5" s="5">
        <v>0.27677000000000002</v>
      </c>
      <c r="AE5" s="5">
        <v>0.54264999999999997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E5" s="5"/>
      <c r="BF5" s="5"/>
      <c r="BG5" s="5"/>
    </row>
    <row r="6" spans="1:59" x14ac:dyDescent="0.25">
      <c r="M6" s="5" t="s">
        <v>68</v>
      </c>
      <c r="N6" s="5" t="s">
        <v>68</v>
      </c>
      <c r="O6" s="5" t="s">
        <v>68</v>
      </c>
      <c r="P6" s="5"/>
      <c r="Q6" s="5">
        <v>0.157719</v>
      </c>
      <c r="R6" s="5">
        <v>0.26831500000000003</v>
      </c>
      <c r="S6" s="5">
        <v>0.57396599999999998</v>
      </c>
      <c r="T6" s="5"/>
      <c r="U6" s="5" t="s">
        <v>68</v>
      </c>
      <c r="V6" s="5" t="s">
        <v>68</v>
      </c>
      <c r="W6" s="5" t="s">
        <v>68</v>
      </c>
      <c r="X6" s="5"/>
      <c r="Y6" s="5">
        <v>0.193631</v>
      </c>
      <c r="Z6" s="5">
        <v>0.329517</v>
      </c>
      <c r="AA6" s="5">
        <v>0.47685100000000002</v>
      </c>
      <c r="AB6" s="5"/>
      <c r="AC6" s="5">
        <v>0.167877</v>
      </c>
      <c r="AD6" s="5">
        <v>0.27041700000000002</v>
      </c>
      <c r="AE6" s="5">
        <v>0.56170600000000004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E6" s="5"/>
      <c r="BF6" s="5"/>
      <c r="BG6" s="5"/>
    </row>
    <row r="7" spans="1:59" x14ac:dyDescent="0.25">
      <c r="M7" s="5" t="s">
        <v>68</v>
      </c>
      <c r="N7" s="5" t="s">
        <v>68</v>
      </c>
      <c r="O7" s="5" t="s">
        <v>68</v>
      </c>
      <c r="P7" s="5"/>
      <c r="Q7" s="5">
        <v>0.14730199999999999</v>
      </c>
      <c r="R7" s="5">
        <v>0.25914700000000002</v>
      </c>
      <c r="S7" s="5">
        <v>0.59355100000000005</v>
      </c>
      <c r="T7" s="5"/>
      <c r="U7" s="5" t="s">
        <v>68</v>
      </c>
      <c r="V7" s="5" t="s">
        <v>68</v>
      </c>
      <c r="W7" s="5" t="s">
        <v>68</v>
      </c>
      <c r="X7" s="5"/>
      <c r="Y7" s="5">
        <v>0.16326599999999999</v>
      </c>
      <c r="Z7" s="5">
        <v>0.32675199999999999</v>
      </c>
      <c r="AA7" s="5">
        <v>0.50998200000000005</v>
      </c>
      <c r="AB7" s="5"/>
      <c r="AC7" s="5">
        <v>0.15789500000000001</v>
      </c>
      <c r="AD7" s="5">
        <v>0.22958300000000001</v>
      </c>
      <c r="AE7" s="5">
        <v>0.61252300000000004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E7" s="5"/>
      <c r="BF7" s="5"/>
      <c r="BG7" s="5"/>
    </row>
    <row r="8" spans="1:59" x14ac:dyDescent="0.25">
      <c r="M8" s="5" t="s">
        <v>68</v>
      </c>
      <c r="N8" s="5" t="s">
        <v>68</v>
      </c>
      <c r="O8" s="5" t="s">
        <v>68</v>
      </c>
      <c r="P8" s="5"/>
      <c r="Q8" s="5">
        <v>0.142237</v>
      </c>
      <c r="R8" s="5">
        <v>0.21609800000000001</v>
      </c>
      <c r="S8" s="5">
        <v>0.64166599999999996</v>
      </c>
      <c r="T8" s="5"/>
      <c r="U8" s="5" t="s">
        <v>68</v>
      </c>
      <c r="V8" s="5" t="s">
        <v>68</v>
      </c>
      <c r="W8" s="5" t="s">
        <v>68</v>
      </c>
      <c r="X8" s="5"/>
      <c r="Y8" s="5">
        <v>0.138096</v>
      </c>
      <c r="Z8" s="5">
        <v>0.31625999999999999</v>
      </c>
      <c r="AA8" s="5">
        <v>0.54564400000000002</v>
      </c>
      <c r="AB8" s="5"/>
      <c r="AC8" s="5">
        <v>0.158802</v>
      </c>
      <c r="AD8" s="5">
        <v>0.25045400000000001</v>
      </c>
      <c r="AE8" s="5">
        <v>0.59074400000000005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E8" s="5"/>
      <c r="BF8" s="5"/>
      <c r="BG8" s="5"/>
    </row>
    <row r="9" spans="1:59" x14ac:dyDescent="0.25">
      <c r="M9" s="5" t="s">
        <v>68</v>
      </c>
      <c r="N9" s="5" t="s">
        <v>68</v>
      </c>
      <c r="O9" s="5" t="s">
        <v>68</v>
      </c>
      <c r="P9" s="5"/>
      <c r="Q9" s="5">
        <v>0.141179</v>
      </c>
      <c r="R9" s="5">
        <v>0.23712800000000001</v>
      </c>
      <c r="S9" s="5">
        <v>0.62169200000000002</v>
      </c>
      <c r="T9" s="5"/>
      <c r="U9" s="5" t="s">
        <v>68</v>
      </c>
      <c r="V9" s="5" t="s">
        <v>68</v>
      </c>
      <c r="W9" s="5" t="s">
        <v>68</v>
      </c>
      <c r="X9" s="5"/>
      <c r="Y9" s="5">
        <v>0.11774900000000001</v>
      </c>
      <c r="Z9" s="5">
        <v>0.29928399999999999</v>
      </c>
      <c r="AA9" s="5">
        <v>0.58296700000000001</v>
      </c>
      <c r="AB9" s="5"/>
      <c r="AC9" s="5">
        <v>0.161525</v>
      </c>
      <c r="AD9" s="5">
        <v>0.23774999999999999</v>
      </c>
      <c r="AE9" s="5">
        <v>0.60072599999999998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E9" s="5"/>
      <c r="BF9" s="5"/>
      <c r="BG9" s="5"/>
    </row>
    <row r="11" spans="1:59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1.6691000000000011E-2</v>
      </c>
      <c r="R11">
        <f>R2-$AD2</f>
        <v>6.0090000000000421E-3</v>
      </c>
      <c r="S11">
        <f>S2-$AE2</f>
        <v>-2.2698999999999969E-2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1.6691000000000011E-2</v>
      </c>
      <c r="Z11">
        <f>Z2-$AD2</f>
        <v>6.0090000000000421E-3</v>
      </c>
      <c r="AA11">
        <f>AA2-$AE2</f>
        <v>-2.2698999999999969E-2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59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4.9539E-2</v>
      </c>
      <c r="R12">
        <f t="shared" ref="R12:R18" si="4">R3-$AD3</f>
        <v>-9.6239999999999659E-3</v>
      </c>
      <c r="S12">
        <f t="shared" ref="S12:S18" si="5">S3-$AE3</f>
        <v>-3.9914000000000005E-2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6.2784000000000006E-2</v>
      </c>
      <c r="Z12">
        <f t="shared" ref="Z12:Z18" si="10">Z3-$AD3</f>
        <v>6.0300000000002019E-4</v>
      </c>
      <c r="AA12">
        <f t="shared" ref="AA12:AA18" si="11">AA3-$AE3</f>
        <v>-6.3385999999999998E-2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59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-3.0189999999999939E-3</v>
      </c>
      <c r="R13">
        <f t="shared" si="4"/>
        <v>-1.014200000000004E-2</v>
      </c>
      <c r="S13">
        <f t="shared" si="5"/>
        <v>1.3160999999999978E-2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5.0430999999999976E-2</v>
      </c>
      <c r="Z13">
        <f t="shared" si="10"/>
        <v>4.3139999999999845E-3</v>
      </c>
      <c r="AA13">
        <f t="shared" si="11"/>
        <v>-5.4744999999999988E-2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59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6.544000000000022E-3</v>
      </c>
      <c r="R14">
        <f t="shared" si="4"/>
        <v>3.0613999999999975E-2</v>
      </c>
      <c r="S14">
        <f t="shared" si="5"/>
        <v>-3.7158999999999942E-2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4.8552000000000012E-2</v>
      </c>
      <c r="Z14">
        <f t="shared" si="10"/>
        <v>4.7146999999999994E-2</v>
      </c>
      <c r="AA14">
        <f t="shared" si="11"/>
        <v>-9.5699999999999952E-2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59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-1.0158E-2</v>
      </c>
      <c r="R15">
        <f t="shared" si="4"/>
        <v>-2.1019999999999928E-3</v>
      </c>
      <c r="S15">
        <f t="shared" si="5"/>
        <v>1.2259999999999938E-2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2.5753999999999999E-2</v>
      </c>
      <c r="Z15">
        <f t="shared" si="10"/>
        <v>5.9099999999999986E-2</v>
      </c>
      <c r="AA15">
        <f t="shared" si="11"/>
        <v>-8.4855000000000014E-2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59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-1.0593000000000019E-2</v>
      </c>
      <c r="R16">
        <f t="shared" si="4"/>
        <v>2.9564000000000007E-2</v>
      </c>
      <c r="S16">
        <f t="shared" si="5"/>
        <v>-1.8971999999999989E-2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5.3709999999999869E-3</v>
      </c>
      <c r="Z16">
        <f t="shared" si="10"/>
        <v>9.7168999999999978E-2</v>
      </c>
      <c r="AA16">
        <f t="shared" si="11"/>
        <v>-0.10254099999999999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7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-1.6564999999999996E-2</v>
      </c>
      <c r="R17">
        <f t="shared" si="4"/>
        <v>-3.4355999999999998E-2</v>
      </c>
      <c r="S17">
        <f t="shared" si="5"/>
        <v>5.0921999999999912E-2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-2.0706000000000002E-2</v>
      </c>
      <c r="Z17">
        <f t="shared" si="10"/>
        <v>6.5805999999999976E-2</v>
      </c>
      <c r="AA17">
        <f t="shared" si="11"/>
        <v>-4.5100000000000029E-2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7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-2.0346000000000003E-2</v>
      </c>
      <c r="R18">
        <f t="shared" si="4"/>
        <v>-6.2199999999998368E-4</v>
      </c>
      <c r="S18">
        <f t="shared" si="5"/>
        <v>2.096600000000004E-2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-4.3775999999999995E-2</v>
      </c>
      <c r="Z18">
        <f t="shared" si="10"/>
        <v>6.1534000000000005E-2</v>
      </c>
      <c r="AA18">
        <f t="shared" si="11"/>
        <v>-1.7758999999999969E-2</v>
      </c>
      <c r="AC18">
        <f t="shared" si="12"/>
        <v>0</v>
      </c>
      <c r="AD18">
        <f t="shared" si="13"/>
        <v>0</v>
      </c>
      <c r="AE18">
        <f t="shared" si="14"/>
        <v>0</v>
      </c>
    </row>
    <row r="19" spans="7:31" x14ac:dyDescent="0.25">
      <c r="H19">
        <v>16</v>
      </c>
      <c r="I19">
        <v>9</v>
      </c>
    </row>
    <row r="20" spans="7:31" x14ac:dyDescent="0.25">
      <c r="G20">
        <v>28</v>
      </c>
      <c r="H20">
        <f>G20*(16/25)</f>
        <v>17.920000000000002</v>
      </c>
      <c r="I20">
        <f>G20*(9/25)</f>
        <v>10.08</v>
      </c>
      <c r="M20" s="6" t="e">
        <f>SQRT(SUMSQ(M11:O18))</f>
        <v>#VALUE!</v>
      </c>
      <c r="Q20">
        <f>SQRT(SUMSQ(Q11:S18))</f>
        <v>0.11883440332243853</v>
      </c>
      <c r="U20" t="e">
        <f>SQRT(SUMSQ(U11:W18))</f>
        <v>#VALUE!</v>
      </c>
      <c r="Y20">
        <f>SQRT(SUMSQ(Y11:AA18))</f>
        <v>0.26877603879066303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F52" sqref="F52"/>
    </sheetView>
  </sheetViews>
  <sheetFormatPr defaultRowHeight="15" x14ac:dyDescent="0.25"/>
  <cols>
    <col min="1" max="1" width="17.7109375" customWidth="1"/>
  </cols>
  <sheetData>
    <row r="1" spans="1:31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31" x14ac:dyDescent="0.25">
      <c r="A2" t="s">
        <v>25</v>
      </c>
      <c r="B2">
        <v>0.53</v>
      </c>
      <c r="C2">
        <v>0.432</v>
      </c>
      <c r="D2">
        <v>0.218</v>
      </c>
      <c r="E2">
        <v>0.17799999999999999</v>
      </c>
      <c r="F2">
        <v>0.30399999999999999</v>
      </c>
      <c r="G2">
        <v>9.0999999999999998E-2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2"/>
      <c r="Q2" s="1">
        <v>0.16309000000000001</v>
      </c>
      <c r="R2" s="1">
        <v>0.28252100000000002</v>
      </c>
      <c r="S2" s="1">
        <v>0.55438900000000002</v>
      </c>
      <c r="U2" s="3" t="s">
        <v>68</v>
      </c>
      <c r="V2" s="3" t="s">
        <v>68</v>
      </c>
      <c r="W2" s="3" t="s">
        <v>68</v>
      </c>
      <c r="X2" s="2"/>
      <c r="Y2" s="3">
        <v>0.16309000000000001</v>
      </c>
      <c r="Z2" s="3">
        <v>0.28252100000000002</v>
      </c>
      <c r="AA2" s="3">
        <v>0.55438900000000002</v>
      </c>
      <c r="AC2" s="4">
        <v>0.17488799999999999</v>
      </c>
      <c r="AD2" s="4">
        <v>0.292601</v>
      </c>
      <c r="AE2" s="4">
        <v>0.53251099999999996</v>
      </c>
    </row>
    <row r="3" spans="1:31" x14ac:dyDescent="0.25">
      <c r="I3" s="3" t="s">
        <v>24</v>
      </c>
      <c r="J3" s="3">
        <v>21.470549999999999</v>
      </c>
      <c r="K3" s="3">
        <v>28.538879999999999</v>
      </c>
      <c r="M3" s="1" t="s">
        <v>68</v>
      </c>
      <c r="N3" s="1" t="s">
        <v>68</v>
      </c>
      <c r="O3" s="1" t="s">
        <v>68</v>
      </c>
      <c r="P3" s="2"/>
      <c r="Q3" s="1">
        <v>0.16522000000000001</v>
      </c>
      <c r="R3" s="1">
        <v>0.28101199999999998</v>
      </c>
      <c r="S3" s="1">
        <v>0.55376800000000004</v>
      </c>
      <c r="U3" s="3" t="s">
        <v>68</v>
      </c>
      <c r="V3" s="3" t="s">
        <v>68</v>
      </c>
      <c r="W3" s="3" t="s">
        <v>68</v>
      </c>
      <c r="X3" s="2"/>
      <c r="Y3" s="3">
        <v>0.166468</v>
      </c>
      <c r="Z3" s="3">
        <v>0.27193200000000001</v>
      </c>
      <c r="AA3" s="3">
        <v>0.56159999999999999</v>
      </c>
      <c r="AC3" s="4">
        <v>0.153587</v>
      </c>
      <c r="AD3" s="4">
        <v>0.29484300000000002</v>
      </c>
      <c r="AE3" s="4">
        <v>0.55157</v>
      </c>
    </row>
    <row r="4" spans="1:31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2"/>
      <c r="Q4" s="1">
        <v>0.168291</v>
      </c>
      <c r="R4" s="1">
        <v>0.27252900000000002</v>
      </c>
      <c r="S4" s="1">
        <v>0.55917899999999998</v>
      </c>
      <c r="U4" s="3" t="s">
        <v>68</v>
      </c>
      <c r="V4" s="3" t="s">
        <v>68</v>
      </c>
      <c r="W4" s="3" t="s">
        <v>68</v>
      </c>
      <c r="X4" s="2"/>
      <c r="Y4" s="3">
        <v>0.165572</v>
      </c>
      <c r="Z4" s="3">
        <v>0.26931699999999997</v>
      </c>
      <c r="AA4" s="3">
        <v>0.56511100000000003</v>
      </c>
      <c r="AC4" s="4">
        <v>0.16703999999999999</v>
      </c>
      <c r="AD4" s="4">
        <v>0.26457399999999998</v>
      </c>
      <c r="AE4" s="4">
        <v>0.56838599999999995</v>
      </c>
    </row>
    <row r="5" spans="1:31" x14ac:dyDescent="0.25">
      <c r="I5" s="1" t="s">
        <v>27</v>
      </c>
      <c r="J5" s="1">
        <v>19.53725</v>
      </c>
      <c r="K5" s="1">
        <v>26.60558</v>
      </c>
      <c r="M5" s="1" t="s">
        <v>68</v>
      </c>
      <c r="N5" s="1" t="s">
        <v>68</v>
      </c>
      <c r="O5" s="1" t="s">
        <v>68</v>
      </c>
      <c r="P5" s="2"/>
      <c r="Q5" s="1">
        <v>0.16519700000000001</v>
      </c>
      <c r="R5" s="1">
        <v>0.26672099999999999</v>
      </c>
      <c r="S5" s="1">
        <v>0.56808199999999998</v>
      </c>
      <c r="U5" s="3" t="s">
        <v>68</v>
      </c>
      <c r="V5" s="3" t="s">
        <v>68</v>
      </c>
      <c r="W5" s="3" t="s">
        <v>68</v>
      </c>
      <c r="X5" s="2"/>
      <c r="Y5" s="3">
        <v>0.16559299999999999</v>
      </c>
      <c r="Z5" s="3">
        <v>0.26791199999999998</v>
      </c>
      <c r="AA5" s="3">
        <v>0.566496</v>
      </c>
      <c r="AC5" s="4">
        <v>0.161435</v>
      </c>
      <c r="AD5" s="4">
        <v>0.270179</v>
      </c>
      <c r="AE5" s="4">
        <v>0.56838599999999995</v>
      </c>
    </row>
    <row r="6" spans="1:31" x14ac:dyDescent="0.25">
      <c r="M6" s="1" t="s">
        <v>68</v>
      </c>
      <c r="N6" s="1" t="s">
        <v>68</v>
      </c>
      <c r="O6" s="1" t="s">
        <v>68</v>
      </c>
      <c r="P6" s="2"/>
      <c r="Q6" s="1">
        <v>0.16620599999999999</v>
      </c>
      <c r="R6" s="1">
        <v>0.26642900000000003</v>
      </c>
      <c r="S6" s="1">
        <v>0.56736399999999998</v>
      </c>
      <c r="U6" s="3" t="s">
        <v>68</v>
      </c>
      <c r="V6" s="3" t="s">
        <v>68</v>
      </c>
      <c r="W6" s="3" t="s">
        <v>68</v>
      </c>
      <c r="X6" s="2"/>
      <c r="Y6" s="3">
        <v>0.16553399999999999</v>
      </c>
      <c r="Z6" s="3">
        <v>0.26737699999999998</v>
      </c>
      <c r="AA6" s="3">
        <v>0.56708899999999995</v>
      </c>
      <c r="AC6" s="4">
        <v>0.17713000000000001</v>
      </c>
      <c r="AD6" s="4">
        <v>0.25672600000000001</v>
      </c>
      <c r="AE6" s="4">
        <v>0.56614299999999995</v>
      </c>
    </row>
    <row r="7" spans="1:31" x14ac:dyDescent="0.25">
      <c r="M7" s="1" t="s">
        <v>68</v>
      </c>
      <c r="N7" s="1" t="s">
        <v>68</v>
      </c>
      <c r="O7" s="1" t="s">
        <v>68</v>
      </c>
      <c r="P7" s="2"/>
      <c r="Q7" s="1">
        <v>0.16347100000000001</v>
      </c>
      <c r="R7" s="1">
        <v>0.26811299999999999</v>
      </c>
      <c r="S7" s="1">
        <v>0.56841600000000003</v>
      </c>
      <c r="U7" s="3" t="s">
        <v>68</v>
      </c>
      <c r="V7" s="3" t="s">
        <v>68</v>
      </c>
      <c r="W7" s="3" t="s">
        <v>68</v>
      </c>
      <c r="X7" s="2"/>
      <c r="Y7" s="3">
        <v>0.16552</v>
      </c>
      <c r="Z7" s="3">
        <v>0.26714399999999999</v>
      </c>
      <c r="AA7" s="3">
        <v>0.56733500000000003</v>
      </c>
      <c r="AC7" s="4">
        <v>0.15695100000000001</v>
      </c>
      <c r="AD7" s="4">
        <v>0.25</v>
      </c>
      <c r="AE7" s="4">
        <v>0.59304900000000005</v>
      </c>
    </row>
    <row r="8" spans="1:31" x14ac:dyDescent="0.25">
      <c r="M8" s="1" t="s">
        <v>68</v>
      </c>
      <c r="N8" s="1" t="s">
        <v>68</v>
      </c>
      <c r="O8" s="1" t="s">
        <v>68</v>
      </c>
      <c r="P8" s="2"/>
      <c r="Q8" s="1">
        <v>0.16602700000000001</v>
      </c>
      <c r="R8" s="1">
        <v>0.25665100000000002</v>
      </c>
      <c r="S8" s="1">
        <v>0.577322</v>
      </c>
      <c r="U8" s="3" t="s">
        <v>68</v>
      </c>
      <c r="V8" s="3" t="s">
        <v>68</v>
      </c>
      <c r="W8" s="3" t="s">
        <v>68</v>
      </c>
      <c r="X8" s="2"/>
      <c r="Y8" s="3">
        <v>0.16551299999999999</v>
      </c>
      <c r="Z8" s="3">
        <v>0.26704800000000001</v>
      </c>
      <c r="AA8" s="3">
        <v>0.56743900000000003</v>
      </c>
      <c r="AC8" s="4">
        <v>0.16367699999999999</v>
      </c>
      <c r="AD8" s="4">
        <v>0.266816</v>
      </c>
      <c r="AE8" s="4">
        <v>0.56950699999999999</v>
      </c>
    </row>
    <row r="9" spans="1:31" x14ac:dyDescent="0.25">
      <c r="M9" s="1" t="s">
        <v>68</v>
      </c>
      <c r="N9" s="1" t="s">
        <v>68</v>
      </c>
      <c r="O9" s="1" t="s">
        <v>68</v>
      </c>
      <c r="P9" s="2"/>
      <c r="Q9" s="1">
        <v>0.16575799999999999</v>
      </c>
      <c r="R9" s="1">
        <v>0.26611200000000002</v>
      </c>
      <c r="S9" s="1">
        <v>0.56813000000000002</v>
      </c>
      <c r="U9" s="3" t="s">
        <v>68</v>
      </c>
      <c r="V9" s="3" t="s">
        <v>68</v>
      </c>
      <c r="W9" s="3" t="s">
        <v>68</v>
      </c>
      <c r="X9" s="2"/>
      <c r="Y9" s="3">
        <v>0.16550999999999999</v>
      </c>
      <c r="Z9" s="3">
        <v>0.26700800000000002</v>
      </c>
      <c r="AA9" s="3">
        <v>0.56748200000000004</v>
      </c>
      <c r="AC9" s="4">
        <v>0.170404</v>
      </c>
      <c r="AD9" s="4">
        <v>0.258969</v>
      </c>
      <c r="AE9" s="4">
        <v>0.57062800000000002</v>
      </c>
    </row>
    <row r="11" spans="1:31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-1.1797999999999975E-2</v>
      </c>
      <c r="R11">
        <f>R2-$AD2</f>
        <v>-1.0079999999999978E-2</v>
      </c>
      <c r="S11">
        <f>S2-$AE2</f>
        <v>2.1878000000000064E-2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-1.1797999999999975E-2</v>
      </c>
      <c r="Z11">
        <f>Z2-$AD2</f>
        <v>-1.0079999999999978E-2</v>
      </c>
      <c r="AA11">
        <f>AA2-$AE2</f>
        <v>2.1878000000000064E-2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31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1.1633000000000004E-2</v>
      </c>
      <c r="R12">
        <f t="shared" ref="R12:R18" si="4">R3-$AD3</f>
        <v>-1.3831000000000038E-2</v>
      </c>
      <c r="S12">
        <f t="shared" ref="S12:S18" si="5">S3-$AE3</f>
        <v>2.1980000000000333E-3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1.2881000000000004E-2</v>
      </c>
      <c r="Z12">
        <f t="shared" ref="Z12:Z18" si="10">Z3-$AD3</f>
        <v>-2.2911000000000015E-2</v>
      </c>
      <c r="AA12">
        <f t="shared" ref="AA12:AA18" si="11">AA3-$AE3</f>
        <v>1.0029999999999983E-2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31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1.2510000000000021E-3</v>
      </c>
      <c r="R13">
        <f t="shared" si="4"/>
        <v>7.9550000000000454E-3</v>
      </c>
      <c r="S13">
        <f t="shared" si="5"/>
        <v>-9.2069999999999652E-3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-1.4679999999999971E-3</v>
      </c>
      <c r="Z13">
        <f t="shared" si="10"/>
        <v>4.7429999999999972E-3</v>
      </c>
      <c r="AA13">
        <f t="shared" si="11"/>
        <v>-3.2749999999999169E-3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31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3.7620000000000153E-3</v>
      </c>
      <c r="R14">
        <f t="shared" si="4"/>
        <v>-3.4580000000000166E-3</v>
      </c>
      <c r="S14">
        <f t="shared" si="5"/>
        <v>-3.0399999999997096E-4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4.157999999999995E-3</v>
      </c>
      <c r="Z14">
        <f t="shared" si="10"/>
        <v>-2.267000000000019E-3</v>
      </c>
      <c r="AA14">
        <f t="shared" si="11"/>
        <v>-1.8899999999999473E-3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31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-1.0924000000000017E-2</v>
      </c>
      <c r="R15">
        <f t="shared" si="4"/>
        <v>9.7030000000000172E-3</v>
      </c>
      <c r="S15">
        <f t="shared" si="5"/>
        <v>1.2210000000000276E-3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-1.1596000000000023E-2</v>
      </c>
      <c r="Z15">
        <f t="shared" si="10"/>
        <v>1.0650999999999966E-2</v>
      </c>
      <c r="AA15">
        <f t="shared" si="11"/>
        <v>9.4600000000000239E-4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31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6.519999999999998E-3</v>
      </c>
      <c r="R16">
        <f t="shared" si="4"/>
        <v>1.811299999999999E-2</v>
      </c>
      <c r="S16">
        <f t="shared" si="5"/>
        <v>-2.4633000000000016E-2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8.5689999999999933E-3</v>
      </c>
      <c r="Z16">
        <f t="shared" si="10"/>
        <v>1.7143999999999993E-2</v>
      </c>
      <c r="AA16">
        <f t="shared" si="11"/>
        <v>-2.5714000000000015E-2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2.3500000000000187E-3</v>
      </c>
      <c r="R17">
        <f t="shared" si="4"/>
        <v>-1.016499999999998E-2</v>
      </c>
      <c r="S17">
        <f t="shared" si="5"/>
        <v>7.8150000000000164E-3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1.8360000000000043E-3</v>
      </c>
      <c r="Z17">
        <f t="shared" si="10"/>
        <v>2.3200000000000998E-4</v>
      </c>
      <c r="AA17">
        <f t="shared" si="11"/>
        <v>-2.0679999999999588E-3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-4.6460000000000112E-3</v>
      </c>
      <c r="R18">
        <f t="shared" si="4"/>
        <v>7.1430000000000105E-3</v>
      </c>
      <c r="S18">
        <f t="shared" si="5"/>
        <v>-2.4980000000000002E-3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-4.8940000000000095E-3</v>
      </c>
      <c r="Z18">
        <f t="shared" si="10"/>
        <v>8.0390000000000184E-3</v>
      </c>
      <c r="AA18">
        <f t="shared" si="11"/>
        <v>-3.1459999999999821E-3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5.165113400497616E-2</v>
      </c>
      <c r="U20" t="e">
        <f>SQRT(SUMSQ(U11:W18))</f>
        <v>#VALUE!</v>
      </c>
      <c r="Y20">
        <f>SQRT(SUMSQ(Y11:AA18))</f>
        <v>5.436721221471634E-2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F52" sqref="F52"/>
    </sheetView>
  </sheetViews>
  <sheetFormatPr defaultRowHeight="15" x14ac:dyDescent="0.25"/>
  <cols>
    <col min="1" max="1" width="17.7109375" customWidth="1"/>
  </cols>
  <sheetData>
    <row r="1" spans="1:31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31" x14ac:dyDescent="0.25">
      <c r="A2" t="s">
        <v>25</v>
      </c>
      <c r="B2">
        <v>0.40500000000000003</v>
      </c>
      <c r="C2">
        <v>0.26100000000000001</v>
      </c>
      <c r="D2">
        <v>0.24099999999999999</v>
      </c>
      <c r="E2">
        <v>0.128</v>
      </c>
      <c r="F2">
        <v>0.19900000000000001</v>
      </c>
      <c r="G2">
        <v>5.8700000000000002E-2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2"/>
      <c r="Q2" s="1">
        <v>0.213259</v>
      </c>
      <c r="R2" s="1">
        <v>0.29671500000000001</v>
      </c>
      <c r="S2" s="1">
        <v>0.49002600000000002</v>
      </c>
      <c r="U2" s="3" t="s">
        <v>68</v>
      </c>
      <c r="V2" s="3" t="s">
        <v>68</v>
      </c>
      <c r="W2" s="3" t="s">
        <v>68</v>
      </c>
      <c r="X2" s="2"/>
      <c r="Y2" s="3">
        <v>0.213259</v>
      </c>
      <c r="Z2" s="3">
        <v>0.29671500000000001</v>
      </c>
      <c r="AA2" s="3">
        <v>0.49002600000000002</v>
      </c>
      <c r="AC2" s="4">
        <v>0.21653500000000001</v>
      </c>
      <c r="AD2" s="4">
        <v>0.30610199999999999</v>
      </c>
      <c r="AE2" s="4">
        <v>0.47736200000000001</v>
      </c>
    </row>
    <row r="3" spans="1:31" x14ac:dyDescent="0.25">
      <c r="I3" s="3" t="s">
        <v>24</v>
      </c>
      <c r="J3" s="3">
        <v>12.541679999999999</v>
      </c>
      <c r="K3" s="3">
        <v>19.61</v>
      </c>
      <c r="M3" s="1" t="s">
        <v>68</v>
      </c>
      <c r="N3" s="1" t="s">
        <v>68</v>
      </c>
      <c r="O3" s="1" t="s">
        <v>68</v>
      </c>
      <c r="P3" s="2"/>
      <c r="Q3" s="1">
        <v>0.20719599999999999</v>
      </c>
      <c r="R3" s="1">
        <v>0.28713499999999997</v>
      </c>
      <c r="S3" s="1">
        <v>0.50566900000000004</v>
      </c>
      <c r="U3" s="3" t="s">
        <v>68</v>
      </c>
      <c r="V3" s="3" t="s">
        <v>68</v>
      </c>
      <c r="W3" s="3" t="s">
        <v>68</v>
      </c>
      <c r="X3" s="2"/>
      <c r="Y3" s="3">
        <v>0.20546</v>
      </c>
      <c r="Z3" s="3">
        <v>0.28129500000000002</v>
      </c>
      <c r="AA3" s="3">
        <v>0.51324499999999995</v>
      </c>
      <c r="AC3" s="4">
        <v>0.19980300000000001</v>
      </c>
      <c r="AD3" s="4">
        <v>0.29822799999999999</v>
      </c>
      <c r="AE3" s="4">
        <v>0.501969</v>
      </c>
    </row>
    <row r="4" spans="1:31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2"/>
      <c r="Q4" s="1">
        <v>0.20285900000000001</v>
      </c>
      <c r="R4" s="1">
        <v>0.27739399999999997</v>
      </c>
      <c r="S4" s="1">
        <v>0.51974699999999996</v>
      </c>
      <c r="U4" s="3" t="s">
        <v>68</v>
      </c>
      <c r="V4" s="3" t="s">
        <v>68</v>
      </c>
      <c r="W4" s="3" t="s">
        <v>68</v>
      </c>
      <c r="X4" s="2"/>
      <c r="Y4" s="3">
        <v>0.20211100000000001</v>
      </c>
      <c r="Z4" s="3">
        <v>0.27086399999999999</v>
      </c>
      <c r="AA4" s="3">
        <v>0.52702499999999997</v>
      </c>
      <c r="AC4" s="4">
        <v>0.21259800000000001</v>
      </c>
      <c r="AD4" s="4">
        <v>0.28051199999999998</v>
      </c>
      <c r="AE4" s="4">
        <v>0.50688999999999995</v>
      </c>
    </row>
    <row r="5" spans="1:31" x14ac:dyDescent="0.25">
      <c r="I5" s="1" t="s">
        <v>27</v>
      </c>
      <c r="J5" s="1">
        <v>13.397629999999999</v>
      </c>
      <c r="K5" s="1">
        <v>20.465949999999999</v>
      </c>
      <c r="M5" s="1" t="s">
        <v>68</v>
      </c>
      <c r="N5" s="1" t="s">
        <v>68</v>
      </c>
      <c r="O5" s="1" t="s">
        <v>68</v>
      </c>
      <c r="P5" s="2"/>
      <c r="Q5" s="1">
        <v>0.20349300000000001</v>
      </c>
      <c r="R5" s="1">
        <v>0.27294299999999999</v>
      </c>
      <c r="S5" s="1">
        <v>0.523563</v>
      </c>
      <c r="U5" s="3" t="s">
        <v>68</v>
      </c>
      <c r="V5" s="3" t="s">
        <v>68</v>
      </c>
      <c r="W5" s="3" t="s">
        <v>68</v>
      </c>
      <c r="X5" s="2"/>
      <c r="Y5" s="3">
        <v>0.200242</v>
      </c>
      <c r="Z5" s="3">
        <v>0.26447500000000002</v>
      </c>
      <c r="AA5" s="3">
        <v>0.53528200000000004</v>
      </c>
      <c r="AC5" s="4">
        <v>0.20275599999999999</v>
      </c>
      <c r="AD5" s="4">
        <v>0.24901599999999999</v>
      </c>
      <c r="AE5" s="4">
        <v>0.54822800000000005</v>
      </c>
    </row>
    <row r="6" spans="1:31" x14ac:dyDescent="0.25">
      <c r="M6" s="1" t="s">
        <v>68</v>
      </c>
      <c r="N6" s="1" t="s">
        <v>68</v>
      </c>
      <c r="O6" s="1" t="s">
        <v>68</v>
      </c>
      <c r="P6" s="2"/>
      <c r="Q6" s="1">
        <v>0.197906</v>
      </c>
      <c r="R6" s="1">
        <v>0.25374600000000003</v>
      </c>
      <c r="S6" s="1">
        <v>0.54834799999999995</v>
      </c>
      <c r="U6" s="3" t="s">
        <v>68</v>
      </c>
      <c r="V6" s="3" t="s">
        <v>68</v>
      </c>
      <c r="W6" s="3" t="s">
        <v>68</v>
      </c>
      <c r="X6" s="2"/>
      <c r="Y6" s="3">
        <v>0.19913600000000001</v>
      </c>
      <c r="Z6" s="3">
        <v>0.260625</v>
      </c>
      <c r="AA6" s="3">
        <v>0.54023900000000002</v>
      </c>
      <c r="AC6" s="4">
        <v>0.209646</v>
      </c>
      <c r="AD6" s="4">
        <v>0.26181100000000002</v>
      </c>
      <c r="AE6" s="4">
        <v>0.52854299999999999</v>
      </c>
    </row>
    <row r="7" spans="1:31" x14ac:dyDescent="0.25">
      <c r="M7" s="1" t="s">
        <v>68</v>
      </c>
      <c r="N7" s="1" t="s">
        <v>68</v>
      </c>
      <c r="O7" s="1" t="s">
        <v>68</v>
      </c>
      <c r="P7" s="2"/>
      <c r="Q7" s="1">
        <v>0.20077200000000001</v>
      </c>
      <c r="R7" s="1">
        <v>0.262546</v>
      </c>
      <c r="S7" s="1">
        <v>0.53668199999999999</v>
      </c>
      <c r="U7" s="3" t="s">
        <v>68</v>
      </c>
      <c r="V7" s="3" t="s">
        <v>68</v>
      </c>
      <c r="W7" s="3" t="s">
        <v>68</v>
      </c>
      <c r="X7" s="2"/>
      <c r="Y7" s="3">
        <v>0.19847300000000001</v>
      </c>
      <c r="Z7" s="3">
        <v>0.25831199999999999</v>
      </c>
      <c r="AA7" s="3">
        <v>0.543215</v>
      </c>
      <c r="AC7" s="4">
        <v>0.19586600000000001</v>
      </c>
      <c r="AD7" s="4">
        <v>0.25590600000000002</v>
      </c>
      <c r="AE7" s="4">
        <v>0.54822800000000005</v>
      </c>
    </row>
    <row r="8" spans="1:31" x14ac:dyDescent="0.25">
      <c r="M8" s="1" t="s">
        <v>68</v>
      </c>
      <c r="N8" s="1" t="s">
        <v>68</v>
      </c>
      <c r="O8" s="1" t="s">
        <v>68</v>
      </c>
      <c r="P8" s="2"/>
      <c r="Q8" s="1">
        <v>0.197266</v>
      </c>
      <c r="R8" s="1">
        <v>0.25481399999999998</v>
      </c>
      <c r="S8" s="1">
        <v>0.54791999999999996</v>
      </c>
      <c r="U8" s="3" t="s">
        <v>68</v>
      </c>
      <c r="V8" s="3" t="s">
        <v>68</v>
      </c>
      <c r="W8" s="3" t="s">
        <v>68</v>
      </c>
      <c r="X8" s="2"/>
      <c r="Y8" s="3">
        <v>0.198075</v>
      </c>
      <c r="Z8" s="3">
        <v>0.25692300000000001</v>
      </c>
      <c r="AA8" s="3">
        <v>0.54500199999999999</v>
      </c>
      <c r="AC8" s="4">
        <v>0.18996099999999999</v>
      </c>
      <c r="AD8" s="4">
        <v>0.25393700000000002</v>
      </c>
      <c r="AE8" s="4">
        <v>0.55610199999999999</v>
      </c>
    </row>
    <row r="9" spans="1:31" x14ac:dyDescent="0.25">
      <c r="M9" s="1" t="s">
        <v>68</v>
      </c>
      <c r="N9" s="1" t="s">
        <v>68</v>
      </c>
      <c r="O9" s="1" t="s">
        <v>68</v>
      </c>
      <c r="P9" s="2"/>
      <c r="Q9" s="1">
        <v>0.195827</v>
      </c>
      <c r="R9" s="1">
        <v>0.25178200000000001</v>
      </c>
      <c r="S9" s="1">
        <v>0.55239099999999997</v>
      </c>
      <c r="U9" s="3" t="s">
        <v>68</v>
      </c>
      <c r="V9" s="3" t="s">
        <v>68</v>
      </c>
      <c r="W9" s="3" t="s">
        <v>68</v>
      </c>
      <c r="X9" s="2"/>
      <c r="Y9" s="3">
        <v>0.19783600000000001</v>
      </c>
      <c r="Z9" s="3">
        <v>0.25608900000000001</v>
      </c>
      <c r="AA9" s="3">
        <v>0.54607600000000001</v>
      </c>
      <c r="AC9" s="4">
        <v>0.192913</v>
      </c>
      <c r="AD9" s="4">
        <v>0.25098399999999998</v>
      </c>
      <c r="AE9" s="4">
        <v>0.55610199999999999</v>
      </c>
    </row>
    <row r="11" spans="1:31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-3.2760000000000011E-3</v>
      </c>
      <c r="R11">
        <f>R2-$AD2</f>
        <v>-9.3869999999999787E-3</v>
      </c>
      <c r="S11">
        <f>S2-$AE2</f>
        <v>1.2664000000000009E-2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-3.2760000000000011E-3</v>
      </c>
      <c r="Z11">
        <f>Z2-$AD2</f>
        <v>-9.3869999999999787E-3</v>
      </c>
      <c r="AA11">
        <f>AA2-$AE2</f>
        <v>1.2664000000000009E-2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31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7.3929999999999829E-3</v>
      </c>
      <c r="R12">
        <f t="shared" ref="R12:R18" si="4">R3-$AD3</f>
        <v>-1.109300000000002E-2</v>
      </c>
      <c r="S12">
        <f t="shared" ref="S12:S18" si="5">S3-$AE3</f>
        <v>3.7000000000000366E-3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5.6569999999999954E-3</v>
      </c>
      <c r="Z12">
        <f t="shared" ref="Z12:Z18" si="10">Z3-$AD3</f>
        <v>-1.6932999999999976E-2</v>
      </c>
      <c r="AA12">
        <f t="shared" ref="AA12:AA18" si="11">AA3-$AE3</f>
        <v>1.1275999999999953E-2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31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-9.7389999999999977E-3</v>
      </c>
      <c r="R13">
        <f t="shared" si="4"/>
        <v>-3.1180000000000097E-3</v>
      </c>
      <c r="S13">
        <f t="shared" si="5"/>
        <v>1.2857000000000007E-2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-1.0486999999999996E-2</v>
      </c>
      <c r="Z13">
        <f t="shared" si="10"/>
        <v>-9.6479999999999899E-3</v>
      </c>
      <c r="AA13">
        <f t="shared" si="11"/>
        <v>2.0135000000000014E-2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31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7.3700000000001542E-4</v>
      </c>
      <c r="R14">
        <f t="shared" si="4"/>
        <v>2.3927000000000004E-2</v>
      </c>
      <c r="S14">
        <f t="shared" si="5"/>
        <v>-2.4665000000000048E-2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-2.5139999999999885E-3</v>
      </c>
      <c r="Z14">
        <f t="shared" si="10"/>
        <v>1.5459000000000028E-2</v>
      </c>
      <c r="AA14">
        <f t="shared" si="11"/>
        <v>-1.2946000000000013E-2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31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-1.174E-2</v>
      </c>
      <c r="R15">
        <f t="shared" si="4"/>
        <v>-8.0649999999999888E-3</v>
      </c>
      <c r="S15">
        <f t="shared" si="5"/>
        <v>1.9804999999999962E-2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-1.0509999999999992E-2</v>
      </c>
      <c r="Z15">
        <f t="shared" si="10"/>
        <v>-1.1860000000000204E-3</v>
      </c>
      <c r="AA15">
        <f t="shared" si="11"/>
        <v>1.169600000000004E-2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31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4.9059999999999937E-3</v>
      </c>
      <c r="R16">
        <f t="shared" si="4"/>
        <v>6.6399999999999793E-3</v>
      </c>
      <c r="S16">
        <f t="shared" si="5"/>
        <v>-1.1546000000000056E-2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2.6069999999999982E-3</v>
      </c>
      <c r="Z16">
        <f t="shared" si="10"/>
        <v>2.4059999999999637E-3</v>
      </c>
      <c r="AA16">
        <f t="shared" si="11"/>
        <v>-5.0130000000000452E-3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7.3050000000000059E-3</v>
      </c>
      <c r="R17">
        <f t="shared" si="4"/>
        <v>8.7699999999996114E-4</v>
      </c>
      <c r="S17">
        <f t="shared" si="5"/>
        <v>-8.1820000000000226E-3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8.1140000000000101E-3</v>
      </c>
      <c r="Z17">
        <f t="shared" si="10"/>
        <v>2.9859999999999887E-3</v>
      </c>
      <c r="AA17">
        <f t="shared" si="11"/>
        <v>-1.1099999999999999E-2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2.9139999999999999E-3</v>
      </c>
      <c r="R18">
        <f t="shared" si="4"/>
        <v>7.9800000000002091E-4</v>
      </c>
      <c r="S18">
        <f t="shared" si="5"/>
        <v>-3.7110000000000198E-3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4.9230000000000107E-3</v>
      </c>
      <c r="Z18">
        <f t="shared" si="10"/>
        <v>5.1050000000000262E-3</v>
      </c>
      <c r="AA18">
        <f t="shared" si="11"/>
        <v>-1.0025999999999979E-2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5.3314731144403264E-2</v>
      </c>
      <c r="U20" t="e">
        <f>SQRT(SUMSQ(U11:W18))</f>
        <v>#VALUE!</v>
      </c>
      <c r="Y20">
        <f>SQRT(SUMSQ(Y11:AA18))</f>
        <v>4.8596703941728395E-2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Parameters</vt:lpstr>
      <vt:lpstr>Model solutions</vt:lpstr>
      <vt:lpstr>C-1980</vt:lpstr>
      <vt:lpstr>C-1981</vt:lpstr>
      <vt:lpstr>C-1982</vt:lpstr>
      <vt:lpstr>C-1983</vt:lpstr>
      <vt:lpstr>C-1984</vt:lpstr>
      <vt:lpstr>D-1980</vt:lpstr>
      <vt:lpstr>D-1981</vt:lpstr>
      <vt:lpstr>D-1982</vt:lpstr>
      <vt:lpstr>H-1980</vt:lpstr>
      <vt:lpstr>H-1981</vt:lpstr>
      <vt:lpstr>D-1983</vt:lpstr>
      <vt:lpstr>D-1984</vt:lpstr>
      <vt:lpstr>H-1982</vt:lpstr>
      <vt:lpstr>H-1983</vt:lpstr>
      <vt:lpstr>H-1984</vt:lpstr>
      <vt:lpstr>H-Graphs</vt:lpstr>
      <vt:lpstr>D-Graphs</vt:lpstr>
      <vt:lpstr>C-Graphs</vt:lpstr>
      <vt:lpstr>Freqs</vt:lpstr>
      <vt:lpstr>transitions</vt:lpstr>
      <vt:lpstr>prevelances</vt:lpstr>
      <vt:lpstr>Sheet3</vt:lpstr>
      <vt:lpstr>reading in parameter solution</vt:lpstr>
      <vt:lpstr>contagion</vt:lpstr>
      <vt:lpstr>diffusion</vt:lpstr>
      <vt:lpstr>hybrid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2013-02-13T13:21:45Z</dcterms:created>
  <dcterms:modified xsi:type="dcterms:W3CDTF">2013-02-28T13:31:35Z</dcterms:modified>
</cp:coreProperties>
</file>