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710" yWindow="180" windowWidth="15030" windowHeight="14580" tabRatio="714" activeTab="4"/>
  </bookViews>
  <sheets>
    <sheet name="LRTs" sheetId="9" r:id="rId1"/>
    <sheet name="Random Effects CIs" sheetId="1" r:id="rId2"/>
    <sheet name="Pseudo-R2" sheetId="10" r:id="rId3"/>
    <sheet name="Figure 8.2" sheetId="12" r:id="rId4"/>
    <sheet name="Figure 8.3" sheetId="13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E22" i="9" l="1"/>
  <c r="D22" i="9"/>
  <c r="F22" i="9" s="1"/>
  <c r="E42" i="9"/>
  <c r="D42" i="9"/>
  <c r="F42" i="9" s="1"/>
  <c r="B41" i="9"/>
  <c r="B40" i="9"/>
  <c r="E38" i="9"/>
  <c r="D38" i="9"/>
  <c r="F38" i="9" s="1"/>
  <c r="B37" i="9"/>
  <c r="E34" i="9"/>
  <c r="D34" i="9"/>
  <c r="F34" i="9" s="1"/>
  <c r="E30" i="9"/>
  <c r="D30" i="9"/>
  <c r="E26" i="9"/>
  <c r="D26" i="9"/>
  <c r="F26" i="9" s="1"/>
  <c r="E18" i="9"/>
  <c r="D18" i="9"/>
  <c r="F18" i="9" s="1"/>
  <c r="D10" i="12"/>
  <c r="D9" i="12"/>
  <c r="D8" i="12"/>
  <c r="D5" i="12"/>
  <c r="D6" i="12"/>
  <c r="D4" i="12"/>
  <c r="J8" i="12"/>
  <c r="K14" i="13"/>
  <c r="K13" i="13"/>
  <c r="K11" i="13"/>
  <c r="O6" i="13" s="1"/>
  <c r="K10" i="13"/>
  <c r="N6" i="13" s="1"/>
  <c r="K8" i="13"/>
  <c r="O5" i="13" s="1"/>
  <c r="O7" i="13"/>
  <c r="N7" i="13"/>
  <c r="K7" i="13"/>
  <c r="N5" i="13" s="1"/>
  <c r="K5" i="13"/>
  <c r="O4" i="13"/>
  <c r="K4" i="13"/>
  <c r="N4" i="13" s="1"/>
  <c r="M6" i="12"/>
  <c r="J10" i="12"/>
  <c r="P5" i="12" s="1"/>
  <c r="J9" i="12"/>
  <c r="J5" i="12"/>
  <c r="J6" i="12"/>
  <c r="J4" i="12"/>
  <c r="M4" i="12" s="1"/>
  <c r="D21" i="12"/>
  <c r="J21" i="12" s="1"/>
  <c r="P18" i="12" s="1"/>
  <c r="D20" i="12"/>
  <c r="J20" i="12" s="1"/>
  <c r="O18" i="12" s="1"/>
  <c r="D19" i="12"/>
  <c r="J19" i="12" s="1"/>
  <c r="N18" i="12" s="1"/>
  <c r="D18" i="12"/>
  <c r="J18" i="12" s="1"/>
  <c r="M18" i="12" s="1"/>
  <c r="C15" i="12"/>
  <c r="J15" i="12" s="1"/>
  <c r="P6" i="12" s="1"/>
  <c r="C14" i="12"/>
  <c r="J14" i="12" s="1"/>
  <c r="O6" i="12" s="1"/>
  <c r="C13" i="12"/>
  <c r="J13" i="12" s="1"/>
  <c r="N6" i="12" s="1"/>
  <c r="C12" i="12"/>
  <c r="J12" i="12" s="1"/>
  <c r="C10" i="12"/>
  <c r="C9" i="12"/>
  <c r="C8" i="12"/>
  <c r="C6" i="12"/>
  <c r="O4" i="12" s="1"/>
  <c r="C5" i="12"/>
  <c r="C4" i="12"/>
  <c r="F30" i="9" l="1"/>
  <c r="O5" i="12"/>
  <c r="N5" i="12"/>
  <c r="N4" i="12"/>
  <c r="E14" i="9" l="1"/>
  <c r="D14" i="9"/>
  <c r="F14" i="9" s="1"/>
  <c r="E10" i="9"/>
  <c r="D10" i="9"/>
  <c r="F10" i="9" s="1"/>
  <c r="I4" i="10"/>
  <c r="H4" i="10"/>
  <c r="F9" i="10"/>
  <c r="E9" i="10"/>
  <c r="E5" i="10"/>
  <c r="F13" i="10" l="1"/>
  <c r="E13" i="10"/>
  <c r="F5" i="10" l="1"/>
  <c r="E6" i="9" l="1"/>
  <c r="D6" i="9"/>
  <c r="E5" i="1"/>
  <c r="G5" i="1" s="1"/>
  <c r="E4" i="1"/>
  <c r="F4" i="1" s="1"/>
  <c r="F5" i="1" l="1"/>
  <c r="G4" i="1"/>
  <c r="F6" i="9"/>
</calcChain>
</file>

<file path=xl/comments1.xml><?xml version="1.0" encoding="utf-8"?>
<comments xmlns="http://schemas.openxmlformats.org/spreadsheetml/2006/main">
  <authors>
    <author>Lesa Hoffman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Lesa Hoffman:</t>
        </r>
        <r>
          <rPr>
            <sz val="9"/>
            <color indexed="81"/>
            <rFont val="Tahoma"/>
            <charset val="1"/>
          </rPr>
          <t xml:space="preserve">
I am including all model parameters in this count, although in REML only the variance model parameters "count". The difference between models should be the same either way, though.</t>
        </r>
      </text>
    </comment>
  </commentList>
</comments>
</file>

<file path=xl/sharedStrings.xml><?xml version="1.0" encoding="utf-8"?>
<sst xmlns="http://schemas.openxmlformats.org/spreadsheetml/2006/main" count="105" uniqueCount="78">
  <si>
    <t>Model</t>
  </si>
  <si>
    <t>Term</t>
  </si>
  <si>
    <t>Random Variance</t>
  </si>
  <si>
    <t>Fixed Effect</t>
  </si>
  <si>
    <t>1.96*SD</t>
  </si>
  <si>
    <t>Intercept</t>
  </si>
  <si>
    <t>Lower CI</t>
  </si>
  <si>
    <t>Upper CI</t>
  </si>
  <si>
    <t>Linear</t>
  </si>
  <si>
    <t>Note: It is your job to keep track of whether deviance should go up or down! 
These formulas work with ABSOLUTE VALUES.</t>
  </si>
  <si>
    <t>Model 
DF</t>
  </si>
  <si>
    <t>DF 
Diff</t>
  </si>
  <si>
    <t>Exact p 
Value</t>
  </si>
  <si>
    <t>Residual Variance</t>
  </si>
  <si>
    <t>Random Intercept Variance</t>
  </si>
  <si>
    <t>95% Random Effects Confidence Interval Calculator</t>
  </si>
  <si>
    <t>(-2LL) 
Deviance</t>
  </si>
  <si>
    <t>Abs Value 
-2LL Diff</t>
  </si>
  <si>
    <t>100*% Residual Variance Reduced</t>
  </si>
  <si>
    <t>100*% Random Intercept Reduced</t>
  </si>
  <si>
    <t>Fixed Quadratic, Random Linear Age</t>
  </si>
  <si>
    <t>8.1: Conditional Baseline Model of Sex and Age</t>
  </si>
  <si>
    <t>8.3: Add BP and WP Effects of Mood</t>
  </si>
  <si>
    <t>Test of 2 fixed effects</t>
  </si>
  <si>
    <t>R2 change from 2 fixed effects</t>
  </si>
  <si>
    <t>8.4: Add Smushed Effect of Mood</t>
  </si>
  <si>
    <t>R2 change from 1 fixed effect</t>
  </si>
  <si>
    <t>8.7: Add Contextual Effect of Mood</t>
  </si>
  <si>
    <t>Level 2 Pseudo-STD</t>
  </si>
  <si>
    <t>Level 1 Pseudo-STD</t>
  </si>
  <si>
    <t>Test of random slope variance and covariance</t>
  </si>
  <si>
    <t>8.9: Add Random GMC Mood</t>
  </si>
  <si>
    <t>8.9: Add Random PMC Mood</t>
  </si>
  <si>
    <t>Values</t>
  </si>
  <si>
    <t>Coefficients</t>
  </si>
  <si>
    <t>Results from Table 8.3</t>
  </si>
  <si>
    <t>Mood</t>
  </si>
  <si>
    <t>L2</t>
  </si>
  <si>
    <t>L1</t>
  </si>
  <si>
    <t>Grand Y</t>
  </si>
  <si>
    <t>Level-1 Time-Varying Mood</t>
  </si>
  <si>
    <t>Level 2</t>
  </si>
  <si>
    <t>Mean Negative Mood = 2</t>
  </si>
  <si>
    <t>Mean Negative Mood = 3</t>
  </si>
  <si>
    <t>Person Mean Trend</t>
  </si>
  <si>
    <t>Convergence-Predicted Slope</t>
  </si>
  <si>
    <t>Original
PM mood</t>
  </si>
  <si>
    <t>PMmood2</t>
  </si>
  <si>
    <t>Original
Mood</t>
  </si>
  <si>
    <t>WPmood</t>
  </si>
  <si>
    <t>Mood - 2</t>
  </si>
  <si>
    <t>Smushed</t>
  </si>
  <si>
    <t>GMC Model</t>
  </si>
  <si>
    <t>Sex*2</t>
  </si>
  <si>
    <t>Sex*1</t>
  </si>
  <si>
    <t>Pred Y</t>
  </si>
  <si>
    <t>Daily Stressor</t>
  </si>
  <si>
    <t>No</t>
  </si>
  <si>
    <t>Yes</t>
  </si>
  <si>
    <t>Man, 80% Stressor Days</t>
  </si>
  <si>
    <t>Woman, 80% Stressor Days</t>
  </si>
  <si>
    <t>Man, 20% Stressor Days</t>
  </si>
  <si>
    <t>Woman, 20% Stressor Days</t>
  </si>
  <si>
    <t>8.10: Add Contextual and WP Effects of Stressors</t>
  </si>
  <si>
    <t>8.11: Add 4 Interactions with Sex</t>
  </si>
  <si>
    <t>Test of 4 fixed effects</t>
  </si>
  <si>
    <t>8.11reduced: Add 2 Interactions with Sex*Stressors</t>
  </si>
  <si>
    <t>8.12: Add 4 Negative Mood*Stressors Interactions</t>
  </si>
  <si>
    <t>8.13: Add 5 Intra-Variable Interactions</t>
  </si>
  <si>
    <t>Test of 5 fixed effects</t>
  </si>
  <si>
    <t>8.13reduced: Significant Interactions Only</t>
  </si>
  <si>
    <t>8.14: Add L2 Predictors of Random Intercept Variance Heterogeneity</t>
  </si>
  <si>
    <t>Test of 4 fixed effects of variance heterogeneity</t>
  </si>
  <si>
    <t>8.15: Add L2 and L1 Predictors of Residual Variance Heterogeneity</t>
  </si>
  <si>
    <t>Test of 6 fixed effects of variance heterogeneity</t>
  </si>
  <si>
    <t>Women</t>
  </si>
  <si>
    <t>Stressor</t>
  </si>
  <si>
    <t>PMstressor40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</si>
</sst>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#,##0.0000"/>
    <numFmt numFmtId="168" formatCode="0.0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5" fillId="0" borderId="0"/>
    <xf numFmtId="0" fontId="1" fillId="0" borderId="0"/>
  </cellStyleXfs>
  <cellXfs count="77">
    <xf numFmtId="0" fontId="0" fillId="0" borderId="0" xfId="0"/>
    <xf numFmtId="2" fontId="0" fillId="0" borderId="0" xfId="0" applyNumberFormat="1"/>
    <xf numFmtId="0" fontId="6" fillId="0" borderId="0" xfId="2"/>
    <xf numFmtId="0" fontId="7" fillId="0" borderId="0" xfId="2" applyFont="1" applyAlignment="1">
      <alignment horizontal="center"/>
    </xf>
    <xf numFmtId="165" fontId="6" fillId="0" borderId="0" xfId="2" applyNumberFormat="1" applyAlignment="1">
      <alignment horizontal="center"/>
    </xf>
    <xf numFmtId="0" fontId="6" fillId="0" borderId="0" xfId="2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0" fontId="6" fillId="0" borderId="0" xfId="2" applyFont="1" applyAlignment="1">
      <alignment horizontal="left" indent="2"/>
    </xf>
    <xf numFmtId="0" fontId="7" fillId="0" borderId="0" xfId="2" applyFont="1" applyBorder="1" applyAlignment="1">
      <alignment horizontal="center" vertical="center" wrapText="1"/>
    </xf>
    <xf numFmtId="166" fontId="7" fillId="0" borderId="1" xfId="2" applyNumberFormat="1" applyFont="1" applyBorder="1" applyAlignment="1">
      <alignment horizontal="center" vertical="center" wrapText="1"/>
    </xf>
    <xf numFmtId="166" fontId="7" fillId="0" borderId="0" xfId="2" applyNumberFormat="1" applyFont="1" applyBorder="1" applyAlignment="1">
      <alignment horizontal="center" vertical="center" wrapText="1"/>
    </xf>
    <xf numFmtId="166" fontId="6" fillId="0" borderId="0" xfId="2" applyNumberFormat="1" applyAlignment="1">
      <alignment horizontal="center"/>
    </xf>
    <xf numFmtId="0" fontId="0" fillId="0" borderId="0" xfId="2" applyFont="1"/>
    <xf numFmtId="0" fontId="0" fillId="0" borderId="0" xfId="2" applyFont="1" applyAlignment="1">
      <alignment horizontal="left" indent="2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11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11" fillId="0" borderId="0" xfId="0" applyFont="1" applyAlignment="1">
      <alignment horizontal="left" wrapText="1" indent="2"/>
    </xf>
    <xf numFmtId="0" fontId="10" fillId="0" borderId="0" xfId="0" applyFont="1" applyAlignment="1">
      <alignment horizontal="left" wrapText="1" indent="2"/>
    </xf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wrapText="1"/>
    </xf>
    <xf numFmtId="166" fontId="0" fillId="0" borderId="0" xfId="0" applyNumberFormat="1" applyFont="1" applyAlignment="1">
      <alignment wrapText="1"/>
    </xf>
    <xf numFmtId="0" fontId="10" fillId="0" borderId="1" xfId="0" applyFont="1" applyBorder="1" applyAlignment="1">
      <alignment horizontal="center" wrapText="1"/>
    </xf>
    <xf numFmtId="166" fontId="10" fillId="0" borderId="1" xfId="0" applyNumberFormat="1" applyFont="1" applyBorder="1" applyAlignment="1">
      <alignment horizontal="center" wrapText="1"/>
    </xf>
    <xf numFmtId="165" fontId="7" fillId="0" borderId="1" xfId="2" applyNumberFormat="1" applyFont="1" applyBorder="1" applyAlignment="1">
      <alignment horizontal="center" vertical="center" wrapText="1"/>
    </xf>
    <xf numFmtId="165" fontId="7" fillId="0" borderId="0" xfId="2" applyNumberFormat="1" applyFont="1" applyBorder="1" applyAlignment="1">
      <alignment horizontal="center" vertical="center" wrapText="1"/>
    </xf>
    <xf numFmtId="164" fontId="7" fillId="0" borderId="1" xfId="2" applyNumberFormat="1" applyFont="1" applyBorder="1" applyAlignment="1">
      <alignment horizontal="center" vertical="center" wrapText="1"/>
    </xf>
    <xf numFmtId="164" fontId="7" fillId="0" borderId="0" xfId="2" applyNumberFormat="1" applyFont="1" applyBorder="1" applyAlignment="1">
      <alignment horizontal="center" vertical="center" wrapText="1"/>
    </xf>
    <xf numFmtId="164" fontId="6" fillId="0" borderId="0" xfId="2" applyNumberFormat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11" fillId="0" borderId="0" xfId="0" applyNumberFormat="1" applyFont="1" applyAlignment="1">
      <alignment wrapText="1"/>
    </xf>
    <xf numFmtId="2" fontId="10" fillId="0" borderId="0" xfId="0" applyNumberFormat="1" applyFont="1" applyAlignment="1">
      <alignment wrapText="1"/>
    </xf>
    <xf numFmtId="2" fontId="7" fillId="0" borderId="0" xfId="0" applyNumberFormat="1" applyFont="1" applyAlignment="1">
      <alignment wrapText="1"/>
    </xf>
    <xf numFmtId="167" fontId="10" fillId="0" borderId="1" xfId="0" applyNumberFormat="1" applyFont="1" applyBorder="1" applyAlignment="1">
      <alignment horizontal="center" wrapText="1"/>
    </xf>
    <xf numFmtId="167" fontId="0" fillId="0" borderId="0" xfId="0" applyNumberFormat="1" applyFont="1" applyAlignment="1">
      <alignment wrapText="1"/>
    </xf>
    <xf numFmtId="167" fontId="1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0" fontId="7" fillId="0" borderId="1" xfId="2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1" applyFont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right"/>
    </xf>
    <xf numFmtId="0" fontId="12" fillId="0" borderId="0" xfId="1" applyFont="1" applyAlignment="1"/>
    <xf numFmtId="0" fontId="12" fillId="0" borderId="0" xfId="1" applyFont="1" applyAlignment="1">
      <alignment horizontal="center"/>
    </xf>
    <xf numFmtId="165" fontId="3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center"/>
    </xf>
    <xf numFmtId="0" fontId="10" fillId="0" borderId="1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0" fillId="0" borderId="0" xfId="1" applyFont="1"/>
    <xf numFmtId="0" fontId="11" fillId="0" borderId="0" xfId="1" applyFont="1" applyAlignment="1">
      <alignment horizontal="right"/>
    </xf>
    <xf numFmtId="0" fontId="10" fillId="0" borderId="0" xfId="1" applyFont="1" applyAlignment="1">
      <alignment horizontal="right"/>
    </xf>
    <xf numFmtId="0" fontId="10" fillId="0" borderId="0" xfId="1" applyFont="1" applyAlignment="1">
      <alignment horizontal="center"/>
    </xf>
    <xf numFmtId="0" fontId="11" fillId="0" borderId="0" xfId="1" applyFont="1"/>
    <xf numFmtId="0" fontId="10" fillId="0" borderId="0" xfId="1" applyFont="1" applyAlignment="1">
      <alignment horizontal="center"/>
    </xf>
    <xf numFmtId="165" fontId="11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right"/>
    </xf>
    <xf numFmtId="168" fontId="11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1" fontId="11" fillId="0" borderId="0" xfId="1" applyNumberFormat="1" applyFont="1" applyAlignment="1">
      <alignment horizontal="center"/>
    </xf>
    <xf numFmtId="0" fontId="11" fillId="0" borderId="1" xfId="1" applyFont="1" applyBorder="1" applyAlignment="1">
      <alignment horizontal="right"/>
    </xf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/>
    </xf>
    <xf numFmtId="2" fontId="11" fillId="0" borderId="0" xfId="1" applyNumberFormat="1" applyFont="1"/>
    <xf numFmtId="165" fontId="11" fillId="0" borderId="0" xfId="1" applyNumberFormat="1" applyFont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3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823649661321"/>
          <c:y val="0.14341594855212556"/>
          <c:w val="0.85708155982822909"/>
          <c:h val="0.67468244426053026"/>
        </c:manualLayout>
      </c:layout>
      <c:lineChart>
        <c:grouping val="standard"/>
        <c:varyColors val="0"/>
        <c:ser>
          <c:idx val="1"/>
          <c:order val="0"/>
          <c:tx>
            <c:strRef>
              <c:f>'Figure 8.2'!$L$4</c:f>
              <c:strCache>
                <c:ptCount val="1"/>
                <c:pt idx="0">
                  <c:v>Mean Negative Mood = 2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delete val="1"/>
          </c:dLbls>
          <c:val>
            <c:numRef>
              <c:f>'Figure 8.2'!$M$4:$Q$4</c:f>
              <c:numCache>
                <c:formatCode>0.00</c:formatCode>
                <c:ptCount val="5"/>
                <c:pt idx="0">
                  <c:v>3.1063999999999998</c:v>
                </c:pt>
                <c:pt idx="1">
                  <c:v>3.2654999999999998</c:v>
                </c:pt>
                <c:pt idx="2">
                  <c:v>3.4245999999999999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'Figure 8.2'!$L$5</c:f>
              <c:strCache>
                <c:ptCount val="1"/>
                <c:pt idx="0">
                  <c:v>Mean Negative Mood = 3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delete val="1"/>
          </c:dLbls>
          <c:val>
            <c:numRef>
              <c:f>'Figure 8.2'!$M$5:$Q$5</c:f>
              <c:numCache>
                <c:formatCode>0.00</c:formatCode>
                <c:ptCount val="5"/>
                <c:pt idx="1">
                  <c:v>5.0765000000000002</c:v>
                </c:pt>
                <c:pt idx="2">
                  <c:v>5.2355999999999998</c:v>
                </c:pt>
                <c:pt idx="3">
                  <c:v>5.3946999999999994</c:v>
                </c:pt>
              </c:numCache>
            </c:numRef>
          </c:val>
          <c:smooth val="0"/>
        </c:ser>
        <c:ser>
          <c:idx val="0"/>
          <c:order val="2"/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dLbls>
            <c:delete val="1"/>
          </c:dLbls>
          <c:val>
            <c:numRef>
              <c:f>'Figure 8.2'!$M$6:$Q$6</c:f>
              <c:numCache>
                <c:formatCode>0.00</c:formatCode>
                <c:ptCount val="5"/>
                <c:pt idx="0">
                  <c:v>1.2953999999999999</c:v>
                </c:pt>
                <c:pt idx="1">
                  <c:v>3.2654999999999998</c:v>
                </c:pt>
                <c:pt idx="2">
                  <c:v>5.2355999999999998</c:v>
                </c:pt>
                <c:pt idx="3">
                  <c:v>7.2057000000000002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509312"/>
        <c:axId val="106017280"/>
      </c:lineChart>
      <c:catAx>
        <c:axId val="10650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Daily Negative Mood</a:t>
                </a:r>
              </a:p>
            </c:rich>
          </c:tx>
          <c:layout>
            <c:manualLayout>
              <c:xMode val="edge"/>
              <c:yMode val="edge"/>
              <c:x val="0.41247486424811242"/>
              <c:y val="0.91734972183675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601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017280"/>
        <c:scaling>
          <c:orientation val="minMax"/>
          <c:max val="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Daily Physical Symptoms </a:t>
                </a:r>
              </a:p>
            </c:rich>
          </c:tx>
          <c:layout>
            <c:manualLayout>
              <c:xMode val="edge"/>
              <c:yMode val="edge"/>
              <c:x val="1.8117892706494818E-2"/>
              <c:y val="0.2727393443064782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6509312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6.9767441860465476E-2"/>
          <c:y val="1.7094017094017103E-2"/>
          <c:w val="0.91932907006826825"/>
          <c:h val="0.10697929108635204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legend>
    <c:plotVisOnly val="1"/>
    <c:dispBlanksAs val="gap"/>
    <c:showDLblsOverMax val="0"/>
  </c:chart>
  <c:spPr>
    <a:solidFill>
      <a:schemeClr val="bg1"/>
    </a:solidFill>
    <a:ln w="9525">
      <a:solidFill>
        <a:schemeClr val="bg1">
          <a:lumMod val="50000"/>
        </a:schemeClr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5823649661321"/>
          <c:y val="0.14341594855212572"/>
          <c:w val="0.85708155982822909"/>
          <c:h val="0.6746824442605307"/>
        </c:manualLayout>
      </c:layout>
      <c:lineChart>
        <c:grouping val="standard"/>
        <c:varyColors val="0"/>
        <c:ser>
          <c:idx val="3"/>
          <c:order val="0"/>
          <c:tx>
            <c:strRef>
              <c:f>'Figure 8.2'!$L$18</c:f>
              <c:strCache>
                <c:ptCount val="1"/>
                <c:pt idx="0">
                  <c:v>Convergence-Predicted Slope</c:v>
                </c:pt>
              </c:strCache>
            </c:strRef>
          </c:tx>
          <c:spPr>
            <a:ln w="1905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dLbls>
            <c:delete val="1"/>
          </c:dLbls>
          <c:val>
            <c:numRef>
              <c:f>'Figure 8.2'!$M$18:$Q$18</c:f>
              <c:numCache>
                <c:formatCode>0.00</c:formatCode>
                <c:ptCount val="5"/>
                <c:pt idx="0">
                  <c:v>1.6461000000000001</c:v>
                </c:pt>
                <c:pt idx="1">
                  <c:v>1.9756</c:v>
                </c:pt>
                <c:pt idx="2">
                  <c:v>2.3050999999999999</c:v>
                </c:pt>
                <c:pt idx="3">
                  <c:v>2.6345999999999998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513920"/>
        <c:axId val="106020160"/>
      </c:lineChart>
      <c:catAx>
        <c:axId val="1065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Daily Negative Mood</a:t>
                </a:r>
              </a:p>
            </c:rich>
          </c:tx>
          <c:layout>
            <c:manualLayout>
              <c:xMode val="edge"/>
              <c:yMode val="edge"/>
              <c:x val="0.41247486424811253"/>
              <c:y val="0.91734972183675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602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020160"/>
        <c:scaling>
          <c:orientation val="minMax"/>
          <c:max val="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Daily Physical Symptoms </a:t>
                </a:r>
              </a:p>
            </c:rich>
          </c:tx>
          <c:layout>
            <c:manualLayout>
              <c:xMode val="edge"/>
              <c:yMode val="edge"/>
              <c:x val="1.8117892706494818E-2"/>
              <c:y val="0.2727393443064782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6513920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22407340952438"/>
          <c:y val="1.7094017094017103E-2"/>
          <c:w val="0.86104872900977858"/>
          <c:h val="9.6663618692517703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legend>
    <c:plotVisOnly val="1"/>
    <c:dispBlanksAs val="gap"/>
    <c:showDLblsOverMax val="0"/>
  </c:chart>
  <c:spPr>
    <a:solidFill>
      <a:schemeClr val="bg1"/>
    </a:solidFill>
    <a:ln w="9525">
      <a:solidFill>
        <a:schemeClr val="bg1">
          <a:lumMod val="50000"/>
        </a:schemeClr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823649661321"/>
          <c:y val="0.19927610415778274"/>
          <c:w val="0.85708155982822909"/>
          <c:h val="0.6607174785130534"/>
        </c:manualLayout>
      </c:layout>
      <c:lineChart>
        <c:grouping val="standard"/>
        <c:varyColors val="0"/>
        <c:ser>
          <c:idx val="1"/>
          <c:order val="0"/>
          <c:tx>
            <c:strRef>
              <c:f>'Figure 8.3'!$M$4</c:f>
              <c:strCache>
                <c:ptCount val="1"/>
                <c:pt idx="0">
                  <c:v>Man, 80% Stressor Days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delete val="1"/>
          </c:dLbls>
          <c:cat>
            <c:strRef>
              <c:f>'Figure 8.3'!$N$3:$O$3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'Figure 8.3'!$N$4:$O$4</c:f>
              <c:numCache>
                <c:formatCode>0.00</c:formatCode>
                <c:ptCount val="2"/>
                <c:pt idx="0">
                  <c:v>3.6211000000000002</c:v>
                </c:pt>
                <c:pt idx="1">
                  <c:v>3.8268000000000004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'Figure 8.3'!$M$5</c:f>
              <c:strCache>
                <c:ptCount val="1"/>
                <c:pt idx="0">
                  <c:v>Woman, 80% Stressor Days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delete val="1"/>
          </c:dLbls>
          <c:cat>
            <c:strRef>
              <c:f>'Figure 8.3'!$N$3:$O$3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'Figure 8.3'!$N$5:$O$5</c:f>
              <c:numCache>
                <c:formatCode>0.00</c:formatCode>
                <c:ptCount val="2"/>
                <c:pt idx="0">
                  <c:v>2.7319400000000003</c:v>
                </c:pt>
                <c:pt idx="1">
                  <c:v>2.7608400000000004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'Figure 8.3'!$M$6</c:f>
              <c:strCache>
                <c:ptCount val="1"/>
                <c:pt idx="0">
                  <c:v>Man, 20% Stressor Days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ysDash"/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elete val="1"/>
          </c:dLbls>
          <c:cat>
            <c:strRef>
              <c:f>'Figure 8.3'!$N$3:$O$3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'Figure 8.3'!$N$6:$O$6</c:f>
              <c:numCache>
                <c:formatCode>0.00</c:formatCode>
                <c:ptCount val="2"/>
                <c:pt idx="0">
                  <c:v>2.3944000000000001</c:v>
                </c:pt>
                <c:pt idx="1">
                  <c:v>2.6001000000000003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8.3'!$M$7</c:f>
              <c:strCache>
                <c:ptCount val="1"/>
                <c:pt idx="0">
                  <c:v>Woman, 20% Stressor Days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ysDash"/>
            </a:ln>
          </c:spPr>
          <c:marker>
            <c:symbol val="triang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elete val="1"/>
          </c:dLbls>
          <c:cat>
            <c:strRef>
              <c:f>'Figure 8.3'!$N$3:$O$3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'Figure 8.3'!$N$7:$O$7</c:f>
              <c:numCache>
                <c:formatCode>0.00</c:formatCode>
                <c:ptCount val="2"/>
                <c:pt idx="0">
                  <c:v>2.3241800000000001</c:v>
                </c:pt>
                <c:pt idx="1">
                  <c:v>2.3530800000000003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074304"/>
        <c:axId val="91406912"/>
      </c:lineChart>
      <c:catAx>
        <c:axId val="12707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Daily Stressor</a:t>
                </a:r>
              </a:p>
            </c:rich>
          </c:tx>
          <c:layout>
            <c:manualLayout>
              <c:xMode val="edge"/>
              <c:yMode val="edge"/>
              <c:x val="0.47711981811163567"/>
              <c:y val="0.91734972662573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140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406912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Daily Physical Symptoms </a:t>
                </a:r>
              </a:p>
            </c:rich>
          </c:tx>
          <c:layout>
            <c:manualLayout>
              <c:xMode val="edge"/>
              <c:yMode val="edge"/>
              <c:x val="1.8117892706494818E-2"/>
              <c:y val="0.2727393443064782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7074304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10277880287932"/>
          <c:y val="1.7094017094017103E-2"/>
          <c:w val="0.86261252433732483"/>
          <c:h val="0.17109065785980976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legend>
    <c:plotVisOnly val="1"/>
    <c:dispBlanksAs val="gap"/>
    <c:showDLblsOverMax val="0"/>
  </c:chart>
  <c:spPr>
    <a:solidFill>
      <a:schemeClr val="bg1"/>
    </a:solidFill>
    <a:ln w="9525">
      <a:solidFill>
        <a:schemeClr val="bg1">
          <a:lumMod val="50000"/>
        </a:schemeClr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99751</xdr:colOff>
      <xdr:row>20</xdr:row>
      <xdr:rowOff>91440</xdr:rowOff>
    </xdr:from>
    <xdr:to>
      <xdr:col>19</xdr:col>
      <xdr:colOff>374072</xdr:colOff>
      <xdr:row>39</xdr:row>
      <xdr:rowOff>133003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99751</xdr:colOff>
      <xdr:row>39</xdr:row>
      <xdr:rowOff>149630</xdr:rowOff>
    </xdr:from>
    <xdr:to>
      <xdr:col>19</xdr:col>
      <xdr:colOff>374072</xdr:colOff>
      <xdr:row>59</xdr:row>
      <xdr:rowOff>33252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0.46701</cdr:x>
      <cdr:y>0.59836</cdr:y>
    </cdr:from>
    <cdr:to>
      <cdr:x>0.98107</cdr:x>
      <cdr:y>0.78851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4315" y="1820487"/>
          <a:ext cx="2525510" cy="57852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Level-2 Between-Person Effect = 1.970</a:t>
          </a:r>
        </a:p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Level-2 Contextual Effect          = 1.811</a:t>
          </a:r>
          <a:br>
            <a:rPr lang="en-US" sz="12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</a:br>
          <a:r>
            <a:rPr lang="en-US" sz="12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Level-1</a:t>
          </a:r>
          <a:r>
            <a:rPr lang="en-US" sz="12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Within-Person Effect    = 0.159</a:t>
          </a:r>
          <a:endParaRPr lang="en-US" sz="12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 xmlns:a="http://schemas.openxmlformats.org/drawingml/2006/main"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0.39086</cdr:x>
      <cdr:y>0.14754</cdr:y>
    </cdr:from>
    <cdr:to>
      <cdr:x>0.39425</cdr:x>
      <cdr:y>0.7377</cdr:y>
    </cdr:to>
    <cdr:sp macro="" textlink="">
      <cdr:nvSpPr>
        <cdr:cNvPr id="5" name="Straight Connector 4"/>
        <cdr:cNvSpPr/>
      </cdr:nvSpPr>
      <cdr:spPr>
        <a:xfrm xmlns:a="http://schemas.openxmlformats.org/drawingml/2006/main" rot="16200000" flipH="1">
          <a:off x="1030780" y="1338349"/>
          <a:ext cx="1795549" cy="166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0.50592</cdr:x>
      <cdr:y>0.71038</cdr:y>
    </cdr:from>
    <cdr:to>
      <cdr:x>0.98107</cdr:x>
      <cdr:y>0.80217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5508" y="2161308"/>
          <a:ext cx="2334315" cy="27926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Level-1 Convergence Effect = 0.330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405590</xdr:colOff>
      <xdr:row>15</xdr:row>
      <xdr:rowOff>96114</xdr:rowOff>
    </xdr:from>
    <xdr:to>
      <xdr:col>12</xdr:col>
      <xdr:colOff>74468</xdr:colOff>
      <xdr:row>44</xdr:row>
      <xdr:rowOff>62864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_Hoffman_Longitudinal_Analysis_Manuscript/Chapter%208/Chapter%208%20Original%20Table%20and%20Figure%20Files/Chapter%208%20Combined%20Tables%20and%20Fig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"/>
      <sheetName val="Figure 8.1"/>
      <sheetName val="Table 8.1"/>
      <sheetName val="Table 8.2 top"/>
      <sheetName val="Table 8.2 bottom"/>
      <sheetName val="Figure 8.2"/>
      <sheetName val="Table 8.3"/>
      <sheetName val="Table 8.4"/>
      <sheetName val="Table 8.5"/>
      <sheetName val="Table 8.6"/>
      <sheetName val="Table 8.7"/>
      <sheetName val="Figure 8.3"/>
      <sheetName val="Quad Check"/>
      <sheetName val="Results"/>
    </sheetNames>
    <sheetDataSet>
      <sheetData sheetId="0"/>
      <sheetData sheetId="1"/>
      <sheetData sheetId="2"/>
      <sheetData sheetId="3"/>
      <sheetData sheetId="4"/>
      <sheetData sheetId="5">
        <row r="4">
          <cell r="M4" t="str">
            <v>Mean Negative Mood = 2</v>
          </cell>
          <cell r="N4">
            <v>3.1063999999999998</v>
          </cell>
          <cell r="O4">
            <v>3.2654999999999998</v>
          </cell>
          <cell r="P4">
            <v>3.4245999999999999</v>
          </cell>
        </row>
        <row r="5">
          <cell r="M5" t="str">
            <v>Mean Negative Mood = 3</v>
          </cell>
          <cell r="O5">
            <v>5.2355999999999998</v>
          </cell>
          <cell r="P5">
            <v>5.3946999999999994</v>
          </cell>
          <cell r="Q5">
            <v>5.5537999999999998</v>
          </cell>
        </row>
        <row r="6">
          <cell r="N6">
            <v>1.2953999999999999</v>
          </cell>
          <cell r="O6">
            <v>3.2654999999999998</v>
          </cell>
          <cell r="P6">
            <v>5.2355999999999998</v>
          </cell>
          <cell r="Q6">
            <v>7.2057000000000002</v>
          </cell>
        </row>
        <row r="17">
          <cell r="M17" t="str">
            <v>Convergence-Predicted Slope</v>
          </cell>
          <cell r="N17">
            <v>1.6461000000000001</v>
          </cell>
          <cell r="O17">
            <v>1.9756</v>
          </cell>
          <cell r="P17">
            <v>2.3050999999999999</v>
          </cell>
          <cell r="Q17">
            <v>2.6345999999999998</v>
          </cell>
        </row>
      </sheetData>
      <sheetData sheetId="6"/>
      <sheetData sheetId="7"/>
      <sheetData sheetId="8"/>
      <sheetData sheetId="9"/>
      <sheetData sheetId="10"/>
      <sheetData sheetId="11">
        <row r="3">
          <cell r="N3" t="str">
            <v>No</v>
          </cell>
          <cell r="O3" t="str">
            <v>Yes</v>
          </cell>
        </row>
        <row r="4">
          <cell r="M4" t="str">
            <v>Man, 80% Stressor Days</v>
          </cell>
          <cell r="N4">
            <v>4.0299999999999994</v>
          </cell>
          <cell r="O4">
            <v>4.2359999999999998</v>
          </cell>
        </row>
        <row r="5">
          <cell r="M5" t="str">
            <v>Woman, 80% Stressor Days</v>
          </cell>
          <cell r="N5">
            <v>2.8679999999999994</v>
          </cell>
          <cell r="O5">
            <v>2.8969999999999998</v>
          </cell>
        </row>
        <row r="6">
          <cell r="M6" t="str">
            <v>Man, 20% Stressor Days</v>
          </cell>
          <cell r="N6">
            <v>2.3940000000000001</v>
          </cell>
          <cell r="O6">
            <v>2.6</v>
          </cell>
        </row>
        <row r="7">
          <cell r="M7" t="str">
            <v>Woman, 20% Stressor Days</v>
          </cell>
          <cell r="N7">
            <v>2.3240000000000003</v>
          </cell>
          <cell r="O7">
            <v>2.3530000000000002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2"/>
  <sheetViews>
    <sheetView workbookViewId="0">
      <selection activeCell="A31" sqref="A31"/>
    </sheetView>
  </sheetViews>
  <sheetFormatPr defaultColWidth="9" defaultRowHeight="15" x14ac:dyDescent="0.25"/>
  <cols>
    <col min="1" max="1" width="61.5703125" style="2" customWidth="1"/>
    <col min="2" max="2" width="11.85546875" style="4" customWidth="1"/>
    <col min="3" max="3" width="6.85546875" style="5" bestFit="1" customWidth="1"/>
    <col min="4" max="4" width="9.85546875" style="31" bestFit="1" customWidth="1"/>
    <col min="5" max="5" width="7.42578125" style="5" customWidth="1"/>
    <col min="6" max="6" width="7.140625" style="11" bestFit="1" customWidth="1"/>
    <col min="7" max="16384" width="9" style="2"/>
  </cols>
  <sheetData>
    <row r="1" spans="1:7" ht="30.6" customHeight="1" x14ac:dyDescent="0.25">
      <c r="A1" s="41" t="s">
        <v>9</v>
      </c>
      <c r="B1" s="41"/>
      <c r="C1" s="41"/>
      <c r="D1" s="41"/>
      <c r="E1" s="41"/>
      <c r="F1" s="41"/>
    </row>
    <row r="2" spans="1:7" ht="31.9" customHeight="1" x14ac:dyDescent="0.25">
      <c r="A2" s="6" t="s">
        <v>0</v>
      </c>
      <c r="B2" s="27" t="s">
        <v>16</v>
      </c>
      <c r="C2" s="6" t="s">
        <v>10</v>
      </c>
      <c r="D2" s="29" t="s">
        <v>17</v>
      </c>
      <c r="E2" s="6" t="s">
        <v>11</v>
      </c>
      <c r="F2" s="9" t="s">
        <v>12</v>
      </c>
      <c r="G2" s="3"/>
    </row>
    <row r="3" spans="1:7" x14ac:dyDescent="0.25">
      <c r="A3" s="8"/>
      <c r="B3" s="28"/>
      <c r="C3" s="8"/>
      <c r="D3" s="30"/>
      <c r="E3" s="8"/>
      <c r="F3" s="10"/>
      <c r="G3" s="3"/>
    </row>
    <row r="4" spans="1:7" x14ac:dyDescent="0.25">
      <c r="A4" s="12" t="s">
        <v>21</v>
      </c>
      <c r="B4" s="4">
        <v>1432.578</v>
      </c>
      <c r="C4" s="5">
        <v>6</v>
      </c>
    </row>
    <row r="5" spans="1:7" x14ac:dyDescent="0.25">
      <c r="A5" s="12" t="s">
        <v>22</v>
      </c>
      <c r="B5" s="4">
        <v>1405.673</v>
      </c>
      <c r="C5" s="5">
        <v>8</v>
      </c>
    </row>
    <row r="6" spans="1:7" x14ac:dyDescent="0.25">
      <c r="A6" s="13" t="s">
        <v>23</v>
      </c>
      <c r="D6" s="31">
        <f>ABS(B4-B5)</f>
        <v>26.904999999999973</v>
      </c>
      <c r="E6" s="5">
        <f>ABS(C4-C5)</f>
        <v>2</v>
      </c>
      <c r="F6" s="11">
        <f>CHIDIST(D6,E6)</f>
        <v>1.4376510378293975E-6</v>
      </c>
    </row>
    <row r="8" spans="1:7" x14ac:dyDescent="0.25">
      <c r="A8" s="12" t="s">
        <v>22</v>
      </c>
      <c r="B8" s="4">
        <v>1405.673</v>
      </c>
      <c r="C8" s="5">
        <v>8</v>
      </c>
    </row>
    <row r="9" spans="1:7" x14ac:dyDescent="0.25">
      <c r="A9" s="12" t="s">
        <v>32</v>
      </c>
      <c r="B9" s="4">
        <v>1404.15</v>
      </c>
      <c r="C9" s="5">
        <v>10</v>
      </c>
    </row>
    <row r="10" spans="1:7" x14ac:dyDescent="0.25">
      <c r="A10" s="13" t="s">
        <v>30</v>
      </c>
      <c r="D10" s="31">
        <f>ABS(B8-B9)</f>
        <v>1.5229999999999109</v>
      </c>
      <c r="E10" s="5">
        <f>ABS(C8-C9)</f>
        <v>2</v>
      </c>
      <c r="F10" s="11">
        <f>CHIDIST(D10,E10)</f>
        <v>0.46696545323118183</v>
      </c>
    </row>
    <row r="11" spans="1:7" x14ac:dyDescent="0.25">
      <c r="A11" s="7"/>
    </row>
    <row r="12" spans="1:7" x14ac:dyDescent="0.25">
      <c r="A12" s="12" t="s">
        <v>22</v>
      </c>
      <c r="B12" s="4">
        <v>1405.673</v>
      </c>
      <c r="C12" s="5">
        <v>8</v>
      </c>
    </row>
    <row r="13" spans="1:7" x14ac:dyDescent="0.25">
      <c r="A13" s="12" t="s">
        <v>31</v>
      </c>
      <c r="B13" s="4">
        <v>1403.403</v>
      </c>
      <c r="C13" s="5">
        <v>10</v>
      </c>
    </row>
    <row r="14" spans="1:7" x14ac:dyDescent="0.25">
      <c r="A14" s="13" t="s">
        <v>30</v>
      </c>
      <c r="D14" s="31">
        <f>ABS(B12-B13)</f>
        <v>2.2699999999999818</v>
      </c>
      <c r="E14" s="5">
        <f>ABS(C12-C13)</f>
        <v>2</v>
      </c>
      <c r="F14" s="11">
        <f>CHIDIST(D14,E14)</f>
        <v>0.3214221213343943</v>
      </c>
    </row>
    <row r="16" spans="1:7" x14ac:dyDescent="0.25">
      <c r="A16" s="12" t="s">
        <v>63</v>
      </c>
      <c r="B16" s="4">
        <v>1392.808</v>
      </c>
      <c r="C16" s="5">
        <v>10</v>
      </c>
    </row>
    <row r="17" spans="1:6" x14ac:dyDescent="0.25">
      <c r="A17" s="12" t="s">
        <v>22</v>
      </c>
      <c r="B17" s="4">
        <v>1405.673</v>
      </c>
      <c r="C17" s="5">
        <v>8</v>
      </c>
    </row>
    <row r="18" spans="1:6" x14ac:dyDescent="0.25">
      <c r="A18" s="13" t="s">
        <v>23</v>
      </c>
      <c r="D18" s="31">
        <f>ABS(B16-B17)</f>
        <v>12.865000000000009</v>
      </c>
      <c r="E18" s="5">
        <f>ABS(C16-C17)</f>
        <v>2</v>
      </c>
      <c r="F18" s="11">
        <f>CHIDIST(D18,E18)</f>
        <v>1.6084247421128493E-3</v>
      </c>
    </row>
    <row r="20" spans="1:6" x14ac:dyDescent="0.25">
      <c r="A20" s="12" t="s">
        <v>63</v>
      </c>
      <c r="B20" s="4">
        <v>1392.808</v>
      </c>
      <c r="C20" s="5">
        <v>10</v>
      </c>
    </row>
    <row r="21" spans="1:6" x14ac:dyDescent="0.25">
      <c r="A21" s="12" t="s">
        <v>21</v>
      </c>
      <c r="B21" s="4">
        <v>1432.578</v>
      </c>
      <c r="C21" s="5">
        <v>6</v>
      </c>
    </row>
    <row r="22" spans="1:6" x14ac:dyDescent="0.25">
      <c r="A22" s="13" t="s">
        <v>65</v>
      </c>
      <c r="D22" s="31">
        <f>ABS(B20-B21)</f>
        <v>39.769999999999982</v>
      </c>
      <c r="E22" s="5">
        <f>ABS(C20-C21)</f>
        <v>4</v>
      </c>
      <c r="F22" s="11">
        <f>CHIDIST(D22,E22)</f>
        <v>4.8293502842675938E-8</v>
      </c>
    </row>
    <row r="24" spans="1:6" x14ac:dyDescent="0.25">
      <c r="A24" s="12" t="s">
        <v>63</v>
      </c>
      <c r="B24" s="4">
        <v>1392.808</v>
      </c>
      <c r="C24" s="5">
        <v>10</v>
      </c>
    </row>
    <row r="25" spans="1:6" x14ac:dyDescent="0.25">
      <c r="A25" s="12" t="s">
        <v>64</v>
      </c>
      <c r="B25" s="4">
        <v>1383.8630000000001</v>
      </c>
      <c r="C25" s="5">
        <v>14</v>
      </c>
    </row>
    <row r="26" spans="1:6" x14ac:dyDescent="0.25">
      <c r="A26" s="13" t="s">
        <v>65</v>
      </c>
      <c r="D26" s="31">
        <f>ABS(B24-B25)</f>
        <v>8.9449999999999363</v>
      </c>
      <c r="E26" s="5">
        <f>ABS(C24-C25)</f>
        <v>4</v>
      </c>
      <c r="F26" s="11">
        <f>CHIDIST(D26,E26)</f>
        <v>6.2489018005864615E-2</v>
      </c>
    </row>
    <row r="28" spans="1:6" x14ac:dyDescent="0.25">
      <c r="A28" s="12" t="s">
        <v>66</v>
      </c>
      <c r="B28" s="4">
        <v>1385.607</v>
      </c>
      <c r="C28" s="5">
        <v>12</v>
      </c>
    </row>
    <row r="29" spans="1:6" x14ac:dyDescent="0.25">
      <c r="A29" s="12" t="s">
        <v>67</v>
      </c>
      <c r="B29" s="4">
        <v>1382.598</v>
      </c>
      <c r="C29" s="5">
        <v>16</v>
      </c>
    </row>
    <row r="30" spans="1:6" x14ac:dyDescent="0.25">
      <c r="A30" s="13" t="s">
        <v>65</v>
      </c>
      <c r="D30" s="31">
        <f>ABS(B28-B29)</f>
        <v>3.0090000000000146</v>
      </c>
      <c r="E30" s="5">
        <f>ABS(C28-C29)</f>
        <v>4</v>
      </c>
      <c r="F30" s="11">
        <f>CHIDIST(D30,E30)</f>
        <v>0.55632040307519071</v>
      </c>
    </row>
    <row r="32" spans="1:6" x14ac:dyDescent="0.25">
      <c r="A32" s="12" t="s">
        <v>66</v>
      </c>
      <c r="B32" s="4">
        <v>1385.607</v>
      </c>
      <c r="C32" s="5">
        <v>12</v>
      </c>
    </row>
    <row r="33" spans="1:6" x14ac:dyDescent="0.25">
      <c r="A33" s="12" t="s">
        <v>68</v>
      </c>
      <c r="B33" s="4">
        <v>1378.335</v>
      </c>
      <c r="C33" s="5">
        <v>17</v>
      </c>
    </row>
    <row r="34" spans="1:6" x14ac:dyDescent="0.25">
      <c r="A34" s="13" t="s">
        <v>69</v>
      </c>
      <c r="D34" s="31">
        <f>ABS(B32-B33)</f>
        <v>7.2719999999999345</v>
      </c>
      <c r="E34" s="5">
        <f>ABS(C32-C33)</f>
        <v>5</v>
      </c>
      <c r="F34" s="11">
        <f>CHIDIST(D34,E34)</f>
        <v>0.20118445672781216</v>
      </c>
    </row>
    <row r="36" spans="1:6" x14ac:dyDescent="0.25">
      <c r="A36" s="12" t="s">
        <v>70</v>
      </c>
      <c r="B36" s="4">
        <v>1379.31</v>
      </c>
      <c r="C36" s="5">
        <v>14</v>
      </c>
    </row>
    <row r="37" spans="1:6" x14ac:dyDescent="0.25">
      <c r="A37" s="12" t="s">
        <v>71</v>
      </c>
      <c r="B37" s="4">
        <f>2*685.566</f>
        <v>1371.1320000000001</v>
      </c>
      <c r="C37" s="5">
        <v>18</v>
      </c>
    </row>
    <row r="38" spans="1:6" x14ac:dyDescent="0.25">
      <c r="A38" s="13" t="s">
        <v>72</v>
      </c>
      <c r="D38" s="31">
        <f>ABS(B36-B37)</f>
        <v>8.1779999999998836</v>
      </c>
      <c r="E38" s="5">
        <f>ABS(C36-C37)</f>
        <v>4</v>
      </c>
      <c r="F38" s="11">
        <f>CHIDIST(D38,E38)</f>
        <v>8.5271188146381433E-2</v>
      </c>
    </row>
    <row r="40" spans="1:6" x14ac:dyDescent="0.25">
      <c r="A40" s="12" t="s">
        <v>71</v>
      </c>
      <c r="B40" s="4">
        <f>2*685.566</f>
        <v>1371.1320000000001</v>
      </c>
      <c r="C40" s="5">
        <v>18</v>
      </c>
    </row>
    <row r="41" spans="1:6" x14ac:dyDescent="0.25">
      <c r="A41" s="12" t="s">
        <v>73</v>
      </c>
      <c r="B41" s="4">
        <f>2*673.169</f>
        <v>1346.338</v>
      </c>
      <c r="C41" s="5">
        <v>24</v>
      </c>
    </row>
    <row r="42" spans="1:6" x14ac:dyDescent="0.25">
      <c r="A42" s="13" t="s">
        <v>74</v>
      </c>
      <c r="D42" s="31">
        <f>ABS(B40-B41)</f>
        <v>24.794000000000096</v>
      </c>
      <c r="E42" s="5">
        <f>ABS(C40-C41)</f>
        <v>6</v>
      </c>
      <c r="F42" s="11">
        <f>CHIDIST(D42,E42)</f>
        <v>3.7277729584987354E-4</v>
      </c>
    </row>
  </sheetData>
  <mergeCells count="1">
    <mergeCell ref="A1:F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E2" sqref="E1:H1048576"/>
    </sheetView>
  </sheetViews>
  <sheetFormatPr defaultRowHeight="15" x14ac:dyDescent="0.25"/>
  <cols>
    <col min="1" max="1" width="26.7109375" customWidth="1"/>
    <col min="2" max="2" width="10.42578125" customWidth="1"/>
    <col min="3" max="3" width="11.42578125" bestFit="1" customWidth="1"/>
    <col min="4" max="4" width="16.5703125" bestFit="1" customWidth="1"/>
    <col min="5" max="5" width="10" style="1" customWidth="1"/>
    <col min="6" max="8" width="9.140625" style="1"/>
  </cols>
  <sheetData>
    <row r="1" spans="1:8" ht="26.25" customHeight="1" x14ac:dyDescent="0.25">
      <c r="A1" s="42" t="s">
        <v>15</v>
      </c>
      <c r="B1" s="42"/>
      <c r="C1" s="42"/>
      <c r="D1" s="42"/>
      <c r="E1" s="42"/>
      <c r="F1" s="42"/>
      <c r="G1" s="42"/>
    </row>
    <row r="2" spans="1:8" s="15" customFormat="1" ht="24" customHeight="1" x14ac:dyDescent="0.25">
      <c r="A2" s="14" t="s">
        <v>0</v>
      </c>
      <c r="B2" s="14" t="s">
        <v>1</v>
      </c>
      <c r="C2" s="14" t="s">
        <v>3</v>
      </c>
      <c r="D2" s="14" t="s">
        <v>2</v>
      </c>
      <c r="E2" s="32" t="s">
        <v>4</v>
      </c>
      <c r="F2" s="32" t="s">
        <v>6</v>
      </c>
      <c r="G2" s="32" t="s">
        <v>7</v>
      </c>
      <c r="H2" s="33"/>
    </row>
    <row r="4" spans="1:8" ht="15" customHeight="1" x14ac:dyDescent="0.25">
      <c r="A4" s="43" t="s">
        <v>20</v>
      </c>
      <c r="B4" t="s">
        <v>5</v>
      </c>
      <c r="C4">
        <v>23.465499999999999</v>
      </c>
      <c r="D4">
        <v>21.691700000000001</v>
      </c>
      <c r="E4" s="1">
        <f>1.96*SQRT(D4)</f>
        <v>9.1285724360383966</v>
      </c>
      <c r="F4" s="1">
        <f xml:space="preserve"> C4-E4</f>
        <v>14.336927563961602</v>
      </c>
      <c r="G4" s="1">
        <f>C4+E4</f>
        <v>32.594072436038395</v>
      </c>
    </row>
    <row r="5" spans="1:8" x14ac:dyDescent="0.25">
      <c r="A5" s="43"/>
      <c r="B5" t="s">
        <v>8</v>
      </c>
      <c r="C5">
        <v>1.9877</v>
      </c>
      <c r="D5">
        <v>0.58460000000000001</v>
      </c>
      <c r="E5" s="1">
        <f>1.96*SQRT(D5)</f>
        <v>1.4985991325234378</v>
      </c>
      <c r="F5" s="1">
        <f xml:space="preserve"> C5-E5</f>
        <v>0.48910086747656223</v>
      </c>
      <c r="G5" s="1">
        <f>C5+E5</f>
        <v>3.4862991325234378</v>
      </c>
    </row>
  </sheetData>
  <mergeCells count="2">
    <mergeCell ref="A1:G1"/>
    <mergeCell ref="A4:A5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5" zoomScaleNormal="85" workbookViewId="0">
      <selection activeCell="I25" sqref="I25"/>
    </sheetView>
  </sheetViews>
  <sheetFormatPr defaultRowHeight="15" x14ac:dyDescent="0.25"/>
  <cols>
    <col min="1" max="1" width="44.5703125" style="17" customWidth="1"/>
    <col min="2" max="3" width="9.42578125" style="38" customWidth="1"/>
    <col min="4" max="4" width="2.5703125" style="17" customWidth="1"/>
    <col min="5" max="6" width="9.140625" style="24" bestFit="1" customWidth="1"/>
    <col min="7" max="7" width="3.140625" style="17" customWidth="1"/>
    <col min="8" max="9" width="11.5703125" style="17" bestFit="1" customWidth="1"/>
    <col min="10" max="252" width="9" style="17"/>
    <col min="253" max="253" width="34.85546875" style="17" customWidth="1"/>
    <col min="254" max="257" width="9.42578125" style="17" customWidth="1"/>
    <col min="258" max="258" width="4.140625" style="17" customWidth="1"/>
    <col min="259" max="259" width="11.42578125" style="17" customWidth="1"/>
    <col min="260" max="260" width="11.42578125" style="17" bestFit="1" customWidth="1"/>
    <col min="261" max="261" width="11.42578125" style="17" customWidth="1"/>
    <col min="262" max="262" width="11.42578125" style="17" bestFit="1" customWidth="1"/>
    <col min="263" max="508" width="9" style="17"/>
    <col min="509" max="509" width="34.85546875" style="17" customWidth="1"/>
    <col min="510" max="513" width="9.42578125" style="17" customWidth="1"/>
    <col min="514" max="514" width="4.140625" style="17" customWidth="1"/>
    <col min="515" max="515" width="11.42578125" style="17" customWidth="1"/>
    <col min="516" max="516" width="11.42578125" style="17" bestFit="1" customWidth="1"/>
    <col min="517" max="517" width="11.42578125" style="17" customWidth="1"/>
    <col min="518" max="518" width="11.42578125" style="17" bestFit="1" customWidth="1"/>
    <col min="519" max="764" width="9" style="17"/>
    <col min="765" max="765" width="34.85546875" style="17" customWidth="1"/>
    <col min="766" max="769" width="9.42578125" style="17" customWidth="1"/>
    <col min="770" max="770" width="4.140625" style="17" customWidth="1"/>
    <col min="771" max="771" width="11.42578125" style="17" customWidth="1"/>
    <col min="772" max="772" width="11.42578125" style="17" bestFit="1" customWidth="1"/>
    <col min="773" max="773" width="11.42578125" style="17" customWidth="1"/>
    <col min="774" max="774" width="11.42578125" style="17" bestFit="1" customWidth="1"/>
    <col min="775" max="1020" width="9" style="17"/>
    <col min="1021" max="1021" width="34.85546875" style="17" customWidth="1"/>
    <col min="1022" max="1025" width="9.42578125" style="17" customWidth="1"/>
    <col min="1026" max="1026" width="4.140625" style="17" customWidth="1"/>
    <col min="1027" max="1027" width="11.42578125" style="17" customWidth="1"/>
    <col min="1028" max="1028" width="11.42578125" style="17" bestFit="1" customWidth="1"/>
    <col min="1029" max="1029" width="11.42578125" style="17" customWidth="1"/>
    <col min="1030" max="1030" width="11.42578125" style="17" bestFit="1" customWidth="1"/>
    <col min="1031" max="1276" width="9" style="17"/>
    <col min="1277" max="1277" width="34.85546875" style="17" customWidth="1"/>
    <col min="1278" max="1281" width="9.42578125" style="17" customWidth="1"/>
    <col min="1282" max="1282" width="4.140625" style="17" customWidth="1"/>
    <col min="1283" max="1283" width="11.42578125" style="17" customWidth="1"/>
    <col min="1284" max="1284" width="11.42578125" style="17" bestFit="1" customWidth="1"/>
    <col min="1285" max="1285" width="11.42578125" style="17" customWidth="1"/>
    <col min="1286" max="1286" width="11.42578125" style="17" bestFit="1" customWidth="1"/>
    <col min="1287" max="1532" width="9" style="17"/>
    <col min="1533" max="1533" width="34.85546875" style="17" customWidth="1"/>
    <col min="1534" max="1537" width="9.42578125" style="17" customWidth="1"/>
    <col min="1538" max="1538" width="4.140625" style="17" customWidth="1"/>
    <col min="1539" max="1539" width="11.42578125" style="17" customWidth="1"/>
    <col min="1540" max="1540" width="11.42578125" style="17" bestFit="1" customWidth="1"/>
    <col min="1541" max="1541" width="11.42578125" style="17" customWidth="1"/>
    <col min="1542" max="1542" width="11.42578125" style="17" bestFit="1" customWidth="1"/>
    <col min="1543" max="1788" width="9" style="17"/>
    <col min="1789" max="1789" width="34.85546875" style="17" customWidth="1"/>
    <col min="1790" max="1793" width="9.42578125" style="17" customWidth="1"/>
    <col min="1794" max="1794" width="4.140625" style="17" customWidth="1"/>
    <col min="1795" max="1795" width="11.42578125" style="17" customWidth="1"/>
    <col min="1796" max="1796" width="11.42578125" style="17" bestFit="1" customWidth="1"/>
    <col min="1797" max="1797" width="11.42578125" style="17" customWidth="1"/>
    <col min="1798" max="1798" width="11.42578125" style="17" bestFit="1" customWidth="1"/>
    <col min="1799" max="2044" width="9" style="17"/>
    <col min="2045" max="2045" width="34.85546875" style="17" customWidth="1"/>
    <col min="2046" max="2049" width="9.42578125" style="17" customWidth="1"/>
    <col min="2050" max="2050" width="4.140625" style="17" customWidth="1"/>
    <col min="2051" max="2051" width="11.42578125" style="17" customWidth="1"/>
    <col min="2052" max="2052" width="11.42578125" style="17" bestFit="1" customWidth="1"/>
    <col min="2053" max="2053" width="11.42578125" style="17" customWidth="1"/>
    <col min="2054" max="2054" width="11.42578125" style="17" bestFit="1" customWidth="1"/>
    <col min="2055" max="2300" width="9" style="17"/>
    <col min="2301" max="2301" width="34.85546875" style="17" customWidth="1"/>
    <col min="2302" max="2305" width="9.42578125" style="17" customWidth="1"/>
    <col min="2306" max="2306" width="4.140625" style="17" customWidth="1"/>
    <col min="2307" max="2307" width="11.42578125" style="17" customWidth="1"/>
    <col min="2308" max="2308" width="11.42578125" style="17" bestFit="1" customWidth="1"/>
    <col min="2309" max="2309" width="11.42578125" style="17" customWidth="1"/>
    <col min="2310" max="2310" width="11.42578125" style="17" bestFit="1" customWidth="1"/>
    <col min="2311" max="2556" width="9" style="17"/>
    <col min="2557" max="2557" width="34.85546875" style="17" customWidth="1"/>
    <col min="2558" max="2561" width="9.42578125" style="17" customWidth="1"/>
    <col min="2562" max="2562" width="4.140625" style="17" customWidth="1"/>
    <col min="2563" max="2563" width="11.42578125" style="17" customWidth="1"/>
    <col min="2564" max="2564" width="11.42578125" style="17" bestFit="1" customWidth="1"/>
    <col min="2565" max="2565" width="11.42578125" style="17" customWidth="1"/>
    <col min="2566" max="2566" width="11.42578125" style="17" bestFit="1" customWidth="1"/>
    <col min="2567" max="2812" width="9" style="17"/>
    <col min="2813" max="2813" width="34.85546875" style="17" customWidth="1"/>
    <col min="2814" max="2817" width="9.42578125" style="17" customWidth="1"/>
    <col min="2818" max="2818" width="4.140625" style="17" customWidth="1"/>
    <col min="2819" max="2819" width="11.42578125" style="17" customWidth="1"/>
    <col min="2820" max="2820" width="11.42578125" style="17" bestFit="1" customWidth="1"/>
    <col min="2821" max="2821" width="11.42578125" style="17" customWidth="1"/>
    <col min="2822" max="2822" width="11.42578125" style="17" bestFit="1" customWidth="1"/>
    <col min="2823" max="3068" width="9" style="17"/>
    <col min="3069" max="3069" width="34.85546875" style="17" customWidth="1"/>
    <col min="3070" max="3073" width="9.42578125" style="17" customWidth="1"/>
    <col min="3074" max="3074" width="4.140625" style="17" customWidth="1"/>
    <col min="3075" max="3075" width="11.42578125" style="17" customWidth="1"/>
    <col min="3076" max="3076" width="11.42578125" style="17" bestFit="1" customWidth="1"/>
    <col min="3077" max="3077" width="11.42578125" style="17" customWidth="1"/>
    <col min="3078" max="3078" width="11.42578125" style="17" bestFit="1" customWidth="1"/>
    <col min="3079" max="3324" width="9" style="17"/>
    <col min="3325" max="3325" width="34.85546875" style="17" customWidth="1"/>
    <col min="3326" max="3329" width="9.42578125" style="17" customWidth="1"/>
    <col min="3330" max="3330" width="4.140625" style="17" customWidth="1"/>
    <col min="3331" max="3331" width="11.42578125" style="17" customWidth="1"/>
    <col min="3332" max="3332" width="11.42578125" style="17" bestFit="1" customWidth="1"/>
    <col min="3333" max="3333" width="11.42578125" style="17" customWidth="1"/>
    <col min="3334" max="3334" width="11.42578125" style="17" bestFit="1" customWidth="1"/>
    <col min="3335" max="3580" width="9" style="17"/>
    <col min="3581" max="3581" width="34.85546875" style="17" customWidth="1"/>
    <col min="3582" max="3585" width="9.42578125" style="17" customWidth="1"/>
    <col min="3586" max="3586" width="4.140625" style="17" customWidth="1"/>
    <col min="3587" max="3587" width="11.42578125" style="17" customWidth="1"/>
    <col min="3588" max="3588" width="11.42578125" style="17" bestFit="1" customWidth="1"/>
    <col min="3589" max="3589" width="11.42578125" style="17" customWidth="1"/>
    <col min="3590" max="3590" width="11.42578125" style="17" bestFit="1" customWidth="1"/>
    <col min="3591" max="3836" width="9" style="17"/>
    <col min="3837" max="3837" width="34.85546875" style="17" customWidth="1"/>
    <col min="3838" max="3841" width="9.42578125" style="17" customWidth="1"/>
    <col min="3842" max="3842" width="4.140625" style="17" customWidth="1"/>
    <col min="3843" max="3843" width="11.42578125" style="17" customWidth="1"/>
    <col min="3844" max="3844" width="11.42578125" style="17" bestFit="1" customWidth="1"/>
    <col min="3845" max="3845" width="11.42578125" style="17" customWidth="1"/>
    <col min="3846" max="3846" width="11.42578125" style="17" bestFit="1" customWidth="1"/>
    <col min="3847" max="4092" width="9" style="17"/>
    <col min="4093" max="4093" width="34.85546875" style="17" customWidth="1"/>
    <col min="4094" max="4097" width="9.42578125" style="17" customWidth="1"/>
    <col min="4098" max="4098" width="4.140625" style="17" customWidth="1"/>
    <col min="4099" max="4099" width="11.42578125" style="17" customWidth="1"/>
    <col min="4100" max="4100" width="11.42578125" style="17" bestFit="1" customWidth="1"/>
    <col min="4101" max="4101" width="11.42578125" style="17" customWidth="1"/>
    <col min="4102" max="4102" width="11.42578125" style="17" bestFit="1" customWidth="1"/>
    <col min="4103" max="4348" width="9" style="17"/>
    <col min="4349" max="4349" width="34.85546875" style="17" customWidth="1"/>
    <col min="4350" max="4353" width="9.42578125" style="17" customWidth="1"/>
    <col min="4354" max="4354" width="4.140625" style="17" customWidth="1"/>
    <col min="4355" max="4355" width="11.42578125" style="17" customWidth="1"/>
    <col min="4356" max="4356" width="11.42578125" style="17" bestFit="1" customWidth="1"/>
    <col min="4357" max="4357" width="11.42578125" style="17" customWidth="1"/>
    <col min="4358" max="4358" width="11.42578125" style="17" bestFit="1" customWidth="1"/>
    <col min="4359" max="4604" width="9" style="17"/>
    <col min="4605" max="4605" width="34.85546875" style="17" customWidth="1"/>
    <col min="4606" max="4609" width="9.42578125" style="17" customWidth="1"/>
    <col min="4610" max="4610" width="4.140625" style="17" customWidth="1"/>
    <col min="4611" max="4611" width="11.42578125" style="17" customWidth="1"/>
    <col min="4612" max="4612" width="11.42578125" style="17" bestFit="1" customWidth="1"/>
    <col min="4613" max="4613" width="11.42578125" style="17" customWidth="1"/>
    <col min="4614" max="4614" width="11.42578125" style="17" bestFit="1" customWidth="1"/>
    <col min="4615" max="4860" width="9" style="17"/>
    <col min="4861" max="4861" width="34.85546875" style="17" customWidth="1"/>
    <col min="4862" max="4865" width="9.42578125" style="17" customWidth="1"/>
    <col min="4866" max="4866" width="4.140625" style="17" customWidth="1"/>
    <col min="4867" max="4867" width="11.42578125" style="17" customWidth="1"/>
    <col min="4868" max="4868" width="11.42578125" style="17" bestFit="1" customWidth="1"/>
    <col min="4869" max="4869" width="11.42578125" style="17" customWidth="1"/>
    <col min="4870" max="4870" width="11.42578125" style="17" bestFit="1" customWidth="1"/>
    <col min="4871" max="5116" width="9" style="17"/>
    <col min="5117" max="5117" width="34.85546875" style="17" customWidth="1"/>
    <col min="5118" max="5121" width="9.42578125" style="17" customWidth="1"/>
    <col min="5122" max="5122" width="4.140625" style="17" customWidth="1"/>
    <col min="5123" max="5123" width="11.42578125" style="17" customWidth="1"/>
    <col min="5124" max="5124" width="11.42578125" style="17" bestFit="1" customWidth="1"/>
    <col min="5125" max="5125" width="11.42578125" style="17" customWidth="1"/>
    <col min="5126" max="5126" width="11.42578125" style="17" bestFit="1" customWidth="1"/>
    <col min="5127" max="5372" width="9" style="17"/>
    <col min="5373" max="5373" width="34.85546875" style="17" customWidth="1"/>
    <col min="5374" max="5377" width="9.42578125" style="17" customWidth="1"/>
    <col min="5378" max="5378" width="4.140625" style="17" customWidth="1"/>
    <col min="5379" max="5379" width="11.42578125" style="17" customWidth="1"/>
    <col min="5380" max="5380" width="11.42578125" style="17" bestFit="1" customWidth="1"/>
    <col min="5381" max="5381" width="11.42578125" style="17" customWidth="1"/>
    <col min="5382" max="5382" width="11.42578125" style="17" bestFit="1" customWidth="1"/>
    <col min="5383" max="5628" width="9" style="17"/>
    <col min="5629" max="5629" width="34.85546875" style="17" customWidth="1"/>
    <col min="5630" max="5633" width="9.42578125" style="17" customWidth="1"/>
    <col min="5634" max="5634" width="4.140625" style="17" customWidth="1"/>
    <col min="5635" max="5635" width="11.42578125" style="17" customWidth="1"/>
    <col min="5636" max="5636" width="11.42578125" style="17" bestFit="1" customWidth="1"/>
    <col min="5637" max="5637" width="11.42578125" style="17" customWidth="1"/>
    <col min="5638" max="5638" width="11.42578125" style="17" bestFit="1" customWidth="1"/>
    <col min="5639" max="5884" width="9" style="17"/>
    <col min="5885" max="5885" width="34.85546875" style="17" customWidth="1"/>
    <col min="5886" max="5889" width="9.42578125" style="17" customWidth="1"/>
    <col min="5890" max="5890" width="4.140625" style="17" customWidth="1"/>
    <col min="5891" max="5891" width="11.42578125" style="17" customWidth="1"/>
    <col min="5892" max="5892" width="11.42578125" style="17" bestFit="1" customWidth="1"/>
    <col min="5893" max="5893" width="11.42578125" style="17" customWidth="1"/>
    <col min="5894" max="5894" width="11.42578125" style="17" bestFit="1" customWidth="1"/>
    <col min="5895" max="6140" width="9" style="17"/>
    <col min="6141" max="6141" width="34.85546875" style="17" customWidth="1"/>
    <col min="6142" max="6145" width="9.42578125" style="17" customWidth="1"/>
    <col min="6146" max="6146" width="4.140625" style="17" customWidth="1"/>
    <col min="6147" max="6147" width="11.42578125" style="17" customWidth="1"/>
    <col min="6148" max="6148" width="11.42578125" style="17" bestFit="1" customWidth="1"/>
    <col min="6149" max="6149" width="11.42578125" style="17" customWidth="1"/>
    <col min="6150" max="6150" width="11.42578125" style="17" bestFit="1" customWidth="1"/>
    <col min="6151" max="6396" width="9" style="17"/>
    <col min="6397" max="6397" width="34.85546875" style="17" customWidth="1"/>
    <col min="6398" max="6401" width="9.42578125" style="17" customWidth="1"/>
    <col min="6402" max="6402" width="4.140625" style="17" customWidth="1"/>
    <col min="6403" max="6403" width="11.42578125" style="17" customWidth="1"/>
    <col min="6404" max="6404" width="11.42578125" style="17" bestFit="1" customWidth="1"/>
    <col min="6405" max="6405" width="11.42578125" style="17" customWidth="1"/>
    <col min="6406" max="6406" width="11.42578125" style="17" bestFit="1" customWidth="1"/>
    <col min="6407" max="6652" width="9" style="17"/>
    <col min="6653" max="6653" width="34.85546875" style="17" customWidth="1"/>
    <col min="6654" max="6657" width="9.42578125" style="17" customWidth="1"/>
    <col min="6658" max="6658" width="4.140625" style="17" customWidth="1"/>
    <col min="6659" max="6659" width="11.42578125" style="17" customWidth="1"/>
    <col min="6660" max="6660" width="11.42578125" style="17" bestFit="1" customWidth="1"/>
    <col min="6661" max="6661" width="11.42578125" style="17" customWidth="1"/>
    <col min="6662" max="6662" width="11.42578125" style="17" bestFit="1" customWidth="1"/>
    <col min="6663" max="6908" width="9" style="17"/>
    <col min="6909" max="6909" width="34.85546875" style="17" customWidth="1"/>
    <col min="6910" max="6913" width="9.42578125" style="17" customWidth="1"/>
    <col min="6914" max="6914" width="4.140625" style="17" customWidth="1"/>
    <col min="6915" max="6915" width="11.42578125" style="17" customWidth="1"/>
    <col min="6916" max="6916" width="11.42578125" style="17" bestFit="1" customWidth="1"/>
    <col min="6917" max="6917" width="11.42578125" style="17" customWidth="1"/>
    <col min="6918" max="6918" width="11.42578125" style="17" bestFit="1" customWidth="1"/>
    <col min="6919" max="7164" width="9" style="17"/>
    <col min="7165" max="7165" width="34.85546875" style="17" customWidth="1"/>
    <col min="7166" max="7169" width="9.42578125" style="17" customWidth="1"/>
    <col min="7170" max="7170" width="4.140625" style="17" customWidth="1"/>
    <col min="7171" max="7171" width="11.42578125" style="17" customWidth="1"/>
    <col min="7172" max="7172" width="11.42578125" style="17" bestFit="1" customWidth="1"/>
    <col min="7173" max="7173" width="11.42578125" style="17" customWidth="1"/>
    <col min="7174" max="7174" width="11.42578125" style="17" bestFit="1" customWidth="1"/>
    <col min="7175" max="7420" width="9" style="17"/>
    <col min="7421" max="7421" width="34.85546875" style="17" customWidth="1"/>
    <col min="7422" max="7425" width="9.42578125" style="17" customWidth="1"/>
    <col min="7426" max="7426" width="4.140625" style="17" customWidth="1"/>
    <col min="7427" max="7427" width="11.42578125" style="17" customWidth="1"/>
    <col min="7428" max="7428" width="11.42578125" style="17" bestFit="1" customWidth="1"/>
    <col min="7429" max="7429" width="11.42578125" style="17" customWidth="1"/>
    <col min="7430" max="7430" width="11.42578125" style="17" bestFit="1" customWidth="1"/>
    <col min="7431" max="7676" width="9" style="17"/>
    <col min="7677" max="7677" width="34.85546875" style="17" customWidth="1"/>
    <col min="7678" max="7681" width="9.42578125" style="17" customWidth="1"/>
    <col min="7682" max="7682" width="4.140625" style="17" customWidth="1"/>
    <col min="7683" max="7683" width="11.42578125" style="17" customWidth="1"/>
    <col min="7684" max="7684" width="11.42578125" style="17" bestFit="1" customWidth="1"/>
    <col min="7685" max="7685" width="11.42578125" style="17" customWidth="1"/>
    <col min="7686" max="7686" width="11.42578125" style="17" bestFit="1" customWidth="1"/>
    <col min="7687" max="7932" width="9" style="17"/>
    <col min="7933" max="7933" width="34.85546875" style="17" customWidth="1"/>
    <col min="7934" max="7937" width="9.42578125" style="17" customWidth="1"/>
    <col min="7938" max="7938" width="4.140625" style="17" customWidth="1"/>
    <col min="7939" max="7939" width="11.42578125" style="17" customWidth="1"/>
    <col min="7940" max="7940" width="11.42578125" style="17" bestFit="1" customWidth="1"/>
    <col min="7941" max="7941" width="11.42578125" style="17" customWidth="1"/>
    <col min="7942" max="7942" width="11.42578125" style="17" bestFit="1" customWidth="1"/>
    <col min="7943" max="8188" width="9" style="17"/>
    <col min="8189" max="8189" width="34.85546875" style="17" customWidth="1"/>
    <col min="8190" max="8193" width="9.42578125" style="17" customWidth="1"/>
    <col min="8194" max="8194" width="4.140625" style="17" customWidth="1"/>
    <col min="8195" max="8195" width="11.42578125" style="17" customWidth="1"/>
    <col min="8196" max="8196" width="11.42578125" style="17" bestFit="1" customWidth="1"/>
    <col min="8197" max="8197" width="11.42578125" style="17" customWidth="1"/>
    <col min="8198" max="8198" width="11.42578125" style="17" bestFit="1" customWidth="1"/>
    <col min="8199" max="8444" width="9" style="17"/>
    <col min="8445" max="8445" width="34.85546875" style="17" customWidth="1"/>
    <col min="8446" max="8449" width="9.42578125" style="17" customWidth="1"/>
    <col min="8450" max="8450" width="4.140625" style="17" customWidth="1"/>
    <col min="8451" max="8451" width="11.42578125" style="17" customWidth="1"/>
    <col min="8452" max="8452" width="11.42578125" style="17" bestFit="1" customWidth="1"/>
    <col min="8453" max="8453" width="11.42578125" style="17" customWidth="1"/>
    <col min="8454" max="8454" width="11.42578125" style="17" bestFit="1" customWidth="1"/>
    <col min="8455" max="8700" width="9" style="17"/>
    <col min="8701" max="8701" width="34.85546875" style="17" customWidth="1"/>
    <col min="8702" max="8705" width="9.42578125" style="17" customWidth="1"/>
    <col min="8706" max="8706" width="4.140625" style="17" customWidth="1"/>
    <col min="8707" max="8707" width="11.42578125" style="17" customWidth="1"/>
    <col min="8708" max="8708" width="11.42578125" style="17" bestFit="1" customWidth="1"/>
    <col min="8709" max="8709" width="11.42578125" style="17" customWidth="1"/>
    <col min="8710" max="8710" width="11.42578125" style="17" bestFit="1" customWidth="1"/>
    <col min="8711" max="8956" width="9" style="17"/>
    <col min="8957" max="8957" width="34.85546875" style="17" customWidth="1"/>
    <col min="8958" max="8961" width="9.42578125" style="17" customWidth="1"/>
    <col min="8962" max="8962" width="4.140625" style="17" customWidth="1"/>
    <col min="8963" max="8963" width="11.42578125" style="17" customWidth="1"/>
    <col min="8964" max="8964" width="11.42578125" style="17" bestFit="1" customWidth="1"/>
    <col min="8965" max="8965" width="11.42578125" style="17" customWidth="1"/>
    <col min="8966" max="8966" width="11.42578125" style="17" bestFit="1" customWidth="1"/>
    <col min="8967" max="9212" width="9" style="17"/>
    <col min="9213" max="9213" width="34.85546875" style="17" customWidth="1"/>
    <col min="9214" max="9217" width="9.42578125" style="17" customWidth="1"/>
    <col min="9218" max="9218" width="4.140625" style="17" customWidth="1"/>
    <col min="9219" max="9219" width="11.42578125" style="17" customWidth="1"/>
    <col min="9220" max="9220" width="11.42578125" style="17" bestFit="1" customWidth="1"/>
    <col min="9221" max="9221" width="11.42578125" style="17" customWidth="1"/>
    <col min="9222" max="9222" width="11.42578125" style="17" bestFit="1" customWidth="1"/>
    <col min="9223" max="9468" width="9" style="17"/>
    <col min="9469" max="9469" width="34.85546875" style="17" customWidth="1"/>
    <col min="9470" max="9473" width="9.42578125" style="17" customWidth="1"/>
    <col min="9474" max="9474" width="4.140625" style="17" customWidth="1"/>
    <col min="9475" max="9475" width="11.42578125" style="17" customWidth="1"/>
    <col min="9476" max="9476" width="11.42578125" style="17" bestFit="1" customWidth="1"/>
    <col min="9477" max="9477" width="11.42578125" style="17" customWidth="1"/>
    <col min="9478" max="9478" width="11.42578125" style="17" bestFit="1" customWidth="1"/>
    <col min="9479" max="9724" width="9" style="17"/>
    <col min="9725" max="9725" width="34.85546875" style="17" customWidth="1"/>
    <col min="9726" max="9729" width="9.42578125" style="17" customWidth="1"/>
    <col min="9730" max="9730" width="4.140625" style="17" customWidth="1"/>
    <col min="9731" max="9731" width="11.42578125" style="17" customWidth="1"/>
    <col min="9732" max="9732" width="11.42578125" style="17" bestFit="1" customWidth="1"/>
    <col min="9733" max="9733" width="11.42578125" style="17" customWidth="1"/>
    <col min="9734" max="9734" width="11.42578125" style="17" bestFit="1" customWidth="1"/>
    <col min="9735" max="9980" width="9" style="17"/>
    <col min="9981" max="9981" width="34.85546875" style="17" customWidth="1"/>
    <col min="9982" max="9985" width="9.42578125" style="17" customWidth="1"/>
    <col min="9986" max="9986" width="4.140625" style="17" customWidth="1"/>
    <col min="9987" max="9987" width="11.42578125" style="17" customWidth="1"/>
    <col min="9988" max="9988" width="11.42578125" style="17" bestFit="1" customWidth="1"/>
    <col min="9989" max="9989" width="11.42578125" style="17" customWidth="1"/>
    <col min="9990" max="9990" width="11.42578125" style="17" bestFit="1" customWidth="1"/>
    <col min="9991" max="10236" width="9" style="17"/>
    <col min="10237" max="10237" width="34.85546875" style="17" customWidth="1"/>
    <col min="10238" max="10241" width="9.42578125" style="17" customWidth="1"/>
    <col min="10242" max="10242" width="4.140625" style="17" customWidth="1"/>
    <col min="10243" max="10243" width="11.42578125" style="17" customWidth="1"/>
    <col min="10244" max="10244" width="11.42578125" style="17" bestFit="1" customWidth="1"/>
    <col min="10245" max="10245" width="11.42578125" style="17" customWidth="1"/>
    <col min="10246" max="10246" width="11.42578125" style="17" bestFit="1" customWidth="1"/>
    <col min="10247" max="10492" width="9" style="17"/>
    <col min="10493" max="10493" width="34.85546875" style="17" customWidth="1"/>
    <col min="10494" max="10497" width="9.42578125" style="17" customWidth="1"/>
    <col min="10498" max="10498" width="4.140625" style="17" customWidth="1"/>
    <col min="10499" max="10499" width="11.42578125" style="17" customWidth="1"/>
    <col min="10500" max="10500" width="11.42578125" style="17" bestFit="1" customWidth="1"/>
    <col min="10501" max="10501" width="11.42578125" style="17" customWidth="1"/>
    <col min="10502" max="10502" width="11.42578125" style="17" bestFit="1" customWidth="1"/>
    <col min="10503" max="10748" width="9" style="17"/>
    <col min="10749" max="10749" width="34.85546875" style="17" customWidth="1"/>
    <col min="10750" max="10753" width="9.42578125" style="17" customWidth="1"/>
    <col min="10754" max="10754" width="4.140625" style="17" customWidth="1"/>
    <col min="10755" max="10755" width="11.42578125" style="17" customWidth="1"/>
    <col min="10756" max="10756" width="11.42578125" style="17" bestFit="1" customWidth="1"/>
    <col min="10757" max="10757" width="11.42578125" style="17" customWidth="1"/>
    <col min="10758" max="10758" width="11.42578125" style="17" bestFit="1" customWidth="1"/>
    <col min="10759" max="11004" width="9" style="17"/>
    <col min="11005" max="11005" width="34.85546875" style="17" customWidth="1"/>
    <col min="11006" max="11009" width="9.42578125" style="17" customWidth="1"/>
    <col min="11010" max="11010" width="4.140625" style="17" customWidth="1"/>
    <col min="11011" max="11011" width="11.42578125" style="17" customWidth="1"/>
    <col min="11012" max="11012" width="11.42578125" style="17" bestFit="1" customWidth="1"/>
    <col min="11013" max="11013" width="11.42578125" style="17" customWidth="1"/>
    <col min="11014" max="11014" width="11.42578125" style="17" bestFit="1" customWidth="1"/>
    <col min="11015" max="11260" width="9" style="17"/>
    <col min="11261" max="11261" width="34.85546875" style="17" customWidth="1"/>
    <col min="11262" max="11265" width="9.42578125" style="17" customWidth="1"/>
    <col min="11266" max="11266" width="4.140625" style="17" customWidth="1"/>
    <col min="11267" max="11267" width="11.42578125" style="17" customWidth="1"/>
    <col min="11268" max="11268" width="11.42578125" style="17" bestFit="1" customWidth="1"/>
    <col min="11269" max="11269" width="11.42578125" style="17" customWidth="1"/>
    <col min="11270" max="11270" width="11.42578125" style="17" bestFit="1" customWidth="1"/>
    <col min="11271" max="11516" width="9" style="17"/>
    <col min="11517" max="11517" width="34.85546875" style="17" customWidth="1"/>
    <col min="11518" max="11521" width="9.42578125" style="17" customWidth="1"/>
    <col min="11522" max="11522" width="4.140625" style="17" customWidth="1"/>
    <col min="11523" max="11523" width="11.42578125" style="17" customWidth="1"/>
    <col min="11524" max="11524" width="11.42578125" style="17" bestFit="1" customWidth="1"/>
    <col min="11525" max="11525" width="11.42578125" style="17" customWidth="1"/>
    <col min="11526" max="11526" width="11.42578125" style="17" bestFit="1" customWidth="1"/>
    <col min="11527" max="11772" width="9" style="17"/>
    <col min="11773" max="11773" width="34.85546875" style="17" customWidth="1"/>
    <col min="11774" max="11777" width="9.42578125" style="17" customWidth="1"/>
    <col min="11778" max="11778" width="4.140625" style="17" customWidth="1"/>
    <col min="11779" max="11779" width="11.42578125" style="17" customWidth="1"/>
    <col min="11780" max="11780" width="11.42578125" style="17" bestFit="1" customWidth="1"/>
    <col min="11781" max="11781" width="11.42578125" style="17" customWidth="1"/>
    <col min="11782" max="11782" width="11.42578125" style="17" bestFit="1" customWidth="1"/>
    <col min="11783" max="12028" width="9" style="17"/>
    <col min="12029" max="12029" width="34.85546875" style="17" customWidth="1"/>
    <col min="12030" max="12033" width="9.42578125" style="17" customWidth="1"/>
    <col min="12034" max="12034" width="4.140625" style="17" customWidth="1"/>
    <col min="12035" max="12035" width="11.42578125" style="17" customWidth="1"/>
    <col min="12036" max="12036" width="11.42578125" style="17" bestFit="1" customWidth="1"/>
    <col min="12037" max="12037" width="11.42578125" style="17" customWidth="1"/>
    <col min="12038" max="12038" width="11.42578125" style="17" bestFit="1" customWidth="1"/>
    <col min="12039" max="12284" width="9" style="17"/>
    <col min="12285" max="12285" width="34.85546875" style="17" customWidth="1"/>
    <col min="12286" max="12289" width="9.42578125" style="17" customWidth="1"/>
    <col min="12290" max="12290" width="4.140625" style="17" customWidth="1"/>
    <col min="12291" max="12291" width="11.42578125" style="17" customWidth="1"/>
    <col min="12292" max="12292" width="11.42578125" style="17" bestFit="1" customWidth="1"/>
    <col min="12293" max="12293" width="11.42578125" style="17" customWidth="1"/>
    <col min="12294" max="12294" width="11.42578125" style="17" bestFit="1" customWidth="1"/>
    <col min="12295" max="12540" width="9" style="17"/>
    <col min="12541" max="12541" width="34.85546875" style="17" customWidth="1"/>
    <col min="12542" max="12545" width="9.42578125" style="17" customWidth="1"/>
    <col min="12546" max="12546" width="4.140625" style="17" customWidth="1"/>
    <col min="12547" max="12547" width="11.42578125" style="17" customWidth="1"/>
    <col min="12548" max="12548" width="11.42578125" style="17" bestFit="1" customWidth="1"/>
    <col min="12549" max="12549" width="11.42578125" style="17" customWidth="1"/>
    <col min="12550" max="12550" width="11.42578125" style="17" bestFit="1" customWidth="1"/>
    <col min="12551" max="12796" width="9" style="17"/>
    <col min="12797" max="12797" width="34.85546875" style="17" customWidth="1"/>
    <col min="12798" max="12801" width="9.42578125" style="17" customWidth="1"/>
    <col min="12802" max="12802" width="4.140625" style="17" customWidth="1"/>
    <col min="12803" max="12803" width="11.42578125" style="17" customWidth="1"/>
    <col min="12804" max="12804" width="11.42578125" style="17" bestFit="1" customWidth="1"/>
    <col min="12805" max="12805" width="11.42578125" style="17" customWidth="1"/>
    <col min="12806" max="12806" width="11.42578125" style="17" bestFit="1" customWidth="1"/>
    <col min="12807" max="13052" width="9" style="17"/>
    <col min="13053" max="13053" width="34.85546875" style="17" customWidth="1"/>
    <col min="13054" max="13057" width="9.42578125" style="17" customWidth="1"/>
    <col min="13058" max="13058" width="4.140625" style="17" customWidth="1"/>
    <col min="13059" max="13059" width="11.42578125" style="17" customWidth="1"/>
    <col min="13060" max="13060" width="11.42578125" style="17" bestFit="1" customWidth="1"/>
    <col min="13061" max="13061" width="11.42578125" style="17" customWidth="1"/>
    <col min="13062" max="13062" width="11.42578125" style="17" bestFit="1" customWidth="1"/>
    <col min="13063" max="13308" width="9" style="17"/>
    <col min="13309" max="13309" width="34.85546875" style="17" customWidth="1"/>
    <col min="13310" max="13313" width="9.42578125" style="17" customWidth="1"/>
    <col min="13314" max="13314" width="4.140625" style="17" customWidth="1"/>
    <col min="13315" max="13315" width="11.42578125" style="17" customWidth="1"/>
    <col min="13316" max="13316" width="11.42578125" style="17" bestFit="1" customWidth="1"/>
    <col min="13317" max="13317" width="11.42578125" style="17" customWidth="1"/>
    <col min="13318" max="13318" width="11.42578125" style="17" bestFit="1" customWidth="1"/>
    <col min="13319" max="13564" width="9" style="17"/>
    <col min="13565" max="13565" width="34.85546875" style="17" customWidth="1"/>
    <col min="13566" max="13569" width="9.42578125" style="17" customWidth="1"/>
    <col min="13570" max="13570" width="4.140625" style="17" customWidth="1"/>
    <col min="13571" max="13571" width="11.42578125" style="17" customWidth="1"/>
    <col min="13572" max="13572" width="11.42578125" style="17" bestFit="1" customWidth="1"/>
    <col min="13573" max="13573" width="11.42578125" style="17" customWidth="1"/>
    <col min="13574" max="13574" width="11.42578125" style="17" bestFit="1" customWidth="1"/>
    <col min="13575" max="13820" width="9" style="17"/>
    <col min="13821" max="13821" width="34.85546875" style="17" customWidth="1"/>
    <col min="13822" max="13825" width="9.42578125" style="17" customWidth="1"/>
    <col min="13826" max="13826" width="4.140625" style="17" customWidth="1"/>
    <col min="13827" max="13827" width="11.42578125" style="17" customWidth="1"/>
    <col min="13828" max="13828" width="11.42578125" style="17" bestFit="1" customWidth="1"/>
    <col min="13829" max="13829" width="11.42578125" style="17" customWidth="1"/>
    <col min="13830" max="13830" width="11.42578125" style="17" bestFit="1" customWidth="1"/>
    <col min="13831" max="14076" width="9" style="17"/>
    <col min="14077" max="14077" width="34.85546875" style="17" customWidth="1"/>
    <col min="14078" max="14081" width="9.42578125" style="17" customWidth="1"/>
    <col min="14082" max="14082" width="4.140625" style="17" customWidth="1"/>
    <col min="14083" max="14083" width="11.42578125" style="17" customWidth="1"/>
    <col min="14084" max="14084" width="11.42578125" style="17" bestFit="1" customWidth="1"/>
    <col min="14085" max="14085" width="11.42578125" style="17" customWidth="1"/>
    <col min="14086" max="14086" width="11.42578125" style="17" bestFit="1" customWidth="1"/>
    <col min="14087" max="14332" width="9" style="17"/>
    <col min="14333" max="14333" width="34.85546875" style="17" customWidth="1"/>
    <col min="14334" max="14337" width="9.42578125" style="17" customWidth="1"/>
    <col min="14338" max="14338" width="4.140625" style="17" customWidth="1"/>
    <col min="14339" max="14339" width="11.42578125" style="17" customWidth="1"/>
    <col min="14340" max="14340" width="11.42578125" style="17" bestFit="1" customWidth="1"/>
    <col min="14341" max="14341" width="11.42578125" style="17" customWidth="1"/>
    <col min="14342" max="14342" width="11.42578125" style="17" bestFit="1" customWidth="1"/>
    <col min="14343" max="14588" width="9" style="17"/>
    <col min="14589" max="14589" width="34.85546875" style="17" customWidth="1"/>
    <col min="14590" max="14593" width="9.42578125" style="17" customWidth="1"/>
    <col min="14594" max="14594" width="4.140625" style="17" customWidth="1"/>
    <col min="14595" max="14595" width="11.42578125" style="17" customWidth="1"/>
    <col min="14596" max="14596" width="11.42578125" style="17" bestFit="1" customWidth="1"/>
    <col min="14597" max="14597" width="11.42578125" style="17" customWidth="1"/>
    <col min="14598" max="14598" width="11.42578125" style="17" bestFit="1" customWidth="1"/>
    <col min="14599" max="14844" width="9" style="17"/>
    <col min="14845" max="14845" width="34.85546875" style="17" customWidth="1"/>
    <col min="14846" max="14849" width="9.42578125" style="17" customWidth="1"/>
    <col min="14850" max="14850" width="4.140625" style="17" customWidth="1"/>
    <col min="14851" max="14851" width="11.42578125" style="17" customWidth="1"/>
    <col min="14852" max="14852" width="11.42578125" style="17" bestFit="1" customWidth="1"/>
    <col min="14853" max="14853" width="11.42578125" style="17" customWidth="1"/>
    <col min="14854" max="14854" width="11.42578125" style="17" bestFit="1" customWidth="1"/>
    <col min="14855" max="15100" width="9" style="17"/>
    <col min="15101" max="15101" width="34.85546875" style="17" customWidth="1"/>
    <col min="15102" max="15105" width="9.42578125" style="17" customWidth="1"/>
    <col min="15106" max="15106" width="4.140625" style="17" customWidth="1"/>
    <col min="15107" max="15107" width="11.42578125" style="17" customWidth="1"/>
    <col min="15108" max="15108" width="11.42578125" style="17" bestFit="1" customWidth="1"/>
    <col min="15109" max="15109" width="11.42578125" style="17" customWidth="1"/>
    <col min="15110" max="15110" width="11.42578125" style="17" bestFit="1" customWidth="1"/>
    <col min="15111" max="15356" width="9" style="17"/>
    <col min="15357" max="15357" width="34.85546875" style="17" customWidth="1"/>
    <col min="15358" max="15361" width="9.42578125" style="17" customWidth="1"/>
    <col min="15362" max="15362" width="4.140625" style="17" customWidth="1"/>
    <col min="15363" max="15363" width="11.42578125" style="17" customWidth="1"/>
    <col min="15364" max="15364" width="11.42578125" style="17" bestFit="1" customWidth="1"/>
    <col min="15365" max="15365" width="11.42578125" style="17" customWidth="1"/>
    <col min="15366" max="15366" width="11.42578125" style="17" bestFit="1" customWidth="1"/>
    <col min="15367" max="15612" width="9" style="17"/>
    <col min="15613" max="15613" width="34.85546875" style="17" customWidth="1"/>
    <col min="15614" max="15617" width="9.42578125" style="17" customWidth="1"/>
    <col min="15618" max="15618" width="4.140625" style="17" customWidth="1"/>
    <col min="15619" max="15619" width="11.42578125" style="17" customWidth="1"/>
    <col min="15620" max="15620" width="11.42578125" style="17" bestFit="1" customWidth="1"/>
    <col min="15621" max="15621" width="11.42578125" style="17" customWidth="1"/>
    <col min="15622" max="15622" width="11.42578125" style="17" bestFit="1" customWidth="1"/>
    <col min="15623" max="15868" width="9" style="17"/>
    <col min="15869" max="15869" width="34.85546875" style="17" customWidth="1"/>
    <col min="15870" max="15873" width="9.42578125" style="17" customWidth="1"/>
    <col min="15874" max="15874" width="4.140625" style="17" customWidth="1"/>
    <col min="15875" max="15875" width="11.42578125" style="17" customWidth="1"/>
    <col min="15876" max="15876" width="11.42578125" style="17" bestFit="1" customWidth="1"/>
    <col min="15877" max="15877" width="11.42578125" style="17" customWidth="1"/>
    <col min="15878" max="15878" width="11.42578125" style="17" bestFit="1" customWidth="1"/>
    <col min="15879" max="16124" width="9" style="17"/>
    <col min="16125" max="16125" width="34.85546875" style="17" customWidth="1"/>
    <col min="16126" max="16129" width="9.42578125" style="17" customWidth="1"/>
    <col min="16130" max="16130" width="4.140625" style="17" customWidth="1"/>
    <col min="16131" max="16131" width="11.42578125" style="17" customWidth="1"/>
    <col min="16132" max="16132" width="11.42578125" style="17" bestFit="1" customWidth="1"/>
    <col min="16133" max="16133" width="11.42578125" style="17" customWidth="1"/>
    <col min="16134" max="16134" width="11.42578125" style="17" bestFit="1" customWidth="1"/>
    <col min="16135" max="16380" width="9" style="17"/>
    <col min="16381" max="16384" width="9" style="17" customWidth="1"/>
  </cols>
  <sheetData>
    <row r="1" spans="1:9" ht="60" x14ac:dyDescent="0.25">
      <c r="A1" s="25" t="s">
        <v>0</v>
      </c>
      <c r="B1" s="37" t="s">
        <v>14</v>
      </c>
      <c r="C1" s="37" t="s">
        <v>13</v>
      </c>
      <c r="D1" s="16"/>
      <c r="E1" s="26" t="s">
        <v>19</v>
      </c>
      <c r="F1" s="26" t="s">
        <v>18</v>
      </c>
      <c r="H1" s="26" t="s">
        <v>28</v>
      </c>
      <c r="I1" s="26" t="s">
        <v>29</v>
      </c>
    </row>
    <row r="3" spans="1:9" x14ac:dyDescent="0.25">
      <c r="A3" s="12" t="s">
        <v>21</v>
      </c>
      <c r="B3" s="38">
        <v>1.0726</v>
      </c>
      <c r="C3" s="38">
        <v>0.61519999999999997</v>
      </c>
      <c r="E3" s="19"/>
      <c r="F3" s="19"/>
    </row>
    <row r="4" spans="1:9" x14ac:dyDescent="0.25">
      <c r="A4" s="12" t="s">
        <v>22</v>
      </c>
      <c r="B4" s="38">
        <v>0.81620000000000004</v>
      </c>
      <c r="C4" s="38">
        <v>0.61270000000000002</v>
      </c>
      <c r="E4" s="19"/>
      <c r="F4" s="19"/>
      <c r="H4" s="40">
        <f>1.97*0.267/SQRT(B4)</f>
        <v>0.5822093722401197</v>
      </c>
      <c r="I4" s="40">
        <f>0.159*0.273/SQRT(C4)</f>
        <v>5.5454377077018571E-2</v>
      </c>
    </row>
    <row r="5" spans="1:9" x14ac:dyDescent="0.25">
      <c r="A5" s="20" t="s">
        <v>24</v>
      </c>
      <c r="E5" s="19">
        <f>100*((B3-B4)/B3)</f>
        <v>23.904531046056306</v>
      </c>
      <c r="F5" s="35">
        <f>100*((C3-C4)/C3)</f>
        <v>0.40637191157346342</v>
      </c>
    </row>
    <row r="6" spans="1:9" x14ac:dyDescent="0.25">
      <c r="A6" s="20"/>
      <c r="E6" s="19"/>
      <c r="F6" s="34"/>
    </row>
    <row r="7" spans="1:9" x14ac:dyDescent="0.25">
      <c r="A7" s="12" t="s">
        <v>21</v>
      </c>
      <c r="B7" s="38">
        <v>1.0726</v>
      </c>
      <c r="C7" s="38">
        <v>0.61519999999999997</v>
      </c>
      <c r="E7" s="19"/>
      <c r="F7" s="19"/>
    </row>
    <row r="8" spans="1:9" x14ac:dyDescent="0.25">
      <c r="A8" s="12" t="s">
        <v>25</v>
      </c>
      <c r="B8" s="38">
        <v>0.99619999999999997</v>
      </c>
      <c r="C8" s="38">
        <v>0.6149</v>
      </c>
      <c r="E8" s="19"/>
      <c r="F8" s="19"/>
    </row>
    <row r="9" spans="1:9" x14ac:dyDescent="0.25">
      <c r="A9" s="20" t="s">
        <v>26</v>
      </c>
      <c r="E9" s="19">
        <f>100*((B7-B8)/B7)</f>
        <v>7.1228789856423669</v>
      </c>
      <c r="F9" s="35">
        <f>100*((C7-C8)/C7)</f>
        <v>4.8764629388811279E-2</v>
      </c>
    </row>
    <row r="10" spans="1:9" x14ac:dyDescent="0.25">
      <c r="E10" s="19"/>
      <c r="F10" s="34"/>
    </row>
    <row r="11" spans="1:9" x14ac:dyDescent="0.25">
      <c r="A11" s="12" t="s">
        <v>25</v>
      </c>
      <c r="B11" s="38">
        <v>0.99619999999999997</v>
      </c>
      <c r="C11" s="38">
        <v>0.6149</v>
      </c>
      <c r="E11" s="19"/>
      <c r="F11" s="34"/>
    </row>
    <row r="12" spans="1:9" x14ac:dyDescent="0.25">
      <c r="A12" s="18" t="s">
        <v>27</v>
      </c>
      <c r="B12" s="38">
        <v>0.81620000000000004</v>
      </c>
      <c r="C12" s="38">
        <v>0.61270000000000002</v>
      </c>
      <c r="E12" s="19"/>
      <c r="F12" s="34"/>
    </row>
    <row r="13" spans="1:9" x14ac:dyDescent="0.25">
      <c r="A13" s="20" t="s">
        <v>26</v>
      </c>
      <c r="E13" s="36">
        <f>100*((B11-B12)/B11)</f>
        <v>18.068660911463557</v>
      </c>
      <c r="F13" s="34">
        <f>100*((C11-C12)/C11)</f>
        <v>0.35778175313058702</v>
      </c>
    </row>
    <row r="14" spans="1:9" x14ac:dyDescent="0.25">
      <c r="E14" s="19"/>
      <c r="F14" s="34"/>
    </row>
    <row r="15" spans="1:9" x14ac:dyDescent="0.25">
      <c r="A15" s="18"/>
      <c r="E15" s="19"/>
      <c r="F15" s="34"/>
    </row>
    <row r="16" spans="1:9" x14ac:dyDescent="0.25">
      <c r="A16" s="18"/>
      <c r="E16" s="19"/>
      <c r="F16" s="34"/>
    </row>
    <row r="17" spans="1:6" x14ac:dyDescent="0.25">
      <c r="A17" s="20"/>
      <c r="E17" s="19"/>
      <c r="F17" s="34"/>
    </row>
    <row r="18" spans="1:6" x14ac:dyDescent="0.25">
      <c r="E18" s="19"/>
      <c r="F18" s="34"/>
    </row>
    <row r="19" spans="1:6" x14ac:dyDescent="0.25">
      <c r="A19" s="18"/>
      <c r="E19" s="19"/>
      <c r="F19" s="34"/>
    </row>
    <row r="20" spans="1:6" x14ac:dyDescent="0.25">
      <c r="A20" s="18"/>
      <c r="E20" s="19"/>
      <c r="F20" s="34"/>
    </row>
    <row r="21" spans="1:6" x14ac:dyDescent="0.25">
      <c r="A21" s="20"/>
      <c r="E21" s="19"/>
      <c r="F21" s="35"/>
    </row>
    <row r="22" spans="1:6" x14ac:dyDescent="0.25">
      <c r="E22" s="19"/>
      <c r="F22" s="19"/>
    </row>
    <row r="23" spans="1:6" s="22" customFormat="1" x14ac:dyDescent="0.25">
      <c r="A23" s="21"/>
      <c r="B23" s="39"/>
      <c r="C23" s="39"/>
      <c r="E23" s="23"/>
      <c r="F23" s="23"/>
    </row>
    <row r="24" spans="1:6" s="22" customFormat="1" x14ac:dyDescent="0.25">
      <c r="A24" s="21"/>
      <c r="B24" s="39"/>
      <c r="C24" s="39"/>
      <c r="E24" s="23"/>
      <c r="F24" s="2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B1" workbookViewId="0">
      <selection activeCell="L9" sqref="L9"/>
    </sheetView>
  </sheetViews>
  <sheetFormatPr defaultColWidth="9.140625" defaultRowHeight="12.75" x14ac:dyDescent="0.2"/>
  <cols>
    <col min="1" max="1" width="11.28515625" style="45" bestFit="1" customWidth="1"/>
    <col min="2" max="2" width="9.140625" style="45"/>
    <col min="3" max="3" width="10" style="44" bestFit="1" customWidth="1"/>
    <col min="4" max="4" width="9.140625" style="44" bestFit="1" customWidth="1"/>
    <col min="5" max="5" width="2.42578125" style="44" customWidth="1"/>
    <col min="6" max="6" width="9.140625" style="44" bestFit="1" customWidth="1"/>
    <col min="7" max="8" width="6.7109375" style="44" customWidth="1"/>
    <col min="9" max="9" width="3.85546875" style="44" customWidth="1"/>
    <col min="10" max="10" width="8.28515625" style="44" bestFit="1" customWidth="1"/>
    <col min="11" max="11" width="2.85546875" style="44" customWidth="1"/>
    <col min="12" max="12" width="30.42578125" style="45" bestFit="1" customWidth="1"/>
    <col min="13" max="19" width="5.5703125" style="44" customWidth="1"/>
    <col min="20" max="22" width="5.5703125" style="45" customWidth="1"/>
    <col min="23" max="16384" width="9.140625" style="45"/>
  </cols>
  <sheetData>
    <row r="1" spans="1:22" ht="15" x14ac:dyDescent="0.25">
      <c r="A1" s="56" t="s">
        <v>33</v>
      </c>
      <c r="B1" s="56"/>
      <c r="C1" s="56"/>
      <c r="D1" s="56"/>
      <c r="E1" s="57"/>
      <c r="F1" s="56" t="s">
        <v>34</v>
      </c>
      <c r="G1" s="56"/>
      <c r="H1" s="56"/>
      <c r="I1" s="57"/>
      <c r="J1" s="57"/>
      <c r="K1" s="57"/>
      <c r="L1" s="58" t="s">
        <v>35</v>
      </c>
      <c r="M1" s="57"/>
      <c r="N1" s="57"/>
      <c r="O1" s="57"/>
      <c r="P1" s="57"/>
      <c r="Q1" s="57"/>
    </row>
    <row r="2" spans="1:22" ht="28.5" customHeight="1" x14ac:dyDescent="0.25">
      <c r="A2" s="72" t="s">
        <v>46</v>
      </c>
      <c r="B2" s="72" t="s">
        <v>48</v>
      </c>
      <c r="C2" s="73" t="s">
        <v>47</v>
      </c>
      <c r="D2" s="73" t="s">
        <v>49</v>
      </c>
      <c r="E2" s="71"/>
      <c r="F2" s="74" t="s">
        <v>5</v>
      </c>
      <c r="G2" s="74" t="s">
        <v>37</v>
      </c>
      <c r="H2" s="74" t="s">
        <v>38</v>
      </c>
      <c r="I2" s="59"/>
      <c r="J2" s="60" t="s">
        <v>39</v>
      </c>
      <c r="K2" s="57"/>
      <c r="L2" s="58"/>
      <c r="M2" s="61" t="s">
        <v>40</v>
      </c>
      <c r="N2" s="61"/>
      <c r="O2" s="61"/>
      <c r="P2" s="61"/>
      <c r="Q2" s="61"/>
      <c r="R2" s="47"/>
      <c r="S2" s="47"/>
    </row>
    <row r="3" spans="1:22" ht="15" x14ac:dyDescent="0.25">
      <c r="A3" s="62"/>
      <c r="B3" s="62"/>
      <c r="C3" s="57"/>
      <c r="D3" s="57"/>
      <c r="E3" s="57"/>
      <c r="F3" s="57"/>
      <c r="G3" s="57"/>
      <c r="H3" s="57"/>
      <c r="I3" s="57"/>
      <c r="J3" s="57"/>
      <c r="K3" s="57"/>
      <c r="L3" s="58" t="s">
        <v>41</v>
      </c>
      <c r="M3" s="63">
        <v>1</v>
      </c>
      <c r="N3" s="63">
        <v>2</v>
      </c>
      <c r="O3" s="63">
        <v>3</v>
      </c>
      <c r="P3" s="63">
        <v>4</v>
      </c>
      <c r="Q3" s="63">
        <v>5</v>
      </c>
      <c r="R3" s="48"/>
      <c r="S3" s="48"/>
      <c r="T3" s="48"/>
      <c r="U3" s="48"/>
      <c r="V3" s="48"/>
    </row>
    <row r="4" spans="1:22" ht="15" x14ac:dyDescent="0.25">
      <c r="A4" s="62">
        <v>2</v>
      </c>
      <c r="B4" s="62">
        <v>1</v>
      </c>
      <c r="C4" s="59">
        <f>A4-2</f>
        <v>0</v>
      </c>
      <c r="D4" s="59">
        <f>B4-A4</f>
        <v>-1</v>
      </c>
      <c r="E4" s="57"/>
      <c r="F4" s="64">
        <v>3.2654999999999998</v>
      </c>
      <c r="G4" s="64">
        <v>1.9701</v>
      </c>
      <c r="H4" s="64">
        <v>0.15909999999999999</v>
      </c>
      <c r="I4" s="66"/>
      <c r="J4" s="67">
        <f>F4 + (G4*C4) + (H4*D4)</f>
        <v>3.1063999999999998</v>
      </c>
      <c r="K4" s="68"/>
      <c r="L4" s="62" t="s">
        <v>42</v>
      </c>
      <c r="M4" s="69">
        <f>J4</f>
        <v>3.1063999999999998</v>
      </c>
      <c r="N4" s="69">
        <f>J5</f>
        <v>3.2654999999999998</v>
      </c>
      <c r="O4" s="69">
        <f>J6</f>
        <v>3.4245999999999999</v>
      </c>
      <c r="P4" s="69"/>
      <c r="Q4" s="69"/>
      <c r="R4" s="55"/>
      <c r="S4" s="55"/>
    </row>
    <row r="5" spans="1:22" ht="15" x14ac:dyDescent="0.25">
      <c r="A5" s="62">
        <v>2</v>
      </c>
      <c r="B5" s="62">
        <v>2</v>
      </c>
      <c r="C5" s="59">
        <f t="shared" ref="C5:D6" si="0">A5-2</f>
        <v>0</v>
      </c>
      <c r="D5" s="59">
        <f t="shared" ref="D5:D6" si="1">B5-A5</f>
        <v>0</v>
      </c>
      <c r="E5" s="57"/>
      <c r="F5" s="64">
        <v>3.2654999999999998</v>
      </c>
      <c r="G5" s="64">
        <v>1.9701</v>
      </c>
      <c r="H5" s="64">
        <v>0.15909999999999999</v>
      </c>
      <c r="I5" s="66"/>
      <c r="J5" s="67">
        <f t="shared" ref="J5:J6" si="2">F5 + (G5*C5) + (H5*D5)</f>
        <v>3.2654999999999998</v>
      </c>
      <c r="K5" s="68"/>
      <c r="L5" s="62" t="s">
        <v>43</v>
      </c>
      <c r="M5" s="69"/>
      <c r="N5" s="69">
        <f>J8</f>
        <v>5.0765000000000002</v>
      </c>
      <c r="O5" s="69">
        <f>J9</f>
        <v>5.2355999999999998</v>
      </c>
      <c r="P5" s="69">
        <f>J10</f>
        <v>5.3946999999999994</v>
      </c>
      <c r="Q5" s="69"/>
      <c r="R5" s="55"/>
      <c r="S5" s="55"/>
    </row>
    <row r="6" spans="1:22" ht="15" x14ac:dyDescent="0.25">
      <c r="A6" s="62">
        <v>2</v>
      </c>
      <c r="B6" s="62">
        <v>3</v>
      </c>
      <c r="C6" s="59">
        <f t="shared" si="0"/>
        <v>0</v>
      </c>
      <c r="D6" s="59">
        <f t="shared" si="1"/>
        <v>1</v>
      </c>
      <c r="E6" s="57"/>
      <c r="F6" s="64">
        <v>3.2654999999999998</v>
      </c>
      <c r="G6" s="64">
        <v>1.9701</v>
      </c>
      <c r="H6" s="64">
        <v>0.15909999999999999</v>
      </c>
      <c r="I6" s="66"/>
      <c r="J6" s="67">
        <f t="shared" si="2"/>
        <v>3.4245999999999999</v>
      </c>
      <c r="K6" s="68"/>
      <c r="L6" s="58" t="s">
        <v>44</v>
      </c>
      <c r="M6" s="69">
        <f>J12</f>
        <v>1.2953999999999999</v>
      </c>
      <c r="N6" s="69">
        <f>J13</f>
        <v>3.2654999999999998</v>
      </c>
      <c r="O6" s="69">
        <f>J14</f>
        <v>5.2355999999999998</v>
      </c>
      <c r="P6" s="69">
        <f>J15</f>
        <v>7.2057000000000002</v>
      </c>
      <c r="Q6" s="70"/>
      <c r="R6" s="55"/>
      <c r="S6" s="55"/>
      <c r="T6" s="55"/>
    </row>
    <row r="7" spans="1:22" ht="15" x14ac:dyDescent="0.25">
      <c r="A7" s="62"/>
      <c r="B7" s="62"/>
      <c r="C7" s="59"/>
      <c r="D7" s="59"/>
      <c r="E7" s="57"/>
      <c r="F7" s="65"/>
      <c r="G7" s="65"/>
      <c r="H7" s="65"/>
      <c r="I7" s="66"/>
      <c r="J7" s="67"/>
      <c r="K7" s="68"/>
      <c r="L7" s="58"/>
      <c r="M7" s="70"/>
      <c r="N7" s="70"/>
      <c r="O7" s="57"/>
      <c r="P7" s="70"/>
      <c r="Q7" s="70"/>
      <c r="R7" s="55"/>
      <c r="S7" s="55"/>
      <c r="T7" s="55"/>
    </row>
    <row r="8" spans="1:22" ht="15" x14ac:dyDescent="0.25">
      <c r="A8" s="62">
        <v>3</v>
      </c>
      <c r="B8" s="62">
        <v>2</v>
      </c>
      <c r="C8" s="59">
        <f>A8-2</f>
        <v>1</v>
      </c>
      <c r="D8" s="59">
        <f>B8-A8</f>
        <v>-1</v>
      </c>
      <c r="E8" s="57"/>
      <c r="F8" s="64">
        <v>3.2654999999999998</v>
      </c>
      <c r="G8" s="64">
        <v>1.9701</v>
      </c>
      <c r="H8" s="64">
        <v>0.15909999999999999</v>
      </c>
      <c r="I8" s="66"/>
      <c r="J8" s="67">
        <f>F8 + (G8*C8) + (H8*D8)</f>
        <v>5.0765000000000002</v>
      </c>
      <c r="K8" s="68"/>
      <c r="L8" s="62"/>
      <c r="M8" s="57"/>
      <c r="N8" s="57"/>
      <c r="O8" s="57"/>
      <c r="P8" s="57"/>
      <c r="Q8" s="57"/>
    </row>
    <row r="9" spans="1:22" ht="15" x14ac:dyDescent="0.25">
      <c r="A9" s="62">
        <v>3</v>
      </c>
      <c r="B9" s="62">
        <v>3</v>
      </c>
      <c r="C9" s="59">
        <f t="shared" ref="C9:D10" si="3">A9-2</f>
        <v>1</v>
      </c>
      <c r="D9" s="59">
        <f t="shared" ref="D9:D10" si="4">B9-A9</f>
        <v>0</v>
      </c>
      <c r="E9" s="57"/>
      <c r="F9" s="64">
        <v>3.2654999999999998</v>
      </c>
      <c r="G9" s="64">
        <v>1.9701</v>
      </c>
      <c r="H9" s="64">
        <v>0.15909999999999999</v>
      </c>
      <c r="I9" s="66"/>
      <c r="J9" s="67">
        <f t="shared" ref="J9:J10" si="5">F9 + (G9*C9) + (H9*D9)</f>
        <v>5.2355999999999998</v>
      </c>
      <c r="K9" s="68"/>
      <c r="L9" s="75"/>
      <c r="M9" s="57"/>
      <c r="N9" s="57"/>
      <c r="O9" s="57"/>
      <c r="P9" s="57"/>
      <c r="Q9" s="57"/>
    </row>
    <row r="10" spans="1:22" ht="15" x14ac:dyDescent="0.25">
      <c r="A10" s="62">
        <v>3</v>
      </c>
      <c r="B10" s="62">
        <v>4</v>
      </c>
      <c r="C10" s="59">
        <f t="shared" si="3"/>
        <v>1</v>
      </c>
      <c r="D10" s="59">
        <f t="shared" si="4"/>
        <v>1</v>
      </c>
      <c r="E10" s="57"/>
      <c r="F10" s="64">
        <v>3.2654999999999998</v>
      </c>
      <c r="G10" s="64">
        <v>1.9701</v>
      </c>
      <c r="H10" s="64">
        <v>0.15909999999999999</v>
      </c>
      <c r="I10" s="66"/>
      <c r="J10" s="67">
        <f t="shared" si="5"/>
        <v>5.3946999999999994</v>
      </c>
      <c r="K10" s="68"/>
      <c r="L10" s="62"/>
      <c r="M10" s="57"/>
      <c r="N10" s="57"/>
      <c r="O10" s="57"/>
      <c r="P10" s="57"/>
      <c r="Q10" s="57"/>
    </row>
    <row r="11" spans="1:22" ht="15" x14ac:dyDescent="0.25">
      <c r="A11" s="62"/>
      <c r="B11" s="62"/>
      <c r="C11" s="59"/>
      <c r="D11" s="59"/>
      <c r="E11" s="57"/>
      <c r="F11" s="65"/>
      <c r="G11" s="65"/>
      <c r="H11" s="65"/>
      <c r="I11" s="66"/>
      <c r="J11" s="67"/>
      <c r="K11" s="68"/>
      <c r="L11" s="62"/>
      <c r="M11" s="57"/>
      <c r="N11" s="57"/>
      <c r="O11" s="57"/>
      <c r="P11" s="57"/>
      <c r="Q11" s="57"/>
    </row>
    <row r="12" spans="1:22" ht="15" x14ac:dyDescent="0.25">
      <c r="A12" s="62">
        <v>1</v>
      </c>
      <c r="B12" s="62"/>
      <c r="C12" s="59">
        <f t="shared" ref="C12:C15" si="6">A12-2</f>
        <v>-1</v>
      </c>
      <c r="D12" s="59"/>
      <c r="E12" s="57"/>
      <c r="F12" s="64">
        <v>3.2654999999999998</v>
      </c>
      <c r="G12" s="64">
        <v>1.9701</v>
      </c>
      <c r="H12" s="65"/>
      <c r="I12" s="66"/>
      <c r="J12" s="67">
        <f>F12 + (G12*C12)</f>
        <v>1.2953999999999999</v>
      </c>
      <c r="K12" s="68"/>
      <c r="L12" s="62"/>
      <c r="M12" s="57"/>
      <c r="N12" s="57"/>
      <c r="O12" s="57"/>
      <c r="P12" s="57"/>
      <c r="Q12" s="57"/>
    </row>
    <row r="13" spans="1:22" ht="15" x14ac:dyDescent="0.25">
      <c r="A13" s="62">
        <v>2</v>
      </c>
      <c r="B13" s="62"/>
      <c r="C13" s="59">
        <f t="shared" si="6"/>
        <v>0</v>
      </c>
      <c r="D13" s="59"/>
      <c r="E13" s="57"/>
      <c r="F13" s="64">
        <v>3.2654999999999998</v>
      </c>
      <c r="G13" s="64">
        <v>1.9701</v>
      </c>
      <c r="H13" s="65"/>
      <c r="I13" s="66"/>
      <c r="J13" s="67">
        <f t="shared" ref="J13:J15" si="7">F13 + (G13*C13)</f>
        <v>3.2654999999999998</v>
      </c>
      <c r="K13" s="68"/>
      <c r="L13" s="62"/>
      <c r="M13" s="57"/>
      <c r="N13" s="57"/>
      <c r="O13" s="57"/>
      <c r="P13" s="57"/>
      <c r="Q13" s="57"/>
    </row>
    <row r="14" spans="1:22" ht="15" x14ac:dyDescent="0.25">
      <c r="A14" s="62">
        <v>3</v>
      </c>
      <c r="B14" s="62"/>
      <c r="C14" s="59">
        <f t="shared" si="6"/>
        <v>1</v>
      </c>
      <c r="D14" s="59"/>
      <c r="E14" s="57"/>
      <c r="F14" s="64">
        <v>3.2654999999999998</v>
      </c>
      <c r="G14" s="64">
        <v>1.9701</v>
      </c>
      <c r="H14" s="65"/>
      <c r="I14" s="66"/>
      <c r="J14" s="67">
        <f t="shared" si="7"/>
        <v>5.2355999999999998</v>
      </c>
      <c r="K14" s="68"/>
      <c r="L14" s="62"/>
      <c r="M14" s="57"/>
      <c r="N14" s="57"/>
      <c r="O14" s="57"/>
      <c r="P14" s="57"/>
      <c r="Q14" s="57"/>
    </row>
    <row r="15" spans="1:22" ht="15" x14ac:dyDescent="0.25">
      <c r="A15" s="62">
        <v>4</v>
      </c>
      <c r="B15" s="62"/>
      <c r="C15" s="59">
        <f t="shared" si="6"/>
        <v>2</v>
      </c>
      <c r="D15" s="59"/>
      <c r="E15" s="57"/>
      <c r="F15" s="64">
        <v>3.2654999999999998</v>
      </c>
      <c r="G15" s="64">
        <v>1.9701</v>
      </c>
      <c r="H15" s="65"/>
      <c r="I15" s="66"/>
      <c r="J15" s="67">
        <f t="shared" si="7"/>
        <v>7.2057000000000002</v>
      </c>
      <c r="K15" s="68"/>
      <c r="L15" s="62"/>
      <c r="M15" s="57"/>
      <c r="N15" s="57"/>
      <c r="O15" s="57"/>
      <c r="P15" s="57"/>
      <c r="Q15" s="57"/>
    </row>
    <row r="16" spans="1:22" ht="15" x14ac:dyDescent="0.25">
      <c r="A16" s="62"/>
      <c r="B16" s="62"/>
      <c r="C16" s="59"/>
      <c r="D16" s="59"/>
      <c r="E16" s="57"/>
      <c r="F16" s="64"/>
      <c r="G16" s="64"/>
      <c r="H16" s="65"/>
      <c r="I16" s="66"/>
      <c r="J16" s="67"/>
      <c r="K16" s="68"/>
      <c r="L16" s="62"/>
      <c r="M16" s="57"/>
      <c r="N16" s="57"/>
      <c r="O16" s="57"/>
      <c r="P16" s="57"/>
      <c r="Q16" s="57"/>
    </row>
    <row r="17" spans="1:23" ht="15" x14ac:dyDescent="0.25">
      <c r="A17" s="62" t="s">
        <v>51</v>
      </c>
      <c r="B17" s="74" t="s">
        <v>36</v>
      </c>
      <c r="C17" s="59"/>
      <c r="D17" s="71" t="s">
        <v>50</v>
      </c>
      <c r="E17" s="57"/>
      <c r="F17" s="64"/>
      <c r="G17" s="64"/>
      <c r="H17" s="65"/>
      <c r="I17" s="66"/>
      <c r="J17" s="67"/>
      <c r="K17" s="68"/>
      <c r="L17" s="62"/>
      <c r="M17" s="57"/>
      <c r="N17" s="57"/>
      <c r="O17" s="57"/>
      <c r="P17" s="57"/>
      <c r="Q17" s="57"/>
    </row>
    <row r="18" spans="1:23" s="44" customFormat="1" ht="15" x14ac:dyDescent="0.25">
      <c r="A18" s="62" t="s">
        <v>52</v>
      </c>
      <c r="B18" s="62">
        <v>1</v>
      </c>
      <c r="C18" s="59"/>
      <c r="D18" s="59">
        <f>B18-2</f>
        <v>-1</v>
      </c>
      <c r="E18" s="57"/>
      <c r="F18" s="64">
        <v>1.9756</v>
      </c>
      <c r="G18" s="64"/>
      <c r="H18" s="64">
        <v>0.32950000000000002</v>
      </c>
      <c r="I18" s="66"/>
      <c r="J18" s="67">
        <f>F18 + (H18*D18)</f>
        <v>1.6461000000000001</v>
      </c>
      <c r="K18" s="68"/>
      <c r="L18" s="62" t="s">
        <v>45</v>
      </c>
      <c r="M18" s="69">
        <f>J18</f>
        <v>1.6461000000000001</v>
      </c>
      <c r="N18" s="69">
        <f>J19</f>
        <v>1.9756</v>
      </c>
      <c r="O18" s="69">
        <f>J20</f>
        <v>2.3050999999999999</v>
      </c>
      <c r="P18" s="69">
        <f>J21</f>
        <v>2.6345999999999998</v>
      </c>
      <c r="Q18" s="57"/>
      <c r="T18" s="45"/>
      <c r="U18" s="45"/>
      <c r="V18" s="45"/>
      <c r="W18" s="45"/>
    </row>
    <row r="19" spans="1:23" s="44" customFormat="1" ht="15" x14ac:dyDescent="0.25">
      <c r="A19" s="62"/>
      <c r="B19" s="62">
        <v>2</v>
      </c>
      <c r="C19" s="59"/>
      <c r="D19" s="59">
        <f t="shared" ref="D19:D21" si="8">B19-2</f>
        <v>0</v>
      </c>
      <c r="E19" s="57"/>
      <c r="F19" s="64">
        <v>1.9756</v>
      </c>
      <c r="G19" s="64"/>
      <c r="H19" s="64">
        <v>0.32950000000000002</v>
      </c>
      <c r="I19" s="66"/>
      <c r="J19" s="67">
        <f t="shared" ref="J19:J21" si="9">F19 + (H19*D19)</f>
        <v>1.9756</v>
      </c>
      <c r="K19" s="68"/>
      <c r="L19" s="62"/>
      <c r="M19" s="57"/>
      <c r="N19" s="57"/>
      <c r="O19" s="57"/>
      <c r="P19" s="57"/>
      <c r="Q19" s="57"/>
      <c r="T19" s="45"/>
      <c r="U19" s="45"/>
      <c r="V19" s="45"/>
      <c r="W19" s="45"/>
    </row>
    <row r="20" spans="1:23" s="44" customFormat="1" ht="15" x14ac:dyDescent="0.25">
      <c r="A20" s="62"/>
      <c r="B20" s="62">
        <v>3</v>
      </c>
      <c r="C20" s="59"/>
      <c r="D20" s="59">
        <f t="shared" si="8"/>
        <v>1</v>
      </c>
      <c r="E20" s="57"/>
      <c r="F20" s="64">
        <v>1.9756</v>
      </c>
      <c r="G20" s="64"/>
      <c r="H20" s="64">
        <v>0.32950000000000002</v>
      </c>
      <c r="I20" s="66"/>
      <c r="J20" s="67">
        <f t="shared" si="9"/>
        <v>2.3050999999999999</v>
      </c>
      <c r="K20" s="68"/>
      <c r="L20" s="62"/>
      <c r="M20" s="57"/>
      <c r="N20" s="57"/>
      <c r="O20" s="57"/>
      <c r="P20" s="57"/>
      <c r="Q20" s="57"/>
      <c r="T20" s="45"/>
      <c r="U20" s="45"/>
      <c r="V20" s="45"/>
      <c r="W20" s="45"/>
    </row>
    <row r="21" spans="1:23" s="44" customFormat="1" ht="15" x14ac:dyDescent="0.25">
      <c r="A21" s="62"/>
      <c r="B21" s="62">
        <v>4</v>
      </c>
      <c r="C21" s="59"/>
      <c r="D21" s="59">
        <f t="shared" si="8"/>
        <v>2</v>
      </c>
      <c r="E21" s="57"/>
      <c r="F21" s="64">
        <v>1.9756</v>
      </c>
      <c r="G21" s="64"/>
      <c r="H21" s="64">
        <v>0.32950000000000002</v>
      </c>
      <c r="I21" s="57"/>
      <c r="J21" s="67">
        <f t="shared" si="9"/>
        <v>2.6345999999999998</v>
      </c>
      <c r="K21" s="68"/>
      <c r="L21" s="62"/>
      <c r="M21" s="57"/>
      <c r="N21" s="57"/>
      <c r="O21" s="57"/>
      <c r="P21" s="57"/>
      <c r="Q21" s="57"/>
      <c r="T21" s="45"/>
      <c r="U21" s="45"/>
      <c r="V21" s="45"/>
      <c r="W21" s="45"/>
    </row>
  </sheetData>
  <mergeCells count="3">
    <mergeCell ref="A1:D1"/>
    <mergeCell ref="F1:H1"/>
    <mergeCell ref="M2:Q2"/>
  </mergeCell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N16" sqref="N16"/>
    </sheetView>
  </sheetViews>
  <sheetFormatPr defaultColWidth="9.140625" defaultRowHeight="12.75" x14ac:dyDescent="0.2"/>
  <cols>
    <col min="1" max="1" width="12.85546875" style="45" bestFit="1" customWidth="1"/>
    <col min="2" max="2" width="9.140625" style="45"/>
    <col min="3" max="3" width="7.5703125" style="44" bestFit="1" customWidth="1"/>
    <col min="4" max="4" width="2.42578125" style="44" customWidth="1"/>
    <col min="5" max="5" width="9.140625" style="44" bestFit="1" customWidth="1"/>
    <col min="6" max="6" width="12.85546875" style="44" bestFit="1" customWidth="1"/>
    <col min="7" max="7" width="8.140625" style="44" bestFit="1" customWidth="1"/>
    <col min="8" max="8" width="8" style="44" bestFit="1" customWidth="1"/>
    <col min="9" max="10" width="6.28515625" style="44" bestFit="1" customWidth="1"/>
    <col min="11" max="11" width="8.28515625" style="44" bestFit="1" customWidth="1"/>
    <col min="12" max="12" width="2.85546875" style="44" customWidth="1"/>
    <col min="13" max="13" width="30.42578125" style="45" bestFit="1" customWidth="1"/>
    <col min="14" max="15" width="6.85546875" style="44" customWidth="1"/>
    <col min="16" max="20" width="5.5703125" style="44" customWidth="1"/>
    <col min="21" max="23" width="5.5703125" style="45" customWidth="1"/>
    <col min="24" max="16384" width="9.140625" style="45"/>
  </cols>
  <sheetData>
    <row r="1" spans="1:23" ht="15" x14ac:dyDescent="0.25">
      <c r="A1" s="56" t="s">
        <v>33</v>
      </c>
      <c r="B1" s="56"/>
      <c r="C1" s="56"/>
      <c r="D1" s="57"/>
      <c r="E1" s="56" t="s">
        <v>34</v>
      </c>
      <c r="F1" s="56"/>
      <c r="G1" s="56"/>
      <c r="H1" s="56"/>
      <c r="I1" s="56"/>
      <c r="J1" s="56"/>
      <c r="K1" s="57"/>
      <c r="L1" s="57"/>
      <c r="M1" s="58"/>
      <c r="N1" s="57"/>
      <c r="O1" s="57"/>
    </row>
    <row r="2" spans="1:23" ht="15" x14ac:dyDescent="0.25">
      <c r="A2" s="59" t="s">
        <v>77</v>
      </c>
      <c r="B2" s="59" t="s">
        <v>76</v>
      </c>
      <c r="C2" s="59" t="s">
        <v>75</v>
      </c>
      <c r="D2" s="59"/>
      <c r="E2" s="59" t="s">
        <v>5</v>
      </c>
      <c r="F2" s="59" t="s">
        <v>77</v>
      </c>
      <c r="G2" s="59" t="s">
        <v>76</v>
      </c>
      <c r="H2" s="59" t="s">
        <v>75</v>
      </c>
      <c r="I2" s="59" t="s">
        <v>53</v>
      </c>
      <c r="J2" s="59" t="s">
        <v>54</v>
      </c>
      <c r="K2" s="60" t="s">
        <v>55</v>
      </c>
      <c r="L2" s="57"/>
      <c r="M2" s="58"/>
      <c r="N2" s="61" t="s">
        <v>56</v>
      </c>
      <c r="O2" s="61"/>
      <c r="P2" s="47"/>
      <c r="Q2" s="47"/>
      <c r="R2" s="47"/>
      <c r="S2" s="47"/>
      <c r="T2" s="47"/>
    </row>
    <row r="3" spans="1:23" ht="15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7"/>
      <c r="M3" s="58" t="s">
        <v>41</v>
      </c>
      <c r="N3" s="63" t="s">
        <v>57</v>
      </c>
      <c r="O3" s="63" t="s">
        <v>58</v>
      </c>
      <c r="P3" s="48"/>
      <c r="Q3" s="48"/>
      <c r="R3" s="48"/>
      <c r="S3" s="48"/>
      <c r="T3" s="48"/>
      <c r="U3" s="48"/>
      <c r="V3" s="48"/>
      <c r="W3" s="48"/>
    </row>
    <row r="4" spans="1:23" ht="15" x14ac:dyDescent="0.25">
      <c r="A4" s="59">
        <v>0.4</v>
      </c>
      <c r="B4" s="59">
        <v>0</v>
      </c>
      <c r="C4" s="59">
        <v>0</v>
      </c>
      <c r="D4" s="59"/>
      <c r="E4" s="64">
        <v>2.8033000000000001</v>
      </c>
      <c r="F4" s="64">
        <v>2.0445000000000002</v>
      </c>
      <c r="G4" s="64">
        <v>0.20569999999999999</v>
      </c>
      <c r="H4" s="64">
        <v>-0.34320000000000001</v>
      </c>
      <c r="I4" s="64">
        <v>-1.3649</v>
      </c>
      <c r="J4" s="64">
        <v>-0.17680000000000001</v>
      </c>
      <c r="K4" s="67">
        <f>E4 + (F4*A4)+(G4*B4)+(H4*C4)+(I4*A4*C4)+(J4*B4*C4)</f>
        <v>3.6211000000000002</v>
      </c>
      <c r="L4" s="68"/>
      <c r="M4" s="62" t="s">
        <v>59</v>
      </c>
      <c r="N4" s="69">
        <f>K4</f>
        <v>3.6211000000000002</v>
      </c>
      <c r="O4" s="69">
        <f>K5</f>
        <v>3.8268000000000004</v>
      </c>
      <c r="P4" s="54"/>
      <c r="Q4" s="54"/>
      <c r="R4" s="54"/>
      <c r="S4" s="55"/>
      <c r="T4" s="55"/>
    </row>
    <row r="5" spans="1:23" ht="15" x14ac:dyDescent="0.25">
      <c r="A5" s="59">
        <v>0.4</v>
      </c>
      <c r="B5" s="59">
        <v>1</v>
      </c>
      <c r="C5" s="59">
        <v>0</v>
      </c>
      <c r="D5" s="59"/>
      <c r="E5" s="64">
        <v>2.8033000000000001</v>
      </c>
      <c r="F5" s="64">
        <v>2.0445000000000002</v>
      </c>
      <c r="G5" s="64">
        <v>0.20569999999999999</v>
      </c>
      <c r="H5" s="64">
        <v>-0.34320000000000001</v>
      </c>
      <c r="I5" s="64">
        <v>-1.3649</v>
      </c>
      <c r="J5" s="64">
        <v>-0.17680000000000001</v>
      </c>
      <c r="K5" s="67">
        <f>E5 + (F5*A5)+(G5*B5)+(H5*C5)+(I5*A5*C5)+(J5*B5*C5)</f>
        <v>3.8268000000000004</v>
      </c>
      <c r="L5" s="68"/>
      <c r="M5" s="62" t="s">
        <v>60</v>
      </c>
      <c r="N5" s="69">
        <f>K7</f>
        <v>2.7319400000000003</v>
      </c>
      <c r="O5" s="69">
        <f>K8</f>
        <v>2.7608400000000004</v>
      </c>
      <c r="P5" s="54"/>
      <c r="Q5" s="54"/>
      <c r="R5" s="54"/>
      <c r="S5" s="55"/>
      <c r="T5" s="55"/>
    </row>
    <row r="6" spans="1:23" ht="15" x14ac:dyDescent="0.25">
      <c r="A6" s="59"/>
      <c r="B6" s="59"/>
      <c r="C6" s="59"/>
      <c r="D6" s="59"/>
      <c r="E6" s="64"/>
      <c r="F6" s="64"/>
      <c r="G6" s="64"/>
      <c r="H6" s="64"/>
      <c r="I6" s="64"/>
      <c r="J6" s="64"/>
      <c r="K6" s="67"/>
      <c r="L6" s="68"/>
      <c r="M6" s="62" t="s">
        <v>61</v>
      </c>
      <c r="N6" s="69">
        <f>K10</f>
        <v>2.3944000000000001</v>
      </c>
      <c r="O6" s="69">
        <f>K11</f>
        <v>2.6001000000000003</v>
      </c>
      <c r="P6" s="54"/>
      <c r="Q6" s="54"/>
      <c r="R6" s="55"/>
      <c r="S6" s="55"/>
      <c r="T6" s="55"/>
      <c r="U6" s="55"/>
    </row>
    <row r="7" spans="1:23" ht="15" x14ac:dyDescent="0.25">
      <c r="A7" s="59">
        <v>0.4</v>
      </c>
      <c r="B7" s="59">
        <v>0</v>
      </c>
      <c r="C7" s="59">
        <v>1</v>
      </c>
      <c r="D7" s="59"/>
      <c r="E7" s="64">
        <v>2.8033000000000001</v>
      </c>
      <c r="F7" s="64">
        <v>2.0445000000000002</v>
      </c>
      <c r="G7" s="64">
        <v>0.20569999999999999</v>
      </c>
      <c r="H7" s="64">
        <v>-0.34320000000000001</v>
      </c>
      <c r="I7" s="64">
        <v>-1.3649</v>
      </c>
      <c r="J7" s="64">
        <v>-0.17680000000000001</v>
      </c>
      <c r="K7" s="67">
        <f>E7 + (F7*A7)+(G7*B7)+(H7*C7)+(I7*A7*C7)+(J7*B7*C7)</f>
        <v>2.7319400000000003</v>
      </c>
      <c r="L7" s="68"/>
      <c r="M7" s="62" t="s">
        <v>62</v>
      </c>
      <c r="N7" s="69">
        <f>K13</f>
        <v>2.3241800000000001</v>
      </c>
      <c r="O7" s="69">
        <f>K14</f>
        <v>2.3530800000000003</v>
      </c>
      <c r="P7" s="54"/>
      <c r="Q7" s="54"/>
      <c r="R7" s="55"/>
      <c r="S7" s="55"/>
      <c r="T7" s="55"/>
      <c r="U7" s="55"/>
    </row>
    <row r="8" spans="1:23" ht="15" x14ac:dyDescent="0.25">
      <c r="A8" s="59">
        <v>0.4</v>
      </c>
      <c r="B8" s="59">
        <v>1</v>
      </c>
      <c r="C8" s="59">
        <v>1</v>
      </c>
      <c r="D8" s="59"/>
      <c r="E8" s="64">
        <v>2.8033000000000001</v>
      </c>
      <c r="F8" s="64">
        <v>2.0445000000000002</v>
      </c>
      <c r="G8" s="64">
        <v>0.20569999999999999</v>
      </c>
      <c r="H8" s="64">
        <v>-0.34320000000000001</v>
      </c>
      <c r="I8" s="64">
        <v>-1.3649</v>
      </c>
      <c r="J8" s="64">
        <v>-0.17680000000000001</v>
      </c>
      <c r="K8" s="67">
        <f>E8 + (F8*A8)+(G8*B8)+(H8*C8)+(I8*A8*C8)+(J8*B8*C8)</f>
        <v>2.7608400000000004</v>
      </c>
      <c r="L8" s="68"/>
      <c r="M8" s="58"/>
      <c r="N8" s="70"/>
      <c r="O8" s="70"/>
      <c r="Q8" s="55"/>
      <c r="R8" s="55"/>
      <c r="S8" s="55"/>
      <c r="T8" s="55"/>
      <c r="U8" s="55"/>
    </row>
    <row r="9" spans="1:23" ht="15" x14ac:dyDescent="0.25">
      <c r="A9" s="59"/>
      <c r="B9" s="59"/>
      <c r="C9" s="59"/>
      <c r="D9" s="59"/>
      <c r="E9" s="64"/>
      <c r="F9" s="64"/>
      <c r="G9" s="64"/>
      <c r="H9" s="64"/>
      <c r="I9" s="64"/>
      <c r="J9" s="64"/>
      <c r="K9" s="67"/>
      <c r="L9" s="68"/>
      <c r="M9" s="62"/>
      <c r="N9" s="57"/>
      <c r="O9" s="57"/>
    </row>
    <row r="10" spans="1:23" ht="15" x14ac:dyDescent="0.25">
      <c r="A10" s="59">
        <v>-0.2</v>
      </c>
      <c r="B10" s="59">
        <v>0</v>
      </c>
      <c r="C10" s="59">
        <v>0</v>
      </c>
      <c r="D10" s="59"/>
      <c r="E10" s="64">
        <v>2.8033000000000001</v>
      </c>
      <c r="F10" s="64">
        <v>2.0445000000000002</v>
      </c>
      <c r="G10" s="64">
        <v>0.20569999999999999</v>
      </c>
      <c r="H10" s="64">
        <v>-0.34320000000000001</v>
      </c>
      <c r="I10" s="64">
        <v>-1.3649</v>
      </c>
      <c r="J10" s="64">
        <v>-0.17680000000000001</v>
      </c>
      <c r="K10" s="67">
        <f>E10 + (F10*A10)+(G10*B10)+(H10*C10)+(I10*A10*C10)+(J10*B10*C10)</f>
        <v>2.3944000000000001</v>
      </c>
      <c r="L10" s="68"/>
      <c r="M10" s="62"/>
      <c r="N10" s="57"/>
      <c r="O10" s="57"/>
    </row>
    <row r="11" spans="1:23" ht="15" x14ac:dyDescent="0.25">
      <c r="A11" s="59">
        <v>-0.2</v>
      </c>
      <c r="B11" s="59">
        <v>1</v>
      </c>
      <c r="C11" s="59">
        <v>0</v>
      </c>
      <c r="D11" s="59"/>
      <c r="E11" s="64">
        <v>2.8033000000000001</v>
      </c>
      <c r="F11" s="64">
        <v>2.0445000000000002</v>
      </c>
      <c r="G11" s="64">
        <v>0.20569999999999999</v>
      </c>
      <c r="H11" s="64">
        <v>-0.34320000000000001</v>
      </c>
      <c r="I11" s="64">
        <v>-1.3649</v>
      </c>
      <c r="J11" s="64">
        <v>-0.17680000000000001</v>
      </c>
      <c r="K11" s="67">
        <f>E11 + (F11*A11)+(G11*B11)+(H11*C11)+(I11*A11*C11)+(J11*B11*C11)</f>
        <v>2.6001000000000003</v>
      </c>
      <c r="L11" s="68"/>
      <c r="M11" s="62"/>
      <c r="N11" s="57"/>
      <c r="O11" s="57"/>
    </row>
    <row r="12" spans="1:23" ht="15" x14ac:dyDescent="0.25">
      <c r="A12" s="62"/>
      <c r="B12" s="62"/>
      <c r="C12" s="59"/>
      <c r="D12" s="57"/>
      <c r="E12" s="65"/>
      <c r="F12" s="65"/>
      <c r="G12" s="65"/>
      <c r="H12" s="65"/>
      <c r="I12" s="64"/>
      <c r="J12" s="76"/>
      <c r="K12" s="67"/>
      <c r="L12" s="68"/>
      <c r="M12" s="62"/>
      <c r="N12" s="57"/>
      <c r="O12" s="57"/>
    </row>
    <row r="13" spans="1:23" ht="15" x14ac:dyDescent="0.25">
      <c r="A13" s="59">
        <v>-0.2</v>
      </c>
      <c r="B13" s="59">
        <v>0</v>
      </c>
      <c r="C13" s="59">
        <v>1</v>
      </c>
      <c r="D13" s="59"/>
      <c r="E13" s="64">
        <v>2.8033000000000001</v>
      </c>
      <c r="F13" s="64">
        <v>2.0445000000000002</v>
      </c>
      <c r="G13" s="64">
        <v>0.20569999999999999</v>
      </c>
      <c r="H13" s="64">
        <v>-0.34320000000000001</v>
      </c>
      <c r="I13" s="64">
        <v>-1.3649</v>
      </c>
      <c r="J13" s="64">
        <v>-0.17680000000000001</v>
      </c>
      <c r="K13" s="67">
        <f>E13 + (F13*A13)+(G13*B13)+(H13*C13)+(I13*A13*C13)+(J13*B13*C13)</f>
        <v>2.3241800000000001</v>
      </c>
      <c r="L13" s="68"/>
      <c r="M13" s="62"/>
      <c r="N13" s="57"/>
      <c r="O13" s="57"/>
    </row>
    <row r="14" spans="1:23" ht="15" x14ac:dyDescent="0.25">
      <c r="A14" s="59">
        <v>-0.2</v>
      </c>
      <c r="B14" s="59">
        <v>1</v>
      </c>
      <c r="C14" s="59">
        <v>1</v>
      </c>
      <c r="D14" s="59"/>
      <c r="E14" s="64">
        <v>2.8033000000000001</v>
      </c>
      <c r="F14" s="64">
        <v>2.0445000000000002</v>
      </c>
      <c r="G14" s="64">
        <v>0.20569999999999999</v>
      </c>
      <c r="H14" s="64">
        <v>-0.34320000000000001</v>
      </c>
      <c r="I14" s="64">
        <v>-1.3649</v>
      </c>
      <c r="J14" s="64">
        <v>-0.17680000000000001</v>
      </c>
      <c r="K14" s="67">
        <f>E14 + (F14*A14)+(G14*B14)+(H14*C14)+(I14*A14*C14)+(J14*B14*C14)</f>
        <v>2.3530800000000003</v>
      </c>
      <c r="L14" s="68"/>
      <c r="M14" s="62"/>
      <c r="N14" s="57"/>
      <c r="O14" s="57"/>
    </row>
    <row r="15" spans="1:23" x14ac:dyDescent="0.2">
      <c r="C15" s="46"/>
      <c r="E15" s="49"/>
      <c r="F15" s="49"/>
      <c r="G15" s="50"/>
      <c r="H15" s="50"/>
      <c r="I15" s="50"/>
      <c r="J15" s="51"/>
      <c r="K15" s="52"/>
      <c r="L15" s="53"/>
    </row>
    <row r="16" spans="1:23" x14ac:dyDescent="0.2">
      <c r="C16" s="46"/>
      <c r="E16" s="49"/>
      <c r="F16" s="49"/>
      <c r="G16" s="50"/>
      <c r="H16" s="50"/>
      <c r="I16" s="50"/>
      <c r="J16" s="51"/>
      <c r="K16" s="52"/>
      <c r="L16" s="53"/>
    </row>
    <row r="17" spans="1:24" x14ac:dyDescent="0.2">
      <c r="C17" s="46"/>
      <c r="E17" s="49"/>
      <c r="F17" s="49"/>
      <c r="G17" s="50"/>
      <c r="H17" s="50"/>
      <c r="I17" s="50"/>
      <c r="J17" s="51"/>
      <c r="K17" s="52"/>
      <c r="L17" s="53"/>
    </row>
    <row r="18" spans="1:24" s="44" customFormat="1" x14ac:dyDescent="0.2">
      <c r="A18" s="45"/>
      <c r="B18" s="45"/>
      <c r="C18" s="46"/>
      <c r="E18" s="49"/>
      <c r="F18" s="49"/>
      <c r="G18" s="49"/>
      <c r="H18" s="49"/>
      <c r="I18" s="49"/>
      <c r="J18" s="51"/>
      <c r="K18" s="52"/>
      <c r="L18" s="53"/>
      <c r="M18" s="45"/>
      <c r="N18" s="54"/>
      <c r="O18" s="54"/>
      <c r="P18" s="54"/>
      <c r="Q18" s="54"/>
      <c r="U18" s="45"/>
      <c r="V18" s="45"/>
      <c r="W18" s="45"/>
      <c r="X18" s="45"/>
    </row>
    <row r="19" spans="1:24" s="44" customFormat="1" x14ac:dyDescent="0.2">
      <c r="A19" s="45"/>
      <c r="B19" s="45"/>
      <c r="C19" s="46"/>
      <c r="E19" s="49"/>
      <c r="F19" s="49"/>
      <c r="G19" s="49"/>
      <c r="H19" s="49"/>
      <c r="I19" s="49"/>
      <c r="J19" s="51"/>
      <c r="K19" s="52"/>
      <c r="L19" s="53"/>
      <c r="M19" s="45"/>
      <c r="U19" s="45"/>
      <c r="V19" s="45"/>
      <c r="W19" s="45"/>
      <c r="X19" s="45"/>
    </row>
    <row r="20" spans="1:24" s="44" customFormat="1" x14ac:dyDescent="0.2">
      <c r="A20" s="45"/>
      <c r="B20" s="45"/>
      <c r="C20" s="46"/>
      <c r="E20" s="49"/>
      <c r="F20" s="49"/>
      <c r="G20" s="49"/>
      <c r="H20" s="49"/>
      <c r="I20" s="49"/>
      <c r="J20" s="51"/>
      <c r="K20" s="52"/>
      <c r="L20" s="53"/>
      <c r="M20" s="45"/>
      <c r="U20" s="45"/>
      <c r="V20" s="45"/>
      <c r="W20" s="45"/>
      <c r="X20" s="45"/>
    </row>
    <row r="21" spans="1:24" s="44" customFormat="1" x14ac:dyDescent="0.2">
      <c r="A21" s="45"/>
      <c r="B21" s="45"/>
      <c r="C21" s="46"/>
      <c r="E21" s="49"/>
      <c r="F21" s="49"/>
      <c r="G21" s="49"/>
      <c r="H21" s="49"/>
      <c r="I21" s="49"/>
      <c r="K21" s="52"/>
      <c r="L21" s="53"/>
      <c r="M21" s="45"/>
      <c r="U21" s="45"/>
      <c r="V21" s="45"/>
      <c r="W21" s="45"/>
      <c r="X21" s="45"/>
    </row>
  </sheetData>
  <mergeCells count="3">
    <mergeCell ref="A1:C1"/>
    <mergeCell ref="E1:J1"/>
    <mergeCell ref="N2:O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LRTs</vt:lpstr>
      <vt:lpstr>Random Effects CIs</vt:lpstr>
      <vt:lpstr>Pseudo-R2</vt:lpstr>
      <vt:lpstr>Figure 8.2</vt:lpstr>
      <vt:lpstr>Figure 8.3</vt:lpstr>
    </vt:vector>
  </TitlesOfParts>
  <Company>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2008-10-06T13:53:08Z</dcterms:created>
  <dcterms:modified xsi:type="dcterms:W3CDTF">2014-09-21T20:59:57Z</dcterms:modified>
</cp:coreProperties>
</file>