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710" yWindow="120" windowWidth="15030" windowHeight="14640" tabRatio="714" activeTab="4"/>
  </bookViews>
  <sheets>
    <sheet name="LRTs" sheetId="9" r:id="rId1"/>
    <sheet name="Random Effects CIs" sheetId="1" r:id="rId2"/>
    <sheet name="Figure 10.2" sheetId="11" r:id="rId3"/>
    <sheet name="Figure 10.3" sheetId="12" r:id="rId4"/>
    <sheet name="Figure 10.4" sheetId="13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T11" i="13" l="1"/>
  <c r="P5" i="13"/>
  <c r="L19" i="12"/>
  <c r="L17" i="12"/>
  <c r="L16" i="12"/>
  <c r="L19" i="11"/>
  <c r="L17" i="11"/>
  <c r="L16" i="11"/>
  <c r="E30" i="9" l="1"/>
  <c r="D30" i="9"/>
  <c r="F30" i="9" s="1"/>
  <c r="E26" i="9"/>
  <c r="D26" i="9"/>
  <c r="F26" i="9" s="1"/>
  <c r="T25" i="12"/>
  <c r="O23" i="12"/>
  <c r="T10" i="12"/>
  <c r="O8" i="12"/>
  <c r="Q30" i="11"/>
  <c r="Q29" i="11"/>
  <c r="W25" i="11"/>
  <c r="O23" i="11"/>
  <c r="P14" i="11" l="1"/>
  <c r="V9" i="11"/>
  <c r="P8" i="11"/>
  <c r="E22" i="9"/>
  <c r="D22" i="9"/>
  <c r="E18" i="9"/>
  <c r="D18" i="9"/>
  <c r="F18" i="9" s="1"/>
  <c r="D20" i="13"/>
  <c r="S11" i="13"/>
  <c r="R11" i="13"/>
  <c r="Q11" i="13"/>
  <c r="P11" i="13"/>
  <c r="T10" i="13"/>
  <c r="S10" i="13"/>
  <c r="R10" i="13"/>
  <c r="Q10" i="13"/>
  <c r="P10" i="13"/>
  <c r="T9" i="13"/>
  <c r="S9" i="13"/>
  <c r="R9" i="13"/>
  <c r="Q9" i="13"/>
  <c r="P9" i="13"/>
  <c r="T8" i="13"/>
  <c r="S8" i="13"/>
  <c r="R8" i="13"/>
  <c r="Q8" i="13"/>
  <c r="P8" i="13"/>
  <c r="T7" i="13"/>
  <c r="S7" i="13"/>
  <c r="R7" i="13"/>
  <c r="Q7" i="13"/>
  <c r="P7" i="13"/>
  <c r="T6" i="13"/>
  <c r="S6" i="13"/>
  <c r="R6" i="13"/>
  <c r="Q6" i="13"/>
  <c r="P6" i="13"/>
  <c r="T5" i="13"/>
  <c r="S5" i="13"/>
  <c r="R5" i="13"/>
  <c r="Q5" i="13"/>
  <c r="O26" i="12"/>
  <c r="P20" i="12"/>
  <c r="O20" i="12"/>
  <c r="Q19" i="12"/>
  <c r="Q24" i="12" s="1"/>
  <c r="P19" i="12"/>
  <c r="O19" i="12"/>
  <c r="Q18" i="12"/>
  <c r="Q26" i="12" s="1"/>
  <c r="O18" i="12"/>
  <c r="Q17" i="12"/>
  <c r="Q20" i="12" s="1"/>
  <c r="P17" i="12"/>
  <c r="P18" i="12" s="1"/>
  <c r="O13" i="12"/>
  <c r="O5" i="12"/>
  <c r="O11" i="12" s="1"/>
  <c r="P4" i="12"/>
  <c r="P5" i="12" s="1"/>
  <c r="O20" i="11"/>
  <c r="O19" i="11"/>
  <c r="O18" i="11"/>
  <c r="O26" i="11" s="1"/>
  <c r="P17" i="11"/>
  <c r="P19" i="11" s="1"/>
  <c r="O5" i="11"/>
  <c r="P4" i="11"/>
  <c r="Q4" i="11" s="1"/>
  <c r="P20" i="11" l="1"/>
  <c r="F22" i="9"/>
  <c r="P13" i="12"/>
  <c r="P8" i="12"/>
  <c r="P14" i="12"/>
  <c r="P11" i="12"/>
  <c r="P26" i="12"/>
  <c r="P23" i="12"/>
  <c r="O14" i="12"/>
  <c r="R17" i="12"/>
  <c r="Q4" i="12"/>
  <c r="Q23" i="12"/>
  <c r="R4" i="11"/>
  <c r="Q5" i="11"/>
  <c r="P5" i="11"/>
  <c r="Q17" i="11"/>
  <c r="P18" i="11"/>
  <c r="R4" i="12" l="1"/>
  <c r="Q5" i="12"/>
  <c r="R18" i="12"/>
  <c r="R20" i="12"/>
  <c r="R19" i="12"/>
  <c r="R24" i="12" s="1"/>
  <c r="S17" i="12"/>
  <c r="Q19" i="11"/>
  <c r="Q24" i="11" s="1"/>
  <c r="Q18" i="11"/>
  <c r="R17" i="11"/>
  <c r="Q20" i="11"/>
  <c r="Q14" i="11"/>
  <c r="Q12" i="11"/>
  <c r="Q8" i="11"/>
  <c r="Q10" i="11"/>
  <c r="Q11" i="11"/>
  <c r="S4" i="11"/>
  <c r="R5" i="11"/>
  <c r="P23" i="11"/>
  <c r="P26" i="11"/>
  <c r="P11" i="11"/>
  <c r="P12" i="11"/>
  <c r="S20" i="12" l="1"/>
  <c r="S25" i="12" s="1"/>
  <c r="S19" i="12"/>
  <c r="S24" i="12" s="1"/>
  <c r="T17" i="12"/>
  <c r="S18" i="12"/>
  <c r="R26" i="12"/>
  <c r="R23" i="12"/>
  <c r="Q14" i="12"/>
  <c r="Q13" i="12"/>
  <c r="Q11" i="12"/>
  <c r="Q8" i="12"/>
  <c r="Q10" i="12"/>
  <c r="S4" i="12"/>
  <c r="R5" i="12"/>
  <c r="Q23" i="11"/>
  <c r="Q26" i="11"/>
  <c r="R14" i="11"/>
  <c r="R12" i="11"/>
  <c r="R8" i="11"/>
  <c r="R10" i="11"/>
  <c r="R19" i="11"/>
  <c r="R24" i="11" s="1"/>
  <c r="R18" i="11"/>
  <c r="S17" i="11"/>
  <c r="R20" i="11"/>
  <c r="S5" i="11"/>
  <c r="T4" i="11"/>
  <c r="R13" i="12" l="1"/>
  <c r="R8" i="12"/>
  <c r="R14" i="12"/>
  <c r="R10" i="12"/>
  <c r="T4" i="12"/>
  <c r="T5" i="12" s="1"/>
  <c r="S5" i="12"/>
  <c r="T20" i="12"/>
  <c r="T19" i="12"/>
  <c r="T24" i="12" s="1"/>
  <c r="T18" i="12"/>
  <c r="S26" i="12"/>
  <c r="S23" i="12"/>
  <c r="U4" i="11"/>
  <c r="T5" i="11"/>
  <c r="S19" i="11"/>
  <c r="S24" i="11" s="1"/>
  <c r="S18" i="11"/>
  <c r="T17" i="11"/>
  <c r="S20" i="11"/>
  <c r="S25" i="11" s="1"/>
  <c r="R26" i="11"/>
  <c r="R23" i="11"/>
  <c r="S13" i="11"/>
  <c r="S14" i="11"/>
  <c r="S12" i="11"/>
  <c r="S9" i="11"/>
  <c r="S8" i="11"/>
  <c r="S10" i="11"/>
  <c r="S14" i="12" l="1"/>
  <c r="S10" i="12"/>
  <c r="S12" i="12"/>
  <c r="S9" i="12"/>
  <c r="S13" i="12"/>
  <c r="S8" i="12"/>
  <c r="T9" i="12"/>
  <c r="T12" i="12"/>
  <c r="T14" i="12"/>
  <c r="U17" i="11"/>
  <c r="T20" i="11"/>
  <c r="T25" i="11" s="1"/>
  <c r="T19" i="11"/>
  <c r="T24" i="11" s="1"/>
  <c r="T18" i="11"/>
  <c r="T13" i="11"/>
  <c r="T10" i="11"/>
  <c r="T14" i="11"/>
  <c r="T9" i="11"/>
  <c r="S23" i="11"/>
  <c r="S26" i="11"/>
  <c r="V4" i="11"/>
  <c r="V5" i="11" s="1"/>
  <c r="U5" i="11"/>
  <c r="U9" i="11" l="1"/>
  <c r="U10" i="11"/>
  <c r="U13" i="11"/>
  <c r="U11" i="11"/>
  <c r="U14" i="11"/>
  <c r="V14" i="11"/>
  <c r="V13" i="11"/>
  <c r="V11" i="11"/>
  <c r="U18" i="11"/>
  <c r="U20" i="11"/>
  <c r="U25" i="11" s="1"/>
  <c r="U19" i="11"/>
  <c r="U24" i="11" s="1"/>
  <c r="V17" i="11"/>
  <c r="V20" i="11" l="1"/>
  <c r="V25" i="11" s="1"/>
  <c r="V19" i="11"/>
  <c r="V18" i="11"/>
  <c r="W17" i="11"/>
  <c r="W20" i="11" l="1"/>
  <c r="W19" i="11"/>
  <c r="W18" i="11"/>
  <c r="E14" i="9" l="1"/>
  <c r="D14" i="9"/>
  <c r="F14" i="9" s="1"/>
  <c r="E11" i="1"/>
  <c r="G11" i="1" s="1"/>
  <c r="E10" i="1"/>
  <c r="G10" i="1" s="1"/>
  <c r="E8" i="1"/>
  <c r="F8" i="1" s="1"/>
  <c r="E7" i="1"/>
  <c r="G7" i="1" s="1"/>
  <c r="F10" i="1" l="1"/>
  <c r="F11" i="1"/>
  <c r="G8" i="1"/>
  <c r="F7" i="1"/>
  <c r="E10" i="9"/>
  <c r="D10" i="9"/>
  <c r="F10" i="9" s="1"/>
  <c r="E6" i="9" l="1"/>
  <c r="D6" i="9"/>
  <c r="E5" i="1"/>
  <c r="G5" i="1" s="1"/>
  <c r="E4" i="1"/>
  <c r="F4" i="1" s="1"/>
  <c r="F5" i="1" l="1"/>
  <c r="G4" i="1"/>
  <c r="F6" i="9"/>
</calcChain>
</file>

<file path=xl/comments1.xml><?xml version="1.0" encoding="utf-8"?>
<comments xmlns="http://schemas.openxmlformats.org/spreadsheetml/2006/main">
  <authors>
    <author>Lesa Hoffman</author>
  </authors>
  <commentList>
    <comment ref="C2" authorId="0">
      <text>
        <r>
          <rPr>
            <b/>
            <sz val="9"/>
            <color indexed="81"/>
            <rFont val="Tahoma"/>
            <charset val="1"/>
          </rPr>
          <t>Lesa Hoffman:</t>
        </r>
        <r>
          <rPr>
            <sz val="9"/>
            <color indexed="81"/>
            <rFont val="Tahoma"/>
            <charset val="1"/>
          </rPr>
          <t xml:space="preserve">
I am including all model parameters in this count, although in REML only the variance model parameters "count". The difference between models should be the same either way, though.</t>
        </r>
      </text>
    </comment>
  </commentList>
</comments>
</file>

<file path=xl/sharedStrings.xml><?xml version="1.0" encoding="utf-8"?>
<sst xmlns="http://schemas.openxmlformats.org/spreadsheetml/2006/main" count="204" uniqueCount="100">
  <si>
    <t>Model</t>
  </si>
  <si>
    <t>Term</t>
  </si>
  <si>
    <t>Random Variance</t>
  </si>
  <si>
    <t>Fixed Effect</t>
  </si>
  <si>
    <t>1.96*SD</t>
  </si>
  <si>
    <t>Intercept</t>
  </si>
  <si>
    <t>Lower CI</t>
  </si>
  <si>
    <t>Upper CI</t>
  </si>
  <si>
    <t>Linear</t>
  </si>
  <si>
    <t>Note: It is your job to keep track of whether deviance should go up or down! 
These formulas work with ABSOLUTE VALUES.</t>
  </si>
  <si>
    <t>Model 
DF</t>
  </si>
  <si>
    <t>DF 
Diff</t>
  </si>
  <si>
    <t>Exact p 
Value</t>
  </si>
  <si>
    <t>Residual Variance</t>
  </si>
  <si>
    <t>95% Random Effects Confidence Interval Calculator</t>
  </si>
  <si>
    <t>(-2LL) 
Deviance</t>
  </si>
  <si>
    <t>Abs Value 
-2LL Diff</t>
  </si>
  <si>
    <t>Test of random linear slope variance and covariance</t>
  </si>
  <si>
    <t>Fixed Quadratic, Random Intercept for Years since Birth</t>
  </si>
  <si>
    <t>Fixed Quadratic, Random Linear for Years since Birth</t>
  </si>
  <si>
    <t>Fixed Quadratic, Random Intercept for Years to Death</t>
  </si>
  <si>
    <t>Fixed Quadratic, Random Linear for Years to Death</t>
  </si>
  <si>
    <t>Eq: 10.1: Fixed Quadratic, Random Linear for Years to Death</t>
  </si>
  <si>
    <t>Eq: 10.1: Fixed Quadratic, Random Linear for Years since Birth</t>
  </si>
  <si>
    <t>Fixed Quadratic, Random Linear for Years in Study</t>
  </si>
  <si>
    <t>Fixed Quadratic, Random Intercept for Years in Study</t>
  </si>
  <si>
    <t>Eq: 10.1: Fixed Quadratic, Random Linear for Years in Study</t>
  </si>
  <si>
    <t>Model Effects</t>
  </si>
  <si>
    <t>Years since Birth (0 = 84)
+ Contextual Birth Cohort</t>
  </si>
  <si>
    <t>Years in Study (0 = 0)
+ Total Birth Cohort</t>
  </si>
  <si>
    <t xml:space="preserve">Est </t>
  </si>
  <si>
    <t xml:space="preserve">SE </t>
  </si>
  <si>
    <r>
      <rPr>
        <i/>
        <sz val="12"/>
        <rFont val="Times New Roman"/>
        <family val="1"/>
      </rPr>
      <t>p</t>
    </r>
    <r>
      <rPr>
        <sz val="12"/>
        <rFont val="Times New Roman"/>
        <family val="1"/>
      </rPr>
      <t xml:space="preserve"> &lt; </t>
    </r>
  </si>
  <si>
    <t>Model for the Means</t>
  </si>
  <si>
    <t>Age</t>
  </si>
  <si>
    <t>Age - 84</t>
  </si>
  <si>
    <t>Linear Slope</t>
  </si>
  <si>
    <t>Quadratic Slope</t>
  </si>
  <si>
    <t>Cohort</t>
  </si>
  <si>
    <t>Contextual Linear Birth Cohort on Intercept</t>
  </si>
  <si>
    <t>Began at Age 80</t>
  </si>
  <si>
    <t>Contextual Quadratic Birth Cohort on Intercept</t>
  </si>
  <si>
    <t>Contextual Linear Birth Cohort on Linear Slope</t>
  </si>
  <si>
    <t>Began at Age 84</t>
  </si>
  <si>
    <t>Total Linear Birth Cohort on Intercept</t>
  </si>
  <si>
    <t>Total Quadratic Birth Cohort on Intercept</t>
  </si>
  <si>
    <t>Began at Age 88</t>
  </si>
  <si>
    <t>Total Linear Birth Cohort on Linear Slope</t>
  </si>
  <si>
    <t>Age Convergence</t>
  </si>
  <si>
    <t>Model for the Variance</t>
  </si>
  <si>
    <t>Intercept Variance</t>
  </si>
  <si>
    <t>Linear Slope Variance</t>
  </si>
  <si>
    <t xml:space="preserve">  .004</t>
  </si>
  <si>
    <t xml:space="preserve">  .002</t>
  </si>
  <si>
    <t>Intercept-Slope Covariance</t>
  </si>
  <si>
    <t xml:space="preserve">  .053</t>
  </si>
  <si>
    <t xml:space="preserve">  .008</t>
  </si>
  <si>
    <t>Age - 80</t>
  </si>
  <si>
    <t>Total R2</t>
  </si>
  <si>
    <t>Age - 88</t>
  </si>
  <si>
    <t>ML Model Fit</t>
  </si>
  <si>
    <t>Number of Parameters</t>
  </si>
  <si>
    <t>(-2LL)</t>
  </si>
  <si>
    <t>AIC</t>
  </si>
  <si>
    <t>BIC</t>
  </si>
  <si>
    <t>Unconditional</t>
  </si>
  <si>
    <t>Unconditional Models</t>
  </si>
  <si>
    <t>Years to Death (0 = -7)
+ Contextual Death Cohort</t>
  </si>
  <si>
    <t>Years in Study (0 = 0)
+ Total Death Cohort</t>
  </si>
  <si>
    <t>Years to Death</t>
  </si>
  <si>
    <t xml:space="preserve">  .001</t>
  </si>
  <si>
    <t>Contextual Linear Death Cohort on Intercept</t>
  </si>
  <si>
    <t>Began at 11 YTD</t>
  </si>
  <si>
    <t>Contextual Quadratic Death Cohort on Intercept</t>
  </si>
  <si>
    <t>Contextual Linear Death Cohort on Linear Slope</t>
  </si>
  <si>
    <t>Began at 7 YTD</t>
  </si>
  <si>
    <t>Total Linear Death Cohort on Intercept</t>
  </si>
  <si>
    <t>Total Quadratic Death Cohort on Intercept</t>
  </si>
  <si>
    <t>Began at 3 YTD</t>
  </si>
  <si>
    <t>Total Linear Death Cohort on Linear Slope</t>
  </si>
  <si>
    <t>YTD Convergence</t>
  </si>
  <si>
    <t xml:space="preserve">  .712</t>
  </si>
  <si>
    <t xml:space="preserve">  .005</t>
  </si>
  <si>
    <t>YTD +11</t>
  </si>
  <si>
    <t>YTD + 7</t>
  </si>
  <si>
    <t>YTD + 3</t>
  </si>
  <si>
    <t>Years in Study (0 = 0)
+ Total Birth and Death Cohorts</t>
  </si>
  <si>
    <t>Years in Study</t>
  </si>
  <si>
    <t>Birth</t>
  </si>
  <si>
    <t>Death</t>
  </si>
  <si>
    <t>Began at Age 80, 11 YTD</t>
  </si>
  <si>
    <t>Began at Age 80, 7 YTD</t>
  </si>
  <si>
    <t>Began at Age 84, 11 YTD</t>
  </si>
  <si>
    <t>Began at Age 84, 7 YTD</t>
  </si>
  <si>
    <t>Began at Age 88, 11 YTD</t>
  </si>
  <si>
    <t>Began at Age 88, 7 YTD</t>
  </si>
  <si>
    <t>Eq: 10.2: Add Birth Cohort Contextual Effects</t>
  </si>
  <si>
    <t>Test of 3 fixed effects</t>
  </si>
  <si>
    <t>Eq: 10.2: Add Death Cohort Contextual Effects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</si>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</sst>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.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MS Sans Serif"/>
      <family val="2"/>
    </font>
    <font>
      <sz val="12"/>
      <name val="Times New Roman"/>
      <family val="1"/>
    </font>
    <font>
      <i/>
      <sz val="12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0" fontId="6" fillId="0" borderId="0"/>
    <xf numFmtId="0" fontId="5" fillId="0" borderId="0"/>
    <xf numFmtId="0" fontId="1" fillId="0" borderId="0"/>
    <xf numFmtId="0" fontId="10" fillId="0" borderId="0"/>
  </cellStyleXfs>
  <cellXfs count="82">
    <xf numFmtId="0" fontId="0" fillId="0" borderId="0" xfId="0"/>
    <xf numFmtId="2" fontId="0" fillId="0" borderId="0" xfId="0" applyNumberFormat="1"/>
    <xf numFmtId="0" fontId="6" fillId="0" borderId="0" xfId="2"/>
    <xf numFmtId="0" fontId="7" fillId="0" borderId="0" xfId="2" applyFont="1" applyAlignment="1">
      <alignment horizontal="center"/>
    </xf>
    <xf numFmtId="165" fontId="6" fillId="0" borderId="0" xfId="2" applyNumberFormat="1" applyAlignment="1">
      <alignment horizontal="center"/>
    </xf>
    <xf numFmtId="0" fontId="6" fillId="0" borderId="0" xfId="2" applyAlignment="1">
      <alignment horizontal="center"/>
    </xf>
    <xf numFmtId="1" fontId="6" fillId="0" borderId="0" xfId="2" applyNumberFormat="1" applyAlignment="1">
      <alignment horizontal="center"/>
    </xf>
    <xf numFmtId="0" fontId="7" fillId="0" borderId="1" xfId="2" applyFont="1" applyBorder="1" applyAlignment="1">
      <alignment horizontal="center" vertical="center" wrapText="1"/>
    </xf>
    <xf numFmtId="0" fontId="6" fillId="0" borderId="0" xfId="2" applyFont="1" applyAlignment="1">
      <alignment horizontal="left" indent="2"/>
    </xf>
    <xf numFmtId="0" fontId="7" fillId="0" borderId="0" xfId="2" applyFont="1" applyBorder="1" applyAlignment="1">
      <alignment horizontal="center" vertical="center" wrapText="1"/>
    </xf>
    <xf numFmtId="166" fontId="7" fillId="0" borderId="1" xfId="2" applyNumberFormat="1" applyFont="1" applyBorder="1" applyAlignment="1">
      <alignment horizontal="center" vertical="center" wrapText="1"/>
    </xf>
    <xf numFmtId="166" fontId="7" fillId="0" borderId="0" xfId="2" applyNumberFormat="1" applyFont="1" applyBorder="1" applyAlignment="1">
      <alignment horizontal="center" vertical="center" wrapText="1"/>
    </xf>
    <xf numFmtId="166" fontId="6" fillId="0" borderId="0" xfId="2" applyNumberFormat="1" applyAlignment="1">
      <alignment horizontal="center"/>
    </xf>
    <xf numFmtId="166" fontId="6" fillId="0" borderId="0" xfId="2" applyNumberFormat="1"/>
    <xf numFmtId="0" fontId="0" fillId="0" borderId="0" xfId="2" applyFont="1"/>
    <xf numFmtId="0" fontId="0" fillId="0" borderId="0" xfId="2" applyFont="1" applyAlignment="1">
      <alignment horizontal="left" indent="2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5" fontId="7" fillId="0" borderId="1" xfId="2" applyNumberFormat="1" applyFont="1" applyBorder="1" applyAlignment="1">
      <alignment horizontal="center" vertical="center" wrapText="1"/>
    </xf>
    <xf numFmtId="165" fontId="7" fillId="0" borderId="0" xfId="2" applyNumberFormat="1" applyFont="1" applyBorder="1" applyAlignment="1">
      <alignment horizontal="center" vertical="center" wrapText="1"/>
    </xf>
    <xf numFmtId="165" fontId="6" fillId="0" borderId="0" xfId="2" applyNumberFormat="1"/>
    <xf numFmtId="164" fontId="7" fillId="0" borderId="1" xfId="2" applyNumberFormat="1" applyFont="1" applyBorder="1" applyAlignment="1">
      <alignment horizontal="center" vertical="center" wrapText="1"/>
    </xf>
    <xf numFmtId="164" fontId="7" fillId="0" borderId="0" xfId="2" applyNumberFormat="1" applyFont="1" applyBorder="1" applyAlignment="1">
      <alignment horizontal="center" vertical="center" wrapText="1"/>
    </xf>
    <xf numFmtId="164" fontId="6" fillId="0" borderId="0" xfId="2" applyNumberFormat="1" applyAlignment="1">
      <alignment horizontal="center"/>
    </xf>
    <xf numFmtId="164" fontId="6" fillId="0" borderId="0" xfId="2" applyNumberFormat="1"/>
    <xf numFmtId="2" fontId="2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7" fillId="0" borderId="1" xfId="2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49" fontId="11" fillId="0" borderId="0" xfId="5" applyNumberFormat="1" applyFont="1" applyFill="1"/>
    <xf numFmtId="49" fontId="11" fillId="0" borderId="0" xfId="5" applyNumberFormat="1" applyFont="1" applyFill="1" applyAlignment="1">
      <alignment horizontal="center"/>
    </xf>
    <xf numFmtId="49" fontId="11" fillId="0" borderId="0" xfId="5" applyNumberFormat="1" applyFont="1" applyFill="1" applyAlignment="1">
      <alignment horizontal="center" wrapText="1"/>
    </xf>
    <xf numFmtId="49" fontId="11" fillId="0" borderId="0" xfId="5" applyNumberFormat="1" applyFont="1" applyFill="1" applyAlignment="1">
      <alignment wrapText="1"/>
    </xf>
    <xf numFmtId="0" fontId="11" fillId="0" borderId="3" xfId="5" applyFont="1" applyFill="1" applyBorder="1" applyAlignment="1">
      <alignment horizontal="center" vertical="center"/>
    </xf>
    <xf numFmtId="0" fontId="11" fillId="0" borderId="3" xfId="5" applyFont="1" applyFill="1" applyBorder="1"/>
    <xf numFmtId="2" fontId="11" fillId="0" borderId="2" xfId="5" applyNumberFormat="1" applyFont="1" applyFill="1" applyBorder="1" applyAlignment="1">
      <alignment horizontal="center" wrapText="1"/>
    </xf>
    <xf numFmtId="2" fontId="11" fillId="0" borderId="3" xfId="5" applyNumberFormat="1" applyFont="1" applyFill="1" applyBorder="1" applyAlignment="1">
      <alignment wrapText="1"/>
    </xf>
    <xf numFmtId="0" fontId="11" fillId="0" borderId="0" xfId="5" applyFont="1" applyFill="1"/>
    <xf numFmtId="0" fontId="11" fillId="0" borderId="1" xfId="5" applyFont="1" applyFill="1" applyBorder="1" applyAlignment="1">
      <alignment horizontal="center" vertical="center"/>
    </xf>
    <xf numFmtId="0" fontId="11" fillId="0" borderId="0" xfId="5" applyFont="1" applyFill="1" applyBorder="1"/>
    <xf numFmtId="0" fontId="11" fillId="0" borderId="1" xfId="5" applyFont="1" applyFill="1" applyBorder="1" applyAlignment="1">
      <alignment horizontal="center"/>
    </xf>
    <xf numFmtId="2" fontId="11" fillId="0" borderId="1" xfId="5" applyNumberFormat="1" applyFont="1" applyFill="1" applyBorder="1" applyAlignment="1">
      <alignment horizontal="center"/>
    </xf>
    <xf numFmtId="2" fontId="11" fillId="0" borderId="0" xfId="5" applyNumberFormat="1" applyFont="1" applyFill="1" applyBorder="1"/>
    <xf numFmtId="0" fontId="13" fillId="0" borderId="3" xfId="5" applyFont="1" applyFill="1" applyBorder="1" applyAlignment="1"/>
    <xf numFmtId="2" fontId="11" fillId="0" borderId="0" xfId="5" applyNumberFormat="1" applyFont="1" applyFill="1"/>
    <xf numFmtId="2" fontId="11" fillId="0" borderId="0" xfId="5" applyNumberFormat="1" applyFont="1" applyFill="1" applyAlignment="1">
      <alignment horizontal="center"/>
    </xf>
    <xf numFmtId="2" fontId="11" fillId="0" borderId="0" xfId="5" applyNumberFormat="1" applyFont="1" applyFill="1" applyAlignment="1">
      <alignment horizontal="right"/>
    </xf>
    <xf numFmtId="2" fontId="11" fillId="0" borderId="0" xfId="5" applyNumberFormat="1" applyFont="1" applyFill="1" applyBorder="1" applyAlignment="1">
      <alignment horizontal="left" wrapText="1"/>
    </xf>
    <xf numFmtId="2" fontId="11" fillId="0" borderId="0" xfId="5" applyNumberFormat="1" applyFont="1" applyFill="1" applyBorder="1" applyAlignment="1">
      <alignment horizontal="center"/>
    </xf>
    <xf numFmtId="2" fontId="14" fillId="0" borderId="0" xfId="5" applyNumberFormat="1" applyFont="1" applyFill="1" applyBorder="1" applyAlignment="1">
      <alignment horizontal="right"/>
    </xf>
    <xf numFmtId="2" fontId="11" fillId="0" borderId="0" xfId="5" applyNumberFormat="1" applyFont="1" applyFill="1" applyBorder="1" applyAlignment="1">
      <alignment horizontal="right"/>
    </xf>
    <xf numFmtId="167" fontId="11" fillId="0" borderId="0" xfId="5" applyNumberFormat="1" applyFont="1" applyFill="1" applyBorder="1" applyAlignment="1">
      <alignment horizontal="right"/>
    </xf>
    <xf numFmtId="1" fontId="11" fillId="0" borderId="0" xfId="5" applyNumberFormat="1" applyFont="1" applyFill="1"/>
    <xf numFmtId="2" fontId="11" fillId="0" borderId="0" xfId="5" applyNumberFormat="1" applyFont="1" applyFill="1" applyBorder="1" applyAlignment="1">
      <alignment wrapText="1"/>
    </xf>
    <xf numFmtId="0" fontId="13" fillId="0" borderId="0" xfId="5" applyFont="1" applyFill="1" applyAlignment="1"/>
    <xf numFmtId="167" fontId="11" fillId="0" borderId="0" xfId="5" applyNumberFormat="1" applyFont="1" applyFill="1" applyAlignment="1">
      <alignment horizontal="right"/>
    </xf>
    <xf numFmtId="2" fontId="11" fillId="0" borderId="0" xfId="5" applyNumberFormat="1" applyFont="1" applyFill="1" applyBorder="1" applyAlignment="1">
      <alignment horizontal="left"/>
    </xf>
    <xf numFmtId="165" fontId="11" fillId="0" borderId="0" xfId="5" applyNumberFormat="1" applyFont="1" applyFill="1" applyBorder="1" applyAlignment="1">
      <alignment horizontal="right"/>
    </xf>
    <xf numFmtId="165" fontId="11" fillId="0" borderId="0" xfId="5" applyNumberFormat="1" applyFont="1" applyFill="1" applyBorder="1" applyAlignment="1">
      <alignment horizontal="center"/>
    </xf>
    <xf numFmtId="2" fontId="13" fillId="0" borderId="0" xfId="5" applyNumberFormat="1" applyFont="1" applyFill="1" applyBorder="1" applyAlignment="1"/>
    <xf numFmtId="1" fontId="11" fillId="0" borderId="0" xfId="5" applyNumberFormat="1" applyFont="1" applyFill="1" applyBorder="1" applyAlignment="1">
      <alignment horizontal="right"/>
    </xf>
    <xf numFmtId="164" fontId="11" fillId="0" borderId="0" xfId="5" applyNumberFormat="1" applyFont="1" applyFill="1" applyBorder="1" applyAlignment="1">
      <alignment horizontal="right"/>
    </xf>
    <xf numFmtId="2" fontId="11" fillId="0" borderId="1" xfId="5" applyNumberFormat="1" applyFont="1" applyFill="1" applyBorder="1" applyAlignment="1">
      <alignment horizontal="left"/>
    </xf>
    <xf numFmtId="2" fontId="11" fillId="0" borderId="1" xfId="5" applyNumberFormat="1" applyFont="1" applyFill="1" applyBorder="1"/>
    <xf numFmtId="164" fontId="11" fillId="0" borderId="1" xfId="5" applyNumberFormat="1" applyFont="1" applyFill="1" applyBorder="1" applyAlignment="1">
      <alignment horizontal="right"/>
    </xf>
    <xf numFmtId="2" fontId="11" fillId="0" borderId="3" xfId="5" applyNumberFormat="1" applyFont="1" applyFill="1" applyBorder="1"/>
    <xf numFmtId="2" fontId="11" fillId="0" borderId="3" xfId="5" applyNumberFormat="1" applyFont="1" applyFill="1" applyBorder="1" applyAlignment="1">
      <alignment horizontal="center"/>
    </xf>
    <xf numFmtId="2" fontId="14" fillId="0" borderId="3" xfId="5" applyNumberFormat="1" applyFont="1" applyFill="1" applyBorder="1"/>
    <xf numFmtId="2" fontId="14" fillId="0" borderId="3" xfId="5" applyNumberFormat="1" applyFont="1" applyFill="1" applyBorder="1" applyAlignment="1">
      <alignment horizontal="right"/>
    </xf>
    <xf numFmtId="2" fontId="14" fillId="0" borderId="0" xfId="5" applyNumberFormat="1" applyFont="1" applyFill="1" applyBorder="1"/>
    <xf numFmtId="165" fontId="11" fillId="0" borderId="0" xfId="5" applyNumberFormat="1" applyFont="1" applyFill="1" applyBorder="1"/>
    <xf numFmtId="165" fontId="11" fillId="0" borderId="0" xfId="5" applyNumberFormat="1" applyFont="1" applyFill="1"/>
    <xf numFmtId="0" fontId="13" fillId="0" borderId="0" xfId="5" applyFont="1" applyFill="1" applyBorder="1" applyAlignment="1">
      <alignment horizontal="left"/>
    </xf>
    <xf numFmtId="0" fontId="13" fillId="0" borderId="0" xfId="5" applyFont="1" applyFill="1" applyAlignment="1">
      <alignment horizontal="left"/>
    </xf>
    <xf numFmtId="2" fontId="13" fillId="0" borderId="0" xfId="5" applyNumberFormat="1" applyFont="1" applyFill="1" applyBorder="1" applyAlignment="1">
      <alignment horizontal="left"/>
    </xf>
    <xf numFmtId="2" fontId="11" fillId="0" borderId="0" xfId="0" applyNumberFormat="1" applyFont="1" applyFill="1" applyBorder="1"/>
    <xf numFmtId="2" fontId="11" fillId="0" borderId="0" xfId="0" applyNumberFormat="1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/>
    <xf numFmtId="2" fontId="11" fillId="0" borderId="0" xfId="0" applyNumberFormat="1" applyFont="1" applyFill="1" applyBorder="1" applyAlignment="1">
      <alignment horizontal="right"/>
    </xf>
    <xf numFmtId="0" fontId="14" fillId="0" borderId="0" xfId="5" applyFont="1" applyFill="1"/>
  </cellXfs>
  <cellStyles count="6">
    <cellStyle name="Normal" xfId="0" builtinId="0"/>
    <cellStyle name="Normal 2" xfId="1"/>
    <cellStyle name="Normal 2 2" xfId="2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2415505332424"/>
          <c:y val="0.15419684554329433"/>
          <c:w val="0.86395630847960214"/>
          <c:h val="0.66370880669880516"/>
        </c:manualLayout>
      </c:layout>
      <c:lineChart>
        <c:grouping val="standard"/>
        <c:varyColors val="0"/>
        <c:ser>
          <c:idx val="0"/>
          <c:order val="0"/>
          <c:tx>
            <c:strRef>
              <c:f>'Figure 10.2'!$N$8</c:f>
              <c:strCache>
                <c:ptCount val="1"/>
                <c:pt idx="0">
                  <c:v>Began at Age 80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'Figure 10.2'!$P$4:$V$4</c:f>
              <c:numCache>
                <c:formatCode>General</c:formatCode>
                <c:ptCount val="7"/>
                <c:pt idx="0">
                  <c:v>82</c:v>
                </c:pt>
                <c:pt idx="1">
                  <c:v>84</c:v>
                </c:pt>
                <c:pt idx="2">
                  <c:v>86</c:v>
                </c:pt>
                <c:pt idx="3">
                  <c:v>88</c:v>
                </c:pt>
                <c:pt idx="4">
                  <c:v>90</c:v>
                </c:pt>
                <c:pt idx="5">
                  <c:v>92</c:v>
                </c:pt>
                <c:pt idx="6">
                  <c:v>94</c:v>
                </c:pt>
              </c:numCache>
            </c:numRef>
          </c:cat>
          <c:val>
            <c:numRef>
              <c:f>'Figure 10.2'!$P$8:$V$8</c:f>
              <c:numCache>
                <c:formatCode>0.00</c:formatCode>
                <c:ptCount val="7"/>
                <c:pt idx="0">
                  <c:v>10.722899999999999</c:v>
                </c:pt>
                <c:pt idx="1">
                  <c:v>10.49146</c:v>
                </c:pt>
                <c:pt idx="2">
                  <c:v>9.8968999999999987</c:v>
                </c:pt>
                <c:pt idx="3">
                  <c:v>8.9392199999999988</c:v>
                </c:pt>
              </c:numCache>
            </c:numRef>
          </c:val>
          <c:smooth val="0"/>
        </c:ser>
        <c:ser>
          <c:idx val="1"/>
          <c:order val="1"/>
          <c:spPr>
            <a:ln w="19050">
              <a:solidFill>
                <a:prstClr val="black"/>
              </a:solidFill>
              <a:prstDash val="sysDot"/>
            </a:ln>
          </c:spPr>
          <c:marker>
            <c:symbol val="square"/>
            <c:size val="4"/>
            <c:spPr>
              <a:noFill/>
              <a:ln>
                <a:solidFill>
                  <a:sysClr val="windowText" lastClr="000000"/>
                </a:solidFill>
              </a:ln>
            </c:spPr>
          </c:marker>
          <c:cat>
            <c:numRef>
              <c:f>'Figure 10.2'!$P$4:$V$4</c:f>
              <c:numCache>
                <c:formatCode>General</c:formatCode>
                <c:ptCount val="7"/>
                <c:pt idx="0">
                  <c:v>82</c:v>
                </c:pt>
                <c:pt idx="1">
                  <c:v>84</c:v>
                </c:pt>
                <c:pt idx="2">
                  <c:v>86</c:v>
                </c:pt>
                <c:pt idx="3">
                  <c:v>88</c:v>
                </c:pt>
                <c:pt idx="4">
                  <c:v>90</c:v>
                </c:pt>
                <c:pt idx="5">
                  <c:v>92</c:v>
                </c:pt>
                <c:pt idx="6">
                  <c:v>94</c:v>
                </c:pt>
              </c:numCache>
            </c:numRef>
          </c:cat>
          <c:val>
            <c:numRef>
              <c:f>'Figure 10.2'!$P$9:$V$9</c:f>
              <c:numCache>
                <c:formatCode>0.00</c:formatCode>
                <c:ptCount val="7"/>
                <c:pt idx="3">
                  <c:v>8.9392199999999988</c:v>
                </c:pt>
                <c:pt idx="4">
                  <c:v>7.6184199999999986</c:v>
                </c:pt>
                <c:pt idx="5">
                  <c:v>5.9344999999999981</c:v>
                </c:pt>
                <c:pt idx="6">
                  <c:v>3.887459999999999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10.2'!$N$10</c:f>
              <c:strCache>
                <c:ptCount val="1"/>
                <c:pt idx="0">
                  <c:v>Began at Age 84</c:v>
                </c:pt>
              </c:strCache>
            </c:strRef>
          </c:tx>
          <c:spPr>
            <a:ln w="15875">
              <a:solidFill>
                <a:prstClr val="black"/>
              </a:solidFill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'Figure 10.2'!$P$4:$V$4</c:f>
              <c:numCache>
                <c:formatCode>General</c:formatCode>
                <c:ptCount val="7"/>
                <c:pt idx="0">
                  <c:v>82</c:v>
                </c:pt>
                <c:pt idx="1">
                  <c:v>84</c:v>
                </c:pt>
                <c:pt idx="2">
                  <c:v>86</c:v>
                </c:pt>
                <c:pt idx="3">
                  <c:v>88</c:v>
                </c:pt>
                <c:pt idx="4">
                  <c:v>90</c:v>
                </c:pt>
                <c:pt idx="5">
                  <c:v>92</c:v>
                </c:pt>
                <c:pt idx="6">
                  <c:v>94</c:v>
                </c:pt>
              </c:numCache>
            </c:numRef>
          </c:cat>
          <c:val>
            <c:numRef>
              <c:f>'Figure 10.2'!$P$10:$V$10</c:f>
              <c:numCache>
                <c:formatCode>0.00</c:formatCode>
                <c:ptCount val="7"/>
                <c:pt idx="1">
                  <c:v>9.4140999999999995</c:v>
                </c:pt>
                <c:pt idx="2">
                  <c:v>9.8243399999999994</c:v>
                </c:pt>
                <c:pt idx="3">
                  <c:v>9.871459999999999</c:v>
                </c:pt>
                <c:pt idx="4">
                  <c:v>9.5554599999999983</c:v>
                </c:pt>
                <c:pt idx="5">
                  <c:v>8.876339999999999</c:v>
                </c:pt>
              </c:numCache>
            </c:numRef>
          </c:val>
          <c:smooth val="0"/>
        </c:ser>
        <c:ser>
          <c:idx val="3"/>
          <c:order val="3"/>
          <c:spPr>
            <a:ln w="19050">
              <a:solidFill>
                <a:prstClr val="black"/>
              </a:solidFill>
              <a:prstDash val="sysDot"/>
            </a:ln>
          </c:spPr>
          <c:marker>
            <c:symbol val="triang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'Figure 10.2'!$P$4:$V$4</c:f>
              <c:numCache>
                <c:formatCode>General</c:formatCode>
                <c:ptCount val="7"/>
                <c:pt idx="0">
                  <c:v>82</c:v>
                </c:pt>
                <c:pt idx="1">
                  <c:v>84</c:v>
                </c:pt>
                <c:pt idx="2">
                  <c:v>86</c:v>
                </c:pt>
                <c:pt idx="3">
                  <c:v>88</c:v>
                </c:pt>
                <c:pt idx="4">
                  <c:v>90</c:v>
                </c:pt>
                <c:pt idx="5">
                  <c:v>92</c:v>
                </c:pt>
                <c:pt idx="6">
                  <c:v>94</c:v>
                </c:pt>
              </c:numCache>
            </c:numRef>
          </c:cat>
          <c:val>
            <c:numRef>
              <c:f>'Figure 10.2'!$P$11:$V$11</c:f>
              <c:numCache>
                <c:formatCode>0.00</c:formatCode>
                <c:ptCount val="7"/>
                <c:pt idx="0">
                  <c:v>8.640740000000001</c:v>
                </c:pt>
                <c:pt idx="1">
                  <c:v>9.4140999999999995</c:v>
                </c:pt>
                <c:pt idx="5">
                  <c:v>8.876339999999999</c:v>
                </c:pt>
                <c:pt idx="6">
                  <c:v>7.8340999999999994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'Figure 10.2'!$N$13</c:f>
              <c:strCache>
                <c:ptCount val="1"/>
                <c:pt idx="0">
                  <c:v>Began at Age 88</c:v>
                </c:pt>
              </c:strCache>
            </c:strRef>
          </c:tx>
          <c:spPr>
            <a:ln w="15875">
              <a:solidFill>
                <a:prstClr val="black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'Figure 10.2'!$P$4:$V$4</c:f>
              <c:numCache>
                <c:formatCode>General</c:formatCode>
                <c:ptCount val="7"/>
                <c:pt idx="0">
                  <c:v>82</c:v>
                </c:pt>
                <c:pt idx="1">
                  <c:v>84</c:v>
                </c:pt>
                <c:pt idx="2">
                  <c:v>86</c:v>
                </c:pt>
                <c:pt idx="3">
                  <c:v>88</c:v>
                </c:pt>
                <c:pt idx="4">
                  <c:v>90</c:v>
                </c:pt>
                <c:pt idx="5">
                  <c:v>92</c:v>
                </c:pt>
                <c:pt idx="6">
                  <c:v>94</c:v>
                </c:pt>
              </c:numCache>
            </c:numRef>
          </c:cat>
          <c:val>
            <c:numRef>
              <c:f>'Figure 10.2'!$P$13:$V$13</c:f>
              <c:numCache>
                <c:formatCode>0.00</c:formatCode>
                <c:ptCount val="7"/>
                <c:pt idx="3">
                  <c:v>8.3240199999999991</c:v>
                </c:pt>
                <c:pt idx="4">
                  <c:v>9.0128199999999978</c:v>
                </c:pt>
                <c:pt idx="5">
                  <c:v>9.3384999999999998</c:v>
                </c:pt>
                <c:pt idx="6">
                  <c:v>9.3010599999999997</c:v>
                </c:pt>
              </c:numCache>
            </c:numRef>
          </c:val>
          <c:smooth val="0"/>
        </c:ser>
        <c:ser>
          <c:idx val="5"/>
          <c:order val="5"/>
          <c:spPr>
            <a:ln w="19050">
              <a:solidFill>
                <a:prstClr val="black"/>
              </a:solidFill>
              <a:prstDash val="sysDot"/>
            </a:ln>
          </c:spPr>
          <c:marker>
            <c:symbol val="circle"/>
            <c:size val="4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10.2'!$P$4:$V$4</c:f>
              <c:numCache>
                <c:formatCode>General</c:formatCode>
                <c:ptCount val="7"/>
                <c:pt idx="0">
                  <c:v>82</c:v>
                </c:pt>
                <c:pt idx="1">
                  <c:v>84</c:v>
                </c:pt>
                <c:pt idx="2">
                  <c:v>86</c:v>
                </c:pt>
                <c:pt idx="3">
                  <c:v>88</c:v>
                </c:pt>
                <c:pt idx="4">
                  <c:v>90</c:v>
                </c:pt>
                <c:pt idx="5">
                  <c:v>92</c:v>
                </c:pt>
                <c:pt idx="6">
                  <c:v>94</c:v>
                </c:pt>
              </c:numCache>
            </c:numRef>
          </c:cat>
          <c:val>
            <c:numRef>
              <c:f>'Figure 10.2'!$P$12:$V$12</c:f>
              <c:numCache>
                <c:formatCode>0.00</c:formatCode>
                <c:ptCount val="7"/>
                <c:pt idx="0">
                  <c:v>4.0789000000000009</c:v>
                </c:pt>
                <c:pt idx="1">
                  <c:v>5.8570599999999997</c:v>
                </c:pt>
                <c:pt idx="2">
                  <c:v>7.2721</c:v>
                </c:pt>
                <c:pt idx="3">
                  <c:v>8.3240199999999991</c:v>
                </c:pt>
              </c:numCache>
            </c:numRef>
          </c:val>
          <c:smooth val="0"/>
        </c:ser>
        <c:ser>
          <c:idx val="6"/>
          <c:order val="6"/>
          <c:spPr>
            <a:ln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'Figure 10.2'!$P$4:$V$4</c:f>
              <c:numCache>
                <c:formatCode>General</c:formatCode>
                <c:ptCount val="7"/>
                <c:pt idx="0">
                  <c:v>82</c:v>
                </c:pt>
                <c:pt idx="1">
                  <c:v>84</c:v>
                </c:pt>
                <c:pt idx="2">
                  <c:v>86</c:v>
                </c:pt>
                <c:pt idx="3">
                  <c:v>88</c:v>
                </c:pt>
                <c:pt idx="4">
                  <c:v>90</c:v>
                </c:pt>
                <c:pt idx="5">
                  <c:v>92</c:v>
                </c:pt>
                <c:pt idx="6">
                  <c:v>94</c:v>
                </c:pt>
              </c:numCache>
            </c:numRef>
          </c:cat>
          <c:val>
            <c:numRef>
              <c:f>'Figure 10.2'!$P$14:$V$14</c:f>
              <c:numCache>
                <c:formatCode>0.00</c:formatCode>
                <c:ptCount val="7"/>
                <c:pt idx="0">
                  <c:v>9.9773400000000017</c:v>
                </c:pt>
                <c:pt idx="1">
                  <c:v>9.8246000000000002</c:v>
                </c:pt>
                <c:pt idx="2">
                  <c:v>9.6541800000000002</c:v>
                </c:pt>
                <c:pt idx="3">
                  <c:v>9.4660799999999998</c:v>
                </c:pt>
                <c:pt idx="4">
                  <c:v>9.2602999999999991</c:v>
                </c:pt>
                <c:pt idx="5">
                  <c:v>9.0368400000000015</c:v>
                </c:pt>
                <c:pt idx="6">
                  <c:v>8.7957000000000001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1616"/>
        <c:axId val="122822656"/>
      </c:lineChart>
      <c:catAx>
        <c:axId val="12075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Years since Birth</a:t>
                </a:r>
              </a:p>
            </c:rich>
          </c:tx>
          <c:layout>
            <c:manualLayout>
              <c:xMode val="edge"/>
              <c:yMode val="edge"/>
              <c:x val="0.40234434753277881"/>
              <c:y val="0.91551084507509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2822656"/>
        <c:crosses val="autoZero"/>
        <c:auto val="1"/>
        <c:lblAlgn val="ctr"/>
        <c:lblOffset val="100"/>
        <c:noMultiLvlLbl val="0"/>
      </c:catAx>
      <c:valAx>
        <c:axId val="122822656"/>
        <c:scaling>
          <c:orientation val="minMax"/>
          <c:max val="13"/>
          <c:min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Prose Recall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0751616"/>
        <c:crosses val="autoZero"/>
        <c:crossBetween val="between"/>
        <c:majorUnit val="2"/>
      </c:valAx>
    </c:plotArea>
    <c:legend>
      <c:legendPos val="t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7.7745143959704568E-2"/>
          <c:y val="2.7614949037372612E-2"/>
          <c:w val="0.89999983691083185"/>
          <c:h val="7.9985179588993316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1097072600526"/>
          <c:y val="0.15010734143269874"/>
          <c:w val="0.86395630847960214"/>
          <c:h val="0.66370880669880594"/>
        </c:manualLayout>
      </c:layout>
      <c:lineChart>
        <c:grouping val="standard"/>
        <c:varyColors val="0"/>
        <c:ser>
          <c:idx val="0"/>
          <c:order val="0"/>
          <c:tx>
            <c:strRef>
              <c:f>'Figure 10.2'!$N$23</c:f>
              <c:strCache>
                <c:ptCount val="1"/>
                <c:pt idx="0">
                  <c:v>Began at Age 80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'Figure 10.2'!$O$18:$S$18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'Figure 10.2'!$O$23:$S$23</c:f>
              <c:numCache>
                <c:formatCode>0.00</c:formatCode>
                <c:ptCount val="5"/>
                <c:pt idx="0">
                  <c:v>10.6751</c:v>
                </c:pt>
                <c:pt idx="1">
                  <c:v>10.76526</c:v>
                </c:pt>
                <c:pt idx="2">
                  <c:v>10.49086</c:v>
                </c:pt>
                <c:pt idx="3">
                  <c:v>9.8519000000000005</c:v>
                </c:pt>
                <c:pt idx="4">
                  <c:v>8.8483800000000006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'Figure 10.2'!$N$24</c:f>
              <c:strCache>
                <c:ptCount val="1"/>
                <c:pt idx="0">
                  <c:v>Began at Age 84</c:v>
                </c:pt>
              </c:strCache>
            </c:strRef>
          </c:tx>
          <c:spPr>
            <a:ln w="15875">
              <a:solidFill>
                <a:prstClr val="black"/>
              </a:solidFill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'Figure 10.2'!$O$18:$S$18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'Figure 10.2'!$Q$24:$U$24</c:f>
              <c:numCache>
                <c:formatCode>0.00</c:formatCode>
                <c:ptCount val="5"/>
                <c:pt idx="0">
                  <c:v>9.3402999999999992</c:v>
                </c:pt>
                <c:pt idx="1">
                  <c:v>9.7846199999999985</c:v>
                </c:pt>
                <c:pt idx="2">
                  <c:v>9.8643799999999988</c:v>
                </c:pt>
                <c:pt idx="3">
                  <c:v>9.5795799999999982</c:v>
                </c:pt>
                <c:pt idx="4">
                  <c:v>8.9302199999999985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'Figure 10.2'!$N$25</c:f>
              <c:strCache>
                <c:ptCount val="1"/>
                <c:pt idx="0">
                  <c:v>Began at Age 88</c:v>
                </c:pt>
              </c:strCache>
            </c:strRef>
          </c:tx>
          <c:spPr>
            <a:ln w="15875">
              <a:solidFill>
                <a:prstClr val="black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'Figure 10.2'!$O$18:$S$18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'Figure 10.2'!$S$25:$W$25</c:f>
              <c:numCache>
                <c:formatCode>0.00</c:formatCode>
                <c:ptCount val="5"/>
                <c:pt idx="0">
                  <c:v>8.2974999999999994</c:v>
                </c:pt>
                <c:pt idx="1">
                  <c:v>9.0959799999999991</c:v>
                </c:pt>
                <c:pt idx="2">
                  <c:v>9.5298999999999996</c:v>
                </c:pt>
                <c:pt idx="3">
                  <c:v>9.5992599999999975</c:v>
                </c:pt>
                <c:pt idx="4">
                  <c:v>9.304059999999998</c:v>
                </c:pt>
              </c:numCache>
            </c:numRef>
          </c:val>
          <c:smooth val="0"/>
        </c:ser>
        <c:ser>
          <c:idx val="1"/>
          <c:order val="3"/>
          <c:spPr>
            <a:ln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'Figure 10.2'!$O$18:$S$18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'Figure 10.2'!$O$26:$S$26</c:f>
              <c:numCache>
                <c:formatCode>0.00</c:formatCode>
                <c:ptCount val="5"/>
                <c:pt idx="0">
                  <c:v>9.6382999999999992</c:v>
                </c:pt>
                <c:pt idx="1">
                  <c:v>10.008139999999999</c:v>
                </c:pt>
                <c:pt idx="2">
                  <c:v>9.9944600000000001</c:v>
                </c:pt>
                <c:pt idx="3">
                  <c:v>9.5972600000000003</c:v>
                </c:pt>
                <c:pt idx="4">
                  <c:v>8.816539999999998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31520"/>
        <c:axId val="122825536"/>
      </c:lineChart>
      <c:catAx>
        <c:axId val="10193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Years in Study</a:t>
                </a:r>
              </a:p>
            </c:rich>
          </c:tx>
          <c:layout>
            <c:manualLayout>
              <c:xMode val="edge"/>
              <c:yMode val="edge"/>
              <c:x val="0.44118005615160116"/>
              <c:y val="0.911331577979157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2825536"/>
        <c:crosses val="autoZero"/>
        <c:auto val="1"/>
        <c:lblAlgn val="ctr"/>
        <c:lblOffset val="100"/>
        <c:noMultiLvlLbl val="0"/>
      </c:catAx>
      <c:valAx>
        <c:axId val="122825536"/>
        <c:scaling>
          <c:orientation val="minMax"/>
          <c:max val="13"/>
          <c:min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Prose Recall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1931520"/>
        <c:crosses val="autoZero"/>
        <c:crossBetween val="between"/>
        <c:majorUnit val="2"/>
      </c:valAx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7.7745143959704568E-2"/>
          <c:y val="2.7614949037372612E-2"/>
          <c:w val="0.89999983691083185"/>
          <c:h val="8.0065409485560263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2415505332427"/>
          <c:y val="0.15419684554329444"/>
          <c:w val="0.86395630847960214"/>
          <c:h val="0.66370880669880594"/>
        </c:manualLayout>
      </c:layout>
      <c:lineChart>
        <c:grouping val="standard"/>
        <c:varyColors val="0"/>
        <c:ser>
          <c:idx val="0"/>
          <c:order val="0"/>
          <c:tx>
            <c:strRef>
              <c:f>'Figure 10.3'!$N$8</c:f>
              <c:strCache>
                <c:ptCount val="1"/>
                <c:pt idx="0">
                  <c:v>Began at 11 YTD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'Figure 10.3'!$O$4:$T$4</c:f>
              <c:numCache>
                <c:formatCode>General</c:formatCode>
                <c:ptCount val="6"/>
                <c:pt idx="0">
                  <c:v>-11</c:v>
                </c:pt>
                <c:pt idx="1">
                  <c:v>-9</c:v>
                </c:pt>
                <c:pt idx="2">
                  <c:v>-7</c:v>
                </c:pt>
                <c:pt idx="3">
                  <c:v>-5</c:v>
                </c:pt>
                <c:pt idx="4">
                  <c:v>-3</c:v>
                </c:pt>
                <c:pt idx="5">
                  <c:v>-1</c:v>
                </c:pt>
              </c:numCache>
            </c:numRef>
          </c:cat>
          <c:val>
            <c:numRef>
              <c:f>'Figure 10.3'!$O$8:$T$8</c:f>
              <c:numCache>
                <c:formatCode>0.00</c:formatCode>
                <c:ptCount val="6"/>
                <c:pt idx="0">
                  <c:v>10.19876</c:v>
                </c:pt>
                <c:pt idx="1">
                  <c:v>10.624559999999999</c:v>
                </c:pt>
                <c:pt idx="2">
                  <c:v>10.599319999999999</c:v>
                </c:pt>
                <c:pt idx="3">
                  <c:v>10.12304</c:v>
                </c:pt>
                <c:pt idx="4">
                  <c:v>9.1957199999999979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10.3'!$N$9</c:f>
              <c:strCache>
                <c:ptCount val="1"/>
                <c:pt idx="0">
                  <c:v>Began at 11 YTD</c:v>
                </c:pt>
              </c:strCache>
            </c:strRef>
          </c:tx>
          <c:spPr>
            <a:ln w="19050">
              <a:solidFill>
                <a:prstClr val="black"/>
              </a:solidFill>
              <a:prstDash val="sysDot"/>
            </a:ln>
          </c:spPr>
          <c:marker>
            <c:symbol val="square"/>
            <c:size val="3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10.3'!$O$4:$T$4</c:f>
              <c:numCache>
                <c:formatCode>General</c:formatCode>
                <c:ptCount val="6"/>
                <c:pt idx="0">
                  <c:v>-11</c:v>
                </c:pt>
                <c:pt idx="1">
                  <c:v>-9</c:v>
                </c:pt>
                <c:pt idx="2">
                  <c:v>-7</c:v>
                </c:pt>
                <c:pt idx="3">
                  <c:v>-5</c:v>
                </c:pt>
                <c:pt idx="4">
                  <c:v>-3</c:v>
                </c:pt>
                <c:pt idx="5">
                  <c:v>-1</c:v>
                </c:pt>
              </c:numCache>
            </c:numRef>
          </c:cat>
          <c:val>
            <c:numRef>
              <c:f>'Figure 10.3'!$O$9:$T$9</c:f>
              <c:numCache>
                <c:formatCode>0.00</c:formatCode>
                <c:ptCount val="6"/>
                <c:pt idx="4">
                  <c:v>9.1957199999999979</c:v>
                </c:pt>
                <c:pt idx="5">
                  <c:v>7.8173599999999999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10.3'!$N$10</c:f>
              <c:strCache>
                <c:ptCount val="1"/>
                <c:pt idx="0">
                  <c:v>Began at 7 YTD</c:v>
                </c:pt>
              </c:strCache>
            </c:strRef>
          </c:tx>
          <c:spPr>
            <a:ln w="15875">
              <a:solidFill>
                <a:prstClr val="black"/>
              </a:solidFill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'Figure 10.3'!$O$4:$T$4</c:f>
              <c:numCache>
                <c:formatCode>General</c:formatCode>
                <c:ptCount val="6"/>
                <c:pt idx="0">
                  <c:v>-11</c:v>
                </c:pt>
                <c:pt idx="1">
                  <c:v>-9</c:v>
                </c:pt>
                <c:pt idx="2">
                  <c:v>-7</c:v>
                </c:pt>
                <c:pt idx="3">
                  <c:v>-5</c:v>
                </c:pt>
                <c:pt idx="4">
                  <c:v>-3</c:v>
                </c:pt>
                <c:pt idx="5">
                  <c:v>-1</c:v>
                </c:pt>
              </c:numCache>
            </c:numRef>
          </c:cat>
          <c:val>
            <c:numRef>
              <c:f>'Figure 10.3'!$O$10:$T$10</c:f>
              <c:numCache>
                <c:formatCode>0.00</c:formatCode>
                <c:ptCount val="6"/>
                <c:pt idx="2">
                  <c:v>9.7493999999999996</c:v>
                </c:pt>
                <c:pt idx="3">
                  <c:v>9.9504800000000007</c:v>
                </c:pt>
                <c:pt idx="4">
                  <c:v>9.7005199999999991</c:v>
                </c:pt>
                <c:pt idx="5">
                  <c:v>8.9995200000000004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'Figure 10.3'!$N$11</c:f>
              <c:strCache>
                <c:ptCount val="1"/>
                <c:pt idx="0">
                  <c:v>Began at 7 YTD</c:v>
                </c:pt>
              </c:strCache>
            </c:strRef>
          </c:tx>
          <c:spPr>
            <a:ln w="19050">
              <a:solidFill>
                <a:prstClr val="black"/>
              </a:solidFill>
              <a:prstDash val="sysDot"/>
            </a:ln>
          </c:spPr>
          <c:marker>
            <c:symbol val="triangle"/>
            <c:size val="4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10.3'!$O$4:$T$4</c:f>
              <c:numCache>
                <c:formatCode>General</c:formatCode>
                <c:ptCount val="6"/>
                <c:pt idx="0">
                  <c:v>-11</c:v>
                </c:pt>
                <c:pt idx="1">
                  <c:v>-9</c:v>
                </c:pt>
                <c:pt idx="2">
                  <c:v>-7</c:v>
                </c:pt>
                <c:pt idx="3">
                  <c:v>-5</c:v>
                </c:pt>
                <c:pt idx="4">
                  <c:v>-3</c:v>
                </c:pt>
                <c:pt idx="5">
                  <c:v>-1</c:v>
                </c:pt>
              </c:numCache>
            </c:numRef>
          </c:cat>
          <c:val>
            <c:numRef>
              <c:f>'Figure 10.3'!$O$11:$T$11</c:f>
              <c:numCache>
                <c:formatCode>0.00</c:formatCode>
                <c:ptCount val="6"/>
                <c:pt idx="0">
                  <c:v>7.9941200000000006</c:v>
                </c:pt>
                <c:pt idx="1">
                  <c:v>9.0972799999999996</c:v>
                </c:pt>
                <c:pt idx="2">
                  <c:v>9.7493999999999996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'Figure 10.3'!$N$12</c:f>
              <c:strCache>
                <c:ptCount val="1"/>
                <c:pt idx="0">
                  <c:v>Began at 3 YTD</c:v>
                </c:pt>
              </c:strCache>
            </c:strRef>
          </c:tx>
          <c:spPr>
            <a:ln w="15875">
              <a:solidFill>
                <a:prstClr val="black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'Figure 10.3'!$O$4:$T$4</c:f>
              <c:numCache>
                <c:formatCode>General</c:formatCode>
                <c:ptCount val="6"/>
                <c:pt idx="0">
                  <c:v>-11</c:v>
                </c:pt>
                <c:pt idx="1">
                  <c:v>-9</c:v>
                </c:pt>
                <c:pt idx="2">
                  <c:v>-7</c:v>
                </c:pt>
                <c:pt idx="3">
                  <c:v>-5</c:v>
                </c:pt>
                <c:pt idx="4">
                  <c:v>-3</c:v>
                </c:pt>
                <c:pt idx="5">
                  <c:v>-1</c:v>
                </c:pt>
              </c:numCache>
            </c:numRef>
          </c:cat>
          <c:val>
            <c:numRef>
              <c:f>'Figure 10.3'!$O$12:$T$12</c:f>
              <c:numCache>
                <c:formatCode>0.00</c:formatCode>
                <c:ptCount val="6"/>
                <c:pt idx="4">
                  <c:v>9.0875599999999999</c:v>
                </c:pt>
                <c:pt idx="5">
                  <c:v>9.0639199999999995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'Figure 10.3'!$N$13</c:f>
              <c:strCache>
                <c:ptCount val="1"/>
                <c:pt idx="0">
                  <c:v>Began at 3 YTD</c:v>
                </c:pt>
              </c:strCache>
            </c:strRef>
          </c:tx>
          <c:spPr>
            <a:ln w="19050">
              <a:solidFill>
                <a:prstClr val="black"/>
              </a:solidFill>
              <a:prstDash val="sysDot"/>
            </a:ln>
          </c:spPr>
          <c:marker>
            <c:symbol val="circle"/>
            <c:size val="4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10.3'!$O$4:$T$4</c:f>
              <c:numCache>
                <c:formatCode>General</c:formatCode>
                <c:ptCount val="6"/>
                <c:pt idx="0">
                  <c:v>-11</c:v>
                </c:pt>
                <c:pt idx="1">
                  <c:v>-9</c:v>
                </c:pt>
                <c:pt idx="2">
                  <c:v>-7</c:v>
                </c:pt>
                <c:pt idx="3">
                  <c:v>-5</c:v>
                </c:pt>
                <c:pt idx="4">
                  <c:v>-3</c:v>
                </c:pt>
                <c:pt idx="5">
                  <c:v>-1</c:v>
                </c:pt>
              </c:numCache>
            </c:numRef>
          </c:cat>
          <c:val>
            <c:numRef>
              <c:f>'Figure 10.3'!$O$13:$T$13</c:f>
              <c:numCache>
                <c:formatCode>0.00</c:formatCode>
                <c:ptCount val="6"/>
                <c:pt idx="0">
                  <c:v>4.6717200000000005</c:v>
                </c:pt>
                <c:pt idx="1">
                  <c:v>6.4522399999999989</c:v>
                </c:pt>
                <c:pt idx="2">
                  <c:v>7.78172</c:v>
                </c:pt>
                <c:pt idx="3">
                  <c:v>8.6601600000000012</c:v>
                </c:pt>
                <c:pt idx="4">
                  <c:v>9.0875599999999999</c:v>
                </c:pt>
              </c:numCache>
            </c:numRef>
          </c:val>
          <c:smooth val="0"/>
        </c:ser>
        <c:ser>
          <c:idx val="6"/>
          <c:order val="6"/>
          <c:spPr>
            <a:ln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'Figure 10.3'!$O$4:$T$4</c:f>
              <c:numCache>
                <c:formatCode>General</c:formatCode>
                <c:ptCount val="6"/>
                <c:pt idx="0">
                  <c:v>-11</c:v>
                </c:pt>
                <c:pt idx="1">
                  <c:v>-9</c:v>
                </c:pt>
                <c:pt idx="2">
                  <c:v>-7</c:v>
                </c:pt>
                <c:pt idx="3">
                  <c:v>-5</c:v>
                </c:pt>
                <c:pt idx="4">
                  <c:v>-3</c:v>
                </c:pt>
                <c:pt idx="5">
                  <c:v>-1</c:v>
                </c:pt>
              </c:numCache>
            </c:numRef>
          </c:cat>
          <c:val>
            <c:numRef>
              <c:f>'Figure 10.3'!$O$14:$T$14</c:f>
              <c:numCache>
                <c:formatCode>0.00</c:formatCode>
                <c:ptCount val="6"/>
                <c:pt idx="0">
                  <c:v>10.16954</c:v>
                </c:pt>
                <c:pt idx="1">
                  <c:v>10.2394</c:v>
                </c:pt>
                <c:pt idx="2">
                  <c:v>10.1471</c:v>
                </c:pt>
                <c:pt idx="3">
                  <c:v>9.8926400000000001</c:v>
                </c:pt>
                <c:pt idx="4">
                  <c:v>9.4760200000000001</c:v>
                </c:pt>
                <c:pt idx="5">
                  <c:v>8.89724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59520"/>
        <c:axId val="89677824"/>
      </c:lineChart>
      <c:catAx>
        <c:axId val="10045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Years to Death (YTD)</a:t>
                </a:r>
              </a:p>
            </c:rich>
          </c:tx>
          <c:layout>
            <c:manualLayout>
              <c:xMode val="edge"/>
              <c:yMode val="edge"/>
              <c:x val="0.40234434753277881"/>
              <c:y val="0.91551084507509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9677824"/>
        <c:crosses val="autoZero"/>
        <c:auto val="1"/>
        <c:lblAlgn val="ctr"/>
        <c:lblOffset val="100"/>
        <c:noMultiLvlLbl val="0"/>
      </c:catAx>
      <c:valAx>
        <c:axId val="89677824"/>
        <c:scaling>
          <c:orientation val="minMax"/>
          <c:max val="13"/>
          <c:min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Prose Recall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0459520"/>
        <c:crosses val="autoZero"/>
        <c:crossBetween val="between"/>
        <c:majorUnit val="2"/>
      </c:valAx>
    </c:plotArea>
    <c:legend>
      <c:legendPos val="t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7.7745143959704568E-2"/>
          <c:y val="2.7614949037372612E-2"/>
          <c:w val="0.89999981644045235"/>
          <c:h val="7.8780658869822412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1097072600528"/>
          <c:y val="0.15010734143269883"/>
          <c:w val="0.86395630847960214"/>
          <c:h val="0.66370880669880672"/>
        </c:manualLayout>
      </c:layout>
      <c:lineChart>
        <c:grouping val="standard"/>
        <c:varyColors val="0"/>
        <c:ser>
          <c:idx val="0"/>
          <c:order val="0"/>
          <c:tx>
            <c:strRef>
              <c:f>'Figure 10.3'!$N$23</c:f>
              <c:strCache>
                <c:ptCount val="1"/>
                <c:pt idx="0">
                  <c:v>Began at 11 YTD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'Figure 10.3'!$O$18:$S$18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'Figure 10.3'!$O$23:$S$23</c:f>
              <c:numCache>
                <c:formatCode>0.00</c:formatCode>
                <c:ptCount val="5"/>
                <c:pt idx="0">
                  <c:v>10.211399999999999</c:v>
                </c:pt>
                <c:pt idx="1">
                  <c:v>10.64716</c:v>
                </c:pt>
                <c:pt idx="2">
                  <c:v>10.63876</c:v>
                </c:pt>
                <c:pt idx="3">
                  <c:v>10.186199999999998</c:v>
                </c:pt>
                <c:pt idx="4">
                  <c:v>9.2894800000000011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'Figure 10.3'!$N$24</c:f>
              <c:strCache>
                <c:ptCount val="1"/>
                <c:pt idx="0">
                  <c:v>Began at 7 YTD</c:v>
                </c:pt>
              </c:strCache>
            </c:strRef>
          </c:tx>
          <c:spPr>
            <a:ln w="15875">
              <a:solidFill>
                <a:prstClr val="black"/>
              </a:solidFill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'Figure 10.3'!$O$18:$S$18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'Figure 10.3'!$Q$24:$T$24</c:f>
              <c:numCache>
                <c:formatCode>0.00</c:formatCode>
                <c:ptCount val="4"/>
                <c:pt idx="0">
                  <c:v>9.7469999999999999</c:v>
                </c:pt>
                <c:pt idx="1">
                  <c:v>9.9965200000000003</c:v>
                </c:pt>
                <c:pt idx="2">
                  <c:v>9.8018800000000006</c:v>
                </c:pt>
                <c:pt idx="3">
                  <c:v>9.163079999999999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'Figure 10.3'!$N$25</c:f>
              <c:strCache>
                <c:ptCount val="1"/>
                <c:pt idx="0">
                  <c:v>Began at 3 YTD</c:v>
                </c:pt>
              </c:strCache>
            </c:strRef>
          </c:tx>
          <c:spPr>
            <a:ln w="15875">
              <a:solidFill>
                <a:prstClr val="black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'Figure 10.3'!$O$18:$S$18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'Figure 10.3'!$S$25:$T$25</c:f>
              <c:numCache>
                <c:formatCode>0.00</c:formatCode>
                <c:ptCount val="2"/>
                <c:pt idx="0">
                  <c:v>9.0361999999999991</c:v>
                </c:pt>
                <c:pt idx="1">
                  <c:v>9.0994799999999998</c:v>
                </c:pt>
              </c:numCache>
            </c:numRef>
          </c:val>
          <c:smooth val="0"/>
        </c:ser>
        <c:ser>
          <c:idx val="1"/>
          <c:order val="3"/>
          <c:spPr>
            <a:ln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'Figure 10.3'!$O$18:$S$18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'Figure 10.3'!$O$26:$S$26</c:f>
              <c:numCache>
                <c:formatCode>0.00</c:formatCode>
                <c:ptCount val="5"/>
                <c:pt idx="0">
                  <c:v>9.6382999999999992</c:v>
                </c:pt>
                <c:pt idx="1">
                  <c:v>10.008139999999999</c:v>
                </c:pt>
                <c:pt idx="2">
                  <c:v>9.9944600000000001</c:v>
                </c:pt>
                <c:pt idx="3">
                  <c:v>9.5972600000000003</c:v>
                </c:pt>
                <c:pt idx="4">
                  <c:v>8.816539999999998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60032"/>
        <c:axId val="89680128"/>
      </c:lineChart>
      <c:catAx>
        <c:axId val="10046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Years in Study</a:t>
                </a:r>
              </a:p>
            </c:rich>
          </c:tx>
          <c:layout>
            <c:manualLayout>
              <c:xMode val="edge"/>
              <c:yMode val="edge"/>
              <c:x val="0.45412516642736733"/>
              <c:y val="0.919690407387625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9680128"/>
        <c:crosses val="autoZero"/>
        <c:auto val="1"/>
        <c:lblAlgn val="ctr"/>
        <c:lblOffset val="100"/>
        <c:noMultiLvlLbl val="0"/>
      </c:catAx>
      <c:valAx>
        <c:axId val="89680128"/>
        <c:scaling>
          <c:orientation val="minMax"/>
          <c:max val="13"/>
          <c:min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Prose Recall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0460032"/>
        <c:crosses val="autoZero"/>
        <c:crossBetween val="between"/>
        <c:majorUnit val="2"/>
      </c:valAx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7.7745143959704568E-2"/>
          <c:y val="2.7614949037372612E-2"/>
          <c:w val="0.89999981644045235"/>
          <c:h val="7.8753168965758333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1097072600533"/>
          <c:y val="0.19826443353620235"/>
          <c:w val="0.86395630847960214"/>
          <c:h val="0.66735144439365313"/>
        </c:manualLayout>
      </c:layout>
      <c:lineChart>
        <c:grouping val="standard"/>
        <c:varyColors val="0"/>
        <c:ser>
          <c:idx val="0"/>
          <c:order val="0"/>
          <c:tx>
            <c:strRef>
              <c:f>'Figure 10.4'!$O$5</c:f>
              <c:strCache>
                <c:ptCount val="1"/>
                <c:pt idx="0">
                  <c:v>Began at Age 80, 11 YTD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'Figure 10.4'!$P$3:$T$3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'Figure 10.4'!$P$5:$T$5</c:f>
              <c:numCache>
                <c:formatCode>0.00</c:formatCode>
                <c:ptCount val="5"/>
                <c:pt idx="0">
                  <c:v>11.106499999999999</c:v>
                </c:pt>
                <c:pt idx="1">
                  <c:v>11.28074</c:v>
                </c:pt>
                <c:pt idx="2">
                  <c:v>11.022499999999999</c:v>
                </c:pt>
                <c:pt idx="3">
                  <c:v>10.331780000000002</c:v>
                </c:pt>
                <c:pt idx="4">
                  <c:v>9.2085799999999995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'Figure 10.4'!$O$6</c:f>
              <c:strCache>
                <c:ptCount val="1"/>
                <c:pt idx="0">
                  <c:v>Began at Age 80, 7 YTD</c:v>
                </c:pt>
              </c:strCache>
            </c:strRef>
          </c:tx>
          <c:spPr>
            <a:ln w="15875">
              <a:solidFill>
                <a:prstClr val="black"/>
              </a:solidFill>
              <a:prstDash val="solid"/>
            </a:ln>
          </c:spPr>
          <c:marker>
            <c:symbol val="square"/>
            <c:size val="5"/>
            <c:spPr>
              <a:noFill/>
              <a:ln w="12700">
                <a:solidFill>
                  <a:prstClr val="black"/>
                </a:solidFill>
              </a:ln>
            </c:spPr>
          </c:marker>
          <c:cat>
            <c:numRef>
              <c:f>'Figure 10.4'!$P$3:$T$3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'Figure 10.4'!$P$6:$T$6</c:f>
              <c:numCache>
                <c:formatCode>0.00</c:formatCode>
                <c:ptCount val="5"/>
                <c:pt idx="0">
                  <c:v>10.78098</c:v>
                </c:pt>
                <c:pt idx="1">
                  <c:v>10.73122</c:v>
                </c:pt>
                <c:pt idx="2">
                  <c:v>10.24898</c:v>
                </c:pt>
                <c:pt idx="3">
                  <c:v>9.3342600000000022</c:v>
                </c:pt>
                <c:pt idx="4">
                  <c:v>7.9870599999999996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'Figure 10.4'!$O$7</c:f>
              <c:strCache>
                <c:ptCount val="1"/>
                <c:pt idx="0">
                  <c:v>Began at Age 84, 11 YTD</c:v>
                </c:pt>
              </c:strCache>
            </c:strRef>
          </c:tx>
          <c:spPr>
            <a:ln w="15875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'Figure 10.4'!$P$3:$T$3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'Figure 10.4'!$P$7:$T$7</c:f>
              <c:numCache>
                <c:formatCode>0.00</c:formatCode>
                <c:ptCount val="5"/>
                <c:pt idx="0">
                  <c:v>9.8188199999999988</c:v>
                </c:pt>
                <c:pt idx="1">
                  <c:v>10.36378</c:v>
                </c:pt>
                <c:pt idx="2">
                  <c:v>10.47626</c:v>
                </c:pt>
                <c:pt idx="3">
                  <c:v>10.156260000000001</c:v>
                </c:pt>
                <c:pt idx="4">
                  <c:v>9.4037799999999994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'Figure 10.4'!$O$8</c:f>
              <c:strCache>
                <c:ptCount val="1"/>
                <c:pt idx="0">
                  <c:v>Began at Age 84, 7 YTD</c:v>
                </c:pt>
              </c:strCache>
            </c:strRef>
          </c:tx>
          <c:spPr>
            <a:ln w="15875">
              <a:solidFill>
                <a:prstClr val="black"/>
              </a:solidFill>
              <a:prstDash val="solid"/>
            </a:ln>
          </c:spPr>
          <c:marker>
            <c:symbol val="triangle"/>
            <c:size val="6"/>
            <c:spPr>
              <a:noFill/>
              <a:ln w="12700">
                <a:solidFill>
                  <a:prstClr val="black"/>
                </a:solidFill>
              </a:ln>
            </c:spPr>
          </c:marker>
          <c:cat>
            <c:numRef>
              <c:f>'Figure 10.4'!$P$3:$T$3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'Figure 10.4'!$P$8:$T$8</c:f>
              <c:numCache>
                <c:formatCode>0.00</c:formatCode>
                <c:ptCount val="5"/>
                <c:pt idx="0">
                  <c:v>9.4932999999999996</c:v>
                </c:pt>
                <c:pt idx="1">
                  <c:v>9.8142600000000009</c:v>
                </c:pt>
                <c:pt idx="2">
                  <c:v>9.7027400000000004</c:v>
                </c:pt>
                <c:pt idx="3">
                  <c:v>9.1587400000000017</c:v>
                </c:pt>
                <c:pt idx="4">
                  <c:v>8.1822599999999994</c:v>
                </c:pt>
              </c:numCache>
            </c:numRef>
          </c:val>
          <c:smooth val="0"/>
        </c:ser>
        <c:ser>
          <c:idx val="3"/>
          <c:order val="4"/>
          <c:spPr>
            <a:ln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'Figure 10.4'!$P$3:$T$3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'Figure 10.4'!$P$11:$T$11</c:f>
              <c:numCache>
                <c:formatCode>0.00</c:formatCode>
                <c:ptCount val="5"/>
                <c:pt idx="0">
                  <c:v>9.6382999999999992</c:v>
                </c:pt>
                <c:pt idx="1">
                  <c:v>10.008139999999999</c:v>
                </c:pt>
                <c:pt idx="2">
                  <c:v>9.9944600000000001</c:v>
                </c:pt>
                <c:pt idx="3">
                  <c:v>9.5972600000000003</c:v>
                </c:pt>
                <c:pt idx="4">
                  <c:v>8.816539999999998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'Figure 10.4'!$O$9</c:f>
              <c:strCache>
                <c:ptCount val="1"/>
                <c:pt idx="0">
                  <c:v>Began at Age 88, 11 YTD</c:v>
                </c:pt>
              </c:strCache>
            </c:strRef>
          </c:tx>
          <c:spPr>
            <a:ln w="15875">
              <a:solidFill>
                <a:prstClr val="black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val>
            <c:numRef>
              <c:f>'Figure 10.4'!$P$9:$T$9</c:f>
              <c:numCache>
                <c:formatCode>0.00</c:formatCode>
                <c:ptCount val="5"/>
                <c:pt idx="0">
                  <c:v>8.8808999999999987</c:v>
                </c:pt>
                <c:pt idx="1">
                  <c:v>9.7965800000000005</c:v>
                </c:pt>
                <c:pt idx="2">
                  <c:v>10.279780000000001</c:v>
                </c:pt>
                <c:pt idx="3">
                  <c:v>10.330500000000001</c:v>
                </c:pt>
                <c:pt idx="4">
                  <c:v>9.948739999999999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'Figure 10.4'!$O$10</c:f>
              <c:strCache>
                <c:ptCount val="1"/>
                <c:pt idx="0">
                  <c:v>Began at Age 88, 7 YTD</c:v>
                </c:pt>
              </c:strCache>
            </c:strRef>
          </c:tx>
          <c:spPr>
            <a:ln w="15875">
              <a:solidFill>
                <a:prstClr val="black"/>
              </a:solidFill>
            </a:ln>
          </c:spPr>
          <c:marker>
            <c:symbol val="circle"/>
            <c:size val="5"/>
            <c:spPr>
              <a:noFill/>
              <a:ln w="12700">
                <a:solidFill>
                  <a:prstClr val="black"/>
                </a:solidFill>
              </a:ln>
            </c:spPr>
          </c:marker>
          <c:val>
            <c:numRef>
              <c:f>'Figure 10.4'!$P$10:$T$10</c:f>
              <c:numCache>
                <c:formatCode>0.00</c:formatCode>
                <c:ptCount val="5"/>
                <c:pt idx="0">
                  <c:v>8.5553799999999995</c:v>
                </c:pt>
                <c:pt idx="1">
                  <c:v>9.2470600000000012</c:v>
                </c:pt>
                <c:pt idx="2">
                  <c:v>9.506260000000001</c:v>
                </c:pt>
                <c:pt idx="3">
                  <c:v>9.3329800000000009</c:v>
                </c:pt>
                <c:pt idx="4">
                  <c:v>8.7272199999999991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8784"/>
        <c:axId val="127298368"/>
      </c:lineChart>
      <c:catAx>
        <c:axId val="6443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Years in Study</a:t>
                </a:r>
              </a:p>
            </c:rich>
          </c:tx>
          <c:layout>
            <c:manualLayout>
              <c:xMode val="edge"/>
              <c:yMode val="edge"/>
              <c:x val="0.45927933679187594"/>
              <c:y val="0.935655089308010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7298368"/>
        <c:crosses val="autoZero"/>
        <c:auto val="1"/>
        <c:lblAlgn val="ctr"/>
        <c:lblOffset val="100"/>
        <c:noMultiLvlLbl val="0"/>
      </c:catAx>
      <c:valAx>
        <c:axId val="127298368"/>
        <c:scaling>
          <c:orientation val="minMax"/>
          <c:max val="13"/>
          <c:min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Prose Recall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64438784"/>
        <c:crosses val="autoZero"/>
        <c:crossBetween val="between"/>
        <c:majorUnit val="2"/>
      </c:valAx>
    </c:plotArea>
    <c:legend>
      <c:legendPos val="t"/>
      <c:legendEntry>
        <c:idx val="4"/>
        <c:delete val="1"/>
      </c:legendEntry>
      <c:layout>
        <c:manualLayout>
          <c:xMode val="edge"/>
          <c:yMode val="edge"/>
          <c:x val="0.10748332569268415"/>
          <c:y val="0"/>
          <c:w val="0.89251667430731429"/>
          <c:h val="0.1933105159591363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212422</xdr:colOff>
      <xdr:row>1</xdr:row>
      <xdr:rowOff>199484</xdr:rowOff>
    </xdr:from>
    <xdr:to>
      <xdr:col>29</xdr:col>
      <xdr:colOff>301924</xdr:colOff>
      <xdr:row>16</xdr:row>
      <xdr:rowOff>113222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212422</xdr:colOff>
      <xdr:row>16</xdr:row>
      <xdr:rowOff>150024</xdr:rowOff>
    </xdr:from>
    <xdr:to>
      <xdr:col>29</xdr:col>
      <xdr:colOff>301924</xdr:colOff>
      <xdr:row>32</xdr:row>
      <xdr:rowOff>68215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0.28853</cdr:x>
      <cdr:y>0.15396</cdr:y>
    </cdr:from>
    <cdr:to>
      <cdr:x>0.28966</cdr:x>
      <cdr:y>0.82123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>
          <a:off x="1415346" y="468308"/>
          <a:ext cx="5504" cy="2029661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ysClr val="windowText" lastClr="000000"/>
          </a:solidFill>
          <a:prstDash val="lgDashDot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0.19462</cdr:x>
      <cdr:y>0.14929</cdr:y>
    </cdr:from>
    <cdr:to>
      <cdr:x>0.19693</cdr:x>
      <cdr:y>0.81424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955683" y="458432"/>
          <a:ext cx="11321" cy="2041971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ysClr val="windowText" lastClr="000000"/>
          </a:solidFill>
          <a:prstDash val="lgDashDot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212422</xdr:colOff>
      <xdr:row>1</xdr:row>
      <xdr:rowOff>199484</xdr:rowOff>
    </xdr:from>
    <xdr:to>
      <xdr:col>29</xdr:col>
      <xdr:colOff>301924</xdr:colOff>
      <xdr:row>16</xdr:row>
      <xdr:rowOff>113222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237227</xdr:colOff>
      <xdr:row>17</xdr:row>
      <xdr:rowOff>0</xdr:rowOff>
    </xdr:from>
    <xdr:to>
      <xdr:col>29</xdr:col>
      <xdr:colOff>326729</xdr:colOff>
      <xdr:row>32</xdr:row>
      <xdr:rowOff>113223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0.46517</cdr:x>
      <cdr:y>0.15618</cdr:y>
    </cdr:from>
    <cdr:to>
      <cdr:x>0.46652</cdr:x>
      <cdr:y>0.81999</cdr:y>
    </cdr:to>
    <cdr:sp macro="" textlink="">
      <cdr:nvSpPr>
        <cdr:cNvPr id="2" name="Straight Connector 1"/>
        <cdr:cNvSpPr/>
      </cdr:nvSpPr>
      <cdr:spPr>
        <a:xfrm xmlns:a="http://schemas.openxmlformats.org/drawingml/2006/main">
          <a:off x="2282602" y="483992"/>
          <a:ext cx="6636" cy="205706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6350" cap="flat" cmpd="sng" algn="ctr">
          <a:solidFill>
            <a:sysClr val="windowText" lastClr="000000"/>
          </a:solidFill>
          <a:prstDash val="lgDashDotDot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0.19642</cdr:x>
      <cdr:y>0.1563</cdr:y>
    </cdr:from>
    <cdr:to>
      <cdr:x>0.19777</cdr:x>
      <cdr:y>0.82002</cdr:y>
    </cdr:to>
    <cdr:sp macro="" textlink="">
      <cdr:nvSpPr>
        <cdr:cNvPr id="2" name="Straight Connector 1"/>
        <cdr:cNvSpPr/>
      </cdr:nvSpPr>
      <cdr:spPr>
        <a:xfrm xmlns:a="http://schemas.openxmlformats.org/drawingml/2006/main">
          <a:off x="963835" y="484407"/>
          <a:ext cx="6637" cy="205706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6350" cap="flat" cmpd="sng" algn="ctr">
          <a:solidFill>
            <a:sysClr val="windowText" lastClr="000000"/>
          </a:solidFill>
          <a:prstDash val="lgDashDotDot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384620</xdr:colOff>
      <xdr:row>13</xdr:row>
      <xdr:rowOff>89238</xdr:rowOff>
    </xdr:from>
    <xdr:to>
      <xdr:col>21</xdr:col>
      <xdr:colOff>226072</xdr:colOff>
      <xdr:row>34</xdr:row>
      <xdr:rowOff>124933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0.1924</cdr:x>
      <cdr:y>0.20029</cdr:y>
    </cdr:from>
    <cdr:to>
      <cdr:x>0.1956</cdr:x>
      <cdr:y>0.86552</cdr:y>
    </cdr:to>
    <cdr:sp macro="" textlink="">
      <cdr:nvSpPr>
        <cdr:cNvPr id="2" name="Straight Connector 1"/>
        <cdr:cNvSpPr/>
      </cdr:nvSpPr>
      <cdr:spPr>
        <a:xfrm xmlns:a="http://schemas.openxmlformats.org/drawingml/2006/main">
          <a:off x="1072947" y="832897"/>
          <a:ext cx="17847" cy="276640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6350" cap="flat" cmpd="sng" algn="ctr">
          <a:solidFill>
            <a:sysClr val="windowText" lastClr="000000"/>
          </a:solidFill>
          <a:prstDash val="lgDashDotDot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_Hoffman_Longitudinal_Analysis_Manuscript/Chapter%2010/Chapter%2010%20Original%20Table%20and%20Figure%20Files/Chapter%2010%20Combined%20Tables%20and%20Fig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0.1"/>
      <sheetName val="Table 10.2"/>
      <sheetName val="Table 10.3"/>
      <sheetName val="Figure 10.2 10.3"/>
      <sheetName val="Table 10.4 and Figure 10.4"/>
      <sheetName val="Table 10.5"/>
      <sheetName val="Figure 10.5"/>
      <sheetName val="Figure 10.6"/>
      <sheetName val="Table 10.6"/>
      <sheetName val="Table 10.7"/>
    </sheetNames>
    <sheetDataSet>
      <sheetData sheetId="0" refreshError="1"/>
      <sheetData sheetId="1">
        <row r="4">
          <cell r="P4">
            <v>82</v>
          </cell>
          <cell r="Q4">
            <v>84</v>
          </cell>
          <cell r="R4">
            <v>86</v>
          </cell>
          <cell r="S4">
            <v>88</v>
          </cell>
          <cell r="T4">
            <v>90</v>
          </cell>
          <cell r="U4">
            <v>92</v>
          </cell>
          <cell r="V4">
            <v>94</v>
          </cell>
        </row>
        <row r="8">
          <cell r="N8" t="str">
            <v>Began at Age 80</v>
          </cell>
          <cell r="P8">
            <v>10.722899999999999</v>
          </cell>
          <cell r="Q8">
            <v>10.49146</v>
          </cell>
          <cell r="R8">
            <v>9.8968999999999987</v>
          </cell>
          <cell r="S8">
            <v>8.9392199999999988</v>
          </cell>
        </row>
        <row r="9">
          <cell r="S9">
            <v>8.9392199999999988</v>
          </cell>
          <cell r="T9">
            <v>7.6184199999999986</v>
          </cell>
          <cell r="U9">
            <v>5.9344999999999981</v>
          </cell>
          <cell r="V9">
            <v>3.887459999999999</v>
          </cell>
        </row>
        <row r="10">
          <cell r="N10" t="str">
            <v>Began at Age 84</v>
          </cell>
          <cell r="Q10">
            <v>9.4140999999999995</v>
          </cell>
          <cell r="R10">
            <v>9.8243399999999994</v>
          </cell>
          <cell r="S10">
            <v>9.871459999999999</v>
          </cell>
          <cell r="T10">
            <v>9.5554599999999983</v>
          </cell>
          <cell r="U10">
            <v>8.876339999999999</v>
          </cell>
        </row>
        <row r="11">
          <cell r="P11">
            <v>8.640740000000001</v>
          </cell>
          <cell r="Q11">
            <v>9.4140999999999995</v>
          </cell>
          <cell r="U11">
            <v>8.876339999999999</v>
          </cell>
          <cell r="V11">
            <v>7.8340999999999994</v>
          </cell>
        </row>
        <row r="12">
          <cell r="P12">
            <v>4.0789000000000009</v>
          </cell>
          <cell r="Q12">
            <v>5.8570599999999997</v>
          </cell>
          <cell r="R12">
            <v>7.2721</v>
          </cell>
          <cell r="S12">
            <v>8.3240199999999991</v>
          </cell>
        </row>
        <row r="13">
          <cell r="N13" t="str">
            <v>Began at Age 88</v>
          </cell>
          <cell r="S13">
            <v>8.3240199999999991</v>
          </cell>
          <cell r="T13">
            <v>9.0128199999999978</v>
          </cell>
          <cell r="U13">
            <v>9.3384999999999998</v>
          </cell>
          <cell r="V13">
            <v>9.3010599999999997</v>
          </cell>
        </row>
        <row r="14">
          <cell r="P14">
            <v>9.9773400000000017</v>
          </cell>
          <cell r="Q14">
            <v>9.8246000000000002</v>
          </cell>
          <cell r="R14">
            <v>9.6541800000000002</v>
          </cell>
          <cell r="S14">
            <v>9.4660799999999998</v>
          </cell>
          <cell r="T14">
            <v>9.2602999999999991</v>
          </cell>
          <cell r="U14">
            <v>9.0368400000000015</v>
          </cell>
          <cell r="V14">
            <v>8.7957000000000001</v>
          </cell>
        </row>
        <row r="18">
          <cell r="O18">
            <v>0</v>
          </cell>
          <cell r="P18">
            <v>2</v>
          </cell>
          <cell r="Q18">
            <v>4</v>
          </cell>
          <cell r="R18">
            <v>6</v>
          </cell>
          <cell r="S18">
            <v>8</v>
          </cell>
        </row>
        <row r="23">
          <cell r="N23" t="str">
            <v>Began at Age 80</v>
          </cell>
          <cell r="O23">
            <v>10.6751</v>
          </cell>
          <cell r="P23">
            <v>10.76526</v>
          </cell>
          <cell r="Q23">
            <v>10.49086</v>
          </cell>
          <cell r="R23">
            <v>9.8519000000000005</v>
          </cell>
          <cell r="S23">
            <v>8.8483800000000006</v>
          </cell>
        </row>
        <row r="24">
          <cell r="N24" t="str">
            <v>Began at Age 84</v>
          </cell>
          <cell r="Q24">
            <v>9.3402999999999992</v>
          </cell>
          <cell r="R24">
            <v>9.7846199999999985</v>
          </cell>
          <cell r="S24">
            <v>9.8643799999999988</v>
          </cell>
          <cell r="T24">
            <v>9.5795799999999982</v>
          </cell>
          <cell r="U24">
            <v>8.9302199999999985</v>
          </cell>
        </row>
        <row r="25">
          <cell r="N25" t="str">
            <v>Began at Age 88</v>
          </cell>
          <cell r="S25">
            <v>8.2974999999999994</v>
          </cell>
          <cell r="T25">
            <v>9.0959799999999991</v>
          </cell>
          <cell r="U25">
            <v>9.5298999999999996</v>
          </cell>
          <cell r="V25">
            <v>9.5992599999999975</v>
          </cell>
          <cell r="W25">
            <v>9.304059999999998</v>
          </cell>
        </row>
        <row r="26">
          <cell r="O26">
            <v>9.6382999999999992</v>
          </cell>
          <cell r="P26">
            <v>10.008139999999999</v>
          </cell>
          <cell r="Q26">
            <v>9.9944600000000001</v>
          </cell>
          <cell r="R26">
            <v>9.5972600000000003</v>
          </cell>
          <cell r="S26">
            <v>8.816539999999998</v>
          </cell>
        </row>
      </sheetData>
      <sheetData sheetId="2">
        <row r="4">
          <cell r="O4">
            <v>-11</v>
          </cell>
          <cell r="P4">
            <v>-9</v>
          </cell>
          <cell r="Q4">
            <v>-7</v>
          </cell>
          <cell r="R4">
            <v>-5</v>
          </cell>
          <cell r="S4">
            <v>-3</v>
          </cell>
          <cell r="T4">
            <v>-1</v>
          </cell>
        </row>
        <row r="8">
          <cell r="N8" t="str">
            <v>Began at 11 YTD</v>
          </cell>
          <cell r="O8">
            <v>10.19876</v>
          </cell>
          <cell r="P8">
            <v>10.624559999999999</v>
          </cell>
          <cell r="Q8">
            <v>10.599319999999999</v>
          </cell>
          <cell r="R8">
            <v>10.12304</v>
          </cell>
          <cell r="S8">
            <v>9.1957199999999979</v>
          </cell>
        </row>
        <row r="9">
          <cell r="N9" t="str">
            <v>Began at 11 YTD</v>
          </cell>
          <cell r="S9">
            <v>9.1957199999999979</v>
          </cell>
          <cell r="T9">
            <v>7.8173599999999999</v>
          </cell>
        </row>
        <row r="10">
          <cell r="N10" t="str">
            <v>Began at 7 YTD</v>
          </cell>
          <cell r="Q10">
            <v>9.7493999999999996</v>
          </cell>
          <cell r="R10">
            <v>9.9504800000000007</v>
          </cell>
          <cell r="S10">
            <v>9.7005199999999991</v>
          </cell>
          <cell r="T10">
            <v>8.9995200000000004</v>
          </cell>
        </row>
        <row r="11">
          <cell r="N11" t="str">
            <v>Began at 7 YTD</v>
          </cell>
          <cell r="O11">
            <v>7.9941200000000006</v>
          </cell>
          <cell r="P11">
            <v>9.0972799999999996</v>
          </cell>
          <cell r="Q11">
            <v>9.7493999999999996</v>
          </cell>
        </row>
        <row r="12">
          <cell r="N12" t="str">
            <v>Began at 3 YTD</v>
          </cell>
          <cell r="S12">
            <v>9.0875599999999999</v>
          </cell>
          <cell r="T12">
            <v>9.0639199999999995</v>
          </cell>
        </row>
        <row r="13">
          <cell r="N13" t="str">
            <v>Began at 3 YTD</v>
          </cell>
          <cell r="O13">
            <v>4.6717200000000005</v>
          </cell>
          <cell r="P13">
            <v>6.4522399999999989</v>
          </cell>
          <cell r="Q13">
            <v>7.78172</v>
          </cell>
          <cell r="R13">
            <v>8.6601600000000012</v>
          </cell>
          <cell r="S13">
            <v>9.0875599999999999</v>
          </cell>
        </row>
        <row r="14">
          <cell r="O14">
            <v>10.16954</v>
          </cell>
          <cell r="P14">
            <v>10.2394</v>
          </cell>
          <cell r="Q14">
            <v>10.1471</v>
          </cell>
          <cell r="R14">
            <v>9.8926400000000001</v>
          </cell>
          <cell r="S14">
            <v>9.4760200000000001</v>
          </cell>
          <cell r="T14">
            <v>8.89724</v>
          </cell>
        </row>
        <row r="18">
          <cell r="O18">
            <v>0</v>
          </cell>
          <cell r="P18">
            <v>2</v>
          </cell>
          <cell r="Q18">
            <v>4</v>
          </cell>
          <cell r="R18">
            <v>6</v>
          </cell>
          <cell r="S18">
            <v>8</v>
          </cell>
        </row>
        <row r="23">
          <cell r="N23" t="str">
            <v>Began at 11 YTD</v>
          </cell>
          <cell r="O23">
            <v>10.211399999999999</v>
          </cell>
          <cell r="P23">
            <v>10.64716</v>
          </cell>
          <cell r="Q23">
            <v>10.63876</v>
          </cell>
          <cell r="R23">
            <v>10.186199999999998</v>
          </cell>
          <cell r="S23">
            <v>9.2894800000000011</v>
          </cell>
        </row>
        <row r="24">
          <cell r="N24" t="str">
            <v>Began at 7 YTD</v>
          </cell>
          <cell r="Q24">
            <v>9.7469999999999999</v>
          </cell>
          <cell r="R24">
            <v>9.9965200000000003</v>
          </cell>
          <cell r="S24">
            <v>9.8018800000000006</v>
          </cell>
          <cell r="T24">
            <v>9.163079999999999</v>
          </cell>
        </row>
        <row r="25">
          <cell r="N25" t="str">
            <v>Began at 3 YTD</v>
          </cell>
          <cell r="S25">
            <v>9.0361999999999991</v>
          </cell>
          <cell r="T25">
            <v>9.0994799999999998</v>
          </cell>
        </row>
        <row r="26">
          <cell r="O26">
            <v>9.6382999999999992</v>
          </cell>
          <cell r="P26">
            <v>10.008139999999999</v>
          </cell>
          <cell r="Q26">
            <v>9.9944600000000001</v>
          </cell>
          <cell r="R26">
            <v>9.5972600000000003</v>
          </cell>
          <cell r="S26">
            <v>8.816539999999998</v>
          </cell>
        </row>
      </sheetData>
      <sheetData sheetId="3" refreshError="1"/>
      <sheetData sheetId="4">
        <row r="3">
          <cell r="P3">
            <v>0</v>
          </cell>
          <cell r="Q3">
            <v>2</v>
          </cell>
          <cell r="R3">
            <v>4</v>
          </cell>
          <cell r="S3">
            <v>6</v>
          </cell>
          <cell r="T3">
            <v>8</v>
          </cell>
        </row>
        <row r="5">
          <cell r="O5" t="str">
            <v>Began at Age 80, 11 YTD</v>
          </cell>
          <cell r="P5">
            <v>11.106499999999999</v>
          </cell>
          <cell r="Q5">
            <v>11.28074</v>
          </cell>
          <cell r="R5">
            <v>11.022499999999999</v>
          </cell>
          <cell r="S5">
            <v>10.331780000000002</v>
          </cell>
          <cell r="T5">
            <v>9.2085799999999995</v>
          </cell>
        </row>
        <row r="6">
          <cell r="O6" t="str">
            <v>Began at Age 80, 7 YTD</v>
          </cell>
          <cell r="P6">
            <v>10.78098</v>
          </cell>
          <cell r="Q6">
            <v>10.73122</v>
          </cell>
          <cell r="R6">
            <v>10.24898</v>
          </cell>
          <cell r="S6">
            <v>9.3342600000000022</v>
          </cell>
          <cell r="T6">
            <v>7.9870599999999996</v>
          </cell>
        </row>
        <row r="7">
          <cell r="O7" t="str">
            <v>Began at Age 84, 11 YTD</v>
          </cell>
          <cell r="P7">
            <v>9.8188199999999988</v>
          </cell>
          <cell r="Q7">
            <v>10.36378</v>
          </cell>
          <cell r="R7">
            <v>10.47626</v>
          </cell>
          <cell r="S7">
            <v>10.156260000000001</v>
          </cell>
          <cell r="T7">
            <v>9.4037799999999994</v>
          </cell>
        </row>
        <row r="8">
          <cell r="O8" t="str">
            <v>Began at Age 84, 7 YTD</v>
          </cell>
          <cell r="P8">
            <v>9.4932999999999996</v>
          </cell>
          <cell r="Q8">
            <v>9.8142600000000009</v>
          </cell>
          <cell r="R8">
            <v>9.7027400000000004</v>
          </cell>
          <cell r="S8">
            <v>9.1587400000000017</v>
          </cell>
          <cell r="T8">
            <v>8.1822599999999994</v>
          </cell>
        </row>
        <row r="9">
          <cell r="O9" t="str">
            <v>Began at Age 88, 11 YTD</v>
          </cell>
          <cell r="P9">
            <v>8.8808999999999987</v>
          </cell>
          <cell r="Q9">
            <v>9.7965800000000005</v>
          </cell>
          <cell r="R9">
            <v>10.279780000000001</v>
          </cell>
          <cell r="S9">
            <v>10.330500000000001</v>
          </cell>
          <cell r="T9">
            <v>9.948739999999999</v>
          </cell>
        </row>
        <row r="10">
          <cell r="O10" t="str">
            <v>Began at Age 88, 7 YTD</v>
          </cell>
          <cell r="P10">
            <v>8.5553799999999995</v>
          </cell>
          <cell r="Q10">
            <v>9.2470600000000012</v>
          </cell>
          <cell r="R10">
            <v>9.506260000000001</v>
          </cell>
          <cell r="S10">
            <v>9.3329800000000009</v>
          </cell>
          <cell r="T10">
            <v>8.7272199999999991</v>
          </cell>
        </row>
        <row r="11">
          <cell r="P11">
            <v>9.6382999999999992</v>
          </cell>
          <cell r="Q11">
            <v>10.008139999999999</v>
          </cell>
          <cell r="R11">
            <v>9.9944600000000001</v>
          </cell>
          <cell r="S11">
            <v>9.5972600000000003</v>
          </cell>
          <cell r="T11">
            <v>8.816539999999998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4"/>
  <sheetViews>
    <sheetView workbookViewId="0">
      <selection activeCell="B30" sqref="B30"/>
    </sheetView>
  </sheetViews>
  <sheetFormatPr defaultColWidth="9" defaultRowHeight="15" x14ac:dyDescent="0.25"/>
  <cols>
    <col min="1" max="1" width="59.5703125" style="2" customWidth="1"/>
    <col min="2" max="2" width="11.85546875" style="20" customWidth="1"/>
    <col min="3" max="3" width="6.85546875" style="2" bestFit="1" customWidth="1"/>
    <col min="4" max="4" width="9.85546875" style="24" bestFit="1" customWidth="1"/>
    <col min="5" max="5" width="7.42578125" style="2" customWidth="1"/>
    <col min="6" max="6" width="7.140625" style="13" bestFit="1" customWidth="1"/>
    <col min="7" max="16384" width="9" style="2"/>
  </cols>
  <sheetData>
    <row r="1" spans="1:7" ht="30.6" customHeight="1" x14ac:dyDescent="0.25">
      <c r="A1" s="27" t="s">
        <v>9</v>
      </c>
      <c r="B1" s="27"/>
      <c r="C1" s="27"/>
      <c r="D1" s="27"/>
      <c r="E1" s="27"/>
      <c r="F1" s="27"/>
    </row>
    <row r="2" spans="1:7" ht="31.9" customHeight="1" x14ac:dyDescent="0.25">
      <c r="A2" s="7" t="s">
        <v>0</v>
      </c>
      <c r="B2" s="18" t="s">
        <v>15</v>
      </c>
      <c r="C2" s="7" t="s">
        <v>10</v>
      </c>
      <c r="D2" s="21" t="s">
        <v>16</v>
      </c>
      <c r="E2" s="7" t="s">
        <v>11</v>
      </c>
      <c r="F2" s="10" t="s">
        <v>12</v>
      </c>
      <c r="G2" s="3"/>
    </row>
    <row r="3" spans="1:7" x14ac:dyDescent="0.25">
      <c r="A3" s="9"/>
      <c r="B3" s="19"/>
      <c r="C3" s="9"/>
      <c r="D3" s="22"/>
      <c r="E3" s="9"/>
      <c r="F3" s="11"/>
      <c r="G3" s="3"/>
    </row>
    <row r="4" spans="1:7" x14ac:dyDescent="0.25">
      <c r="A4" s="14" t="s">
        <v>18</v>
      </c>
      <c r="B4" s="4">
        <v>2850.6260000000002</v>
      </c>
      <c r="C4" s="5">
        <v>5</v>
      </c>
      <c r="D4" s="23"/>
      <c r="E4" s="5"/>
      <c r="F4" s="12"/>
    </row>
    <row r="5" spans="1:7" x14ac:dyDescent="0.25">
      <c r="A5" s="14" t="s">
        <v>23</v>
      </c>
      <c r="B5" s="4">
        <v>2839.6170000000002</v>
      </c>
      <c r="C5" s="5">
        <v>7</v>
      </c>
    </row>
    <row r="6" spans="1:7" x14ac:dyDescent="0.25">
      <c r="A6" s="15" t="s">
        <v>17</v>
      </c>
      <c r="B6" s="4"/>
      <c r="C6" s="5"/>
      <c r="D6" s="23">
        <f>ABS(B4-B5)</f>
        <v>11.009000000000015</v>
      </c>
      <c r="E6" s="5">
        <f>ABS(C4-C5)</f>
        <v>2</v>
      </c>
      <c r="F6" s="12">
        <f>CHIDIST(D6,E6)</f>
        <v>4.0684222835536861E-3</v>
      </c>
    </row>
    <row r="7" spans="1:7" x14ac:dyDescent="0.25">
      <c r="B7" s="4"/>
      <c r="C7" s="5"/>
      <c r="D7" s="23"/>
      <c r="E7" s="5"/>
      <c r="F7" s="12"/>
    </row>
    <row r="8" spans="1:7" x14ac:dyDescent="0.25">
      <c r="A8" s="14" t="s">
        <v>20</v>
      </c>
      <c r="B8" s="4">
        <v>2845.39</v>
      </c>
      <c r="C8" s="5">
        <v>5</v>
      </c>
      <c r="D8" s="23"/>
      <c r="E8" s="5"/>
      <c r="F8" s="12"/>
    </row>
    <row r="9" spans="1:7" x14ac:dyDescent="0.25">
      <c r="A9" s="14" t="s">
        <v>22</v>
      </c>
      <c r="B9" s="4">
        <v>2828.8580000000002</v>
      </c>
      <c r="C9" s="5">
        <v>7</v>
      </c>
      <c r="D9" s="23"/>
      <c r="E9" s="5"/>
      <c r="F9" s="12"/>
    </row>
    <row r="10" spans="1:7" x14ac:dyDescent="0.25">
      <c r="A10" s="15" t="s">
        <v>17</v>
      </c>
      <c r="B10" s="4"/>
      <c r="C10" s="5"/>
      <c r="D10" s="23">
        <f>ABS(B8-B9)</f>
        <v>16.531999999999698</v>
      </c>
      <c r="E10" s="5">
        <f>ABS(C8-C9)</f>
        <v>2</v>
      </c>
      <c r="F10" s="12">
        <f>CHIDIST(D10,E10)</f>
        <v>2.5711168383883904E-4</v>
      </c>
    </row>
    <row r="11" spans="1:7" x14ac:dyDescent="0.25">
      <c r="B11" s="4"/>
      <c r="C11" s="5"/>
      <c r="D11" s="23"/>
      <c r="E11" s="5"/>
      <c r="F11" s="12"/>
    </row>
    <row r="12" spans="1:7" x14ac:dyDescent="0.25">
      <c r="A12" s="14" t="s">
        <v>25</v>
      </c>
      <c r="B12" s="4">
        <v>2846.009</v>
      </c>
      <c r="C12" s="5">
        <v>5</v>
      </c>
      <c r="D12" s="23"/>
      <c r="E12" s="5"/>
      <c r="F12" s="12"/>
    </row>
    <row r="13" spans="1:7" x14ac:dyDescent="0.25">
      <c r="A13" s="14" t="s">
        <v>26</v>
      </c>
      <c r="B13" s="4">
        <v>2827.8359999999998</v>
      </c>
      <c r="C13" s="5">
        <v>7</v>
      </c>
      <c r="D13" s="23"/>
      <c r="E13" s="5"/>
      <c r="F13" s="12"/>
    </row>
    <row r="14" spans="1:7" x14ac:dyDescent="0.25">
      <c r="A14" s="15" t="s">
        <v>17</v>
      </c>
      <c r="B14" s="4"/>
      <c r="C14" s="5"/>
      <c r="D14" s="23">
        <f>ABS(B12-B13)</f>
        <v>18.173000000000229</v>
      </c>
      <c r="E14" s="5">
        <f>ABS(C12-C13)</f>
        <v>2</v>
      </c>
      <c r="F14" s="12">
        <f>CHIDIST(D14,E14)</f>
        <v>1.1318351839643689E-4</v>
      </c>
    </row>
    <row r="15" spans="1:7" x14ac:dyDescent="0.25">
      <c r="B15" s="4"/>
      <c r="C15" s="5"/>
      <c r="D15" s="23"/>
      <c r="E15" s="5"/>
      <c r="F15" s="12"/>
    </row>
    <row r="16" spans="1:7" x14ac:dyDescent="0.25">
      <c r="A16" s="14" t="s">
        <v>23</v>
      </c>
      <c r="B16" s="4">
        <v>2839.6170000000002</v>
      </c>
      <c r="C16" s="5">
        <v>7</v>
      </c>
      <c r="D16" s="23"/>
      <c r="E16" s="5"/>
      <c r="F16" s="12"/>
    </row>
    <row r="17" spans="1:6" x14ac:dyDescent="0.25">
      <c r="A17" s="14" t="s">
        <v>96</v>
      </c>
      <c r="B17" s="4">
        <v>2823.8449999999998</v>
      </c>
      <c r="C17" s="5">
        <v>10</v>
      </c>
      <c r="D17" s="23"/>
      <c r="E17" s="5"/>
      <c r="F17" s="12"/>
    </row>
    <row r="18" spans="1:6" x14ac:dyDescent="0.25">
      <c r="A18" s="15" t="s">
        <v>97</v>
      </c>
      <c r="B18" s="4"/>
      <c r="C18" s="5"/>
      <c r="D18" s="23">
        <f>ABS(B16-B17)</f>
        <v>15.772000000000389</v>
      </c>
      <c r="E18" s="5">
        <f>ABS(C16-C17)</f>
        <v>3</v>
      </c>
      <c r="F18" s="12">
        <f>CHIDIST(D18,E18)</f>
        <v>1.2627961146413026E-3</v>
      </c>
    </row>
    <row r="19" spans="1:6" x14ac:dyDescent="0.25">
      <c r="B19" s="4"/>
      <c r="C19" s="5"/>
      <c r="D19" s="23"/>
      <c r="E19" s="5"/>
      <c r="F19" s="12"/>
    </row>
    <row r="20" spans="1:6" x14ac:dyDescent="0.25">
      <c r="A20" s="14" t="s">
        <v>22</v>
      </c>
      <c r="B20" s="4">
        <v>2828.8580000000002</v>
      </c>
      <c r="C20" s="5">
        <v>7</v>
      </c>
      <c r="D20" s="23"/>
      <c r="E20" s="5"/>
      <c r="F20" s="12"/>
    </row>
    <row r="21" spans="1:6" x14ac:dyDescent="0.25">
      <c r="A21" s="14" t="s">
        <v>98</v>
      </c>
      <c r="B21" s="4">
        <v>2820.1759999999999</v>
      </c>
      <c r="C21" s="5">
        <v>10</v>
      </c>
      <c r="D21" s="23"/>
      <c r="E21" s="5"/>
      <c r="F21" s="12"/>
    </row>
    <row r="22" spans="1:6" x14ac:dyDescent="0.25">
      <c r="A22" s="15" t="s">
        <v>97</v>
      </c>
      <c r="B22" s="4"/>
      <c r="C22" s="5"/>
      <c r="D22" s="23">
        <f>ABS(B20-B21)</f>
        <v>8.6820000000002437</v>
      </c>
      <c r="E22" s="5">
        <f>ABS(C20-C21)</f>
        <v>3</v>
      </c>
      <c r="F22" s="12">
        <f>CHIDIST(D22,E22)</f>
        <v>3.3831736810515455E-2</v>
      </c>
    </row>
    <row r="23" spans="1:6" x14ac:dyDescent="0.25">
      <c r="A23" s="8"/>
      <c r="B23" s="4"/>
      <c r="C23" s="5"/>
      <c r="D23" s="23"/>
      <c r="E23" s="5"/>
      <c r="F23" s="12"/>
    </row>
    <row r="24" spans="1:6" x14ac:dyDescent="0.25">
      <c r="A24" s="14" t="s">
        <v>26</v>
      </c>
      <c r="B24" s="4">
        <v>2827.8359999999998</v>
      </c>
      <c r="C24" s="5">
        <v>7</v>
      </c>
      <c r="D24" s="23"/>
      <c r="E24" s="5"/>
      <c r="F24" s="12"/>
    </row>
    <row r="25" spans="1:6" x14ac:dyDescent="0.25">
      <c r="A25" s="14" t="s">
        <v>96</v>
      </c>
      <c r="B25" s="4">
        <v>2818.5450000000001</v>
      </c>
      <c r="C25" s="5">
        <v>10</v>
      </c>
      <c r="D25" s="23"/>
      <c r="E25" s="5"/>
      <c r="F25" s="12"/>
    </row>
    <row r="26" spans="1:6" x14ac:dyDescent="0.25">
      <c r="A26" s="15" t="s">
        <v>97</v>
      </c>
      <c r="B26" s="4"/>
      <c r="C26" s="5"/>
      <c r="D26" s="23">
        <f>ABS(B24-B25)</f>
        <v>9.2909999999997126</v>
      </c>
      <c r="E26" s="5">
        <f>ABS(C24-C25)</f>
        <v>3</v>
      </c>
      <c r="F26" s="12">
        <f>CHIDIST(D26,E26)</f>
        <v>2.5661933317342307E-2</v>
      </c>
    </row>
    <row r="27" spans="1:6" x14ac:dyDescent="0.25">
      <c r="B27" s="4"/>
      <c r="C27" s="5"/>
      <c r="D27" s="23"/>
      <c r="E27" s="5"/>
      <c r="F27" s="12"/>
    </row>
    <row r="28" spans="1:6" x14ac:dyDescent="0.25">
      <c r="A28" s="14" t="s">
        <v>26</v>
      </c>
      <c r="B28" s="4">
        <v>2827.8359999999998</v>
      </c>
      <c r="C28" s="5">
        <v>7</v>
      </c>
      <c r="D28" s="23"/>
      <c r="E28" s="5"/>
      <c r="F28" s="12"/>
    </row>
    <row r="29" spans="1:6" x14ac:dyDescent="0.25">
      <c r="A29" s="14" t="s">
        <v>98</v>
      </c>
      <c r="B29" s="4">
        <v>2819.096</v>
      </c>
      <c r="C29" s="5">
        <v>10</v>
      </c>
      <c r="D29" s="23"/>
      <c r="E29" s="5"/>
      <c r="F29" s="12"/>
    </row>
    <row r="30" spans="1:6" x14ac:dyDescent="0.25">
      <c r="A30" s="15" t="s">
        <v>97</v>
      </c>
      <c r="B30" s="4"/>
      <c r="C30" s="5"/>
      <c r="D30" s="23">
        <f>ABS(B28-B29)</f>
        <v>8.7399999999997817</v>
      </c>
      <c r="E30" s="5">
        <f>ABS(C28-C29)</f>
        <v>3</v>
      </c>
      <c r="F30" s="12">
        <f>CHIDIST(D30,E30)</f>
        <v>3.2955111564029013E-2</v>
      </c>
    </row>
    <row r="31" spans="1:6" x14ac:dyDescent="0.25">
      <c r="A31" s="14"/>
      <c r="B31" s="4"/>
      <c r="C31" s="6"/>
      <c r="D31" s="23"/>
      <c r="E31" s="5"/>
      <c r="F31" s="12"/>
    </row>
    <row r="32" spans="1:6" x14ac:dyDescent="0.25">
      <c r="A32" s="14"/>
      <c r="B32" s="4"/>
      <c r="C32" s="5"/>
      <c r="D32" s="23"/>
      <c r="E32" s="5"/>
      <c r="F32" s="12"/>
    </row>
    <row r="33" spans="1:6" x14ac:dyDescent="0.25">
      <c r="A33" s="15"/>
      <c r="B33" s="4"/>
      <c r="C33" s="5"/>
      <c r="D33" s="23"/>
      <c r="E33" s="5"/>
      <c r="F33" s="12"/>
    </row>
    <row r="34" spans="1:6" x14ac:dyDescent="0.25">
      <c r="A34" s="8"/>
      <c r="B34" s="4"/>
      <c r="C34" s="5"/>
      <c r="D34" s="23"/>
      <c r="E34" s="5"/>
      <c r="F34" s="12"/>
    </row>
  </sheetData>
  <mergeCells count="1">
    <mergeCell ref="A1:F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Normal="100" workbookViewId="0">
      <selection activeCell="D10" sqref="D10"/>
    </sheetView>
  </sheetViews>
  <sheetFormatPr defaultRowHeight="15" x14ac:dyDescent="0.25"/>
  <cols>
    <col min="1" max="1" width="26.7109375" customWidth="1"/>
    <col min="2" max="2" width="10.42578125" customWidth="1"/>
    <col min="3" max="3" width="11.42578125" bestFit="1" customWidth="1"/>
    <col min="4" max="4" width="16.5703125" bestFit="1" customWidth="1"/>
    <col min="5" max="5" width="10" style="1" customWidth="1"/>
    <col min="6" max="8" width="9.140625" style="1"/>
  </cols>
  <sheetData>
    <row r="1" spans="1:8" ht="26.25" customHeight="1" x14ac:dyDescent="0.25">
      <c r="A1" s="28" t="s">
        <v>14</v>
      </c>
      <c r="B1" s="28"/>
      <c r="C1" s="28"/>
      <c r="D1" s="28"/>
      <c r="E1" s="28"/>
      <c r="F1" s="28"/>
      <c r="G1" s="28"/>
    </row>
    <row r="2" spans="1:8" s="17" customFormat="1" ht="24" customHeight="1" x14ac:dyDescent="0.25">
      <c r="A2" s="16" t="s">
        <v>0</v>
      </c>
      <c r="B2" s="16" t="s">
        <v>1</v>
      </c>
      <c r="C2" s="16" t="s">
        <v>3</v>
      </c>
      <c r="D2" s="16" t="s">
        <v>2</v>
      </c>
      <c r="E2" s="25" t="s">
        <v>4</v>
      </c>
      <c r="F2" s="25" t="s">
        <v>6</v>
      </c>
      <c r="G2" s="25" t="s">
        <v>7</v>
      </c>
      <c r="H2" s="26"/>
    </row>
    <row r="4" spans="1:8" ht="15" customHeight="1" x14ac:dyDescent="0.25">
      <c r="A4" s="29" t="s">
        <v>19</v>
      </c>
      <c r="B4" t="s">
        <v>5</v>
      </c>
      <c r="C4">
        <v>9.8246000000000002</v>
      </c>
      <c r="D4">
        <v>11.262700000000001</v>
      </c>
      <c r="E4" s="1">
        <f>1.96*SQRT(D4)</f>
        <v>6.5777494874767006</v>
      </c>
      <c r="F4" s="1">
        <f xml:space="preserve"> C4-E4</f>
        <v>3.2468505125232996</v>
      </c>
      <c r="G4" s="1">
        <f>C4+E4</f>
        <v>16.402349487476702</v>
      </c>
    </row>
    <row r="5" spans="1:8" x14ac:dyDescent="0.25">
      <c r="A5" s="29"/>
      <c r="B5" t="s">
        <v>8</v>
      </c>
      <c r="C5">
        <v>-8.0790000000000001E-2</v>
      </c>
      <c r="D5">
        <v>9.2230000000000006E-2</v>
      </c>
      <c r="E5" s="1">
        <f>1.96*SQRT(D5)</f>
        <v>0.59524009273569611</v>
      </c>
      <c r="F5" s="1">
        <f xml:space="preserve"> C5-E5</f>
        <v>-0.67603009273569614</v>
      </c>
      <c r="G5" s="1">
        <f>C5+E5</f>
        <v>0.51445009273569609</v>
      </c>
    </row>
    <row r="7" spans="1:8" ht="15" customHeight="1" x14ac:dyDescent="0.25">
      <c r="A7" s="29" t="s">
        <v>21</v>
      </c>
      <c r="B7" t="s">
        <v>5</v>
      </c>
      <c r="C7">
        <v>10.1471</v>
      </c>
      <c r="D7">
        <v>9.8168000000000006</v>
      </c>
      <c r="E7" s="1">
        <f>1.96*SQRT(D7)</f>
        <v>6.141027510115876</v>
      </c>
      <c r="F7" s="1">
        <f xml:space="preserve"> C7-E7</f>
        <v>4.006072489884124</v>
      </c>
      <c r="G7" s="1">
        <f>C7+E7</f>
        <v>16.288127510115878</v>
      </c>
    </row>
    <row r="8" spans="1:8" x14ac:dyDescent="0.25">
      <c r="A8" s="29"/>
      <c r="B8" t="s">
        <v>8</v>
      </c>
      <c r="C8">
        <v>-8.6699999999999999E-2</v>
      </c>
      <c r="D8">
        <v>0.1202</v>
      </c>
      <c r="E8" s="1">
        <f>1.96*SQRT(D8)</f>
        <v>0.67952948427570081</v>
      </c>
      <c r="F8" s="1">
        <f xml:space="preserve"> C8-E8</f>
        <v>-0.76622948427570081</v>
      </c>
      <c r="G8" s="1">
        <f>C8+E8</f>
        <v>0.59282948427570081</v>
      </c>
    </row>
    <row r="10" spans="1:8" ht="15" customHeight="1" x14ac:dyDescent="0.25">
      <c r="A10" s="29" t="s">
        <v>24</v>
      </c>
      <c r="B10" t="s">
        <v>5</v>
      </c>
      <c r="C10">
        <v>9.6382999999999992</v>
      </c>
      <c r="D10">
        <v>13.067299999999999</v>
      </c>
      <c r="E10" s="1">
        <f>1.96*SQRT(D10)</f>
        <v>7.0851492348432572</v>
      </c>
      <c r="F10" s="1">
        <f xml:space="preserve"> C10-E10</f>
        <v>2.553150765156742</v>
      </c>
      <c r="G10" s="1">
        <f>C10+E10</f>
        <v>16.723449234843258</v>
      </c>
    </row>
    <row r="11" spans="1:8" x14ac:dyDescent="0.25">
      <c r="A11" s="29"/>
      <c r="B11" t="s">
        <v>8</v>
      </c>
      <c r="C11">
        <v>-0.28070000000000001</v>
      </c>
      <c r="D11">
        <v>0.1336</v>
      </c>
      <c r="E11" s="1">
        <f>1.96*SQRT(D11)</f>
        <v>0.71640614179388495</v>
      </c>
      <c r="F11" s="1">
        <f xml:space="preserve"> C11-E11</f>
        <v>-0.9971061417938849</v>
      </c>
      <c r="G11" s="1">
        <f>C11+E11</f>
        <v>0.43570614179388495</v>
      </c>
    </row>
  </sheetData>
  <mergeCells count="4">
    <mergeCell ref="A1:G1"/>
    <mergeCell ref="A4:A5"/>
    <mergeCell ref="A7:A8"/>
    <mergeCell ref="A10:A11"/>
  </mergeCells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workbookViewId="0">
      <selection activeCell="I21" sqref="I21"/>
    </sheetView>
  </sheetViews>
  <sheetFormatPr defaultColWidth="13.28515625" defaultRowHeight="15.75" x14ac:dyDescent="0.25"/>
  <cols>
    <col min="1" max="1" width="43.85546875" style="38" customWidth="1"/>
    <col min="2" max="2" width="1.28515625" style="45" customWidth="1"/>
    <col min="3" max="3" width="3.85546875" style="46" customWidth="1"/>
    <col min="4" max="5" width="9.85546875" style="45" customWidth="1"/>
    <col min="6" max="6" width="9.85546875" style="47" customWidth="1"/>
    <col min="7" max="7" width="1.28515625" style="45" customWidth="1"/>
    <col min="8" max="8" width="3" style="46" customWidth="1"/>
    <col min="9" max="10" width="9.85546875" style="45" customWidth="1"/>
    <col min="11" max="11" width="9.85546875" style="47" customWidth="1"/>
    <col min="12" max="13" width="8.42578125" style="38" customWidth="1"/>
    <col min="14" max="14" width="18.7109375" style="38" customWidth="1"/>
    <col min="15" max="23" width="8.140625" style="38" customWidth="1"/>
    <col min="24" max="16384" width="13.28515625" style="38"/>
  </cols>
  <sheetData>
    <row r="1" spans="1:23" s="30" customFormat="1" x14ac:dyDescent="0.25">
      <c r="C1" s="31"/>
      <c r="D1" s="32"/>
      <c r="E1" s="32"/>
      <c r="F1" s="32"/>
      <c r="G1" s="33"/>
      <c r="H1" s="31"/>
      <c r="I1" s="32"/>
      <c r="J1" s="32"/>
      <c r="K1" s="32"/>
    </row>
    <row r="2" spans="1:23" ht="31.35" customHeight="1" x14ac:dyDescent="0.25">
      <c r="A2" s="34" t="s">
        <v>27</v>
      </c>
      <c r="B2" s="35"/>
      <c r="C2" s="36" t="s">
        <v>28</v>
      </c>
      <c r="D2" s="36"/>
      <c r="E2" s="36"/>
      <c r="F2" s="36"/>
      <c r="G2" s="37"/>
      <c r="H2" s="36" t="s">
        <v>29</v>
      </c>
      <c r="I2" s="36"/>
      <c r="J2" s="36"/>
      <c r="K2" s="36"/>
    </row>
    <row r="3" spans="1:23" x14ac:dyDescent="0.25">
      <c r="A3" s="39"/>
      <c r="B3" s="40"/>
      <c r="C3" s="41" t="s">
        <v>1</v>
      </c>
      <c r="D3" s="42" t="s">
        <v>30</v>
      </c>
      <c r="E3" s="42" t="s">
        <v>31</v>
      </c>
      <c r="F3" s="42" t="s">
        <v>32</v>
      </c>
      <c r="G3" s="43"/>
      <c r="H3" s="41" t="s">
        <v>1</v>
      </c>
      <c r="I3" s="42" t="s">
        <v>30</v>
      </c>
      <c r="J3" s="42" t="s">
        <v>31</v>
      </c>
      <c r="K3" s="42" t="s">
        <v>32</v>
      </c>
    </row>
    <row r="4" spans="1:23" x14ac:dyDescent="0.25">
      <c r="A4" s="44" t="s">
        <v>33</v>
      </c>
      <c r="N4" s="38" t="s">
        <v>34</v>
      </c>
      <c r="O4" s="38">
        <v>80</v>
      </c>
      <c r="P4" s="38">
        <f>O4+2</f>
        <v>82</v>
      </c>
      <c r="Q4" s="38">
        <f t="shared" ref="Q4:V4" si="0">P4+2</f>
        <v>84</v>
      </c>
      <c r="R4" s="38">
        <f t="shared" si="0"/>
        <v>86</v>
      </c>
      <c r="S4" s="38">
        <f t="shared" si="0"/>
        <v>88</v>
      </c>
      <c r="T4" s="38">
        <f t="shared" si="0"/>
        <v>90</v>
      </c>
      <c r="U4" s="38">
        <f t="shared" si="0"/>
        <v>92</v>
      </c>
      <c r="V4" s="38">
        <f t="shared" si="0"/>
        <v>94</v>
      </c>
    </row>
    <row r="5" spans="1:23" x14ac:dyDescent="0.25">
      <c r="A5" s="48" t="s">
        <v>5</v>
      </c>
      <c r="B5" s="43"/>
      <c r="C5" s="49"/>
      <c r="D5" s="50">
        <v>9.4140999999999995</v>
      </c>
      <c r="E5" s="51">
        <v>0.35099999999999998</v>
      </c>
      <c r="F5" s="52">
        <v>1E-3</v>
      </c>
      <c r="G5" s="51"/>
      <c r="H5" s="49"/>
      <c r="I5" s="50">
        <v>9.3402999999999992</v>
      </c>
      <c r="J5" s="51">
        <v>0.35160000000000002</v>
      </c>
      <c r="K5" s="52">
        <v>1E-3</v>
      </c>
      <c r="N5" s="38" t="s">
        <v>35</v>
      </c>
      <c r="O5" s="38">
        <f>O4-84</f>
        <v>-4</v>
      </c>
      <c r="P5" s="38">
        <f t="shared" ref="P5:V5" si="1">P4-84</f>
        <v>-2</v>
      </c>
      <c r="Q5" s="38">
        <f t="shared" si="1"/>
        <v>0</v>
      </c>
      <c r="R5" s="38">
        <f t="shared" si="1"/>
        <v>2</v>
      </c>
      <c r="S5" s="38">
        <f t="shared" si="1"/>
        <v>4</v>
      </c>
      <c r="T5" s="38">
        <f t="shared" si="1"/>
        <v>6</v>
      </c>
      <c r="U5" s="38">
        <f t="shared" si="1"/>
        <v>8</v>
      </c>
      <c r="V5" s="38">
        <f t="shared" si="1"/>
        <v>10</v>
      </c>
    </row>
    <row r="6" spans="1:23" x14ac:dyDescent="0.25">
      <c r="A6" s="48" t="s">
        <v>36</v>
      </c>
      <c r="B6" s="43"/>
      <c r="C6" s="49"/>
      <c r="D6" s="50">
        <v>0.2959</v>
      </c>
      <c r="E6" s="51">
        <v>0.1135</v>
      </c>
      <c r="F6" s="52">
        <v>9.4999999999999998E-3</v>
      </c>
      <c r="G6" s="51"/>
      <c r="H6" s="49"/>
      <c r="I6" s="50">
        <v>0.31330000000000002</v>
      </c>
      <c r="J6" s="51">
        <v>0.1124</v>
      </c>
      <c r="K6" s="52">
        <v>5.5999999999999999E-3</v>
      </c>
    </row>
    <row r="7" spans="1:23" x14ac:dyDescent="0.25">
      <c r="A7" s="48" t="s">
        <v>37</v>
      </c>
      <c r="B7" s="43"/>
      <c r="C7" s="49"/>
      <c r="D7" s="50">
        <v>-4.539E-2</v>
      </c>
      <c r="E7" s="51">
        <v>1.508E-2</v>
      </c>
      <c r="F7" s="52">
        <v>2.8E-3</v>
      </c>
      <c r="G7" s="51"/>
      <c r="H7" s="49"/>
      <c r="I7" s="50">
        <v>-4.5569999999999999E-2</v>
      </c>
      <c r="J7" s="51">
        <v>1.4970000000000001E-2</v>
      </c>
      <c r="K7" s="52">
        <v>2.5000000000000001E-3</v>
      </c>
      <c r="M7" s="38" t="s">
        <v>38</v>
      </c>
    </row>
    <row r="8" spans="1:23" x14ac:dyDescent="0.25">
      <c r="A8" s="48" t="s">
        <v>39</v>
      </c>
      <c r="B8" s="43"/>
      <c r="C8" s="49"/>
      <c r="D8" s="50">
        <v>-0.57930000000000004</v>
      </c>
      <c r="E8" s="51">
        <v>0.15440000000000001</v>
      </c>
      <c r="F8" s="52">
        <v>2.0000000000000001E-4</v>
      </c>
      <c r="G8" s="51"/>
      <c r="H8" s="49"/>
      <c r="I8" s="50">
        <v>-0.61050000000000004</v>
      </c>
      <c r="J8" s="51">
        <v>0.15770000000000001</v>
      </c>
      <c r="K8" s="52">
        <v>1E-3</v>
      </c>
      <c r="M8" s="38">
        <v>-4</v>
      </c>
      <c r="N8" s="38" t="s">
        <v>40</v>
      </c>
      <c r="O8" s="45"/>
      <c r="P8" s="45">
        <f>$D$5+$D$6*P$5+$D$7*P$5*P$5+$D$8*$M8+$D$9*$M8*$M8+$D$10*$M8*P$5</f>
        <v>10.722899999999999</v>
      </c>
      <c r="Q8" s="45">
        <f>$D$5+$D$6*Q$5+$D$7*Q$5*Q$5+$D$8*$M8+$D$9*$M8*$M8+$D$10*$M8*Q$5</f>
        <v>10.49146</v>
      </c>
      <c r="R8" s="45">
        <f>$D$5+$D$6*R$5+$D$7*R$5*R$5+$D$8*$M8+$D$9*$M8*$M8+$D$10*$M8*R$5</f>
        <v>9.8968999999999987</v>
      </c>
      <c r="S8" s="45">
        <f>$D$5+$D$6*S$5+$D$7*S$5*S$5+$D$8*$M8+$D$9*$M8*$M8+$D$10*$M8*S$5</f>
        <v>8.9392199999999988</v>
      </c>
      <c r="T8" s="45"/>
      <c r="U8" s="45"/>
      <c r="V8" s="45"/>
      <c r="W8" s="45"/>
    </row>
    <row r="9" spans="1:23" x14ac:dyDescent="0.25">
      <c r="A9" s="48" t="s">
        <v>41</v>
      </c>
      <c r="B9" s="43"/>
      <c r="C9" s="49"/>
      <c r="D9" s="50">
        <v>-7.7490000000000003E-2</v>
      </c>
      <c r="E9" s="51">
        <v>3.065E-2</v>
      </c>
      <c r="F9" s="52">
        <v>1.24E-2</v>
      </c>
      <c r="G9" s="51"/>
      <c r="H9" s="49"/>
      <c r="I9" s="50">
        <v>-8.0710000000000004E-2</v>
      </c>
      <c r="J9" s="51">
        <v>2.972E-2</v>
      </c>
      <c r="K9" s="52">
        <v>7.0000000000000001E-3</v>
      </c>
      <c r="L9" s="45"/>
      <c r="M9" s="38">
        <v>-4</v>
      </c>
      <c r="N9" s="38" t="s">
        <v>40</v>
      </c>
      <c r="O9" s="45"/>
      <c r="P9" s="45"/>
      <c r="Q9" s="45"/>
      <c r="R9" s="45"/>
      <c r="S9" s="45">
        <f>$D$5+$D$6*S$5+$D$7*S$5*S$5+$D$8*$M9+$D$9*$M9*$M9+$D$10*$M9*S$5</f>
        <v>8.9392199999999988</v>
      </c>
      <c r="T9" s="45">
        <f>$D$5+$D$6*T$5+$D$7*T$5*T$5+$D$8*$M9+$D$9*$M9*$M9+$D$10*$M9*T$5</f>
        <v>7.6184199999999986</v>
      </c>
      <c r="U9" s="45">
        <f>$D$5+$D$6*U$5+$D$7*U$5*U$5+$D$8*$M9+$D$9*$M9*$M9+$D$10*$M9*U$5</f>
        <v>5.9344999999999981</v>
      </c>
      <c r="V9" s="45">
        <f>$D$5+$D$6*V$5+$D$7*V$5*V$5+$D$8*$M9+$D$9*$M9*$M9+$D$10*$M9*V$5</f>
        <v>3.887459999999999</v>
      </c>
      <c r="W9" s="45"/>
    </row>
    <row r="10" spans="1:23" x14ac:dyDescent="0.25">
      <c r="A10" s="48" t="s">
        <v>42</v>
      </c>
      <c r="B10" s="43"/>
      <c r="C10" s="49"/>
      <c r="D10" s="50">
        <v>0.12559999999999999</v>
      </c>
      <c r="E10" s="51">
        <v>3.4500000000000003E-2</v>
      </c>
      <c r="F10" s="52">
        <v>1E-3</v>
      </c>
      <c r="G10" s="51"/>
      <c r="H10" s="49"/>
      <c r="I10" s="50">
        <v>0.13539999999999999</v>
      </c>
      <c r="J10" s="51">
        <v>3.4819999999999997E-2</v>
      </c>
      <c r="K10" s="52">
        <v>1E-3</v>
      </c>
      <c r="M10" s="53">
        <v>0</v>
      </c>
      <c r="N10" s="38" t="s">
        <v>43</v>
      </c>
      <c r="O10" s="45"/>
      <c r="P10" s="45"/>
      <c r="Q10" s="45">
        <f>$D$5+$D$6*Q$5+$D$7*Q$5*Q$5+$D$8*$M10+$D$9*$M10*$M10+$D$10*$M10*Q$5</f>
        <v>9.4140999999999995</v>
      </c>
      <c r="R10" s="45">
        <f>$D$5+$D$6*R$5+$D$7*R$5*R$5+$D$8*$M10+$D$9*$M10*$M10+$D$10*$M10*R$5</f>
        <v>9.8243399999999994</v>
      </c>
      <c r="S10" s="45">
        <f>$D$5+$D$6*S$5+$D$7*S$5*S$5+$D$8*$M10+$D$9*$M10*$M10+$D$10*$M10*S$5</f>
        <v>9.871459999999999</v>
      </c>
      <c r="T10" s="45">
        <f>$D$5+$D$6*T$5+$D$7*T$5*T$5+$D$8*$M10+$D$9*$M10*$M10+$D$10*$M10*T$5</f>
        <v>9.5554599999999983</v>
      </c>
      <c r="U10" s="45">
        <f>$D$5+$D$6*U$5+$D$7*U$5*U$5+$D$8*$M10+$D$9*$M10*$M10+$D$10*$M10*U$5</f>
        <v>8.876339999999999</v>
      </c>
      <c r="V10" s="45"/>
      <c r="W10" s="45"/>
    </row>
    <row r="11" spans="1:23" x14ac:dyDescent="0.25">
      <c r="A11" s="48" t="s">
        <v>44</v>
      </c>
      <c r="B11" s="43"/>
      <c r="C11" s="49"/>
      <c r="D11" s="50">
        <v>-0.28339999999999999</v>
      </c>
      <c r="E11" s="51">
        <v>0.10440000000000001</v>
      </c>
      <c r="F11" s="52">
        <v>7.1000000000000004E-3</v>
      </c>
      <c r="G11" s="51"/>
      <c r="H11" s="49"/>
      <c r="I11" s="50">
        <v>-0.29720000000000002</v>
      </c>
      <c r="J11" s="51">
        <v>0.1051</v>
      </c>
      <c r="K11" s="52">
        <v>5.1000000000000004E-3</v>
      </c>
      <c r="M11" s="53">
        <v>0</v>
      </c>
      <c r="N11" s="38" t="s">
        <v>43</v>
      </c>
      <c r="O11" s="45"/>
      <c r="P11" s="45">
        <f>$D$5+$D$6*P$5+$D$7*P$5*P$5+$D$8*$M11+$D$9*$M11*$M11+$D$10*$M11*P$5</f>
        <v>8.640740000000001</v>
      </c>
      <c r="Q11" s="45">
        <f>$D$5+$D$6*Q$5+$D$7*Q$5*Q$5+$D$8*$M11+$D$9*$M11*$M11+$D$10*$M11*Q$5</f>
        <v>9.4140999999999995</v>
      </c>
      <c r="R11" s="45"/>
      <c r="S11" s="45"/>
      <c r="T11" s="45"/>
      <c r="U11" s="45">
        <f>$D$5+$D$6*U$5+$D$7*U$5*U$5+$D$8*$M11+$D$9*$M11*$M11+$D$10*$M11*U$5</f>
        <v>8.876339999999999</v>
      </c>
      <c r="V11" s="45">
        <f>$D$5+$D$6*V$5+$D$7*V$5*V$5+$D$8*$M11+$D$9*$M11*$M11+$D$10*$M11*V$5</f>
        <v>7.8340999999999994</v>
      </c>
      <c r="W11" s="45"/>
    </row>
    <row r="12" spans="1:23" x14ac:dyDescent="0.25">
      <c r="A12" s="48" t="s">
        <v>45</v>
      </c>
      <c r="B12" s="43"/>
      <c r="C12" s="49"/>
      <c r="D12" s="51">
        <v>2.7239999999999999E-3</v>
      </c>
      <c r="E12" s="51">
        <v>2.1559999999999999E-2</v>
      </c>
      <c r="F12" s="52">
        <v>0.89980000000000004</v>
      </c>
      <c r="G12" s="51"/>
      <c r="H12" s="49"/>
      <c r="I12" s="51">
        <v>9.1249999999999994E-3</v>
      </c>
      <c r="J12" s="51">
        <v>1.8319999999999999E-2</v>
      </c>
      <c r="K12" s="52">
        <v>0.61890000000000001</v>
      </c>
      <c r="M12" s="38">
        <v>4</v>
      </c>
      <c r="N12" s="38" t="s">
        <v>46</v>
      </c>
      <c r="O12" s="45"/>
      <c r="P12" s="45">
        <f>$D$5+$D$6*P$5+$D$7*P$5*P$5+$D$8*$M12+$D$9*$M12*$M12+$D$10*$M12*P$5</f>
        <v>4.0789000000000009</v>
      </c>
      <c r="Q12" s="45">
        <f>$D$5+$D$6*Q$5+$D$7*Q$5*Q$5+$D$8*$M12+$D$9*$M12*$M12+$D$10*$M12*Q$5</f>
        <v>5.8570599999999997</v>
      </c>
      <c r="R12" s="45">
        <f>$D$5+$D$6*R$5+$D$7*R$5*R$5+$D$8*$M12+$D$9*$M12*$M12+$D$10*$M12*R$5</f>
        <v>7.2721</v>
      </c>
      <c r="S12" s="45">
        <f>$D$5+$D$6*S$5+$D$7*S$5*S$5+$D$8*$M12+$D$9*$M12*$M12+$D$10*$M12*S$5</f>
        <v>8.3240199999999991</v>
      </c>
      <c r="T12" s="45"/>
      <c r="U12" s="45"/>
      <c r="V12" s="45"/>
      <c r="W12" s="45"/>
    </row>
    <row r="13" spans="1:23" x14ac:dyDescent="0.25">
      <c r="A13" s="48" t="s">
        <v>47</v>
      </c>
      <c r="B13" s="43"/>
      <c r="C13" s="49"/>
      <c r="D13" s="51">
        <v>3.4819999999999997E-2</v>
      </c>
      <c r="E13" s="51">
        <v>2.018E-2</v>
      </c>
      <c r="F13" s="52">
        <v>8.6599999999999996E-2</v>
      </c>
      <c r="G13" s="51"/>
      <c r="H13" s="49"/>
      <c r="I13" s="50">
        <v>4.4269999999999997E-2</v>
      </c>
      <c r="J13" s="51">
        <v>2.0799999999999999E-2</v>
      </c>
      <c r="K13" s="52">
        <v>3.5200000000000002E-2</v>
      </c>
      <c r="M13" s="38">
        <v>4</v>
      </c>
      <c r="N13" s="38" t="s">
        <v>46</v>
      </c>
      <c r="O13" s="45"/>
      <c r="P13" s="45"/>
      <c r="Q13" s="45"/>
      <c r="R13" s="45"/>
      <c r="S13" s="45">
        <f>$D$5+$D$6*S$5+$D$7*S$5*S$5+$D$8*$M13+$D$9*$M13*$M13+$D$10*$M13*S$5</f>
        <v>8.3240199999999991</v>
      </c>
      <c r="T13" s="45">
        <f>$D$5+$D$6*T$5+$D$7*T$5*T$5+$D$8*$M13+$D$9*$M13*$M13+$D$10*$M13*T$5</f>
        <v>9.0128199999999978</v>
      </c>
      <c r="U13" s="45">
        <f>$D$5+$D$6*U$5+$D$7*U$5*U$5+$D$8*$M13+$D$9*$M13*$M13+$D$10*$M13*U$5</f>
        <v>9.3384999999999998</v>
      </c>
      <c r="V13" s="45">
        <f>$D$5+$D$6*V$5+$D$7*V$5*V$5+$D$8*$M13+$D$9*$M13*$M13+$D$10*$M13*V$5</f>
        <v>9.3010599999999997</v>
      </c>
      <c r="W13" s="45"/>
    </row>
    <row r="14" spans="1:23" x14ac:dyDescent="0.25">
      <c r="A14" s="54"/>
      <c r="B14" s="43"/>
      <c r="C14" s="49"/>
      <c r="D14" s="50"/>
      <c r="E14" s="51"/>
      <c r="F14" s="52"/>
      <c r="G14" s="51"/>
      <c r="H14" s="49"/>
      <c r="I14" s="51"/>
      <c r="J14" s="51"/>
      <c r="K14" s="52"/>
      <c r="N14" s="38" t="s">
        <v>48</v>
      </c>
      <c r="O14" s="45"/>
      <c r="P14" s="45">
        <f>$D$28+$D$29*P$5+$D$30*P$5*P$5</f>
        <v>9.9773400000000017</v>
      </c>
      <c r="Q14" s="45">
        <f t="shared" ref="P14:V14" si="2">$D$28+$D$29*Q$5+$D$30*Q$5*Q$5</f>
        <v>9.8246000000000002</v>
      </c>
      <c r="R14" s="45">
        <f t="shared" si="2"/>
        <v>9.6541800000000002</v>
      </c>
      <c r="S14" s="45">
        <f t="shared" si="2"/>
        <v>9.4660799999999998</v>
      </c>
      <c r="T14" s="45">
        <f t="shared" si="2"/>
        <v>9.2602999999999991</v>
      </c>
      <c r="U14" s="45">
        <f t="shared" si="2"/>
        <v>9.0368400000000015</v>
      </c>
      <c r="V14" s="45">
        <f t="shared" si="2"/>
        <v>8.7957000000000001</v>
      </c>
      <c r="W14" s="45"/>
    </row>
    <row r="15" spans="1:23" x14ac:dyDescent="0.25">
      <c r="A15" s="55" t="s">
        <v>49</v>
      </c>
      <c r="D15" s="47"/>
      <c r="E15" s="47"/>
      <c r="F15" s="56"/>
      <c r="G15" s="47"/>
      <c r="I15" s="47"/>
      <c r="J15" s="47"/>
      <c r="K15" s="56"/>
      <c r="L15" s="81" t="s">
        <v>99</v>
      </c>
      <c r="O15" s="45"/>
      <c r="P15" s="45"/>
      <c r="Q15" s="45"/>
      <c r="R15" s="45"/>
      <c r="S15" s="45"/>
      <c r="T15" s="45"/>
      <c r="U15" s="45"/>
      <c r="V15" s="45"/>
      <c r="W15" s="45"/>
    </row>
    <row r="16" spans="1:23" x14ac:dyDescent="0.25">
      <c r="A16" s="57" t="s">
        <v>50</v>
      </c>
      <c r="B16" s="43"/>
      <c r="C16" s="49"/>
      <c r="D16" s="50">
        <v>11.154292496645784</v>
      </c>
      <c r="E16" s="51">
        <v>1.4480225016629262</v>
      </c>
      <c r="F16" s="52">
        <v>1E-3</v>
      </c>
      <c r="G16" s="51"/>
      <c r="H16" s="49"/>
      <c r="I16" s="50">
        <v>12.483879236541885</v>
      </c>
      <c r="J16" s="51">
        <v>1.5959055222929053</v>
      </c>
      <c r="K16" s="52">
        <v>1E-3</v>
      </c>
      <c r="L16" s="45">
        <f>I16/D16</f>
        <v>1.1191995584028231</v>
      </c>
      <c r="O16" s="45"/>
      <c r="P16" s="45"/>
      <c r="Q16" s="45"/>
      <c r="R16" s="45"/>
      <c r="S16" s="45"/>
      <c r="T16" s="45"/>
      <c r="U16" s="45"/>
      <c r="V16" s="45"/>
      <c r="W16" s="45"/>
    </row>
    <row r="17" spans="1:23" x14ac:dyDescent="0.25">
      <c r="A17" s="57" t="s">
        <v>51</v>
      </c>
      <c r="B17" s="43"/>
      <c r="C17" s="49"/>
      <c r="D17" s="50">
        <v>9.0720261379722333E-2</v>
      </c>
      <c r="E17" s="51">
        <v>3.4350895387505999E-2</v>
      </c>
      <c r="F17" s="52" t="s">
        <v>52</v>
      </c>
      <c r="G17" s="51"/>
      <c r="H17" s="49"/>
      <c r="I17" s="50">
        <v>0.1272204120280723</v>
      </c>
      <c r="J17" s="51">
        <v>4.320923759556157E-2</v>
      </c>
      <c r="K17" s="52" t="s">
        <v>53</v>
      </c>
      <c r="L17" s="45">
        <f>I17/D17</f>
        <v>1.4023373620538138</v>
      </c>
      <c r="N17" s="38" t="s">
        <v>34</v>
      </c>
      <c r="O17" s="38">
        <v>80</v>
      </c>
      <c r="P17" s="38">
        <f>O17+2</f>
        <v>82</v>
      </c>
      <c r="Q17" s="38">
        <f t="shared" ref="Q17:W17" si="3">P17+2</f>
        <v>84</v>
      </c>
      <c r="R17" s="38">
        <f t="shared" si="3"/>
        <v>86</v>
      </c>
      <c r="S17" s="38">
        <f t="shared" si="3"/>
        <v>88</v>
      </c>
      <c r="T17" s="38">
        <f t="shared" si="3"/>
        <v>90</v>
      </c>
      <c r="U17" s="38">
        <f t="shared" si="3"/>
        <v>92</v>
      </c>
      <c r="V17" s="38">
        <f t="shared" si="3"/>
        <v>94</v>
      </c>
      <c r="W17" s="38">
        <f t="shared" si="3"/>
        <v>96</v>
      </c>
    </row>
    <row r="18" spans="1:23" x14ac:dyDescent="0.25">
      <c r="A18" s="57" t="s">
        <v>54</v>
      </c>
      <c r="B18" s="43"/>
      <c r="C18" s="49"/>
      <c r="D18" s="51">
        <v>-0.34239320213311647</v>
      </c>
      <c r="E18" s="51">
        <v>0.17696409734767998</v>
      </c>
      <c r="F18" s="52" t="s">
        <v>55</v>
      </c>
      <c r="G18" s="51"/>
      <c r="H18" s="49"/>
      <c r="I18" s="50">
        <v>-0.59634436431238957</v>
      </c>
      <c r="J18" s="51">
        <v>0.22556423704631176</v>
      </c>
      <c r="K18" s="52" t="s">
        <v>56</v>
      </c>
      <c r="L18" s="45"/>
      <c r="N18" s="38" t="s">
        <v>57</v>
      </c>
      <c r="O18" s="38">
        <f>O17-80</f>
        <v>0</v>
      </c>
      <c r="P18" s="38">
        <f t="shared" ref="P18:W18" si="4">P17-80</f>
        <v>2</v>
      </c>
      <c r="Q18" s="38">
        <f t="shared" si="4"/>
        <v>4</v>
      </c>
      <c r="R18" s="38">
        <f t="shared" si="4"/>
        <v>6</v>
      </c>
      <c r="S18" s="38">
        <f t="shared" si="4"/>
        <v>8</v>
      </c>
      <c r="T18" s="38">
        <f t="shared" si="4"/>
        <v>10</v>
      </c>
      <c r="U18" s="38">
        <f t="shared" si="4"/>
        <v>12</v>
      </c>
      <c r="V18" s="38">
        <f t="shared" si="4"/>
        <v>14</v>
      </c>
      <c r="W18" s="38">
        <f t="shared" si="4"/>
        <v>16</v>
      </c>
    </row>
    <row r="19" spans="1:23" x14ac:dyDescent="0.25">
      <c r="A19" s="57" t="s">
        <v>13</v>
      </c>
      <c r="B19" s="43"/>
      <c r="C19" s="49"/>
      <c r="D19" s="50">
        <v>4.110660508002046</v>
      </c>
      <c r="E19" s="51">
        <v>0.37452673490334448</v>
      </c>
      <c r="F19" s="52">
        <v>1E-3</v>
      </c>
      <c r="G19" s="51"/>
      <c r="H19" s="49"/>
      <c r="I19" s="50">
        <v>3.940244534707789</v>
      </c>
      <c r="J19" s="51">
        <v>0.35962648332642783</v>
      </c>
      <c r="K19" s="52">
        <v>1E-3</v>
      </c>
      <c r="L19" s="45">
        <f>I19/D19</f>
        <v>0.95854292200425806</v>
      </c>
      <c r="N19" s="38" t="s">
        <v>35</v>
      </c>
      <c r="O19" s="38">
        <f>O17-84</f>
        <v>-4</v>
      </c>
      <c r="P19" s="38">
        <f t="shared" ref="P19:W19" si="5">P17-84</f>
        <v>-2</v>
      </c>
      <c r="Q19" s="38">
        <f t="shared" si="5"/>
        <v>0</v>
      </c>
      <c r="R19" s="38">
        <f t="shared" si="5"/>
        <v>2</v>
      </c>
      <c r="S19" s="38">
        <f t="shared" si="5"/>
        <v>4</v>
      </c>
      <c r="T19" s="38">
        <f t="shared" si="5"/>
        <v>6</v>
      </c>
      <c r="U19" s="38">
        <f t="shared" si="5"/>
        <v>8</v>
      </c>
      <c r="V19" s="38">
        <f t="shared" si="5"/>
        <v>10</v>
      </c>
      <c r="W19" s="38">
        <f t="shared" si="5"/>
        <v>12</v>
      </c>
    </row>
    <row r="20" spans="1:23" x14ac:dyDescent="0.25">
      <c r="A20" s="57" t="s">
        <v>58</v>
      </c>
      <c r="B20" s="43"/>
      <c r="C20" s="49"/>
      <c r="D20" s="58">
        <v>2.5000000000000001E-2</v>
      </c>
      <c r="E20" s="58"/>
      <c r="F20" s="58"/>
      <c r="G20" s="58"/>
      <c r="H20" s="59"/>
      <c r="I20" s="58">
        <v>2.5999999999999999E-2</v>
      </c>
      <c r="J20" s="51"/>
      <c r="K20" s="52"/>
      <c r="N20" s="38" t="s">
        <v>59</v>
      </c>
      <c r="O20" s="38">
        <f>O17-88</f>
        <v>-8</v>
      </c>
      <c r="P20" s="38">
        <f t="shared" ref="P20:W20" si="6">P17-88</f>
        <v>-6</v>
      </c>
      <c r="Q20" s="38">
        <f t="shared" si="6"/>
        <v>-4</v>
      </c>
      <c r="R20" s="38">
        <f t="shared" si="6"/>
        <v>-2</v>
      </c>
      <c r="S20" s="38">
        <f t="shared" si="6"/>
        <v>0</v>
      </c>
      <c r="T20" s="38">
        <f t="shared" si="6"/>
        <v>2</v>
      </c>
      <c r="U20" s="38">
        <f t="shared" si="6"/>
        <v>4</v>
      </c>
      <c r="V20" s="38">
        <f t="shared" si="6"/>
        <v>6</v>
      </c>
      <c r="W20" s="38">
        <f t="shared" si="6"/>
        <v>8</v>
      </c>
    </row>
    <row r="21" spans="1:23" x14ac:dyDescent="0.25">
      <c r="A21" s="43"/>
      <c r="B21" s="43"/>
      <c r="C21" s="49"/>
      <c r="D21" s="43"/>
      <c r="E21" s="43"/>
      <c r="F21" s="52"/>
      <c r="G21" s="43"/>
      <c r="H21" s="49"/>
      <c r="I21" s="43"/>
      <c r="J21" s="43"/>
      <c r="K21" s="52"/>
    </row>
    <row r="22" spans="1:23" x14ac:dyDescent="0.25">
      <c r="A22" s="60" t="s">
        <v>60</v>
      </c>
      <c r="B22" s="43"/>
      <c r="C22" s="49"/>
      <c r="D22" s="43"/>
      <c r="E22" s="43"/>
      <c r="F22" s="51"/>
      <c r="G22" s="43"/>
      <c r="H22" s="49"/>
      <c r="I22" s="43"/>
      <c r="J22" s="43"/>
      <c r="K22" s="51"/>
      <c r="M22" s="38" t="s">
        <v>38</v>
      </c>
    </row>
    <row r="23" spans="1:23" x14ac:dyDescent="0.25">
      <c r="A23" s="57" t="s">
        <v>61</v>
      </c>
      <c r="B23" s="43"/>
      <c r="C23" s="49"/>
      <c r="D23" s="61">
        <v>10</v>
      </c>
      <c r="E23" s="51"/>
      <c r="F23" s="51"/>
      <c r="G23" s="61"/>
      <c r="H23" s="49"/>
      <c r="I23" s="61">
        <v>10</v>
      </c>
      <c r="J23" s="51"/>
      <c r="K23" s="51"/>
      <c r="M23" s="38">
        <v>-4</v>
      </c>
      <c r="N23" s="38" t="s">
        <v>40</v>
      </c>
      <c r="O23" s="45">
        <f>$I$5+$I$6*O$18+$I$7*O$18*O$18+$I$11*$M23+$I$12*$M23*$M23+$I$13*$M23*O$18</f>
        <v>10.6751</v>
      </c>
      <c r="P23" s="45">
        <f t="shared" ref="P23:S23" si="7">$I$5+$I$6*P$18+$I$7*P$18*P$18+$I$11*$M23+$I$12*$M23*$M23+$I$13*$M23*P$18</f>
        <v>10.76526</v>
      </c>
      <c r="Q23" s="45">
        <f t="shared" si="7"/>
        <v>10.49086</v>
      </c>
      <c r="R23" s="45">
        <f t="shared" si="7"/>
        <v>9.8519000000000005</v>
      </c>
      <c r="S23" s="45">
        <f t="shared" si="7"/>
        <v>8.8483800000000006</v>
      </c>
      <c r="T23" s="45"/>
      <c r="U23" s="45"/>
      <c r="V23" s="45"/>
      <c r="W23" s="45"/>
    </row>
    <row r="24" spans="1:23" x14ac:dyDescent="0.25">
      <c r="A24" s="57" t="s">
        <v>62</v>
      </c>
      <c r="B24" s="43"/>
      <c r="C24" s="49"/>
      <c r="D24" s="62">
        <v>2823.8454731559918</v>
      </c>
      <c r="E24" s="62"/>
      <c r="F24" s="62"/>
      <c r="G24" s="62"/>
      <c r="H24" s="49"/>
      <c r="I24" s="62">
        <v>2818.5355319645814</v>
      </c>
      <c r="J24" s="62"/>
      <c r="K24" s="62"/>
      <c r="M24" s="53">
        <v>0</v>
      </c>
      <c r="N24" s="38" t="s">
        <v>43</v>
      </c>
      <c r="O24" s="45"/>
      <c r="P24" s="45"/>
      <c r="Q24" s="45">
        <f t="shared" ref="Q24:U24" si="8">$I$5+$I$6*Q$19+$I$7*Q$19*Q$19+$I$11*$M24+$I$12*$M24*$M24+$I$13*$M24*Q$19</f>
        <v>9.3402999999999992</v>
      </c>
      <c r="R24" s="45">
        <f t="shared" si="8"/>
        <v>9.7846199999999985</v>
      </c>
      <c r="S24" s="45">
        <f t="shared" si="8"/>
        <v>9.8643799999999988</v>
      </c>
      <c r="T24" s="45">
        <f>$I$5+$I$6*T$19+$I$7*T$19*T$19+$I$11*$M24+$I$12*$M24*$M24+$I$13*$M24*T$19</f>
        <v>9.5795799999999982</v>
      </c>
      <c r="U24" s="45">
        <f t="shared" si="8"/>
        <v>8.9302199999999985</v>
      </c>
      <c r="V24" s="45"/>
      <c r="W24" s="45"/>
    </row>
    <row r="25" spans="1:23" x14ac:dyDescent="0.25">
      <c r="A25" s="57" t="s">
        <v>63</v>
      </c>
      <c r="B25" s="43"/>
      <c r="C25" s="49"/>
      <c r="D25" s="62">
        <v>2843.8454731559918</v>
      </c>
      <c r="E25" s="62"/>
      <c r="F25" s="62"/>
      <c r="G25" s="62"/>
      <c r="H25" s="49"/>
      <c r="I25" s="62">
        <v>2838.5355319645814</v>
      </c>
      <c r="J25" s="62"/>
      <c r="K25" s="62"/>
      <c r="M25" s="38">
        <v>4</v>
      </c>
      <c r="N25" s="38" t="s">
        <v>46</v>
      </c>
      <c r="O25" s="45"/>
      <c r="P25" s="45"/>
      <c r="Q25" s="45"/>
      <c r="R25" s="45"/>
      <c r="S25" s="45">
        <f t="shared" ref="S25:W25" si="9">$I$5+$I$6*S$20+$I$7*S$20*S$20+$I$11*$M25+$I$12*$M25*$M25+$I$13*$M25*S$20</f>
        <v>8.2974999999999994</v>
      </c>
      <c r="T25" s="45">
        <f t="shared" si="9"/>
        <v>9.0959799999999991</v>
      </c>
      <c r="U25" s="45">
        <f t="shared" si="9"/>
        <v>9.5298999999999996</v>
      </c>
      <c r="V25" s="45">
        <f t="shared" si="9"/>
        <v>9.5992599999999975</v>
      </c>
      <c r="W25" s="45">
        <f>$I$5+$I$6*W$20+$I$7*W$20*W$20+$I$11*$M25+$I$12*$M25*$M25+$I$13*$M25*W$20</f>
        <v>9.304059999999998</v>
      </c>
    </row>
    <row r="26" spans="1:23" x14ac:dyDescent="0.25">
      <c r="A26" s="63" t="s">
        <v>64</v>
      </c>
      <c r="B26" s="64"/>
      <c r="C26" s="42"/>
      <c r="D26" s="65">
        <v>2877.2</v>
      </c>
      <c r="E26" s="65"/>
      <c r="F26" s="65"/>
      <c r="G26" s="65"/>
      <c r="H26" s="42"/>
      <c r="I26" s="65">
        <v>2871.9</v>
      </c>
      <c r="J26" s="65"/>
      <c r="K26" s="65"/>
      <c r="N26" s="38" t="s">
        <v>65</v>
      </c>
      <c r="O26" s="45">
        <f>$I$28+$I$29*O$18+$I$30*O$18*O$18</f>
        <v>9.6382999999999992</v>
      </c>
      <c r="P26" s="45">
        <f t="shared" ref="P26:S26" si="10">$I$28+$I$29*P$18+$I$30*P$18*P$18</f>
        <v>10.008139999999999</v>
      </c>
      <c r="Q26" s="45">
        <f t="shared" si="10"/>
        <v>9.9944600000000001</v>
      </c>
      <c r="R26" s="45">
        <f t="shared" si="10"/>
        <v>9.5972600000000003</v>
      </c>
      <c r="S26" s="45">
        <f t="shared" si="10"/>
        <v>8.816539999999998</v>
      </c>
      <c r="T26" s="45"/>
      <c r="U26" s="45"/>
      <c r="V26" s="45"/>
    </row>
    <row r="27" spans="1:23" x14ac:dyDescent="0.25">
      <c r="A27" s="66"/>
      <c r="B27" s="66"/>
      <c r="C27" s="67"/>
      <c r="D27" s="68"/>
      <c r="E27" s="68"/>
      <c r="F27" s="69"/>
      <c r="G27" s="66"/>
      <c r="H27" s="67"/>
      <c r="I27" s="68"/>
      <c r="J27" s="68"/>
      <c r="K27" s="69"/>
      <c r="O27" s="45"/>
      <c r="P27" s="45"/>
      <c r="Q27" s="45"/>
      <c r="R27" s="45"/>
      <c r="S27" s="45"/>
      <c r="T27" s="45"/>
      <c r="U27" s="45"/>
      <c r="V27" s="45"/>
      <c r="W27" s="45"/>
    </row>
    <row r="28" spans="1:23" s="40" customFormat="1" x14ac:dyDescent="0.25">
      <c r="A28" s="76" t="s">
        <v>66</v>
      </c>
      <c r="B28" s="76"/>
      <c r="C28" s="77"/>
      <c r="D28" s="78">
        <v>9.8246000000000002</v>
      </c>
      <c r="E28" s="79"/>
      <c r="F28" s="78"/>
      <c r="G28" s="76"/>
      <c r="H28" s="77"/>
      <c r="I28" s="78">
        <v>9.6382999999999992</v>
      </c>
      <c r="J28" s="70"/>
      <c r="K28" s="50"/>
      <c r="M28" s="38"/>
      <c r="N28" s="38"/>
      <c r="O28" s="45"/>
      <c r="P28" s="45"/>
      <c r="Q28" s="45"/>
      <c r="R28" s="45"/>
      <c r="S28" s="45"/>
      <c r="T28" s="45"/>
      <c r="U28" s="45"/>
      <c r="V28" s="45"/>
      <c r="W28" s="45"/>
    </row>
    <row r="29" spans="1:23" x14ac:dyDescent="0.25">
      <c r="A29" s="76"/>
      <c r="B29" s="76"/>
      <c r="C29" s="77"/>
      <c r="D29" s="80">
        <v>-8.0790000000000001E-2</v>
      </c>
      <c r="E29" s="79"/>
      <c r="F29" s="78"/>
      <c r="G29" s="76"/>
      <c r="H29" s="77"/>
      <c r="I29" s="80">
        <v>0.28079999999999999</v>
      </c>
      <c r="J29" s="70"/>
      <c r="K29" s="50"/>
      <c r="M29" s="53"/>
      <c r="O29" s="45"/>
      <c r="P29" s="45"/>
      <c r="Q29" s="53">
        <f>AVERAGE(Q4:U4)</f>
        <v>88</v>
      </c>
      <c r="R29" s="45"/>
      <c r="S29" s="45"/>
      <c r="T29" s="45"/>
      <c r="U29" s="45"/>
      <c r="V29" s="45"/>
      <c r="W29" s="45"/>
    </row>
    <row r="30" spans="1:23" x14ac:dyDescent="0.25">
      <c r="A30" s="76"/>
      <c r="B30" s="76"/>
      <c r="C30" s="77"/>
      <c r="D30" s="80">
        <v>-2.2100000000000002E-3</v>
      </c>
      <c r="E30" s="79"/>
      <c r="F30" s="78"/>
      <c r="G30" s="76"/>
      <c r="H30" s="77"/>
      <c r="I30" s="78">
        <v>-4.7940000000000003E-2</v>
      </c>
      <c r="J30" s="70"/>
      <c r="K30" s="50"/>
      <c r="Q30" s="38">
        <f>AVERAGE(Q4:S4)</f>
        <v>86</v>
      </c>
    </row>
    <row r="31" spans="1:23" x14ac:dyDescent="0.25">
      <c r="A31" s="43"/>
      <c r="B31" s="43"/>
      <c r="C31" s="49"/>
      <c r="D31" s="43"/>
      <c r="E31" s="70"/>
      <c r="F31" s="50"/>
      <c r="G31" s="43"/>
      <c r="H31" s="49"/>
      <c r="I31" s="43"/>
      <c r="J31" s="70"/>
      <c r="K31" s="50"/>
    </row>
    <row r="32" spans="1:23" x14ac:dyDescent="0.25">
      <c r="A32" s="43"/>
      <c r="B32" s="43"/>
      <c r="C32" s="49"/>
      <c r="D32" s="50"/>
      <c r="E32" s="70"/>
      <c r="F32" s="50"/>
      <c r="G32" s="43"/>
      <c r="H32" s="49"/>
      <c r="I32" s="50"/>
      <c r="J32" s="70"/>
      <c r="K32" s="50"/>
    </row>
    <row r="33" spans="1:23" x14ac:dyDescent="0.25">
      <c r="A33" s="43"/>
      <c r="B33" s="43"/>
      <c r="C33" s="49"/>
      <c r="D33" s="50"/>
      <c r="E33" s="70"/>
      <c r="F33" s="50"/>
      <c r="G33" s="43"/>
      <c r="H33" s="49"/>
      <c r="I33" s="50"/>
      <c r="J33" s="70"/>
      <c r="K33" s="50"/>
    </row>
    <row r="34" spans="1:23" x14ac:dyDescent="0.25">
      <c r="A34" s="43"/>
      <c r="B34" s="43"/>
      <c r="C34" s="49"/>
      <c r="D34" s="51"/>
      <c r="E34" s="70"/>
      <c r="F34" s="50"/>
      <c r="G34" s="43"/>
      <c r="H34" s="49"/>
      <c r="I34" s="50"/>
      <c r="J34" s="70"/>
      <c r="K34" s="50"/>
    </row>
    <row r="35" spans="1:23" x14ac:dyDescent="0.25">
      <c r="A35" s="43"/>
      <c r="B35" s="43"/>
      <c r="C35" s="49"/>
      <c r="D35" s="50"/>
      <c r="E35" s="70"/>
      <c r="F35" s="50"/>
      <c r="G35" s="43"/>
      <c r="H35" s="49"/>
      <c r="I35" s="50"/>
      <c r="J35" s="70"/>
      <c r="K35" s="50"/>
    </row>
    <row r="36" spans="1:23" x14ac:dyDescent="0.25">
      <c r="A36" s="43"/>
      <c r="B36" s="43"/>
      <c r="C36" s="49"/>
      <c r="D36" s="58"/>
      <c r="E36" s="70"/>
      <c r="F36" s="50"/>
      <c r="G36" s="43"/>
      <c r="H36" s="49"/>
      <c r="I36" s="58"/>
      <c r="J36" s="70"/>
      <c r="K36" s="50"/>
    </row>
    <row r="37" spans="1:23" x14ac:dyDescent="0.25">
      <c r="A37" s="43"/>
      <c r="B37" s="43"/>
      <c r="C37" s="49"/>
      <c r="D37" s="70"/>
      <c r="E37" s="70"/>
      <c r="F37" s="50"/>
      <c r="G37" s="43"/>
      <c r="H37" s="49"/>
      <c r="I37" s="70"/>
      <c r="J37" s="70"/>
      <c r="K37" s="50"/>
      <c r="N37" s="40"/>
      <c r="O37" s="40"/>
      <c r="P37" s="40"/>
      <c r="Q37" s="40"/>
      <c r="R37" s="40"/>
      <c r="S37" s="40"/>
      <c r="T37" s="40"/>
      <c r="U37" s="40"/>
      <c r="V37" s="40"/>
      <c r="W37" s="40"/>
    </row>
    <row r="38" spans="1:23" x14ac:dyDescent="0.25">
      <c r="A38" s="43"/>
      <c r="B38" s="43"/>
      <c r="C38" s="49"/>
      <c r="D38" s="43"/>
      <c r="E38" s="70"/>
      <c r="F38" s="50"/>
      <c r="G38" s="43"/>
      <c r="H38" s="49"/>
      <c r="I38" s="43"/>
      <c r="J38" s="70"/>
      <c r="K38" s="50"/>
      <c r="M38" s="40"/>
    </row>
    <row r="39" spans="1:23" x14ac:dyDescent="0.25">
      <c r="A39" s="43"/>
      <c r="B39" s="43"/>
      <c r="C39" s="49"/>
      <c r="D39" s="43"/>
      <c r="E39" s="70"/>
      <c r="F39" s="50"/>
      <c r="G39" s="43"/>
      <c r="H39" s="49"/>
      <c r="I39" s="43"/>
      <c r="J39" s="70"/>
      <c r="K39" s="50"/>
    </row>
    <row r="40" spans="1:23" x14ac:dyDescent="0.25">
      <c r="A40" s="43"/>
      <c r="B40" s="43"/>
      <c r="C40" s="49"/>
      <c r="D40" s="43"/>
      <c r="E40" s="70"/>
      <c r="F40" s="50"/>
      <c r="G40" s="43"/>
      <c r="H40" s="49"/>
      <c r="I40" s="43"/>
      <c r="J40" s="70"/>
      <c r="K40" s="50"/>
    </row>
    <row r="41" spans="1:23" x14ac:dyDescent="0.25">
      <c r="A41" s="43"/>
      <c r="B41" s="43"/>
      <c r="C41" s="49"/>
      <c r="D41" s="43"/>
      <c r="E41" s="70"/>
      <c r="F41" s="50"/>
      <c r="G41" s="43"/>
      <c r="H41" s="49"/>
      <c r="I41" s="43"/>
      <c r="J41" s="70"/>
      <c r="K41" s="50"/>
    </row>
    <row r="42" spans="1:23" x14ac:dyDescent="0.25">
      <c r="A42" s="43"/>
      <c r="B42" s="43"/>
      <c r="C42" s="49"/>
      <c r="D42" s="70"/>
      <c r="E42" s="70"/>
      <c r="F42" s="50"/>
      <c r="G42" s="43"/>
      <c r="H42" s="49"/>
      <c r="I42" s="70"/>
      <c r="J42" s="70"/>
      <c r="K42" s="50"/>
    </row>
    <row r="43" spans="1:23" x14ac:dyDescent="0.25">
      <c r="A43" s="43"/>
      <c r="B43" s="43"/>
      <c r="C43" s="49"/>
      <c r="D43" s="61"/>
      <c r="E43" s="70"/>
      <c r="F43" s="50"/>
      <c r="G43" s="43"/>
      <c r="H43" s="49"/>
      <c r="I43" s="61"/>
      <c r="J43" s="70"/>
      <c r="K43" s="50"/>
    </row>
    <row r="44" spans="1:23" x14ac:dyDescent="0.25">
      <c r="A44" s="43"/>
      <c r="B44" s="43"/>
      <c r="C44" s="49"/>
      <c r="D44" s="62"/>
      <c r="E44" s="70"/>
      <c r="F44" s="50"/>
      <c r="G44" s="43"/>
      <c r="H44" s="49"/>
      <c r="I44" s="62"/>
      <c r="J44" s="70"/>
      <c r="K44" s="50"/>
    </row>
    <row r="45" spans="1:23" x14ac:dyDescent="0.25">
      <c r="A45" s="43"/>
      <c r="B45" s="43"/>
      <c r="C45" s="49"/>
      <c r="D45" s="43"/>
      <c r="E45" s="43"/>
      <c r="F45" s="51"/>
      <c r="G45" s="43"/>
      <c r="H45" s="49"/>
      <c r="I45" s="43"/>
      <c r="J45" s="43"/>
      <c r="K45" s="51"/>
    </row>
    <row r="46" spans="1:23" x14ac:dyDescent="0.25">
      <c r="A46" s="43"/>
      <c r="B46" s="43"/>
      <c r="C46" s="49"/>
      <c r="D46" s="71"/>
      <c r="E46" s="43"/>
      <c r="F46" s="51"/>
      <c r="G46" s="43"/>
      <c r="H46" s="49"/>
      <c r="I46" s="43"/>
      <c r="J46" s="43"/>
      <c r="K46" s="51"/>
    </row>
    <row r="47" spans="1:23" x14ac:dyDescent="0.25">
      <c r="A47" s="43"/>
      <c r="B47" s="43"/>
      <c r="C47" s="49"/>
      <c r="D47" s="71"/>
      <c r="E47" s="43"/>
      <c r="F47" s="51"/>
      <c r="G47" s="43"/>
      <c r="H47" s="49"/>
      <c r="I47" s="71"/>
      <c r="J47" s="43"/>
      <c r="K47" s="51"/>
    </row>
    <row r="48" spans="1:23" x14ac:dyDescent="0.25">
      <c r="A48" s="43"/>
      <c r="B48" s="43"/>
      <c r="C48" s="49"/>
      <c r="D48" s="43"/>
      <c r="E48" s="43"/>
      <c r="F48" s="51"/>
      <c r="G48" s="43"/>
      <c r="H48" s="49"/>
      <c r="I48" s="43"/>
      <c r="J48" s="43"/>
      <c r="K48" s="51"/>
    </row>
    <row r="49" spans="1:11" x14ac:dyDescent="0.25">
      <c r="A49" s="43"/>
      <c r="B49" s="43"/>
      <c r="C49" s="49"/>
      <c r="D49" s="43"/>
      <c r="E49" s="43"/>
      <c r="F49" s="51"/>
      <c r="G49" s="43"/>
      <c r="H49" s="49"/>
      <c r="I49" s="43"/>
      <c r="J49" s="43"/>
      <c r="K49" s="51"/>
    </row>
    <row r="50" spans="1:11" x14ac:dyDescent="0.25">
      <c r="A50" s="43"/>
      <c r="B50" s="43"/>
      <c r="C50" s="49"/>
      <c r="D50" s="43"/>
      <c r="E50" s="43"/>
      <c r="F50" s="51"/>
      <c r="G50" s="43"/>
      <c r="H50" s="49"/>
      <c r="I50" s="43"/>
      <c r="J50" s="43"/>
      <c r="K50" s="51"/>
    </row>
    <row r="51" spans="1:11" x14ac:dyDescent="0.25">
      <c r="A51" s="43"/>
      <c r="B51" s="43"/>
      <c r="C51" s="49"/>
      <c r="D51" s="43"/>
      <c r="E51" s="43"/>
      <c r="F51" s="51"/>
      <c r="G51" s="43"/>
      <c r="H51" s="49"/>
      <c r="I51" s="43"/>
      <c r="J51" s="43"/>
      <c r="K51" s="51"/>
    </row>
    <row r="52" spans="1:11" x14ac:dyDescent="0.25">
      <c r="A52" s="43"/>
      <c r="B52" s="43"/>
      <c r="C52" s="49"/>
      <c r="D52" s="43"/>
      <c r="E52" s="43"/>
      <c r="F52" s="51"/>
      <c r="G52" s="43"/>
      <c r="H52" s="49"/>
      <c r="I52" s="43"/>
      <c r="J52" s="43"/>
      <c r="K52" s="51"/>
    </row>
    <row r="53" spans="1:11" x14ac:dyDescent="0.25">
      <c r="A53" s="43"/>
      <c r="B53" s="43"/>
      <c r="C53" s="49"/>
      <c r="D53" s="43"/>
      <c r="E53" s="43"/>
      <c r="F53" s="51"/>
      <c r="G53" s="43"/>
      <c r="H53" s="49"/>
      <c r="I53" s="43"/>
      <c r="J53" s="43"/>
      <c r="K53" s="51"/>
    </row>
    <row r="54" spans="1:11" x14ac:dyDescent="0.25">
      <c r="A54" s="43"/>
      <c r="B54" s="43"/>
      <c r="C54" s="49"/>
      <c r="D54" s="43"/>
      <c r="E54" s="43"/>
      <c r="F54" s="51"/>
      <c r="G54" s="43"/>
      <c r="H54" s="49"/>
      <c r="I54" s="43"/>
      <c r="J54" s="43"/>
      <c r="K54" s="51"/>
    </row>
    <row r="55" spans="1:11" x14ac:dyDescent="0.25">
      <c r="A55" s="43"/>
      <c r="B55" s="43"/>
      <c r="C55" s="49"/>
      <c r="D55" s="43"/>
      <c r="E55" s="43"/>
      <c r="F55" s="51"/>
      <c r="G55" s="43"/>
      <c r="H55" s="49"/>
      <c r="I55" s="43"/>
      <c r="J55" s="43"/>
      <c r="K55" s="51"/>
    </row>
    <row r="56" spans="1:11" x14ac:dyDescent="0.25">
      <c r="A56" s="43"/>
      <c r="B56" s="43"/>
      <c r="C56" s="49"/>
      <c r="D56" s="43"/>
      <c r="E56" s="43"/>
      <c r="F56" s="51"/>
      <c r="G56" s="43"/>
      <c r="H56" s="49"/>
      <c r="I56" s="43"/>
      <c r="J56" s="43"/>
      <c r="K56" s="51"/>
    </row>
    <row r="57" spans="1:11" x14ac:dyDescent="0.25">
      <c r="A57" s="43"/>
      <c r="B57" s="43"/>
      <c r="C57" s="49"/>
      <c r="D57" s="43"/>
      <c r="E57" s="43"/>
      <c r="F57" s="51"/>
      <c r="G57" s="43"/>
      <c r="H57" s="49"/>
      <c r="I57" s="43"/>
      <c r="J57" s="43"/>
      <c r="K57" s="51"/>
    </row>
    <row r="58" spans="1:11" x14ac:dyDescent="0.25">
      <c r="A58" s="43"/>
      <c r="B58" s="43"/>
      <c r="C58" s="49"/>
      <c r="D58" s="43"/>
      <c r="E58" s="43"/>
      <c r="F58" s="51"/>
      <c r="G58" s="43"/>
      <c r="H58" s="49"/>
      <c r="I58" s="43"/>
      <c r="J58" s="43"/>
      <c r="K58" s="51"/>
    </row>
    <row r="59" spans="1:11" x14ac:dyDescent="0.25">
      <c r="A59" s="43"/>
      <c r="B59" s="43"/>
      <c r="C59" s="49"/>
      <c r="D59" s="43"/>
      <c r="E59" s="43"/>
      <c r="F59" s="51"/>
      <c r="G59" s="43"/>
      <c r="H59" s="49"/>
      <c r="I59" s="43"/>
      <c r="J59" s="43"/>
      <c r="K59" s="51"/>
    </row>
    <row r="60" spans="1:11" x14ac:dyDescent="0.25">
      <c r="A60" s="43"/>
      <c r="B60" s="43"/>
      <c r="C60" s="49"/>
      <c r="D60" s="43"/>
      <c r="E60" s="43"/>
      <c r="F60" s="51"/>
      <c r="G60" s="43"/>
      <c r="H60" s="49"/>
      <c r="I60" s="43"/>
      <c r="J60" s="43"/>
      <c r="K60" s="51"/>
    </row>
    <row r="61" spans="1:11" x14ac:dyDescent="0.25">
      <c r="A61" s="43"/>
      <c r="B61" s="43"/>
      <c r="C61" s="49"/>
      <c r="D61" s="43"/>
      <c r="E61" s="43"/>
      <c r="F61" s="51"/>
      <c r="G61" s="43"/>
      <c r="H61" s="49"/>
      <c r="I61" s="43"/>
      <c r="J61" s="43"/>
      <c r="K61" s="51"/>
    </row>
    <row r="62" spans="1:11" x14ac:dyDescent="0.25">
      <c r="A62" s="43"/>
      <c r="B62" s="43"/>
      <c r="C62" s="49"/>
      <c r="D62" s="43"/>
      <c r="E62" s="43"/>
      <c r="F62" s="51"/>
      <c r="G62" s="43"/>
      <c r="H62" s="49"/>
      <c r="I62" s="43"/>
      <c r="J62" s="43"/>
      <c r="K62" s="51"/>
    </row>
    <row r="63" spans="1:11" x14ac:dyDescent="0.25">
      <c r="A63" s="43"/>
      <c r="B63" s="43"/>
      <c r="C63" s="49"/>
      <c r="D63" s="43"/>
      <c r="E63" s="43"/>
      <c r="F63" s="51"/>
      <c r="G63" s="43"/>
      <c r="H63" s="49"/>
      <c r="I63" s="43"/>
      <c r="J63" s="43"/>
      <c r="K63" s="51"/>
    </row>
    <row r="64" spans="1:11" x14ac:dyDescent="0.25">
      <c r="A64" s="43"/>
      <c r="B64" s="43"/>
      <c r="C64" s="49"/>
      <c r="D64" s="43"/>
      <c r="E64" s="43"/>
      <c r="F64" s="51"/>
      <c r="G64" s="43"/>
      <c r="H64" s="49"/>
      <c r="I64" s="43"/>
      <c r="J64" s="43"/>
      <c r="K64" s="51"/>
    </row>
    <row r="65" spans="1:11" x14ac:dyDescent="0.25">
      <c r="A65" s="43"/>
      <c r="B65" s="43"/>
      <c r="C65" s="49"/>
      <c r="D65" s="43"/>
      <c r="E65" s="43"/>
      <c r="F65" s="51"/>
      <c r="G65" s="43"/>
      <c r="H65" s="49"/>
      <c r="I65" s="43"/>
      <c r="J65" s="43"/>
      <c r="K65" s="51"/>
    </row>
    <row r="66" spans="1:11" x14ac:dyDescent="0.25">
      <c r="A66" s="43"/>
      <c r="B66" s="43"/>
      <c r="C66" s="49"/>
      <c r="D66" s="43"/>
      <c r="E66" s="43"/>
      <c r="F66" s="51"/>
      <c r="G66" s="43"/>
      <c r="H66" s="49"/>
      <c r="I66" s="43"/>
      <c r="J66" s="43"/>
      <c r="K66" s="51"/>
    </row>
    <row r="67" spans="1:11" x14ac:dyDescent="0.25">
      <c r="A67" s="43"/>
      <c r="B67" s="43"/>
      <c r="C67" s="49"/>
      <c r="D67" s="43"/>
      <c r="E67" s="43"/>
      <c r="F67" s="51"/>
      <c r="G67" s="43"/>
      <c r="H67" s="49"/>
      <c r="I67" s="43"/>
      <c r="J67" s="43"/>
      <c r="K67" s="51"/>
    </row>
  </sheetData>
  <mergeCells count="5">
    <mergeCell ref="D1:F1"/>
    <mergeCell ref="I1:K1"/>
    <mergeCell ref="A2:A3"/>
    <mergeCell ref="C2:F2"/>
    <mergeCell ref="H2:K2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7"/>
  <sheetViews>
    <sheetView zoomScaleNormal="100" workbookViewId="0">
      <selection activeCell="A45" sqref="A45"/>
    </sheetView>
  </sheetViews>
  <sheetFormatPr defaultColWidth="13.28515625" defaultRowHeight="15.75" x14ac:dyDescent="0.25"/>
  <cols>
    <col min="1" max="1" width="44.85546875" style="38" customWidth="1"/>
    <col min="2" max="2" width="1.28515625" style="45" customWidth="1"/>
    <col min="3" max="3" width="3.140625" style="46" customWidth="1"/>
    <col min="4" max="5" width="9.85546875" style="45" customWidth="1"/>
    <col min="6" max="6" width="9.85546875" style="47" customWidth="1"/>
    <col min="7" max="7" width="1.28515625" style="45" customWidth="1"/>
    <col min="8" max="8" width="2.85546875" style="46" customWidth="1"/>
    <col min="9" max="10" width="9.85546875" style="45" customWidth="1"/>
    <col min="11" max="11" width="9.85546875" style="47" customWidth="1"/>
    <col min="12" max="12" width="6.7109375" style="38" customWidth="1"/>
    <col min="13" max="13" width="8.42578125" style="38" customWidth="1"/>
    <col min="14" max="14" width="20.5703125" style="38" customWidth="1"/>
    <col min="15" max="23" width="8.140625" style="38" customWidth="1"/>
    <col min="24" max="31" width="13.28515625" style="38"/>
    <col min="32" max="32" width="19.5703125" style="38" bestFit="1" customWidth="1"/>
    <col min="33" max="16384" width="13.28515625" style="38"/>
  </cols>
  <sheetData>
    <row r="1" spans="1:33" s="30" customFormat="1" x14ac:dyDescent="0.25">
      <c r="C1" s="31"/>
      <c r="D1" s="32"/>
      <c r="E1" s="32"/>
      <c r="F1" s="32"/>
      <c r="G1" s="33"/>
      <c r="H1" s="31"/>
      <c r="I1" s="32"/>
      <c r="J1" s="32"/>
      <c r="K1" s="32"/>
    </row>
    <row r="2" spans="1:33" ht="31.35" customHeight="1" x14ac:dyDescent="0.25">
      <c r="A2" s="34" t="s">
        <v>27</v>
      </c>
      <c r="B2" s="35"/>
      <c r="C2" s="36" t="s">
        <v>67</v>
      </c>
      <c r="D2" s="36"/>
      <c r="E2" s="36"/>
      <c r="F2" s="36"/>
      <c r="G2" s="37"/>
      <c r="H2" s="36" t="s">
        <v>68</v>
      </c>
      <c r="I2" s="36"/>
      <c r="J2" s="36"/>
      <c r="K2" s="36"/>
    </row>
    <row r="3" spans="1:33" x14ac:dyDescent="0.25">
      <c r="A3" s="39"/>
      <c r="B3" s="40"/>
      <c r="C3" s="41" t="s">
        <v>1</v>
      </c>
      <c r="D3" s="42" t="s">
        <v>30</v>
      </c>
      <c r="E3" s="42" t="s">
        <v>31</v>
      </c>
      <c r="F3" s="42" t="s">
        <v>32</v>
      </c>
      <c r="G3" s="43"/>
      <c r="H3" s="41" t="s">
        <v>1</v>
      </c>
      <c r="I3" s="42" t="s">
        <v>30</v>
      </c>
      <c r="J3" s="42" t="s">
        <v>31</v>
      </c>
      <c r="K3" s="42" t="s">
        <v>32</v>
      </c>
    </row>
    <row r="4" spans="1:33" x14ac:dyDescent="0.25">
      <c r="A4" s="44" t="s">
        <v>33</v>
      </c>
      <c r="N4" s="38" t="s">
        <v>69</v>
      </c>
      <c r="O4" s="38">
        <v>-11</v>
      </c>
      <c r="P4" s="38">
        <f>O4+2</f>
        <v>-9</v>
      </c>
      <c r="Q4" s="38">
        <f t="shared" ref="Q4:T4" si="0">P4+2</f>
        <v>-7</v>
      </c>
      <c r="R4" s="38">
        <f t="shared" si="0"/>
        <v>-5</v>
      </c>
      <c r="S4" s="38">
        <f t="shared" si="0"/>
        <v>-3</v>
      </c>
      <c r="T4" s="38">
        <f t="shared" si="0"/>
        <v>-1</v>
      </c>
    </row>
    <row r="5" spans="1:33" x14ac:dyDescent="0.25">
      <c r="A5" s="48" t="s">
        <v>5</v>
      </c>
      <c r="B5" s="43"/>
      <c r="C5" s="49"/>
      <c r="D5" s="50">
        <v>9.7493999999999996</v>
      </c>
      <c r="E5" s="51">
        <v>0.36820000000000003</v>
      </c>
      <c r="F5" s="52" t="s">
        <v>70</v>
      </c>
      <c r="G5" s="51"/>
      <c r="H5" s="49"/>
      <c r="I5" s="50">
        <v>9.7469999999999999</v>
      </c>
      <c r="J5" s="51">
        <v>0.39300000000000002</v>
      </c>
      <c r="K5" s="52" t="s">
        <v>70</v>
      </c>
      <c r="N5" s="38" t="s">
        <v>69</v>
      </c>
      <c r="O5" s="38">
        <f>O4+7</f>
        <v>-4</v>
      </c>
      <c r="P5" s="38">
        <f t="shared" ref="P5:T5" si="1">P4+7</f>
        <v>-2</v>
      </c>
      <c r="Q5" s="38">
        <f t="shared" si="1"/>
        <v>0</v>
      </c>
      <c r="R5" s="38">
        <f t="shared" si="1"/>
        <v>2</v>
      </c>
      <c r="S5" s="38">
        <f t="shared" si="1"/>
        <v>4</v>
      </c>
      <c r="T5" s="38">
        <f t="shared" si="1"/>
        <v>6</v>
      </c>
      <c r="AE5" s="72"/>
      <c r="AG5" s="72"/>
    </row>
    <row r="6" spans="1:33" x14ac:dyDescent="0.25">
      <c r="A6" s="48" t="s">
        <v>36</v>
      </c>
      <c r="B6" s="43"/>
      <c r="C6" s="49"/>
      <c r="D6" s="51">
        <v>0.21329999999999999</v>
      </c>
      <c r="E6" s="51">
        <v>0.11409999999999999</v>
      </c>
      <c r="F6" s="52">
        <v>6.2300000000000001E-2</v>
      </c>
      <c r="G6" s="51"/>
      <c r="H6" s="49"/>
      <c r="I6" s="51">
        <v>0.23580000000000001</v>
      </c>
      <c r="J6" s="51">
        <v>0.11260000000000001</v>
      </c>
      <c r="K6" s="52">
        <v>3.6900000000000002E-2</v>
      </c>
      <c r="AE6" s="72"/>
      <c r="AG6" s="72"/>
    </row>
    <row r="7" spans="1:33" x14ac:dyDescent="0.25">
      <c r="A7" s="48" t="s">
        <v>37</v>
      </c>
      <c r="B7" s="43"/>
      <c r="C7" s="49"/>
      <c r="D7" s="50">
        <v>-5.638E-2</v>
      </c>
      <c r="E7" s="51">
        <v>1.5980000000000001E-2</v>
      </c>
      <c r="F7" s="52">
        <v>5.0000000000000001E-4</v>
      </c>
      <c r="G7" s="51"/>
      <c r="H7" s="49"/>
      <c r="I7" s="50">
        <v>-5.552E-2</v>
      </c>
      <c r="J7" s="51">
        <v>1.5859999999999999E-2</v>
      </c>
      <c r="K7" s="52">
        <v>5.0000000000000001E-4</v>
      </c>
      <c r="M7" s="38" t="s">
        <v>38</v>
      </c>
      <c r="AE7" s="72"/>
      <c r="AG7" s="72"/>
    </row>
    <row r="8" spans="1:33" x14ac:dyDescent="0.25">
      <c r="A8" s="48" t="s">
        <v>71</v>
      </c>
      <c r="B8" s="43"/>
      <c r="C8" s="49"/>
      <c r="D8" s="50">
        <v>-0.35220000000000001</v>
      </c>
      <c r="E8" s="51">
        <v>0.1295</v>
      </c>
      <c r="F8" s="52">
        <v>6.7999999999999996E-3</v>
      </c>
      <c r="G8" s="51"/>
      <c r="H8" s="49"/>
      <c r="I8" s="50">
        <v>-0.3826</v>
      </c>
      <c r="J8" s="51">
        <v>0.12959999999999999</v>
      </c>
      <c r="K8" s="52">
        <v>3.3E-3</v>
      </c>
      <c r="M8" s="38">
        <v>-4</v>
      </c>
      <c r="N8" s="38" t="s">
        <v>72</v>
      </c>
      <c r="O8" s="45">
        <f>$D$5+$D$6*O$5+$D$7*O$5*O$5+$D$8*$M8+$D$9*$M8*$M8+$D$10*$M8*O$5</f>
        <v>10.19876</v>
      </c>
      <c r="P8" s="45">
        <f t="shared" ref="P8:T13" si="2">$D$5+$D$6*P$5+$D$7*P$5*P$5+$D$8*$M8+$D$9*$M8*$M8+$D$10*$M8*P$5</f>
        <v>10.624559999999999</v>
      </c>
      <c r="Q8" s="45">
        <f t="shared" si="2"/>
        <v>10.599319999999999</v>
      </c>
      <c r="R8" s="45">
        <f t="shared" si="2"/>
        <v>10.12304</v>
      </c>
      <c r="S8" s="45">
        <f t="shared" si="2"/>
        <v>9.1957199999999979</v>
      </c>
      <c r="T8" s="45"/>
      <c r="U8" s="45"/>
      <c r="V8" s="45"/>
      <c r="W8" s="45"/>
      <c r="AE8" s="72"/>
      <c r="AG8" s="72"/>
    </row>
    <row r="9" spans="1:33" x14ac:dyDescent="0.25">
      <c r="A9" s="48" t="s">
        <v>73</v>
      </c>
      <c r="B9" s="43"/>
      <c r="C9" s="49"/>
      <c r="D9" s="51">
        <v>-3.4930000000000003E-2</v>
      </c>
      <c r="E9" s="51">
        <v>2.282E-2</v>
      </c>
      <c r="F9" s="52">
        <v>0.1265</v>
      </c>
      <c r="G9" s="51"/>
      <c r="H9" s="49"/>
      <c r="I9" s="51">
        <v>-3.993E-2</v>
      </c>
      <c r="J9" s="51">
        <v>2.2700000000000001E-2</v>
      </c>
      <c r="K9" s="52">
        <v>7.9399999999999998E-2</v>
      </c>
      <c r="M9" s="38">
        <v>-4</v>
      </c>
      <c r="N9" s="38" t="s">
        <v>72</v>
      </c>
      <c r="O9" s="45"/>
      <c r="P9" s="45"/>
      <c r="Q9" s="45"/>
      <c r="R9" s="45"/>
      <c r="S9" s="45">
        <f t="shared" si="2"/>
        <v>9.1957199999999979</v>
      </c>
      <c r="T9" s="45">
        <f t="shared" si="2"/>
        <v>7.8173599999999999</v>
      </c>
      <c r="U9" s="45"/>
      <c r="V9" s="45"/>
      <c r="W9" s="45"/>
      <c r="AE9" s="72"/>
      <c r="AG9" s="72"/>
    </row>
    <row r="10" spans="1:33" x14ac:dyDescent="0.25">
      <c r="A10" s="48" t="s">
        <v>74</v>
      </c>
      <c r="B10" s="43"/>
      <c r="C10" s="49"/>
      <c r="D10" s="50">
        <v>8.4669999999999995E-2</v>
      </c>
      <c r="E10" s="51">
        <v>3.0949999999999998E-2</v>
      </c>
      <c r="F10" s="52">
        <v>6.4999999999999997E-3</v>
      </c>
      <c r="G10" s="51"/>
      <c r="H10" s="49"/>
      <c r="I10" s="50">
        <v>8.7749999999999995E-2</v>
      </c>
      <c r="J10" s="51">
        <v>3.0700000000000002E-2</v>
      </c>
      <c r="K10" s="52">
        <v>4.4999999999999997E-3</v>
      </c>
      <c r="M10" s="53">
        <v>0</v>
      </c>
      <c r="N10" s="38" t="s">
        <v>75</v>
      </c>
      <c r="O10" s="45"/>
      <c r="P10" s="45"/>
      <c r="Q10" s="45">
        <f t="shared" si="2"/>
        <v>9.7493999999999996</v>
      </c>
      <c r="R10" s="45">
        <f>$D$5+$D$6*R$5+$D$7*R$5*R$5+$D$8*$M10+$D$9*$M10*$M10+$D$10*$M10*R$5</f>
        <v>9.9504800000000007</v>
      </c>
      <c r="S10" s="45">
        <f t="shared" si="2"/>
        <v>9.7005199999999991</v>
      </c>
      <c r="T10" s="45">
        <f>$D$5+$D$6*T$5+$D$7*T$5*T$5+$D$8*$M10+$D$9*$M10*$M10+$D$10*$M10*T$5</f>
        <v>8.9995200000000004</v>
      </c>
      <c r="U10" s="45"/>
      <c r="V10" s="45"/>
      <c r="W10" s="45"/>
      <c r="AE10" s="72"/>
      <c r="AG10" s="72"/>
    </row>
    <row r="11" spans="1:33" x14ac:dyDescent="0.25">
      <c r="A11" s="48" t="s">
        <v>76</v>
      </c>
      <c r="B11" s="43"/>
      <c r="C11" s="49"/>
      <c r="D11" s="51">
        <v>-0.1389</v>
      </c>
      <c r="E11" s="51">
        <v>7.3169999999999999E-2</v>
      </c>
      <c r="F11" s="52">
        <v>5.8900000000000001E-2</v>
      </c>
      <c r="G11" s="51"/>
      <c r="H11" s="49"/>
      <c r="I11" s="50">
        <v>-0.1469</v>
      </c>
      <c r="J11" s="51">
        <v>7.1989999999999998E-2</v>
      </c>
      <c r="K11" s="52">
        <v>4.2599999999999999E-2</v>
      </c>
      <c r="M11" s="53">
        <v>0</v>
      </c>
      <c r="N11" s="38" t="s">
        <v>75</v>
      </c>
      <c r="O11" s="45">
        <f>$D$5+$D$6*O$5+$D$7*O$5*O$5+$D$8*$M11+$D$9*$M11*$M11+$D$10*$M11*O$5</f>
        <v>7.9941200000000006</v>
      </c>
      <c r="P11" s="45">
        <f t="shared" si="2"/>
        <v>9.0972799999999996</v>
      </c>
      <c r="Q11" s="45">
        <f t="shared" si="2"/>
        <v>9.7493999999999996</v>
      </c>
      <c r="R11" s="45"/>
      <c r="S11" s="45"/>
      <c r="T11" s="45"/>
      <c r="U11" s="45"/>
      <c r="V11" s="45"/>
      <c r="W11" s="45"/>
      <c r="AE11" s="72"/>
      <c r="AG11" s="72"/>
    </row>
    <row r="12" spans="1:33" x14ac:dyDescent="0.25">
      <c r="A12" s="48" t="s">
        <v>77</v>
      </c>
      <c r="B12" s="43"/>
      <c r="C12" s="49"/>
      <c r="D12" s="51">
        <v>-6.6400000000000001E-3</v>
      </c>
      <c r="E12" s="51">
        <v>1.763E-2</v>
      </c>
      <c r="F12" s="52">
        <v>0.70669999999999999</v>
      </c>
      <c r="G12" s="51"/>
      <c r="H12" s="49"/>
      <c r="I12" s="51">
        <v>-7.7000000000000002E-3</v>
      </c>
      <c r="J12" s="51">
        <v>1.7090000000000001E-2</v>
      </c>
      <c r="K12" s="52">
        <v>0.65290000000000004</v>
      </c>
      <c r="M12" s="38">
        <v>4</v>
      </c>
      <c r="N12" s="38" t="s">
        <v>78</v>
      </c>
      <c r="O12" s="45"/>
      <c r="P12" s="45"/>
      <c r="Q12" s="45"/>
      <c r="R12" s="45"/>
      <c r="S12" s="45">
        <f t="shared" si="2"/>
        <v>9.0875599999999999</v>
      </c>
      <c r="T12" s="45">
        <f t="shared" si="2"/>
        <v>9.0639199999999995</v>
      </c>
      <c r="U12" s="45"/>
      <c r="V12" s="45"/>
      <c r="W12" s="45"/>
      <c r="AE12" s="72"/>
      <c r="AG12" s="72"/>
    </row>
    <row r="13" spans="1:33" x14ac:dyDescent="0.25">
      <c r="A13" s="48" t="s">
        <v>79</v>
      </c>
      <c r="B13" s="43"/>
      <c r="C13" s="49"/>
      <c r="D13" s="51">
        <v>-2.809E-2</v>
      </c>
      <c r="E13" s="51">
        <v>1.8190000000000001E-2</v>
      </c>
      <c r="F13" s="52">
        <v>0.12379999999999999</v>
      </c>
      <c r="G13" s="51"/>
      <c r="H13" s="49"/>
      <c r="I13" s="51">
        <v>-2.3279999999999999E-2</v>
      </c>
      <c r="J13" s="51">
        <v>1.8290000000000001E-2</v>
      </c>
      <c r="K13" s="52">
        <v>0.20469999999999999</v>
      </c>
      <c r="M13" s="38">
        <v>4</v>
      </c>
      <c r="N13" s="38" t="s">
        <v>78</v>
      </c>
      <c r="O13" s="45">
        <f>$D$5+$D$6*O$5+$D$7*O$5*O$5+$D$8*$M13+$D$9*$M13*$M13+$D$10*$M13*O$5</f>
        <v>4.6717200000000005</v>
      </c>
      <c r="P13" s="45">
        <f t="shared" si="2"/>
        <v>6.4522399999999989</v>
      </c>
      <c r="Q13" s="45">
        <f t="shared" si="2"/>
        <v>7.78172</v>
      </c>
      <c r="R13" s="45">
        <f t="shared" si="2"/>
        <v>8.6601600000000012</v>
      </c>
      <c r="S13" s="45">
        <f>$D$5+$D$6*S$5+$D$7*S$5*S$5+$D$8*$M13+$D$9*$M13*$M13+$D$10*$M13*S$5</f>
        <v>9.0875599999999999</v>
      </c>
      <c r="T13" s="45"/>
      <c r="U13" s="45"/>
      <c r="V13" s="45"/>
      <c r="W13" s="45"/>
      <c r="AE13" s="72"/>
      <c r="AG13" s="72"/>
    </row>
    <row r="14" spans="1:33" x14ac:dyDescent="0.25">
      <c r="A14" s="54"/>
      <c r="B14" s="43"/>
      <c r="C14" s="49"/>
      <c r="D14" s="50"/>
      <c r="E14" s="51"/>
      <c r="F14" s="52"/>
      <c r="G14" s="51"/>
      <c r="H14" s="49"/>
      <c r="I14" s="51"/>
      <c r="J14" s="51"/>
      <c r="K14" s="52"/>
      <c r="N14" s="38" t="s">
        <v>80</v>
      </c>
      <c r="O14" s="45">
        <f>$D$28+$D$29*O$5+$D$30*O$5*O$5</f>
        <v>10.16954</v>
      </c>
      <c r="P14" s="45">
        <f t="shared" ref="P14:T14" si="3">$D$28+$D$29*P$5+$D$30*P$5*P$5</f>
        <v>10.2394</v>
      </c>
      <c r="Q14" s="45">
        <f t="shared" si="3"/>
        <v>10.1471</v>
      </c>
      <c r="R14" s="45">
        <f t="shared" si="3"/>
        <v>9.8926400000000001</v>
      </c>
      <c r="S14" s="45">
        <f t="shared" si="3"/>
        <v>9.4760200000000001</v>
      </c>
      <c r="T14" s="45">
        <f t="shared" si="3"/>
        <v>8.89724</v>
      </c>
      <c r="U14" s="45"/>
      <c r="V14" s="45"/>
      <c r="W14" s="45"/>
      <c r="AG14" s="72"/>
    </row>
    <row r="15" spans="1:33" x14ac:dyDescent="0.25">
      <c r="A15" s="55" t="s">
        <v>49</v>
      </c>
      <c r="D15" s="47"/>
      <c r="E15" s="47"/>
      <c r="F15" s="56"/>
      <c r="G15" s="47"/>
      <c r="I15" s="47"/>
      <c r="J15" s="47"/>
      <c r="K15" s="56"/>
      <c r="L15" s="81" t="s">
        <v>99</v>
      </c>
      <c r="O15" s="45"/>
      <c r="P15" s="45"/>
      <c r="Q15" s="45"/>
      <c r="R15" s="45"/>
      <c r="S15" s="45"/>
      <c r="T15" s="45"/>
      <c r="U15" s="45"/>
      <c r="V15" s="45"/>
      <c r="W15" s="45"/>
      <c r="AG15" s="72"/>
    </row>
    <row r="16" spans="1:33" x14ac:dyDescent="0.25">
      <c r="A16" s="57" t="s">
        <v>50</v>
      </c>
      <c r="B16" s="43"/>
      <c r="C16" s="49"/>
      <c r="D16" s="50">
        <v>9.7021177372769696</v>
      </c>
      <c r="E16" s="51">
        <v>1.3663837853634051</v>
      </c>
      <c r="F16" s="52" t="s">
        <v>70</v>
      </c>
      <c r="G16" s="51"/>
      <c r="H16" s="49"/>
      <c r="I16" s="50">
        <v>12.712450297435774</v>
      </c>
      <c r="J16" s="51">
        <v>1.6133068101869121</v>
      </c>
      <c r="K16" s="52" t="s">
        <v>70</v>
      </c>
      <c r="L16" s="45">
        <f>I16/D16</f>
        <v>1.3102758224209816</v>
      </c>
      <c r="O16" s="45"/>
      <c r="P16" s="45"/>
      <c r="Q16" s="45"/>
      <c r="R16" s="45"/>
      <c r="S16" s="45"/>
      <c r="T16" s="45"/>
      <c r="U16" s="45"/>
      <c r="V16" s="45"/>
      <c r="W16" s="45"/>
      <c r="AG16" s="72"/>
    </row>
    <row r="17" spans="1:33" x14ac:dyDescent="0.25">
      <c r="A17" s="57" t="s">
        <v>51</v>
      </c>
      <c r="B17" s="43"/>
      <c r="C17" s="49"/>
      <c r="D17" s="50">
        <v>0.11681095660425271</v>
      </c>
      <c r="E17" s="51">
        <v>3.7868717754496461E-2</v>
      </c>
      <c r="F17" s="52" t="s">
        <v>70</v>
      </c>
      <c r="G17" s="51"/>
      <c r="H17" s="49"/>
      <c r="I17" s="50">
        <v>0.13201168341399969</v>
      </c>
      <c r="J17" s="51">
        <v>4.3932064245537722E-2</v>
      </c>
      <c r="K17" s="52" t="s">
        <v>70</v>
      </c>
      <c r="L17" s="45">
        <f>I17/D17</f>
        <v>1.1301310018481054</v>
      </c>
      <c r="N17" s="38" t="s">
        <v>69</v>
      </c>
      <c r="O17" s="38">
        <v>-11</v>
      </c>
      <c r="P17" s="38">
        <f>O17+2</f>
        <v>-9</v>
      </c>
      <c r="Q17" s="38">
        <f t="shared" ref="Q17:T17" si="4">P17+2</f>
        <v>-7</v>
      </c>
      <c r="R17" s="38">
        <f t="shared" si="4"/>
        <v>-5</v>
      </c>
      <c r="S17" s="38">
        <f t="shared" si="4"/>
        <v>-3</v>
      </c>
      <c r="T17" s="38">
        <f t="shared" si="4"/>
        <v>-1</v>
      </c>
      <c r="AG17" s="72"/>
    </row>
    <row r="18" spans="1:33" x14ac:dyDescent="0.25">
      <c r="A18" s="57" t="s">
        <v>54</v>
      </c>
      <c r="B18" s="43"/>
      <c r="C18" s="49"/>
      <c r="D18" s="51">
        <v>-5.75358529726612E-2</v>
      </c>
      <c r="E18" s="51">
        <v>0.15598360721431906</v>
      </c>
      <c r="F18" s="52" t="s">
        <v>81</v>
      </c>
      <c r="G18" s="51"/>
      <c r="H18" s="49"/>
      <c r="I18" s="50">
        <v>-0.641515967043369</v>
      </c>
      <c r="J18" s="51">
        <v>0.22965204518848448</v>
      </c>
      <c r="K18" s="52" t="s">
        <v>82</v>
      </c>
      <c r="L18" s="45"/>
      <c r="N18" s="38" t="s">
        <v>83</v>
      </c>
      <c r="O18" s="38">
        <f>O17+11</f>
        <v>0</v>
      </c>
      <c r="P18" s="38">
        <f t="shared" ref="P18:T18" si="5">P17+11</f>
        <v>2</v>
      </c>
      <c r="Q18" s="38">
        <f t="shared" si="5"/>
        <v>4</v>
      </c>
      <c r="R18" s="38">
        <f t="shared" si="5"/>
        <v>6</v>
      </c>
      <c r="S18" s="38">
        <f t="shared" si="5"/>
        <v>8</v>
      </c>
      <c r="T18" s="38">
        <f t="shared" si="5"/>
        <v>10</v>
      </c>
      <c r="AG18" s="72"/>
    </row>
    <row r="19" spans="1:33" x14ac:dyDescent="0.25">
      <c r="A19" s="57" t="s">
        <v>13</v>
      </c>
      <c r="B19" s="43"/>
      <c r="C19" s="49"/>
      <c r="D19" s="50">
        <v>3.998736911812498</v>
      </c>
      <c r="E19" s="51">
        <v>0.35786391941123058</v>
      </c>
      <c r="F19" s="52" t="s">
        <v>70</v>
      </c>
      <c r="G19" s="51"/>
      <c r="H19" s="49"/>
      <c r="I19" s="50">
        <v>3.9180505254974189</v>
      </c>
      <c r="J19" s="51">
        <v>0.35663335989794925</v>
      </c>
      <c r="K19" s="52" t="s">
        <v>70</v>
      </c>
      <c r="L19" s="45">
        <f>I19/D19</f>
        <v>0.9798220317829045</v>
      </c>
      <c r="N19" s="38" t="s">
        <v>84</v>
      </c>
      <c r="O19" s="38">
        <f>O17+7</f>
        <v>-4</v>
      </c>
      <c r="P19" s="38">
        <f t="shared" ref="P19:T19" si="6">P17+7</f>
        <v>-2</v>
      </c>
      <c r="Q19" s="38">
        <f t="shared" si="6"/>
        <v>0</v>
      </c>
      <c r="R19" s="38">
        <f t="shared" si="6"/>
        <v>2</v>
      </c>
      <c r="S19" s="38">
        <f t="shared" si="6"/>
        <v>4</v>
      </c>
      <c r="T19" s="38">
        <f t="shared" si="6"/>
        <v>6</v>
      </c>
      <c r="AG19" s="72"/>
    </row>
    <row r="20" spans="1:33" x14ac:dyDescent="0.25">
      <c r="A20" s="57" t="s">
        <v>58</v>
      </c>
      <c r="B20" s="43"/>
      <c r="C20" s="49"/>
      <c r="D20" s="58">
        <v>2.5999999999999999E-2</v>
      </c>
      <c r="E20" s="58"/>
      <c r="F20" s="58"/>
      <c r="G20" s="58"/>
      <c r="H20" s="59"/>
      <c r="I20" s="58">
        <v>2.5999999999999999E-2</v>
      </c>
      <c r="J20" s="51"/>
      <c r="K20" s="52"/>
      <c r="N20" s="38" t="s">
        <v>85</v>
      </c>
      <c r="O20" s="38">
        <f>O17+3</f>
        <v>-8</v>
      </c>
      <c r="P20" s="38">
        <f t="shared" ref="P20:T20" si="7">P17+3</f>
        <v>-6</v>
      </c>
      <c r="Q20" s="38">
        <f t="shared" si="7"/>
        <v>-4</v>
      </c>
      <c r="R20" s="38">
        <f t="shared" si="7"/>
        <v>-2</v>
      </c>
      <c r="S20" s="38">
        <f t="shared" si="7"/>
        <v>0</v>
      </c>
      <c r="T20" s="38">
        <f t="shared" si="7"/>
        <v>2</v>
      </c>
      <c r="AG20" s="72"/>
    </row>
    <row r="21" spans="1:33" x14ac:dyDescent="0.25">
      <c r="A21" s="43"/>
      <c r="B21" s="43"/>
      <c r="C21" s="49"/>
      <c r="D21" s="43"/>
      <c r="E21" s="43"/>
      <c r="F21" s="52"/>
      <c r="G21" s="43"/>
      <c r="H21" s="49"/>
      <c r="I21" s="43"/>
      <c r="J21" s="43"/>
      <c r="K21" s="52"/>
      <c r="AG21" s="72"/>
    </row>
    <row r="22" spans="1:33" x14ac:dyDescent="0.25">
      <c r="A22" s="60" t="s">
        <v>60</v>
      </c>
      <c r="B22" s="43"/>
      <c r="C22" s="49"/>
      <c r="D22" s="43"/>
      <c r="E22" s="43"/>
      <c r="F22" s="51"/>
      <c r="G22" s="43"/>
      <c r="H22" s="49"/>
      <c r="I22" s="43"/>
      <c r="J22" s="43"/>
      <c r="K22" s="51"/>
      <c r="M22" s="38" t="s">
        <v>38</v>
      </c>
    </row>
    <row r="23" spans="1:33" x14ac:dyDescent="0.25">
      <c r="A23" s="57" t="s">
        <v>61</v>
      </c>
      <c r="B23" s="43"/>
      <c r="C23" s="49"/>
      <c r="D23" s="61">
        <v>10</v>
      </c>
      <c r="E23" s="51"/>
      <c r="F23" s="51"/>
      <c r="G23" s="61"/>
      <c r="H23" s="49"/>
      <c r="I23" s="61">
        <v>10</v>
      </c>
      <c r="J23" s="51"/>
      <c r="K23" s="51"/>
      <c r="M23" s="38">
        <v>-4</v>
      </c>
      <c r="N23" s="38" t="s">
        <v>72</v>
      </c>
      <c r="O23" s="45">
        <f>$I$5+$I$6*O$18+$I$7*O$18*O$18+$I$11*$M23+$I$12*$M23*$M23+$I$13*$M23*O$18</f>
        <v>10.211399999999999</v>
      </c>
      <c r="P23" s="45">
        <f t="shared" ref="P23:S23" si="8">$I$5+$I$6*P$18+$I$7*P$18*P$18+$I$11*$M23+$I$12*$M23*$M23+$I$13*$M23*P$18</f>
        <v>10.64716</v>
      </c>
      <c r="Q23" s="45">
        <f>$I$5+$I$6*Q$18+$I$7*Q$18*Q$18+$I$11*$M23+$I$12*$M23*$M23+$I$13*$M23*Q$18</f>
        <v>10.63876</v>
      </c>
      <c r="R23" s="45">
        <f t="shared" si="8"/>
        <v>10.186199999999998</v>
      </c>
      <c r="S23" s="45">
        <f t="shared" si="8"/>
        <v>9.2894800000000011</v>
      </c>
      <c r="T23" s="45"/>
      <c r="U23" s="45"/>
      <c r="V23" s="45"/>
      <c r="W23" s="45"/>
    </row>
    <row r="24" spans="1:33" x14ac:dyDescent="0.25">
      <c r="A24" s="57" t="s">
        <v>62</v>
      </c>
      <c r="B24" s="43"/>
      <c r="C24" s="49"/>
      <c r="D24" s="62">
        <v>2820.1761121167451</v>
      </c>
      <c r="E24" s="62"/>
      <c r="F24" s="62"/>
      <c r="G24" s="62"/>
      <c r="H24" s="49"/>
      <c r="I24" s="62">
        <v>2819.083206259435</v>
      </c>
      <c r="J24" s="62"/>
      <c r="K24" s="62"/>
      <c r="M24" s="53">
        <v>0</v>
      </c>
      <c r="N24" s="38" t="s">
        <v>75</v>
      </c>
      <c r="O24" s="45"/>
      <c r="P24" s="45"/>
      <c r="Q24" s="45">
        <f t="shared" ref="Q24:T24" si="9">$I$5+$I$6*Q$19+$I$7*Q$19*Q$19+$I$11*$M24+$I$12*$M24*$M24+$I$13*$M24*Q$19</f>
        <v>9.7469999999999999</v>
      </c>
      <c r="R24" s="45">
        <f t="shared" si="9"/>
        <v>9.9965200000000003</v>
      </c>
      <c r="S24" s="45">
        <f t="shared" si="9"/>
        <v>9.8018800000000006</v>
      </c>
      <c r="T24" s="45">
        <f t="shared" si="9"/>
        <v>9.163079999999999</v>
      </c>
      <c r="U24" s="45"/>
      <c r="V24" s="45"/>
      <c r="W24" s="45"/>
    </row>
    <row r="25" spans="1:33" x14ac:dyDescent="0.25">
      <c r="A25" s="57" t="s">
        <v>63</v>
      </c>
      <c r="B25" s="43"/>
      <c r="C25" s="49"/>
      <c r="D25" s="62">
        <v>2840.1761121167451</v>
      </c>
      <c r="E25" s="62"/>
      <c r="F25" s="62"/>
      <c r="G25" s="62"/>
      <c r="H25" s="49"/>
      <c r="I25" s="62">
        <v>2839.083206259435</v>
      </c>
      <c r="J25" s="62"/>
      <c r="K25" s="62"/>
      <c r="M25" s="38">
        <v>4</v>
      </c>
      <c r="N25" s="38" t="s">
        <v>78</v>
      </c>
      <c r="O25" s="45"/>
      <c r="P25" s="45"/>
      <c r="Q25" s="45"/>
      <c r="R25" s="45"/>
      <c r="S25" s="45">
        <f t="shared" ref="S25" si="10">$I$5+$I$6*S$20+$I$7*S$20*S$20+$I$11*$M25+$I$12*$M25*$M25+$I$13*$M25*S$20</f>
        <v>9.0361999999999991</v>
      </c>
      <c r="T25" s="45">
        <f>$I$5+$I$6*T$20+$I$7*T$20*T$20+$I$11*$M25+$I$12*$M25*$M25+$I$13*$M25*T$20</f>
        <v>9.0994799999999998</v>
      </c>
      <c r="U25" s="45"/>
      <c r="V25" s="45"/>
      <c r="W25" s="45"/>
    </row>
    <row r="26" spans="1:33" x14ac:dyDescent="0.25">
      <c r="A26" s="63" t="s">
        <v>64</v>
      </c>
      <c r="B26" s="64"/>
      <c r="C26" s="42"/>
      <c r="D26" s="65">
        <v>2873.5</v>
      </c>
      <c r="E26" s="65"/>
      <c r="F26" s="65"/>
      <c r="G26" s="65"/>
      <c r="H26" s="42"/>
      <c r="I26" s="65">
        <v>2872.4</v>
      </c>
      <c r="J26" s="65"/>
      <c r="K26" s="65"/>
      <c r="N26" s="38" t="s">
        <v>65</v>
      </c>
      <c r="O26" s="45">
        <f>$I$28+$I$29*O$18+$I$30*O$18*O$18</f>
        <v>9.6382999999999992</v>
      </c>
      <c r="P26" s="45">
        <f t="shared" ref="P26:S26" si="11">$I$28+$I$29*P$18+$I$30*P$18*P$18</f>
        <v>10.008139999999999</v>
      </c>
      <c r="Q26" s="45">
        <f t="shared" si="11"/>
        <v>9.9944600000000001</v>
      </c>
      <c r="R26" s="45">
        <f t="shared" si="11"/>
        <v>9.5972600000000003</v>
      </c>
      <c r="S26" s="45">
        <f t="shared" si="11"/>
        <v>8.816539999999998</v>
      </c>
    </row>
    <row r="27" spans="1:33" x14ac:dyDescent="0.25">
      <c r="A27" s="66"/>
      <c r="B27" s="66"/>
      <c r="C27" s="67"/>
      <c r="D27" s="68"/>
      <c r="E27" s="68"/>
      <c r="F27" s="69"/>
      <c r="G27" s="66"/>
      <c r="H27" s="67"/>
      <c r="I27" s="68"/>
      <c r="J27" s="68"/>
      <c r="K27" s="69"/>
    </row>
    <row r="28" spans="1:33" s="40" customFormat="1" x14ac:dyDescent="0.25">
      <c r="A28" s="43" t="s">
        <v>66</v>
      </c>
      <c r="B28" s="43"/>
      <c r="C28" s="49"/>
      <c r="D28" s="50">
        <v>10.1471</v>
      </c>
      <c r="E28" s="70"/>
      <c r="F28" s="50"/>
      <c r="G28" s="43"/>
      <c r="H28" s="49"/>
      <c r="I28" s="50">
        <v>9.6382999999999992</v>
      </c>
      <c r="J28" s="70"/>
      <c r="K28" s="50"/>
      <c r="M28" s="38"/>
      <c r="N28" s="38"/>
      <c r="O28" s="45"/>
      <c r="P28" s="45"/>
      <c r="Q28" s="45"/>
      <c r="R28" s="45"/>
      <c r="S28" s="45"/>
      <c r="T28" s="45"/>
      <c r="U28" s="45"/>
      <c r="V28" s="45"/>
      <c r="W28" s="45"/>
    </row>
    <row r="29" spans="1:33" x14ac:dyDescent="0.25">
      <c r="A29" s="43"/>
      <c r="B29" s="43"/>
      <c r="C29" s="49"/>
      <c r="D29" s="51">
        <v>-8.6690000000000003E-2</v>
      </c>
      <c r="E29" s="70"/>
      <c r="F29" s="50"/>
      <c r="G29" s="43"/>
      <c r="H29" s="49"/>
      <c r="I29" s="51">
        <v>0.28079999999999999</v>
      </c>
      <c r="J29" s="70"/>
      <c r="K29" s="50"/>
      <c r="M29" s="53"/>
      <c r="O29" s="45"/>
      <c r="P29" s="45"/>
      <c r="Q29" s="45"/>
      <c r="R29" s="45"/>
      <c r="S29" s="45"/>
      <c r="T29" s="45"/>
      <c r="U29" s="45"/>
      <c r="V29" s="45"/>
      <c r="W29" s="45"/>
    </row>
    <row r="30" spans="1:33" x14ac:dyDescent="0.25">
      <c r="A30" s="43"/>
      <c r="B30" s="43"/>
      <c r="C30" s="49"/>
      <c r="D30" s="50">
        <v>-2.027E-2</v>
      </c>
      <c r="E30" s="70"/>
      <c r="F30" s="50"/>
      <c r="G30" s="43"/>
      <c r="H30" s="49"/>
      <c r="I30" s="50">
        <v>-4.7940000000000003E-2</v>
      </c>
      <c r="J30" s="70"/>
      <c r="K30" s="50"/>
      <c r="O30" s="45"/>
      <c r="P30" s="45"/>
      <c r="Q30" s="45"/>
      <c r="R30" s="45"/>
      <c r="S30" s="45"/>
      <c r="T30" s="45"/>
      <c r="U30" s="45"/>
      <c r="V30" s="45"/>
      <c r="W30" s="45"/>
    </row>
    <row r="31" spans="1:33" x14ac:dyDescent="0.25">
      <c r="A31" s="43"/>
      <c r="B31" s="43"/>
      <c r="C31" s="49"/>
      <c r="D31" s="43"/>
      <c r="E31" s="70"/>
      <c r="F31" s="50"/>
      <c r="G31" s="43"/>
      <c r="H31" s="49"/>
      <c r="I31" s="43"/>
      <c r="J31" s="70"/>
      <c r="K31" s="50"/>
    </row>
    <row r="32" spans="1:33" x14ac:dyDescent="0.25">
      <c r="A32" s="43"/>
      <c r="B32" s="43"/>
      <c r="C32" s="49"/>
      <c r="D32" s="50"/>
      <c r="E32" s="70"/>
      <c r="F32" s="50"/>
      <c r="G32" s="43"/>
      <c r="H32" s="49"/>
      <c r="I32" s="50"/>
      <c r="J32" s="70"/>
      <c r="K32" s="50"/>
    </row>
    <row r="33" spans="1:23" x14ac:dyDescent="0.25">
      <c r="A33" s="43"/>
      <c r="B33" s="43"/>
      <c r="C33" s="49"/>
      <c r="D33" s="50"/>
      <c r="E33" s="70"/>
      <c r="F33" s="50"/>
      <c r="G33" s="43"/>
      <c r="H33" s="49"/>
      <c r="I33" s="50"/>
      <c r="J33" s="70"/>
      <c r="K33" s="50"/>
    </row>
    <row r="34" spans="1:23" x14ac:dyDescent="0.25">
      <c r="A34" s="43"/>
      <c r="B34" s="43"/>
      <c r="C34" s="49"/>
      <c r="D34" s="51"/>
      <c r="E34" s="70"/>
      <c r="F34" s="50"/>
      <c r="G34" s="43"/>
      <c r="H34" s="49"/>
      <c r="I34" s="50"/>
      <c r="J34" s="70"/>
      <c r="K34" s="50"/>
    </row>
    <row r="35" spans="1:23" x14ac:dyDescent="0.25">
      <c r="A35" s="43"/>
      <c r="B35" s="43"/>
      <c r="C35" s="49"/>
      <c r="D35" s="50"/>
      <c r="E35" s="70"/>
      <c r="F35" s="50"/>
      <c r="G35" s="43"/>
      <c r="H35" s="49"/>
      <c r="I35" s="50"/>
      <c r="J35" s="70"/>
      <c r="K35" s="50"/>
    </row>
    <row r="36" spans="1:23" x14ac:dyDescent="0.25">
      <c r="A36" s="43"/>
      <c r="B36" s="43"/>
      <c r="C36" s="49"/>
      <c r="D36" s="58"/>
      <c r="E36" s="70"/>
      <c r="F36" s="50"/>
      <c r="G36" s="43"/>
      <c r="H36" s="49"/>
      <c r="I36" s="58"/>
      <c r="J36" s="70"/>
      <c r="K36" s="50"/>
    </row>
    <row r="37" spans="1:23" x14ac:dyDescent="0.25">
      <c r="A37" s="43"/>
      <c r="B37" s="43"/>
      <c r="C37" s="49"/>
      <c r="D37" s="70"/>
      <c r="E37" s="70"/>
      <c r="F37" s="50"/>
      <c r="G37" s="43"/>
      <c r="H37" s="49"/>
      <c r="I37" s="70"/>
      <c r="J37" s="70"/>
      <c r="K37" s="50"/>
    </row>
    <row r="38" spans="1:23" x14ac:dyDescent="0.25">
      <c r="A38" s="43"/>
      <c r="B38" s="43"/>
      <c r="C38" s="49"/>
      <c r="D38" s="43"/>
      <c r="E38" s="70"/>
      <c r="F38" s="50"/>
      <c r="G38" s="43"/>
      <c r="H38" s="49"/>
      <c r="I38" s="43"/>
      <c r="J38" s="70"/>
      <c r="K38" s="5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</row>
    <row r="39" spans="1:23" x14ac:dyDescent="0.25">
      <c r="A39" s="43"/>
      <c r="B39" s="43"/>
      <c r="C39" s="49"/>
      <c r="D39" s="43"/>
      <c r="E39" s="70"/>
      <c r="F39" s="50"/>
      <c r="G39" s="43"/>
      <c r="H39" s="49"/>
      <c r="I39" s="43"/>
      <c r="J39" s="70"/>
      <c r="K39" s="50"/>
    </row>
    <row r="40" spans="1:23" x14ac:dyDescent="0.25">
      <c r="A40" s="43"/>
      <c r="B40" s="43"/>
      <c r="C40" s="49"/>
      <c r="D40" s="43"/>
      <c r="E40" s="70"/>
      <c r="F40" s="50"/>
      <c r="G40" s="43"/>
      <c r="H40" s="49"/>
      <c r="I40" s="43"/>
      <c r="J40" s="70"/>
      <c r="K40" s="50"/>
    </row>
    <row r="41" spans="1:23" x14ac:dyDescent="0.25">
      <c r="A41" s="43"/>
      <c r="B41" s="43"/>
      <c r="C41" s="49"/>
      <c r="D41" s="43"/>
      <c r="E41" s="70"/>
      <c r="F41" s="50"/>
      <c r="G41" s="43"/>
      <c r="H41" s="49"/>
      <c r="I41" s="43"/>
      <c r="J41" s="70"/>
      <c r="K41" s="50"/>
    </row>
    <row r="42" spans="1:23" x14ac:dyDescent="0.25">
      <c r="A42" s="43"/>
      <c r="B42" s="43"/>
      <c r="C42" s="49"/>
      <c r="D42" s="70"/>
      <c r="E42" s="70"/>
      <c r="F42" s="50"/>
      <c r="G42" s="43"/>
      <c r="H42" s="49"/>
      <c r="I42" s="70"/>
      <c r="J42" s="70"/>
      <c r="K42" s="50"/>
    </row>
    <row r="43" spans="1:23" x14ac:dyDescent="0.25">
      <c r="A43" s="43"/>
      <c r="B43" s="43"/>
      <c r="C43" s="49"/>
      <c r="D43" s="61"/>
      <c r="E43" s="70"/>
      <c r="F43" s="50"/>
      <c r="G43" s="43"/>
      <c r="H43" s="49"/>
      <c r="I43" s="61"/>
      <c r="J43" s="70"/>
      <c r="K43" s="50"/>
    </row>
    <row r="44" spans="1:23" x14ac:dyDescent="0.25">
      <c r="A44" s="43"/>
      <c r="B44" s="43"/>
      <c r="C44" s="49"/>
      <c r="D44" s="62"/>
      <c r="E44" s="70"/>
      <c r="F44" s="50"/>
      <c r="G44" s="43"/>
      <c r="H44" s="49"/>
      <c r="I44" s="62"/>
      <c r="J44" s="70"/>
      <c r="K44" s="50"/>
    </row>
    <row r="45" spans="1:23" x14ac:dyDescent="0.25">
      <c r="A45" s="43"/>
      <c r="B45" s="43"/>
      <c r="C45" s="49"/>
      <c r="D45" s="43"/>
      <c r="E45" s="43"/>
      <c r="F45" s="51"/>
      <c r="G45" s="43"/>
      <c r="H45" s="49"/>
      <c r="I45" s="43"/>
      <c r="J45" s="43"/>
      <c r="K45" s="51"/>
    </row>
    <row r="46" spans="1:23" x14ac:dyDescent="0.25">
      <c r="A46" s="43"/>
      <c r="B46" s="43"/>
      <c r="C46" s="49"/>
      <c r="D46" s="43"/>
      <c r="E46" s="43"/>
      <c r="F46" s="51"/>
      <c r="G46" s="43"/>
      <c r="H46" s="49"/>
      <c r="I46" s="43"/>
      <c r="J46" s="43"/>
      <c r="K46" s="51"/>
    </row>
    <row r="47" spans="1:23" x14ac:dyDescent="0.25">
      <c r="A47" s="43"/>
      <c r="B47" s="43"/>
      <c r="C47" s="49"/>
      <c r="D47" s="71"/>
      <c r="E47" s="43"/>
      <c r="F47" s="51"/>
      <c r="G47" s="43"/>
      <c r="H47" s="49"/>
      <c r="I47" s="71"/>
      <c r="J47" s="43"/>
      <c r="K47" s="51"/>
    </row>
    <row r="48" spans="1:23" x14ac:dyDescent="0.25">
      <c r="A48" s="43"/>
      <c r="B48" s="43"/>
      <c r="C48" s="49"/>
      <c r="D48" s="43"/>
      <c r="E48" s="43"/>
      <c r="F48" s="51"/>
      <c r="G48" s="43"/>
      <c r="H48" s="49"/>
      <c r="I48" s="43"/>
      <c r="J48" s="43"/>
      <c r="K48" s="51"/>
    </row>
    <row r="49" spans="1:11" x14ac:dyDescent="0.25">
      <c r="A49" s="43"/>
      <c r="B49" s="43"/>
      <c r="C49" s="49"/>
      <c r="D49" s="43"/>
      <c r="E49" s="43"/>
      <c r="F49" s="51"/>
      <c r="G49" s="43"/>
      <c r="H49" s="49"/>
      <c r="I49" s="43"/>
      <c r="J49" s="43"/>
      <c r="K49" s="51"/>
    </row>
    <row r="50" spans="1:11" x14ac:dyDescent="0.25">
      <c r="A50" s="43"/>
      <c r="B50" s="43"/>
      <c r="C50" s="49"/>
      <c r="D50" s="43"/>
      <c r="E50" s="43"/>
      <c r="F50" s="51"/>
      <c r="G50" s="43"/>
      <c r="H50" s="49"/>
      <c r="I50" s="43"/>
      <c r="J50" s="43"/>
      <c r="K50" s="51"/>
    </row>
    <row r="51" spans="1:11" x14ac:dyDescent="0.25">
      <c r="A51" s="43"/>
      <c r="B51" s="43"/>
      <c r="C51" s="49"/>
      <c r="D51" s="43"/>
      <c r="E51" s="43"/>
      <c r="F51" s="51"/>
      <c r="G51" s="43"/>
      <c r="H51" s="49"/>
      <c r="I51" s="43"/>
      <c r="J51" s="43"/>
      <c r="K51" s="51"/>
    </row>
    <row r="52" spans="1:11" x14ac:dyDescent="0.25">
      <c r="A52" s="43"/>
      <c r="B52" s="43"/>
      <c r="C52" s="49"/>
      <c r="D52" s="43"/>
      <c r="E52" s="43"/>
      <c r="F52" s="51"/>
      <c r="G52" s="43"/>
      <c r="H52" s="49"/>
      <c r="I52" s="43"/>
      <c r="J52" s="43"/>
      <c r="K52" s="51"/>
    </row>
    <row r="53" spans="1:11" x14ac:dyDescent="0.25">
      <c r="A53" s="43"/>
      <c r="B53" s="43"/>
      <c r="C53" s="49"/>
      <c r="D53" s="43"/>
      <c r="E53" s="43"/>
      <c r="F53" s="51"/>
      <c r="G53" s="43"/>
      <c r="H53" s="49"/>
      <c r="I53" s="43"/>
      <c r="J53" s="43"/>
      <c r="K53" s="51"/>
    </row>
    <row r="54" spans="1:11" x14ac:dyDescent="0.25">
      <c r="A54" s="43"/>
      <c r="B54" s="43"/>
      <c r="C54" s="49"/>
      <c r="D54" s="43"/>
      <c r="E54" s="43"/>
      <c r="F54" s="51"/>
      <c r="G54" s="43"/>
      <c r="H54" s="49"/>
      <c r="I54" s="43"/>
      <c r="J54" s="43"/>
      <c r="K54" s="51"/>
    </row>
    <row r="55" spans="1:11" x14ac:dyDescent="0.25">
      <c r="A55" s="43"/>
      <c r="B55" s="43"/>
      <c r="C55" s="49"/>
      <c r="D55" s="43"/>
      <c r="E55" s="43"/>
      <c r="F55" s="51"/>
      <c r="G55" s="43"/>
      <c r="H55" s="49"/>
      <c r="I55" s="43"/>
      <c r="J55" s="43"/>
      <c r="K55" s="51"/>
    </row>
    <row r="56" spans="1:11" x14ac:dyDescent="0.25">
      <c r="A56" s="43"/>
      <c r="B56" s="43"/>
      <c r="C56" s="49"/>
      <c r="D56" s="43"/>
      <c r="E56" s="43"/>
      <c r="F56" s="51"/>
      <c r="G56" s="43"/>
      <c r="H56" s="49"/>
      <c r="I56" s="43"/>
      <c r="J56" s="43"/>
      <c r="K56" s="51"/>
    </row>
    <row r="57" spans="1:11" x14ac:dyDescent="0.25">
      <c r="A57" s="43"/>
      <c r="B57" s="43"/>
      <c r="C57" s="49"/>
      <c r="D57" s="43"/>
      <c r="E57" s="43"/>
      <c r="F57" s="51"/>
      <c r="G57" s="43"/>
      <c r="H57" s="49"/>
      <c r="I57" s="43"/>
      <c r="J57" s="43"/>
      <c r="K57" s="51"/>
    </row>
    <row r="58" spans="1:11" x14ac:dyDescent="0.25">
      <c r="A58" s="43"/>
      <c r="B58" s="43"/>
      <c r="C58" s="49"/>
      <c r="D58" s="43"/>
      <c r="E58" s="43"/>
      <c r="F58" s="51"/>
      <c r="G58" s="43"/>
      <c r="H58" s="49"/>
      <c r="I58" s="43"/>
      <c r="J58" s="43"/>
      <c r="K58" s="51"/>
    </row>
    <row r="59" spans="1:11" x14ac:dyDescent="0.25">
      <c r="A59" s="43"/>
      <c r="B59" s="43"/>
      <c r="C59" s="49"/>
      <c r="D59" s="43"/>
      <c r="E59" s="43"/>
      <c r="F59" s="51"/>
      <c r="G59" s="43"/>
      <c r="H59" s="49"/>
      <c r="I59" s="43"/>
      <c r="J59" s="43"/>
      <c r="K59" s="51"/>
    </row>
    <row r="60" spans="1:11" x14ac:dyDescent="0.25">
      <c r="A60" s="43"/>
      <c r="B60" s="43"/>
      <c r="C60" s="49"/>
      <c r="D60" s="43"/>
      <c r="E60" s="43"/>
      <c r="F60" s="51"/>
      <c r="G60" s="43"/>
      <c r="H60" s="49"/>
      <c r="I60" s="43"/>
      <c r="J60" s="43"/>
      <c r="K60" s="51"/>
    </row>
    <row r="61" spans="1:11" x14ac:dyDescent="0.25">
      <c r="A61" s="43"/>
      <c r="B61" s="43"/>
      <c r="C61" s="49"/>
      <c r="D61" s="43"/>
      <c r="E61" s="43"/>
      <c r="F61" s="51"/>
      <c r="G61" s="43"/>
      <c r="H61" s="49"/>
      <c r="I61" s="43"/>
      <c r="J61" s="43"/>
      <c r="K61" s="51"/>
    </row>
    <row r="62" spans="1:11" x14ac:dyDescent="0.25">
      <c r="A62" s="43"/>
      <c r="B62" s="43"/>
      <c r="C62" s="49"/>
      <c r="D62" s="43"/>
      <c r="E62" s="43"/>
      <c r="F62" s="51"/>
      <c r="G62" s="43"/>
      <c r="H62" s="49"/>
      <c r="I62" s="43"/>
      <c r="J62" s="43"/>
      <c r="K62" s="51"/>
    </row>
    <row r="63" spans="1:11" x14ac:dyDescent="0.25">
      <c r="A63" s="43"/>
      <c r="B63" s="43"/>
      <c r="C63" s="49"/>
      <c r="D63" s="43"/>
      <c r="E63" s="43"/>
      <c r="F63" s="51"/>
      <c r="G63" s="43"/>
      <c r="H63" s="49"/>
      <c r="I63" s="43"/>
      <c r="J63" s="43"/>
      <c r="K63" s="51"/>
    </row>
    <row r="64" spans="1:11" x14ac:dyDescent="0.25">
      <c r="A64" s="43"/>
      <c r="B64" s="43"/>
      <c r="C64" s="49"/>
      <c r="D64" s="43"/>
      <c r="E64" s="43"/>
      <c r="F64" s="51"/>
      <c r="G64" s="43"/>
      <c r="H64" s="49"/>
      <c r="I64" s="43"/>
      <c r="J64" s="43"/>
      <c r="K64" s="51"/>
    </row>
    <row r="65" spans="1:11" x14ac:dyDescent="0.25">
      <c r="A65" s="43"/>
      <c r="B65" s="43"/>
      <c r="C65" s="49"/>
      <c r="D65" s="43"/>
      <c r="E65" s="43"/>
      <c r="F65" s="51"/>
      <c r="G65" s="43"/>
      <c r="H65" s="49"/>
      <c r="I65" s="43"/>
      <c r="J65" s="43"/>
      <c r="K65" s="51"/>
    </row>
    <row r="66" spans="1:11" x14ac:dyDescent="0.25">
      <c r="A66" s="43"/>
      <c r="B66" s="43"/>
      <c r="C66" s="49"/>
      <c r="D66" s="43"/>
      <c r="E66" s="43"/>
      <c r="F66" s="51"/>
      <c r="G66" s="43"/>
      <c r="H66" s="49"/>
      <c r="I66" s="43"/>
      <c r="J66" s="43"/>
      <c r="K66" s="51"/>
    </row>
    <row r="67" spans="1:11" x14ac:dyDescent="0.25">
      <c r="A67" s="43"/>
      <c r="B67" s="43"/>
      <c r="C67" s="49"/>
      <c r="D67" s="43"/>
      <c r="E67" s="43"/>
      <c r="F67" s="51"/>
      <c r="G67" s="43"/>
      <c r="H67" s="49"/>
      <c r="I67" s="43"/>
      <c r="J67" s="43"/>
      <c r="K67" s="51"/>
    </row>
  </sheetData>
  <mergeCells count="5">
    <mergeCell ref="D1:F1"/>
    <mergeCell ref="I1:K1"/>
    <mergeCell ref="A2:A3"/>
    <mergeCell ref="C2:F2"/>
    <mergeCell ref="H2:K2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abSelected="1" zoomScaleNormal="100" workbookViewId="0">
      <selection activeCell="D41" sqref="D41"/>
    </sheetView>
  </sheetViews>
  <sheetFormatPr defaultColWidth="13.28515625" defaultRowHeight="15.75" x14ac:dyDescent="0.25"/>
  <cols>
    <col min="1" max="1" width="10.28515625" style="38" customWidth="1"/>
    <col min="2" max="2" width="41.42578125" style="38" customWidth="1"/>
    <col min="3" max="3" width="1.28515625" style="45" customWidth="1"/>
    <col min="4" max="5" width="12.42578125" style="45" customWidth="1"/>
    <col min="6" max="6" width="12.42578125" style="47" customWidth="1"/>
    <col min="7" max="7" width="6.7109375" style="38" customWidth="1"/>
    <col min="8" max="8" width="0" style="38" hidden="1" customWidth="1"/>
    <col min="9" max="9" width="19.5703125" style="38" hidden="1" customWidth="1"/>
    <col min="10" max="12" width="0" style="38" hidden="1" customWidth="1"/>
    <col min="13" max="14" width="8.42578125" style="38" customWidth="1"/>
    <col min="15" max="15" width="29" style="38" bestFit="1" customWidth="1"/>
    <col min="16" max="24" width="8.140625" style="38" customWidth="1"/>
    <col min="25" max="16384" width="13.28515625" style="38"/>
  </cols>
  <sheetData>
    <row r="1" spans="1:24" s="30" customFormat="1" x14ac:dyDescent="0.25">
      <c r="D1" s="32"/>
      <c r="E1" s="32"/>
      <c r="F1" s="32"/>
    </row>
    <row r="2" spans="1:24" ht="31.35" customHeight="1" x14ac:dyDescent="0.25">
      <c r="A2" s="34" t="s">
        <v>27</v>
      </c>
      <c r="B2" s="34"/>
      <c r="C2" s="35"/>
      <c r="D2" s="36" t="s">
        <v>86</v>
      </c>
      <c r="E2" s="36"/>
      <c r="F2" s="36"/>
    </row>
    <row r="3" spans="1:24" x14ac:dyDescent="0.25">
      <c r="A3" s="39"/>
      <c r="B3" s="39"/>
      <c r="C3" s="40"/>
      <c r="D3" s="42" t="s">
        <v>30</v>
      </c>
      <c r="E3" s="42" t="s">
        <v>31</v>
      </c>
      <c r="F3" s="42" t="s">
        <v>32</v>
      </c>
      <c r="O3" s="38" t="s">
        <v>87</v>
      </c>
      <c r="P3" s="38">
        <v>0</v>
      </c>
      <c r="Q3" s="53">
        <v>2</v>
      </c>
      <c r="R3" s="53">
        <v>4</v>
      </c>
      <c r="S3" s="53">
        <v>6</v>
      </c>
      <c r="T3" s="53">
        <v>8</v>
      </c>
    </row>
    <row r="4" spans="1:24" x14ac:dyDescent="0.25">
      <c r="A4" s="73" t="s">
        <v>33</v>
      </c>
      <c r="B4" s="73"/>
      <c r="M4" s="38" t="s">
        <v>88</v>
      </c>
      <c r="N4" s="38" t="s">
        <v>89</v>
      </c>
    </row>
    <row r="5" spans="1:24" x14ac:dyDescent="0.25">
      <c r="A5" s="43"/>
      <c r="B5" s="48" t="s">
        <v>5</v>
      </c>
      <c r="C5" s="43"/>
      <c r="D5" s="50">
        <v>9.4932999999999996</v>
      </c>
      <c r="E5" s="51">
        <v>0.42699999999999999</v>
      </c>
      <c r="F5" s="52" t="s">
        <v>70</v>
      </c>
      <c r="H5" s="72"/>
      <c r="J5" s="72"/>
      <c r="M5" s="38">
        <v>-4</v>
      </c>
      <c r="N5" s="38">
        <v>-4</v>
      </c>
      <c r="O5" s="38" t="s">
        <v>90</v>
      </c>
      <c r="P5" s="45">
        <f>$D$5+$D$6*P$3+$D$7*P$3*P$3+$D$8*$M5+$D$9*$M5*$M5+$D$10*$M5*P$3+$D$11*$N5+$D$12*$N5*$N5+$D$13*$N5*P$3</f>
        <v>11.106499999999999</v>
      </c>
      <c r="Q5" s="45">
        <f t="shared" ref="P5:T10" si="0">$D$5+$D$6*Q$3+$D$7*Q$3*Q$3+$D$8*$M5+$D$9*$M5*$M5+$D$10*$M5*Q$3+$D$11*$N5+$D$12*$N5*$N5+$D$13*$N5*Q$3</f>
        <v>11.28074</v>
      </c>
      <c r="R5" s="45">
        <f t="shared" si="0"/>
        <v>11.022499999999999</v>
      </c>
      <c r="S5" s="45">
        <f t="shared" si="0"/>
        <v>10.331780000000002</v>
      </c>
      <c r="T5" s="45">
        <f t="shared" si="0"/>
        <v>9.2085799999999995</v>
      </c>
    </row>
    <row r="6" spans="1:24" x14ac:dyDescent="0.25">
      <c r="A6" s="43"/>
      <c r="B6" s="48" t="s">
        <v>36</v>
      </c>
      <c r="C6" s="43"/>
      <c r="D6" s="50">
        <v>0.26860000000000001</v>
      </c>
      <c r="E6" s="51">
        <v>0.1133</v>
      </c>
      <c r="F6" s="52">
        <v>1.8200000000000001E-2</v>
      </c>
      <c r="H6" s="72"/>
      <c r="J6" s="72"/>
      <c r="M6" s="53">
        <v>-4</v>
      </c>
      <c r="N6" s="53">
        <v>0</v>
      </c>
      <c r="O6" s="38" t="s">
        <v>91</v>
      </c>
      <c r="P6" s="45">
        <f t="shared" si="0"/>
        <v>10.78098</v>
      </c>
      <c r="Q6" s="45">
        <f t="shared" si="0"/>
        <v>10.73122</v>
      </c>
      <c r="R6" s="45">
        <f t="shared" si="0"/>
        <v>10.24898</v>
      </c>
      <c r="S6" s="45">
        <f t="shared" si="0"/>
        <v>9.3342600000000022</v>
      </c>
      <c r="T6" s="45">
        <f t="shared" si="0"/>
        <v>7.9870599999999996</v>
      </c>
    </row>
    <row r="7" spans="1:24" x14ac:dyDescent="0.25">
      <c r="A7" s="43"/>
      <c r="B7" s="48" t="s">
        <v>37</v>
      </c>
      <c r="C7" s="43"/>
      <c r="D7" s="50">
        <v>-5.4059999999999997E-2</v>
      </c>
      <c r="E7" s="51">
        <v>1.5820000000000001E-2</v>
      </c>
      <c r="F7" s="52">
        <v>6.9999999999999999E-4</v>
      </c>
      <c r="H7" s="72"/>
      <c r="J7" s="72"/>
      <c r="M7" s="38">
        <v>0</v>
      </c>
      <c r="N7" s="38">
        <v>-4</v>
      </c>
      <c r="O7" s="38" t="s">
        <v>92</v>
      </c>
      <c r="P7" s="45">
        <f t="shared" si="0"/>
        <v>9.8188199999999988</v>
      </c>
      <c r="Q7" s="45">
        <f t="shared" si="0"/>
        <v>10.36378</v>
      </c>
      <c r="R7" s="45">
        <f t="shared" si="0"/>
        <v>10.47626</v>
      </c>
      <c r="S7" s="45">
        <f t="shared" si="0"/>
        <v>10.156260000000001</v>
      </c>
      <c r="T7" s="45">
        <f t="shared" si="0"/>
        <v>9.4037799999999994</v>
      </c>
    </row>
    <row r="8" spans="1:24" x14ac:dyDescent="0.25">
      <c r="A8" s="43"/>
      <c r="B8" s="48" t="s">
        <v>44</v>
      </c>
      <c r="C8" s="43"/>
      <c r="D8" s="50">
        <v>-0.2782</v>
      </c>
      <c r="E8" s="51">
        <v>0.10539999999999999</v>
      </c>
      <c r="F8" s="52">
        <v>8.8999999999999999E-3</v>
      </c>
      <c r="H8" s="72"/>
      <c r="J8" s="72"/>
      <c r="M8" s="38">
        <v>0</v>
      </c>
      <c r="N8" s="38">
        <v>0</v>
      </c>
      <c r="O8" s="38" t="s">
        <v>93</v>
      </c>
      <c r="P8" s="45">
        <f t="shared" si="0"/>
        <v>9.4932999999999996</v>
      </c>
      <c r="Q8" s="45">
        <f t="shared" si="0"/>
        <v>9.8142600000000009</v>
      </c>
      <c r="R8" s="45">
        <f t="shared" si="0"/>
        <v>9.7027400000000004</v>
      </c>
      <c r="S8" s="45">
        <f t="shared" si="0"/>
        <v>9.1587400000000017</v>
      </c>
      <c r="T8" s="45">
        <f t="shared" si="0"/>
        <v>8.1822599999999994</v>
      </c>
      <c r="U8" s="45"/>
      <c r="V8" s="45"/>
      <c r="W8" s="45"/>
      <c r="X8" s="45"/>
    </row>
    <row r="9" spans="1:24" x14ac:dyDescent="0.25">
      <c r="B9" s="48" t="s">
        <v>45</v>
      </c>
      <c r="C9" s="43"/>
      <c r="D9" s="51">
        <v>1.093E-2</v>
      </c>
      <c r="E9" s="51">
        <v>1.8239999999999999E-2</v>
      </c>
      <c r="F9" s="52">
        <v>0.5494</v>
      </c>
      <c r="H9" s="72"/>
      <c r="J9" s="72"/>
      <c r="M9" s="38">
        <v>4</v>
      </c>
      <c r="N9" s="38">
        <v>-4</v>
      </c>
      <c r="O9" s="38" t="s">
        <v>94</v>
      </c>
      <c r="P9" s="45">
        <f t="shared" si="0"/>
        <v>8.8808999999999987</v>
      </c>
      <c r="Q9" s="45">
        <f t="shared" si="0"/>
        <v>9.7965800000000005</v>
      </c>
      <c r="R9" s="45">
        <f t="shared" si="0"/>
        <v>10.279780000000001</v>
      </c>
      <c r="S9" s="45">
        <f t="shared" si="0"/>
        <v>10.330500000000001</v>
      </c>
      <c r="T9" s="45">
        <f t="shared" si="0"/>
        <v>9.948739999999999</v>
      </c>
      <c r="U9" s="45"/>
      <c r="V9" s="45"/>
      <c r="W9" s="45"/>
      <c r="X9" s="45"/>
    </row>
    <row r="10" spans="1:24" x14ac:dyDescent="0.25">
      <c r="A10" s="43"/>
      <c r="B10" s="48" t="s">
        <v>47</v>
      </c>
      <c r="C10" s="43"/>
      <c r="D10" s="50">
        <v>4.6339999999999999E-2</v>
      </c>
      <c r="E10" s="51">
        <v>2.077E-2</v>
      </c>
      <c r="F10" s="52">
        <v>2.7400000000000001E-2</v>
      </c>
      <c r="H10" s="72"/>
      <c r="J10" s="72"/>
      <c r="M10" s="38">
        <v>4</v>
      </c>
      <c r="N10" s="38">
        <v>0</v>
      </c>
      <c r="O10" s="38" t="s">
        <v>95</v>
      </c>
      <c r="P10" s="45">
        <f t="shared" si="0"/>
        <v>8.5553799999999995</v>
      </c>
      <c r="Q10" s="45">
        <f t="shared" si="0"/>
        <v>9.2470600000000012</v>
      </c>
      <c r="R10" s="45">
        <f t="shared" si="0"/>
        <v>9.506260000000001</v>
      </c>
      <c r="S10" s="45">
        <f t="shared" si="0"/>
        <v>9.3329800000000009</v>
      </c>
      <c r="T10" s="45">
        <f t="shared" si="0"/>
        <v>8.7272199999999991</v>
      </c>
      <c r="U10" s="45"/>
      <c r="V10" s="45"/>
      <c r="W10" s="45"/>
      <c r="X10" s="45"/>
    </row>
    <row r="11" spans="1:24" x14ac:dyDescent="0.25">
      <c r="A11" s="43"/>
      <c r="B11" s="48" t="s">
        <v>76</v>
      </c>
      <c r="C11" s="43"/>
      <c r="D11" s="51">
        <v>-0.1231</v>
      </c>
      <c r="E11" s="51">
        <v>7.1599999999999997E-2</v>
      </c>
      <c r="F11" s="52">
        <v>8.6900000000000005E-2</v>
      </c>
      <c r="H11" s="72"/>
      <c r="J11" s="72"/>
      <c r="O11" s="38" t="s">
        <v>65</v>
      </c>
      <c r="P11" s="45">
        <f>$D$28+$D$29*P$3+$D$30*P$3*P$3</f>
        <v>9.6382999999999992</v>
      </c>
      <c r="Q11" s="45">
        <f t="shared" ref="Q11:T11" si="1">$D$28+$D$29*Q$3+$D$30*Q$3*Q$3</f>
        <v>10.008139999999999</v>
      </c>
      <c r="R11" s="45">
        <f t="shared" si="1"/>
        <v>9.9944600000000001</v>
      </c>
      <c r="S11" s="45">
        <f t="shared" si="1"/>
        <v>9.5972600000000003</v>
      </c>
      <c r="T11" s="45">
        <f>$D$28+$D$29*T$3+$D$30*T$3*T$3</f>
        <v>8.816539999999998</v>
      </c>
      <c r="U11" s="45"/>
      <c r="V11" s="45"/>
      <c r="W11" s="45"/>
      <c r="X11" s="45"/>
    </row>
    <row r="12" spans="1:24" x14ac:dyDescent="0.25">
      <c r="A12" s="43"/>
      <c r="B12" s="48" t="s">
        <v>77</v>
      </c>
      <c r="C12" s="43"/>
      <c r="D12" s="51">
        <v>-1.043E-2</v>
      </c>
      <c r="E12" s="51">
        <v>1.6969999999999999E-2</v>
      </c>
      <c r="F12" s="52">
        <v>0.53979999999999995</v>
      </c>
      <c r="H12" s="72"/>
      <c r="J12" s="72"/>
      <c r="M12" s="53"/>
      <c r="N12" s="53"/>
      <c r="P12" s="45"/>
      <c r="Q12" s="45"/>
      <c r="R12" s="45"/>
      <c r="S12" s="45"/>
      <c r="T12" s="45"/>
      <c r="U12" s="45"/>
      <c r="V12" s="45"/>
      <c r="W12" s="45"/>
      <c r="X12" s="45"/>
    </row>
    <row r="13" spans="1:24" x14ac:dyDescent="0.25">
      <c r="A13" s="43"/>
      <c r="B13" s="48" t="s">
        <v>79</v>
      </c>
      <c r="C13" s="43"/>
      <c r="D13" s="51">
        <v>-2.8000000000000001E-2</v>
      </c>
      <c r="E13" s="51">
        <v>1.822E-2</v>
      </c>
      <c r="F13" s="52">
        <v>0.12620000000000001</v>
      </c>
      <c r="H13" s="72"/>
      <c r="J13" s="72"/>
      <c r="M13" s="53"/>
      <c r="N13" s="53"/>
      <c r="P13" s="45"/>
      <c r="Q13" s="45"/>
      <c r="R13" s="45"/>
      <c r="S13" s="45"/>
      <c r="T13" s="45"/>
      <c r="U13" s="45"/>
      <c r="V13" s="45"/>
      <c r="W13" s="45"/>
      <c r="X13" s="45"/>
    </row>
    <row r="14" spans="1:24" x14ac:dyDescent="0.25">
      <c r="A14" s="43"/>
      <c r="B14" s="54"/>
      <c r="C14" s="43"/>
      <c r="D14" s="51"/>
      <c r="E14" s="51"/>
      <c r="F14" s="52"/>
      <c r="J14" s="72"/>
      <c r="P14" s="45"/>
      <c r="Q14" s="45"/>
      <c r="R14" s="45"/>
      <c r="S14" s="45"/>
      <c r="T14" s="45"/>
      <c r="U14" s="45"/>
      <c r="V14" s="45"/>
      <c r="W14" s="45"/>
      <c r="X14" s="45"/>
    </row>
    <row r="15" spans="1:24" x14ac:dyDescent="0.25">
      <c r="A15" s="74" t="s">
        <v>49</v>
      </c>
      <c r="B15" s="74"/>
      <c r="D15" s="47"/>
      <c r="E15" s="47"/>
      <c r="F15" s="56"/>
      <c r="J15" s="72"/>
      <c r="P15" s="45"/>
      <c r="Q15" s="45"/>
      <c r="R15" s="45"/>
      <c r="S15" s="45"/>
      <c r="T15" s="45"/>
      <c r="U15" s="45"/>
      <c r="V15" s="45"/>
      <c r="W15" s="45"/>
      <c r="X15" s="45"/>
    </row>
    <row r="16" spans="1:24" x14ac:dyDescent="0.25">
      <c r="B16" s="57" t="s">
        <v>50</v>
      </c>
      <c r="C16" s="43"/>
      <c r="D16" s="50">
        <v>12.2438</v>
      </c>
      <c r="E16" s="51">
        <v>1.5668</v>
      </c>
      <c r="F16" s="52" t="s">
        <v>70</v>
      </c>
      <c r="J16" s="72"/>
      <c r="P16" s="45"/>
      <c r="Q16" s="45"/>
      <c r="R16" s="45"/>
      <c r="S16" s="45"/>
      <c r="T16" s="45"/>
      <c r="U16" s="45"/>
      <c r="V16" s="45"/>
      <c r="W16" s="45"/>
      <c r="X16" s="45"/>
    </row>
    <row r="17" spans="1:24" x14ac:dyDescent="0.25">
      <c r="A17" s="43"/>
      <c r="B17" s="57" t="s">
        <v>51</v>
      </c>
      <c r="C17" s="43"/>
      <c r="D17" s="50">
        <v>0.12570000000000001</v>
      </c>
      <c r="E17" s="51">
        <v>4.2689999999999999E-2</v>
      </c>
      <c r="F17" s="52">
        <v>1.6000000000000001E-3</v>
      </c>
      <c r="J17" s="72"/>
      <c r="P17" s="45"/>
      <c r="Q17" s="45"/>
      <c r="R17" s="45"/>
      <c r="S17" s="45"/>
      <c r="T17" s="45"/>
    </row>
    <row r="18" spans="1:24" x14ac:dyDescent="0.25">
      <c r="A18" s="43"/>
      <c r="B18" s="57" t="s">
        <v>54</v>
      </c>
      <c r="C18" s="43"/>
      <c r="D18" s="50">
        <v>-0.58930000000000005</v>
      </c>
      <c r="E18" s="51">
        <v>0.22220000000000001</v>
      </c>
      <c r="F18" s="52">
        <v>8.0000000000000002E-3</v>
      </c>
      <c r="J18" s="72"/>
      <c r="P18" s="45"/>
      <c r="Q18" s="45"/>
      <c r="R18" s="45"/>
      <c r="S18" s="45"/>
      <c r="T18" s="45"/>
    </row>
    <row r="19" spans="1:24" x14ac:dyDescent="0.25">
      <c r="A19" s="43"/>
      <c r="B19" s="57" t="s">
        <v>13</v>
      </c>
      <c r="C19" s="43"/>
      <c r="D19" s="50">
        <v>3.8963999999999999</v>
      </c>
      <c r="E19" s="51">
        <v>0.35470000000000002</v>
      </c>
      <c r="F19" s="52" t="s">
        <v>70</v>
      </c>
      <c r="J19" s="72"/>
      <c r="U19" s="45"/>
      <c r="V19" s="45"/>
    </row>
    <row r="20" spans="1:24" x14ac:dyDescent="0.25">
      <c r="A20" s="43"/>
      <c r="B20" s="57" t="s">
        <v>58</v>
      </c>
      <c r="C20" s="43"/>
      <c r="D20" s="58">
        <f>0.20841^2</f>
        <v>4.3434728100000007E-2</v>
      </c>
      <c r="E20" s="51"/>
      <c r="F20" s="52"/>
      <c r="J20" s="72"/>
      <c r="U20" s="45"/>
      <c r="V20" s="45"/>
    </row>
    <row r="21" spans="1:24" x14ac:dyDescent="0.25">
      <c r="A21" s="43"/>
      <c r="B21" s="43"/>
      <c r="C21" s="43"/>
      <c r="D21" s="43"/>
      <c r="E21" s="43"/>
      <c r="F21" s="52"/>
      <c r="J21" s="72"/>
      <c r="U21" s="45"/>
      <c r="V21" s="45"/>
    </row>
    <row r="22" spans="1:24" x14ac:dyDescent="0.25">
      <c r="A22" s="75" t="s">
        <v>60</v>
      </c>
      <c r="B22" s="75"/>
      <c r="C22" s="43"/>
      <c r="D22" s="43"/>
      <c r="E22" s="43"/>
      <c r="F22" s="51"/>
    </row>
    <row r="23" spans="1:24" x14ac:dyDescent="0.25">
      <c r="A23" s="43"/>
      <c r="B23" s="57" t="s">
        <v>61</v>
      </c>
      <c r="C23" s="43"/>
      <c r="D23" s="61">
        <v>13</v>
      </c>
      <c r="E23" s="51"/>
      <c r="F23" s="51"/>
      <c r="W23" s="45"/>
      <c r="X23" s="45"/>
    </row>
    <row r="24" spans="1:24" x14ac:dyDescent="0.25">
      <c r="A24" s="43"/>
      <c r="B24" s="57" t="s">
        <v>62</v>
      </c>
      <c r="C24" s="43"/>
      <c r="D24" s="62">
        <v>2810.6</v>
      </c>
      <c r="E24" s="62"/>
      <c r="F24" s="62"/>
      <c r="U24" s="45"/>
      <c r="V24" s="45"/>
      <c r="W24" s="45"/>
      <c r="X24" s="45"/>
    </row>
    <row r="25" spans="1:24" x14ac:dyDescent="0.25">
      <c r="A25" s="43"/>
      <c r="B25" s="57" t="s">
        <v>63</v>
      </c>
      <c r="C25" s="43"/>
      <c r="D25" s="62">
        <v>2836.6</v>
      </c>
      <c r="E25" s="62"/>
      <c r="F25" s="62"/>
      <c r="U25" s="45"/>
      <c r="V25" s="45"/>
      <c r="W25" s="45"/>
      <c r="X25" s="45"/>
    </row>
    <row r="26" spans="1:24" x14ac:dyDescent="0.25">
      <c r="A26" s="64"/>
      <c r="B26" s="63" t="s">
        <v>64</v>
      </c>
      <c r="C26" s="64"/>
      <c r="D26" s="65">
        <v>2879.9</v>
      </c>
      <c r="E26" s="65"/>
      <c r="F26" s="65"/>
      <c r="P26" s="45"/>
      <c r="Q26" s="45"/>
      <c r="R26" s="45"/>
      <c r="S26" s="45"/>
      <c r="T26" s="45"/>
      <c r="U26" s="45"/>
      <c r="V26" s="45"/>
    </row>
    <row r="27" spans="1:24" x14ac:dyDescent="0.25">
      <c r="A27" s="43"/>
      <c r="B27" s="66"/>
      <c r="C27" s="66"/>
      <c r="D27" s="68"/>
      <c r="E27" s="68"/>
      <c r="F27" s="69"/>
      <c r="M27" s="53"/>
      <c r="N27" s="53"/>
      <c r="P27" s="45"/>
      <c r="Q27" s="45"/>
      <c r="R27" s="45"/>
      <c r="S27" s="45"/>
      <c r="T27" s="45"/>
    </row>
    <row r="28" spans="1:24" s="40" customFormat="1" x14ac:dyDescent="0.25">
      <c r="A28" s="43"/>
      <c r="B28" s="43"/>
      <c r="C28" s="43"/>
      <c r="D28" s="50">
        <v>9.6382999999999992</v>
      </c>
      <c r="E28" s="70"/>
      <c r="F28" s="50"/>
      <c r="M28" s="38"/>
      <c r="N28" s="38"/>
      <c r="O28" s="38"/>
      <c r="P28" s="45"/>
      <c r="Q28" s="45"/>
      <c r="R28" s="45"/>
      <c r="S28" s="45"/>
      <c r="T28" s="45"/>
      <c r="U28" s="38"/>
      <c r="V28" s="38"/>
      <c r="W28" s="45"/>
      <c r="X28" s="45"/>
    </row>
    <row r="29" spans="1:24" x14ac:dyDescent="0.25">
      <c r="A29" s="43"/>
      <c r="B29" s="43"/>
      <c r="C29" s="43"/>
      <c r="D29" s="51">
        <v>0.28079999999999999</v>
      </c>
      <c r="E29" s="70"/>
      <c r="F29" s="50"/>
      <c r="W29" s="45"/>
      <c r="X29" s="45"/>
    </row>
    <row r="30" spans="1:24" x14ac:dyDescent="0.25">
      <c r="A30" s="43"/>
      <c r="B30" s="43"/>
      <c r="C30" s="43"/>
      <c r="D30" s="50">
        <v>-4.7940000000000003E-2</v>
      </c>
      <c r="E30" s="70"/>
      <c r="F30" s="50"/>
      <c r="W30" s="45"/>
      <c r="X30" s="45"/>
    </row>
    <row r="31" spans="1:24" x14ac:dyDescent="0.25">
      <c r="A31" s="43"/>
      <c r="B31" s="43"/>
      <c r="C31" s="43"/>
      <c r="D31" s="43"/>
      <c r="E31" s="70"/>
      <c r="F31" s="50"/>
    </row>
    <row r="32" spans="1:24" x14ac:dyDescent="0.25">
      <c r="A32" s="43"/>
      <c r="B32" s="43"/>
      <c r="C32" s="43"/>
      <c r="D32" s="50"/>
      <c r="E32" s="70"/>
      <c r="F32" s="50"/>
    </row>
    <row r="33" spans="1:24" x14ac:dyDescent="0.25">
      <c r="A33" s="43"/>
      <c r="B33" s="43"/>
      <c r="C33" s="43"/>
      <c r="D33" s="50"/>
      <c r="E33" s="70"/>
      <c r="F33" s="50"/>
    </row>
    <row r="34" spans="1:24" x14ac:dyDescent="0.25">
      <c r="A34" s="43"/>
      <c r="B34" s="43"/>
      <c r="C34" s="43"/>
      <c r="D34" s="50"/>
      <c r="E34" s="70"/>
      <c r="F34" s="50"/>
      <c r="U34" s="40"/>
      <c r="V34" s="40"/>
    </row>
    <row r="35" spans="1:24" x14ac:dyDescent="0.25">
      <c r="A35" s="43"/>
      <c r="B35" s="43"/>
      <c r="C35" s="43"/>
      <c r="D35" s="50"/>
      <c r="E35" s="70"/>
      <c r="F35" s="50"/>
    </row>
    <row r="36" spans="1:24" x14ac:dyDescent="0.25">
      <c r="A36" s="43"/>
      <c r="B36" s="43"/>
      <c r="C36" s="43"/>
      <c r="D36" s="58"/>
      <c r="E36" s="70"/>
      <c r="F36" s="50"/>
      <c r="M36" s="40"/>
      <c r="N36" s="40"/>
      <c r="O36" s="40"/>
      <c r="P36" s="40"/>
      <c r="Q36" s="40"/>
      <c r="R36" s="40"/>
      <c r="S36" s="40"/>
      <c r="T36" s="40"/>
    </row>
    <row r="37" spans="1:24" x14ac:dyDescent="0.25">
      <c r="A37" s="43"/>
      <c r="B37" s="43"/>
      <c r="C37" s="43"/>
      <c r="D37" s="70"/>
      <c r="E37" s="70"/>
      <c r="F37" s="50"/>
    </row>
    <row r="38" spans="1:24" x14ac:dyDescent="0.25">
      <c r="A38" s="43"/>
      <c r="B38" s="43"/>
      <c r="C38" s="43"/>
      <c r="D38" s="43"/>
      <c r="E38" s="70"/>
      <c r="F38" s="50"/>
      <c r="W38" s="40"/>
      <c r="X38" s="40"/>
    </row>
    <row r="39" spans="1:24" x14ac:dyDescent="0.25">
      <c r="A39" s="43"/>
      <c r="B39" s="43"/>
      <c r="C39" s="43"/>
      <c r="D39" s="43"/>
      <c r="E39" s="70"/>
      <c r="F39" s="50"/>
    </row>
    <row r="40" spans="1:24" x14ac:dyDescent="0.25">
      <c r="A40" s="43"/>
      <c r="B40" s="43"/>
      <c r="C40" s="43"/>
      <c r="D40" s="43"/>
      <c r="E40" s="70"/>
      <c r="F40" s="50"/>
    </row>
    <row r="41" spans="1:24" x14ac:dyDescent="0.25">
      <c r="A41" s="43"/>
      <c r="B41" s="43"/>
      <c r="C41" s="43"/>
      <c r="D41" s="43"/>
      <c r="E41" s="70"/>
      <c r="F41" s="50"/>
    </row>
    <row r="42" spans="1:24" x14ac:dyDescent="0.25">
      <c r="A42" s="43"/>
      <c r="B42" s="43"/>
      <c r="C42" s="43"/>
      <c r="D42" s="70"/>
      <c r="E42" s="70"/>
      <c r="F42" s="50"/>
    </row>
    <row r="43" spans="1:24" x14ac:dyDescent="0.25">
      <c r="A43" s="43"/>
      <c r="B43" s="43"/>
      <c r="C43" s="43"/>
      <c r="D43" s="70"/>
      <c r="E43" s="70"/>
      <c r="F43" s="50"/>
    </row>
    <row r="44" spans="1:24" x14ac:dyDescent="0.25">
      <c r="A44" s="43"/>
      <c r="B44" s="43"/>
      <c r="C44" s="43"/>
      <c r="D44" s="70"/>
      <c r="E44" s="70"/>
      <c r="F44" s="50"/>
    </row>
    <row r="45" spans="1:24" x14ac:dyDescent="0.25">
      <c r="A45" s="43"/>
      <c r="B45" s="43"/>
      <c r="C45" s="43"/>
      <c r="D45" s="43"/>
      <c r="E45" s="43"/>
      <c r="F45" s="51"/>
    </row>
    <row r="46" spans="1:24" x14ac:dyDescent="0.25">
      <c r="A46" s="43"/>
      <c r="B46" s="43"/>
      <c r="C46" s="43"/>
      <c r="D46" s="43"/>
      <c r="E46" s="43"/>
      <c r="F46" s="51"/>
    </row>
    <row r="47" spans="1:24" x14ac:dyDescent="0.25">
      <c r="A47" s="43"/>
      <c r="B47" s="43"/>
      <c r="C47" s="43"/>
      <c r="D47" s="43"/>
      <c r="E47" s="43"/>
      <c r="F47" s="51"/>
    </row>
    <row r="48" spans="1:24" x14ac:dyDescent="0.25">
      <c r="A48" s="43"/>
      <c r="B48" s="43"/>
      <c r="C48" s="43"/>
      <c r="D48" s="43"/>
      <c r="E48" s="43"/>
      <c r="F48" s="51"/>
    </row>
    <row r="49" spans="1:6" x14ac:dyDescent="0.25">
      <c r="A49" s="43"/>
      <c r="B49" s="43"/>
      <c r="C49" s="43"/>
      <c r="D49" s="43"/>
      <c r="E49" s="43"/>
      <c r="F49" s="51"/>
    </row>
    <row r="50" spans="1:6" x14ac:dyDescent="0.25">
      <c r="A50" s="43"/>
      <c r="B50" s="43"/>
      <c r="C50" s="43"/>
      <c r="D50" s="43"/>
      <c r="E50" s="43"/>
      <c r="F50" s="51"/>
    </row>
    <row r="51" spans="1:6" x14ac:dyDescent="0.25">
      <c r="A51" s="43"/>
      <c r="B51" s="43"/>
      <c r="C51" s="43"/>
      <c r="D51" s="43"/>
      <c r="E51" s="43"/>
      <c r="F51" s="51"/>
    </row>
    <row r="52" spans="1:6" x14ac:dyDescent="0.25">
      <c r="A52" s="43"/>
      <c r="B52" s="43"/>
      <c r="C52" s="43"/>
      <c r="D52" s="43"/>
      <c r="E52" s="43"/>
      <c r="F52" s="51"/>
    </row>
    <row r="53" spans="1:6" x14ac:dyDescent="0.25">
      <c r="A53" s="43"/>
      <c r="B53" s="43"/>
      <c r="C53" s="43"/>
      <c r="D53" s="43"/>
      <c r="E53" s="43"/>
      <c r="F53" s="51"/>
    </row>
    <row r="54" spans="1:6" x14ac:dyDescent="0.25">
      <c r="A54" s="43"/>
      <c r="B54" s="43"/>
      <c r="C54" s="43"/>
      <c r="D54" s="43"/>
      <c r="E54" s="43"/>
      <c r="F54" s="51"/>
    </row>
    <row r="55" spans="1:6" x14ac:dyDescent="0.25">
      <c r="A55" s="43"/>
      <c r="B55" s="43"/>
      <c r="C55" s="43"/>
      <c r="D55" s="43"/>
      <c r="E55" s="43"/>
      <c r="F55" s="51"/>
    </row>
    <row r="56" spans="1:6" x14ac:dyDescent="0.25">
      <c r="A56" s="43"/>
      <c r="B56" s="43"/>
      <c r="C56" s="43"/>
      <c r="D56" s="43"/>
      <c r="E56" s="43"/>
      <c r="F56" s="51"/>
    </row>
    <row r="57" spans="1:6" x14ac:dyDescent="0.25">
      <c r="A57" s="43"/>
      <c r="B57" s="43"/>
      <c r="C57" s="43"/>
      <c r="D57" s="43"/>
      <c r="E57" s="43"/>
      <c r="F57" s="51"/>
    </row>
    <row r="58" spans="1:6" x14ac:dyDescent="0.25">
      <c r="A58" s="43"/>
      <c r="B58" s="43"/>
      <c r="C58" s="43"/>
      <c r="D58" s="43"/>
      <c r="E58" s="43"/>
      <c r="F58" s="51"/>
    </row>
    <row r="59" spans="1:6" x14ac:dyDescent="0.25">
      <c r="A59" s="43"/>
      <c r="B59" s="43"/>
      <c r="C59" s="43"/>
      <c r="D59" s="43"/>
      <c r="E59" s="43"/>
      <c r="F59" s="51"/>
    </row>
    <row r="60" spans="1:6" x14ac:dyDescent="0.25">
      <c r="A60" s="43"/>
      <c r="B60" s="43"/>
      <c r="C60" s="43"/>
      <c r="D60" s="43"/>
      <c r="E60" s="43"/>
      <c r="F60" s="51"/>
    </row>
    <row r="61" spans="1:6" x14ac:dyDescent="0.25">
      <c r="A61" s="43"/>
      <c r="B61" s="43"/>
      <c r="C61" s="43"/>
      <c r="D61" s="43"/>
      <c r="E61" s="43"/>
      <c r="F61" s="51"/>
    </row>
    <row r="62" spans="1:6" x14ac:dyDescent="0.25">
      <c r="B62" s="43"/>
      <c r="C62" s="43"/>
      <c r="D62" s="43"/>
      <c r="E62" s="43"/>
      <c r="F62" s="51"/>
    </row>
    <row r="63" spans="1:6" x14ac:dyDescent="0.25">
      <c r="B63" s="43"/>
      <c r="C63" s="43"/>
      <c r="D63" s="43"/>
      <c r="E63" s="43"/>
      <c r="F63" s="51"/>
    </row>
    <row r="64" spans="1:6" x14ac:dyDescent="0.25">
      <c r="B64" s="43"/>
      <c r="C64" s="43"/>
      <c r="D64" s="43"/>
      <c r="E64" s="43"/>
      <c r="F64" s="51"/>
    </row>
    <row r="65" spans="2:6" x14ac:dyDescent="0.25">
      <c r="B65" s="43"/>
      <c r="C65" s="43"/>
      <c r="D65" s="43"/>
      <c r="E65" s="43"/>
      <c r="F65" s="51"/>
    </row>
    <row r="66" spans="2:6" x14ac:dyDescent="0.25">
      <c r="B66" s="43"/>
      <c r="C66" s="43"/>
      <c r="D66" s="43"/>
      <c r="E66" s="43"/>
      <c r="F66" s="51"/>
    </row>
    <row r="67" spans="2:6" x14ac:dyDescent="0.25">
      <c r="B67" s="43"/>
      <c r="C67" s="43"/>
      <c r="D67" s="43"/>
      <c r="E67" s="43"/>
      <c r="F67" s="51"/>
    </row>
  </sheetData>
  <mergeCells count="6">
    <mergeCell ref="D1:F1"/>
    <mergeCell ref="A2:B3"/>
    <mergeCell ref="D2:F2"/>
    <mergeCell ref="A4:B4"/>
    <mergeCell ref="A15:B15"/>
    <mergeCell ref="A22:B2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LRTs</vt:lpstr>
      <vt:lpstr>Random Effects CIs</vt:lpstr>
      <vt:lpstr>Figure 10.2</vt:lpstr>
      <vt:lpstr>Figure 10.3</vt:lpstr>
      <vt:lpstr>Figure 10.4</vt:lpstr>
    </vt:vector>
  </TitlesOfParts>
  <Company>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Hoffman</dc:creator>
  <cp:lastModifiedBy>Lesa Hoffman</cp:lastModifiedBy>
  <dcterms:created xsi:type="dcterms:W3CDTF">2008-10-06T13:53:08Z</dcterms:created>
  <dcterms:modified xsi:type="dcterms:W3CDTF">2014-09-25T21:18:41Z</dcterms:modified>
</cp:coreProperties>
</file>