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cargas e aeroelasticidade\projeto 2022 novo mtow\"/>
    </mc:Choice>
  </mc:AlternateContent>
  <xr:revisionPtr revIDLastSave="0" documentId="13_ncr:1_{099DAF88-5BF0-4693-BF16-DC2408E5D813}" xr6:coauthVersionLast="47" xr6:coauthVersionMax="47" xr10:uidLastSave="{00000000-0000-0000-0000-000000000000}"/>
  <bookViews>
    <workbookView xWindow="-120" yWindow="-120" windowWidth="20730" windowHeight="11160" xr2:uid="{B970FDD6-6C6D-473D-B51F-DC212CB8A8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5" i="1"/>
  <c r="B4" i="1"/>
  <c r="F11" i="1"/>
  <c r="F3" i="1"/>
  <c r="F7" i="1"/>
  <c r="B12" i="1" l="1"/>
  <c r="B17" i="1"/>
  <c r="B11" i="1"/>
  <c r="B10" i="1"/>
  <c r="B18" i="1" l="1"/>
  <c r="B19" i="1" s="1"/>
  <c r="G7" i="1" s="1"/>
  <c r="B8" i="1"/>
  <c r="B29" i="1"/>
  <c r="H7" i="1" l="1"/>
  <c r="K15" i="1" s="1"/>
  <c r="G11" i="1"/>
  <c r="H11" i="1" s="1"/>
  <c r="K16" i="1" s="1"/>
  <c r="G3" i="1"/>
  <c r="H3" i="1" s="1"/>
  <c r="K14" i="1" l="1"/>
</calcChain>
</file>

<file path=xl/sharedStrings.xml><?xml version="1.0" encoding="utf-8"?>
<sst xmlns="http://schemas.openxmlformats.org/spreadsheetml/2006/main" count="102" uniqueCount="76">
  <si>
    <t>Carga no Aileron</t>
  </si>
  <si>
    <t>Torque (kgf.cm)</t>
  </si>
  <si>
    <t>Carga no Profundor</t>
  </si>
  <si>
    <t>Ptotal (kgf)</t>
  </si>
  <si>
    <t>Carga no Leme</t>
  </si>
  <si>
    <t>La2 (kgf)</t>
  </si>
  <si>
    <t>Inputs</t>
  </si>
  <si>
    <t>Nmax</t>
  </si>
  <si>
    <t>W (kgf)</t>
  </si>
  <si>
    <t>S (m²)</t>
  </si>
  <si>
    <t>Satotal (m²)</t>
  </si>
  <si>
    <t/>
  </si>
  <si>
    <t>Centroide (x)</t>
  </si>
  <si>
    <t>Centroide (y)</t>
  </si>
  <si>
    <t>OBS: Aileron retangular</t>
  </si>
  <si>
    <t>Cc (cm)</t>
  </si>
  <si>
    <t>Força: La (kgf)</t>
  </si>
  <si>
    <t>como são 4 ailerons, divide o torque por 2</t>
  </si>
  <si>
    <t>Ch (m)</t>
  </si>
  <si>
    <t>Ce (m)</t>
  </si>
  <si>
    <t>Distância/braço (cm)</t>
  </si>
  <si>
    <t>w' (kgf)</t>
  </si>
  <si>
    <t>Força (kgf)</t>
  </si>
  <si>
    <t>Aileron</t>
  </si>
  <si>
    <t>Profundor</t>
  </si>
  <si>
    <t>b (cm)</t>
  </si>
  <si>
    <t>h (cm)</t>
  </si>
  <si>
    <t>Leme</t>
  </si>
  <si>
    <t>W (N)</t>
  </si>
  <si>
    <t>Sv (m²)</t>
  </si>
  <si>
    <t>Sr (m²)</t>
  </si>
  <si>
    <t>%leme</t>
  </si>
  <si>
    <t>La2 (N)</t>
  </si>
  <si>
    <t>b</t>
  </si>
  <si>
    <t>h</t>
  </si>
  <si>
    <t xml:space="preserve">Satotal </t>
  </si>
  <si>
    <t xml:space="preserve">S </t>
  </si>
  <si>
    <t xml:space="preserve">Cc </t>
  </si>
  <si>
    <t xml:space="preserve">Ce </t>
  </si>
  <si>
    <t xml:space="preserve">Ptotal </t>
  </si>
  <si>
    <t>w'</t>
  </si>
  <si>
    <t>Sv</t>
  </si>
  <si>
    <t>Sr</t>
  </si>
  <si>
    <r>
      <t xml:space="preserve">W </t>
    </r>
    <r>
      <rPr>
        <b/>
        <sz val="11"/>
        <color theme="1"/>
        <rFont val="Arial"/>
        <family val="2"/>
      </rPr>
      <t>(kgf)</t>
    </r>
  </si>
  <si>
    <t>fator de carga máximo</t>
  </si>
  <si>
    <t>peso em kg, ou seja, apenas a massa</t>
  </si>
  <si>
    <t>base</t>
  </si>
  <si>
    <t>altura</t>
  </si>
  <si>
    <t>área total do aileron</t>
  </si>
  <si>
    <t>área da asa</t>
  </si>
  <si>
    <t>corda no ponto do centroide</t>
  </si>
  <si>
    <t>corda da eh</t>
  </si>
  <si>
    <t>maior carga da eh</t>
  </si>
  <si>
    <t>corda do profundor</t>
  </si>
  <si>
    <t>carregamento de pressão na maior corda da eh em kgf</t>
  </si>
  <si>
    <t>carregamento de pressão na maior corda da eh em n</t>
  </si>
  <si>
    <t xml:space="preserve">carregamento de pressão na maior corda do profundor </t>
  </si>
  <si>
    <t>área da empenagem vertical</t>
  </si>
  <si>
    <t>área do leme</t>
  </si>
  <si>
    <t>carga na ev sobre rajada em n</t>
  </si>
  <si>
    <t>carga na ev sobre rajada em kgf</t>
  </si>
  <si>
    <t>proporção de área entre a EV e o leme</t>
  </si>
  <si>
    <t xml:space="preserve"> inputs</t>
  </si>
  <si>
    <t>significado dos inputs</t>
  </si>
  <si>
    <t>Torques nos comandos (kgf.cm)</t>
  </si>
  <si>
    <t>b (m)</t>
  </si>
  <si>
    <t>h (m)</t>
  </si>
  <si>
    <t>quando for monoplano, não precisa dividir por 2</t>
  </si>
  <si>
    <t>area esse ano</t>
  </si>
  <si>
    <t>area ano passado</t>
  </si>
  <si>
    <t>576 cm²</t>
  </si>
  <si>
    <t>280,5 cm²</t>
  </si>
  <si>
    <t>360 cm²</t>
  </si>
  <si>
    <t>1440 cm²</t>
  </si>
  <si>
    <r>
      <t>78 cm</t>
    </r>
    <r>
      <rPr>
        <b/>
        <sz val="11"/>
        <color theme="1"/>
        <rFont val="Calibri"/>
        <family val="2"/>
        <scheme val="minor"/>
      </rPr>
      <t>²</t>
    </r>
  </si>
  <si>
    <t>297,5 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</si>
</sst>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"/>
    <numFmt numFmtId="165" formatCode="#,##0.000"/>
    <numFmt numFmtId="166" formatCode="0.000"/>
    <numFmt numFmtId="167" formatCode="0.0"/>
    <numFmt numFmtId="168" formatCode="#,##0.00000"/>
    <numFmt numFmtId="169" formatCode="0.0000"/>
    <numFmt numFmtId="170" formatCode="#,##0.0"/>
  </numFmts>
  <fonts count="9">
    <font>
      <sz val="11"/>
      <color theme="1"/>
      <name val="Calibri"/>
      <family val="2"/>
      <scheme val="minor"/>
    </font>
    <font>
      <sz val="11"/>
      <color rgb="FF000000"/>
      <name val="Liberation Sans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5" tint="0.39997558519241921"/>
        <bgColor rgb="FF99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quotePrefix="1"/>
    <xf numFmtId="0" fontId="2" fillId="0" borderId="0" xfId="0" applyFont="1"/>
    <xf numFmtId="0" fontId="3" fillId="4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5" fillId="4" borderId="0" xfId="0" applyFont="1" applyFill="1"/>
    <xf numFmtId="0" fontId="0" fillId="0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9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170" fontId="2" fillId="0" borderId="0" xfId="0" applyNumberFormat="1" applyFont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4" borderId="3" xfId="0" applyFill="1" applyBorder="1"/>
    <xf numFmtId="0" fontId="3" fillId="6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68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95250</xdr:rowOff>
    </xdr:from>
    <xdr:to>
      <xdr:col>9</xdr:col>
      <xdr:colOff>304800</xdr:colOff>
      <xdr:row>2</xdr:row>
      <xdr:rowOff>171450</xdr:rowOff>
    </xdr:to>
    <xdr:sp macro="" textlink="">
      <xdr:nvSpPr>
        <xdr:cNvPr id="2" name="Seta: Dobrada 1">
          <a:extLst>
            <a:ext uri="{FF2B5EF4-FFF2-40B4-BE49-F238E27FC236}">
              <a16:creationId xmlns:a16="http://schemas.microsoft.com/office/drawing/2014/main" id="{2E0159B7-234B-42ED-8D8D-CD3CDB183772}"/>
            </a:ext>
          </a:extLst>
        </xdr:cNvPr>
        <xdr:cNvSpPr/>
      </xdr:nvSpPr>
      <xdr:spPr>
        <a:xfrm rot="10800000">
          <a:off x="7610475" y="523875"/>
          <a:ext cx="590550" cy="266700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711D-F22F-4048-9F78-ED606F3C610A}">
  <dimension ref="A1:N30"/>
  <sheetViews>
    <sheetView tabSelected="1" topLeftCell="G12" zoomScale="130" zoomScaleNormal="130" workbookViewId="0">
      <selection activeCell="B29" sqref="B29"/>
    </sheetView>
  </sheetViews>
  <sheetFormatPr defaultRowHeight="15"/>
  <cols>
    <col min="1" max="1" width="12.42578125" customWidth="1"/>
    <col min="2" max="2" width="13.85546875" customWidth="1"/>
    <col min="3" max="3" width="17.7109375" customWidth="1"/>
    <col min="4" max="4" width="15.140625" customWidth="1"/>
    <col min="5" max="5" width="6.42578125" customWidth="1"/>
    <col min="6" max="6" width="22.5703125" customWidth="1"/>
    <col min="7" max="7" width="17.85546875" customWidth="1"/>
    <col min="8" max="8" width="18.42578125" customWidth="1"/>
    <col min="9" max="9" width="9.140625" customWidth="1"/>
    <col min="10" max="10" width="43.5703125" customWidth="1"/>
    <col min="11" max="11" width="13.28515625" customWidth="1"/>
    <col min="12" max="12" width="14.5703125" customWidth="1"/>
    <col min="13" max="13" width="21.85546875" customWidth="1"/>
    <col min="14" max="14" width="56.85546875" customWidth="1"/>
  </cols>
  <sheetData>
    <row r="1" spans="1:14" ht="33.75" customHeight="1">
      <c r="A1" s="68" t="s">
        <v>6</v>
      </c>
      <c r="B1" s="68"/>
      <c r="C1" s="3"/>
      <c r="D1" s="4" t="s">
        <v>14</v>
      </c>
      <c r="E1" s="3"/>
      <c r="F1" s="69" t="s">
        <v>0</v>
      </c>
      <c r="G1" s="69"/>
      <c r="H1" s="70"/>
      <c r="J1" s="65" t="s">
        <v>17</v>
      </c>
      <c r="M1" s="54" t="s">
        <v>62</v>
      </c>
      <c r="N1" s="54" t="s">
        <v>63</v>
      </c>
    </row>
    <row r="2" spans="1:14" ht="15.75">
      <c r="A2" s="24" t="s">
        <v>23</v>
      </c>
      <c r="B2" s="26"/>
      <c r="C2" s="3" t="s">
        <v>68</v>
      </c>
      <c r="D2" s="3" t="s">
        <v>70</v>
      </c>
      <c r="E2" s="3"/>
      <c r="F2" s="7" t="s">
        <v>20</v>
      </c>
      <c r="G2" s="7" t="s">
        <v>16</v>
      </c>
      <c r="H2" s="8" t="s">
        <v>1</v>
      </c>
      <c r="M2" s="36" t="s">
        <v>23</v>
      </c>
      <c r="N2" s="53"/>
    </row>
    <row r="3" spans="1:14">
      <c r="A3" s="5" t="s">
        <v>7</v>
      </c>
      <c r="B3" s="6">
        <v>2.4</v>
      </c>
      <c r="C3" s="3" t="s">
        <v>69</v>
      </c>
      <c r="D3" s="3" t="s">
        <v>71</v>
      </c>
      <c r="E3" s="3"/>
      <c r="F3" s="9">
        <f>B12/3</f>
        <v>4</v>
      </c>
      <c r="G3" s="10">
        <f>(B3*B5*B8)/B9</f>
        <v>1.7643809386375002</v>
      </c>
      <c r="H3" s="11">
        <f>F3*G3</f>
        <v>7.0575237545500009</v>
      </c>
      <c r="M3" s="51" t="s">
        <v>7</v>
      </c>
      <c r="N3" s="52" t="s">
        <v>44</v>
      </c>
    </row>
    <row r="4" spans="1:14">
      <c r="A4" s="5" t="s">
        <v>28</v>
      </c>
      <c r="B4" s="22">
        <f>12.55*9.81</f>
        <v>123.11550000000001</v>
      </c>
      <c r="C4" s="3"/>
      <c r="D4" s="3"/>
      <c r="E4" s="3"/>
      <c r="F4" s="3"/>
      <c r="G4" s="3"/>
      <c r="H4" s="3"/>
      <c r="J4" t="s">
        <v>67</v>
      </c>
      <c r="M4" s="37" t="s">
        <v>43</v>
      </c>
      <c r="N4" s="38" t="s">
        <v>45</v>
      </c>
    </row>
    <row r="5" spans="1:14">
      <c r="A5" s="5" t="s">
        <v>8</v>
      </c>
      <c r="B5" s="35">
        <f>B4/9.803</f>
        <v>12.558961542384985</v>
      </c>
      <c r="C5" s="3"/>
      <c r="D5" s="3"/>
      <c r="E5" s="3"/>
      <c r="F5" s="69" t="s">
        <v>2</v>
      </c>
      <c r="G5" s="69"/>
      <c r="H5" s="69"/>
      <c r="J5" s="66"/>
      <c r="M5" s="39" t="s">
        <v>33</v>
      </c>
      <c r="N5" s="38" t="s">
        <v>46</v>
      </c>
    </row>
    <row r="6" spans="1:14">
      <c r="A6" s="12" t="s">
        <v>65</v>
      </c>
      <c r="B6" s="6">
        <v>0.48</v>
      </c>
      <c r="C6" s="3"/>
      <c r="D6" s="3"/>
      <c r="E6" s="3"/>
      <c r="F6" s="7" t="s">
        <v>20</v>
      </c>
      <c r="G6" s="7" t="s">
        <v>22</v>
      </c>
      <c r="H6" s="7" t="s">
        <v>1</v>
      </c>
      <c r="J6" s="60"/>
      <c r="M6" s="37" t="s">
        <v>34</v>
      </c>
      <c r="N6" s="38" t="s">
        <v>47</v>
      </c>
    </row>
    <row r="7" spans="1:14">
      <c r="A7" s="5" t="s">
        <v>66</v>
      </c>
      <c r="B7" s="13">
        <v>0.12</v>
      </c>
      <c r="C7" s="3"/>
      <c r="D7" s="3"/>
      <c r="E7" s="3"/>
      <c r="F7" s="30">
        <f>(1/3)*B21</f>
        <v>1.5</v>
      </c>
      <c r="G7" s="10">
        <f>(B16*B19)/2</f>
        <v>0.25808425992043249</v>
      </c>
      <c r="H7" s="10">
        <f>F7*G7</f>
        <v>0.38712638988064874</v>
      </c>
      <c r="M7" s="40" t="s">
        <v>35</v>
      </c>
      <c r="N7" s="38" t="s">
        <v>48</v>
      </c>
    </row>
    <row r="8" spans="1:14">
      <c r="A8" s="14" t="s">
        <v>10</v>
      </c>
      <c r="B8" s="16">
        <f>B6*B7</f>
        <v>5.7599999999999998E-2</v>
      </c>
      <c r="C8" s="3"/>
      <c r="D8" s="3"/>
      <c r="E8" s="3"/>
      <c r="F8" s="3"/>
      <c r="G8" s="3"/>
      <c r="H8" s="3"/>
      <c r="M8" s="37" t="s">
        <v>36</v>
      </c>
      <c r="N8" s="38" t="s">
        <v>49</v>
      </c>
    </row>
    <row r="9" spans="1:14">
      <c r="A9" s="5" t="s">
        <v>9</v>
      </c>
      <c r="B9" s="16">
        <v>0.98399999999999999</v>
      </c>
      <c r="C9" s="3"/>
      <c r="D9" s="3"/>
      <c r="E9" s="3"/>
      <c r="F9" s="69" t="s">
        <v>4</v>
      </c>
      <c r="G9" s="69"/>
      <c r="H9" s="69"/>
      <c r="M9" s="49" t="s">
        <v>37</v>
      </c>
      <c r="N9" s="50" t="s">
        <v>50</v>
      </c>
    </row>
    <row r="10" spans="1:14" ht="15.75">
      <c r="A10" s="14" t="s">
        <v>12</v>
      </c>
      <c r="B10" s="17">
        <f>B6/2</f>
        <v>0.24</v>
      </c>
      <c r="C10" s="3"/>
      <c r="D10" s="3"/>
      <c r="E10" s="3"/>
      <c r="F10" s="7" t="s">
        <v>20</v>
      </c>
      <c r="G10" s="7" t="s">
        <v>5</v>
      </c>
      <c r="H10" s="7" t="s">
        <v>1</v>
      </c>
      <c r="M10" s="41" t="s">
        <v>24</v>
      </c>
      <c r="N10" s="48"/>
    </row>
    <row r="11" spans="1:14">
      <c r="A11" s="5" t="s">
        <v>13</v>
      </c>
      <c r="B11" s="15">
        <f>B7/2</f>
        <v>0.06</v>
      </c>
      <c r="C11" s="3"/>
      <c r="D11" s="3"/>
      <c r="E11" s="3"/>
      <c r="F11" s="30">
        <f>B28</f>
        <v>2.520851</v>
      </c>
      <c r="G11" s="10">
        <f>B29*B26</f>
        <v>0.1506044068142405</v>
      </c>
      <c r="H11" s="10">
        <f>F11*G11</f>
        <v>0.379651269522085</v>
      </c>
      <c r="M11" s="51" t="s">
        <v>18</v>
      </c>
      <c r="N11" s="52" t="s">
        <v>51</v>
      </c>
    </row>
    <row r="12" spans="1:14">
      <c r="A12" s="5" t="s">
        <v>15</v>
      </c>
      <c r="B12" s="18">
        <f>B7*100</f>
        <v>12</v>
      </c>
      <c r="K12" s="2" t="s">
        <v>11</v>
      </c>
      <c r="M12" s="43" t="s">
        <v>39</v>
      </c>
      <c r="N12" s="42" t="s">
        <v>52</v>
      </c>
    </row>
    <row r="13" spans="1:14" ht="28.5" customHeight="1">
      <c r="A13" s="24" t="s">
        <v>24</v>
      </c>
      <c r="B13" s="26"/>
      <c r="C13" t="s">
        <v>68</v>
      </c>
      <c r="D13" t="s">
        <v>72</v>
      </c>
      <c r="J13" s="61" t="s">
        <v>64</v>
      </c>
      <c r="K13" s="59"/>
      <c r="M13" s="43" t="s">
        <v>38</v>
      </c>
      <c r="N13" s="42" t="s">
        <v>53</v>
      </c>
    </row>
    <row r="14" spans="1:14" ht="18" customHeight="1">
      <c r="A14" s="5" t="s">
        <v>18</v>
      </c>
      <c r="B14" s="22">
        <v>0.2</v>
      </c>
      <c r="C14" t="s">
        <v>69</v>
      </c>
      <c r="D14" t="s">
        <v>73</v>
      </c>
      <c r="J14" s="62" t="s">
        <v>23</v>
      </c>
      <c r="K14" s="63">
        <f>H3</f>
        <v>7.0575237545500009</v>
      </c>
      <c r="M14" s="44" t="s">
        <v>28</v>
      </c>
      <c r="N14" s="42" t="s">
        <v>55</v>
      </c>
    </row>
    <row r="15" spans="1:14" ht="19.5" customHeight="1">
      <c r="A15" s="20" t="s">
        <v>3</v>
      </c>
      <c r="B15" s="21">
        <v>40.479999999999997</v>
      </c>
      <c r="J15" s="62" t="s">
        <v>24</v>
      </c>
      <c r="K15" s="64">
        <f>H7</f>
        <v>0.38712638988064874</v>
      </c>
      <c r="M15" s="44" t="s">
        <v>8</v>
      </c>
      <c r="N15" s="42" t="s">
        <v>54</v>
      </c>
    </row>
    <row r="16" spans="1:14" ht="19.5" customHeight="1">
      <c r="A16" s="20" t="s">
        <v>19</v>
      </c>
      <c r="B16" s="22">
        <v>0.05</v>
      </c>
      <c r="J16" s="62" t="s">
        <v>27</v>
      </c>
      <c r="K16" s="64">
        <f>H11</f>
        <v>0.379651269522085</v>
      </c>
      <c r="M16" s="55" t="s">
        <v>40</v>
      </c>
      <c r="N16" s="56" t="s">
        <v>56</v>
      </c>
    </row>
    <row r="17" spans="1:14">
      <c r="A17" s="1" t="s">
        <v>28</v>
      </c>
      <c r="B17" s="28">
        <f>(2*B15)/B14</f>
        <v>404.79999999999995</v>
      </c>
      <c r="J17" s="60"/>
      <c r="M17" s="45" t="s">
        <v>27</v>
      </c>
      <c r="N17" s="53"/>
    </row>
    <row r="18" spans="1:14">
      <c r="A18" s="1" t="s">
        <v>8</v>
      </c>
      <c r="B18" s="29">
        <f>B17/9.803</f>
        <v>41.293481587269198</v>
      </c>
      <c r="M18" s="57" t="s">
        <v>41</v>
      </c>
      <c r="N18" s="58" t="s">
        <v>57</v>
      </c>
    </row>
    <row r="19" spans="1:14" ht="14.25" customHeight="1">
      <c r="A19" s="1" t="s">
        <v>21</v>
      </c>
      <c r="B19" s="29">
        <f>(B18*B16)/B14</f>
        <v>10.3233703968173</v>
      </c>
      <c r="M19" s="47" t="s">
        <v>42</v>
      </c>
      <c r="N19" s="42" t="s">
        <v>58</v>
      </c>
    </row>
    <row r="20" spans="1:14" ht="14.25" customHeight="1">
      <c r="A20" s="1" t="s">
        <v>25</v>
      </c>
      <c r="B20" s="22">
        <v>80</v>
      </c>
      <c r="C20" s="19"/>
      <c r="M20" s="46" t="s">
        <v>32</v>
      </c>
      <c r="N20" s="42" t="s">
        <v>59</v>
      </c>
    </row>
    <row r="21" spans="1:14" ht="17.25" customHeight="1">
      <c r="A21" s="1" t="s">
        <v>26</v>
      </c>
      <c r="B21" s="22">
        <v>4.5</v>
      </c>
      <c r="M21" s="46" t="s">
        <v>5</v>
      </c>
      <c r="N21" s="42" t="s">
        <v>60</v>
      </c>
    </row>
    <row r="22" spans="1:14" ht="15.75" customHeight="1">
      <c r="A22" s="24" t="s">
        <v>27</v>
      </c>
      <c r="B22" s="27"/>
      <c r="C22" t="s">
        <v>68</v>
      </c>
      <c r="D22" t="s">
        <v>74</v>
      </c>
      <c r="M22" s="46" t="s">
        <v>31</v>
      </c>
      <c r="N22" s="42" t="s">
        <v>61</v>
      </c>
    </row>
    <row r="23" spans="1:14">
      <c r="A23" s="33" t="s">
        <v>29</v>
      </c>
      <c r="B23" s="23">
        <v>2.1000000000000001E-2</v>
      </c>
      <c r="C23" t="s">
        <v>69</v>
      </c>
      <c r="D23" t="s">
        <v>75</v>
      </c>
    </row>
    <row r="24" spans="1:14">
      <c r="A24" s="34" t="s">
        <v>30</v>
      </c>
      <c r="B24" s="32">
        <v>6.6674999999999998E-3</v>
      </c>
    </row>
    <row r="25" spans="1:14">
      <c r="A25" s="33" t="s">
        <v>32</v>
      </c>
      <c r="B25" s="6">
        <v>4.6500000000000004</v>
      </c>
    </row>
    <row r="26" spans="1:14">
      <c r="A26" s="33" t="s">
        <v>5</v>
      </c>
      <c r="B26" s="28">
        <f>B25/9.803</f>
        <v>0.47434458839130877</v>
      </c>
    </row>
    <row r="27" spans="1:14">
      <c r="A27" s="34" t="s">
        <v>25</v>
      </c>
      <c r="B27" s="31">
        <v>13</v>
      </c>
    </row>
    <row r="28" spans="1:14">
      <c r="A28" s="33" t="s">
        <v>26</v>
      </c>
      <c r="B28" s="18">
        <v>2.520851</v>
      </c>
    </row>
    <row r="29" spans="1:14">
      <c r="A29" s="33" t="s">
        <v>31</v>
      </c>
      <c r="B29" s="67">
        <f>B24/B23</f>
        <v>0.31749999999999995</v>
      </c>
    </row>
    <row r="30" spans="1:14">
      <c r="A30" s="25"/>
    </row>
  </sheetData>
  <mergeCells count="4">
    <mergeCell ref="A1:B1"/>
    <mergeCell ref="F1:H1"/>
    <mergeCell ref="F5:H5"/>
    <mergeCell ref="F9:H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brito</dc:creator>
  <cp:lastModifiedBy>layla brito</cp:lastModifiedBy>
  <dcterms:created xsi:type="dcterms:W3CDTF">2021-05-23T01:07:16Z</dcterms:created>
  <dcterms:modified xsi:type="dcterms:W3CDTF">2022-07-03T00:00:22Z</dcterms:modified>
</cp:coreProperties>
</file>