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CF9B874-DBDA-457D-9343-8C904D04D96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odeling demand &amp; price" sheetId="3" r:id="rId1"/>
    <sheet name="Modeling NPV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3" i="1"/>
  <c r="C12" i="1"/>
  <c r="B12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5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5" i="1"/>
  <c r="B41" i="3"/>
  <c r="B42" i="3" s="1"/>
  <c r="B24" i="3"/>
  <c r="F24" i="3" s="1"/>
  <c r="D25" i="3"/>
  <c r="H25" i="3" s="1"/>
  <c r="D26" i="3"/>
  <c r="H26" i="3" s="1"/>
  <c r="D27" i="3"/>
  <c r="H27" i="3" s="1"/>
  <c r="D28" i="3"/>
  <c r="H28" i="3" s="1"/>
  <c r="D29" i="3"/>
  <c r="H29" i="3" s="1"/>
  <c r="D30" i="3"/>
  <c r="H30" i="3" s="1"/>
  <c r="D31" i="3"/>
  <c r="H31" i="3" s="1"/>
  <c r="D32" i="3"/>
  <c r="H32" i="3" s="1"/>
  <c r="D33" i="3"/>
  <c r="H33" i="3" s="1"/>
  <c r="D34" i="3"/>
  <c r="H34" i="3" s="1"/>
  <c r="D35" i="3"/>
  <c r="H35" i="3" s="1"/>
  <c r="D24" i="3"/>
  <c r="H24" i="3" s="1"/>
  <c r="H36" i="3" s="1"/>
  <c r="C25" i="3"/>
  <c r="G25" i="3" s="1"/>
  <c r="C26" i="3"/>
  <c r="G26" i="3" s="1"/>
  <c r="C27" i="3"/>
  <c r="G27" i="3" s="1"/>
  <c r="C28" i="3"/>
  <c r="G28" i="3" s="1"/>
  <c r="C29" i="3"/>
  <c r="G29" i="3" s="1"/>
  <c r="C30" i="3"/>
  <c r="G30" i="3" s="1"/>
  <c r="C31" i="3"/>
  <c r="G31" i="3" s="1"/>
  <c r="C32" i="3"/>
  <c r="G32" i="3" s="1"/>
  <c r="C33" i="3"/>
  <c r="G33" i="3" s="1"/>
  <c r="C34" i="3"/>
  <c r="G34" i="3" s="1"/>
  <c r="C35" i="3"/>
  <c r="G35" i="3" s="1"/>
  <c r="C24" i="3"/>
  <c r="G24" i="3" s="1"/>
  <c r="G36" i="3" s="1"/>
  <c r="B25" i="3"/>
  <c r="F25" i="3" s="1"/>
  <c r="B26" i="3"/>
  <c r="F26" i="3" s="1"/>
  <c r="B27" i="3"/>
  <c r="F27" i="3" s="1"/>
  <c r="B28" i="3"/>
  <c r="F28" i="3" s="1"/>
  <c r="B29" i="3"/>
  <c r="F29" i="3" s="1"/>
  <c r="B30" i="3"/>
  <c r="F30" i="3" s="1"/>
  <c r="B31" i="3"/>
  <c r="F31" i="3" s="1"/>
  <c r="B32" i="3"/>
  <c r="F32" i="3" s="1"/>
  <c r="B33" i="3"/>
  <c r="F33" i="3" s="1"/>
  <c r="B34" i="3"/>
  <c r="F34" i="3" s="1"/>
  <c r="B35" i="3"/>
  <c r="F35" i="3" s="1"/>
  <c r="F36" i="3" l="1"/>
  <c r="B45" i="3"/>
  <c r="B44" i="3"/>
  <c r="B46" i="3" l="1"/>
  <c r="F40" i="3" l="1"/>
  <c r="I39" i="3"/>
</calcChain>
</file>

<file path=xl/sharedStrings.xml><?xml version="1.0" encoding="utf-8"?>
<sst xmlns="http://schemas.openxmlformats.org/spreadsheetml/2006/main" count="68" uniqueCount="56">
  <si>
    <t>y = ae^bx</t>
  </si>
  <si>
    <t>year</t>
  </si>
  <si>
    <t>Profit</t>
  </si>
  <si>
    <t>Price</t>
  </si>
  <si>
    <t>Month</t>
  </si>
  <si>
    <t>linear :</t>
  </si>
  <si>
    <t>Power</t>
  </si>
  <si>
    <t>y= mx+b</t>
  </si>
  <si>
    <t>y = ax^b</t>
  </si>
  <si>
    <t>variable (a) :</t>
  </si>
  <si>
    <t>konstanta (b) :</t>
  </si>
  <si>
    <t>slope (m) :</t>
  </si>
  <si>
    <t>intercept (b) :</t>
  </si>
  <si>
    <t>Eksponential</t>
  </si>
  <si>
    <t>value</t>
  </si>
  <si>
    <t>Price (X)</t>
  </si>
  <si>
    <t>Demans (00s)(Y)</t>
  </si>
  <si>
    <t>Prediction based on models</t>
  </si>
  <si>
    <t>(Y) Linear</t>
  </si>
  <si>
    <t>(Y) Power</t>
  </si>
  <si>
    <t>(Y) Eksponential</t>
  </si>
  <si>
    <t>demands</t>
  </si>
  <si>
    <t>demands (00s)</t>
  </si>
  <si>
    <t>Error absoulute prediction models</t>
  </si>
  <si>
    <t>Linear Error</t>
  </si>
  <si>
    <t>Power Error</t>
  </si>
  <si>
    <t>Eksponential Error</t>
  </si>
  <si>
    <t>Average :</t>
  </si>
  <si>
    <t>use prediction models with average error smallest</t>
  </si>
  <si>
    <t>Modeling Business :</t>
  </si>
  <si>
    <t>Unit Cost</t>
  </si>
  <si>
    <t>Sales</t>
  </si>
  <si>
    <t>actual demand</t>
  </si>
  <si>
    <t xml:space="preserve">Cost </t>
  </si>
  <si>
    <t>Revenue</t>
  </si>
  <si>
    <t>&lt;-- multiple of 10</t>
  </si>
  <si>
    <t>&lt;-- power model</t>
  </si>
  <si>
    <t>&lt;-- per set of club</t>
  </si>
  <si>
    <t>Question 1.</t>
  </si>
  <si>
    <t>Question 2.</t>
  </si>
  <si>
    <t>Gopher Drugs Co</t>
  </si>
  <si>
    <t>Development Cost</t>
  </si>
  <si>
    <t>Lifetime:</t>
  </si>
  <si>
    <t>Year 1 Margin</t>
  </si>
  <si>
    <t>Inc through year</t>
  </si>
  <si>
    <t>Rate of increase</t>
  </si>
  <si>
    <t>Rate of decrease</t>
  </si>
  <si>
    <t>Discount Rate</t>
  </si>
  <si>
    <t>millions</t>
  </si>
  <si>
    <t>years</t>
  </si>
  <si>
    <t>Cast Flows</t>
  </si>
  <si>
    <t>End of years</t>
  </si>
  <si>
    <t>Gross Margin ($M)</t>
  </si>
  <si>
    <t>(Net) Present Value</t>
  </si>
  <si>
    <t>Net Present Value</t>
  </si>
  <si>
    <t>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</si>
</sst>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164" formatCode="_(&quot;$&quot;* #,##0.00_);_(&quot;$&quot;* \(#,##0.00\);_(&quot;$&quot;* &quot;-&quot;??_);_(@_)"/>
    <numFmt numFmtId="165" formatCode="&quot;$&quot;#,##0.00"/>
    <numFmt numFmtId="167" formatCode="0.000"/>
    <numFmt numFmtId="171" formatCode="0.0%"/>
    <numFmt numFmtId="175" formatCode="0.0"/>
    <numFmt numFmtId="176" formatCode="_-[$$-409]* #,##0.00_ ;_-[$$-409]* \-#,##0.00\ ;_-[$$-409]* &quot;-&quot;??_ ;_-@_ "/>
    <numFmt numFmtId="177" formatCode="_-[$$-409]* #,##0.0_ ;_-[$$-409]* \-#,##0.0\ ;_-[$$-409]* &quot;-&quot;??_ ;_-@_ "/>
    <numFmt numFmtId="178" formatCode="_-[$$-409]* #,##0_ ;_-[$$-409]* \-#,##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1" applyNumberFormat="0" applyFill="0" applyAlignment="0" applyProtection="0"/>
  </cellStyleXfs>
  <cellXfs count="53">
    <xf numFmtId="0" fontId="0" fillId="0" borderId="0" xfId="0"/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7" fontId="0" fillId="0" borderId="0" xfId="2" applyNumberFormat="1" applyFont="1" applyAlignment="1">
      <alignment horizontal="center"/>
    </xf>
    <xf numFmtId="171" fontId="0" fillId="0" borderId="0" xfId="3" applyNumberFormat="1" applyFont="1"/>
    <xf numFmtId="1" fontId="0" fillId="0" borderId="0" xfId="0" applyNumberFormat="1"/>
    <xf numFmtId="9" fontId="0" fillId="0" borderId="0" xfId="0" applyNumberFormat="1"/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5" fontId="0" fillId="0" borderId="2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5" fontId="0" fillId="0" borderId="3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/>
    <xf numFmtId="0" fontId="0" fillId="0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0" fillId="0" borderId="2" xfId="3" applyNumberFormat="1" applyFon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0" fontId="0" fillId="2" borderId="2" xfId="0" applyNumberFormat="1" applyFill="1" applyBorder="1" applyAlignment="1">
      <alignment horizontal="center" vertical="center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 applyAlignment="1">
      <alignment horizontal="center" vertical="center"/>
    </xf>
    <xf numFmtId="178" fontId="0" fillId="3" borderId="0" xfId="3" applyNumberFormat="1" applyFont="1" applyFill="1" applyAlignment="1">
      <alignment horizontal="center" vertical="center"/>
    </xf>
    <xf numFmtId="0" fontId="2" fillId="0" borderId="0" xfId="0" applyFont="1"/>
    <xf numFmtId="178" fontId="2" fillId="0" borderId="0" xfId="0" applyNumberFormat="1" applyFont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176" fontId="5" fillId="0" borderId="2" xfId="0" applyNumberFormat="1" applyFont="1" applyBorder="1"/>
    <xf numFmtId="176" fontId="0" fillId="0" borderId="2" xfId="0" applyNumberFormat="1" applyBorder="1" applyAlignment="1">
      <alignment horizontal="center" vertical="center"/>
    </xf>
    <xf numFmtId="176" fontId="0" fillId="0" borderId="2" xfId="0" applyNumberFormat="1" applyBorder="1"/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78" fontId="0" fillId="0" borderId="2" xfId="0" applyNumberFormat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8" fontId="0" fillId="3" borderId="2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1" xfId="4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5">
    <cellStyle name="Comma [0]" xfId="2" builtinId="6"/>
    <cellStyle name="Currency" xfId="1" builtinId="4"/>
    <cellStyle name="Heading 1" xfId="4" builtinId="16"/>
    <cellStyle name="Normal" xfId="0" builtinId="0"/>
    <cellStyle name="Percent" xfId="3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 Demans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'modeling demand &amp; price'!$C$8</c:f>
              <c:strCache>
                <c:ptCount val="1"/>
                <c:pt idx="0">
                  <c:v>Demans (00s)(Y)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2473429610536353E-2"/>
                  <c:y val="7.0766281464422305E-3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1654973897493583"/>
                  <c:y val="-0.49645165105195455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30457672183601781"/>
                  <c:y val="-0.35453493235157119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'modeling demand &amp; price'!$B$9:$B$20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'modeling demand &amp; price'!$C$9:$C$20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F7-49B6-B08C-24F44601F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745983"/>
        <c:axId val="179291055"/>
      </c:scatterChart>
      <c:valAx>
        <c:axId val="141745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Price</a:t>
                </a:r>
                <a:r>
                  <a:rPr lang="en-ID" baseline="0"/>
                  <a:t> ($)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91055"/>
        <c:crosses val="autoZero"/>
        <c:crossBetween val="midCat"/>
      </c:valAx>
      <c:valAx>
        <c:axId val="17929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 Demand</a:t>
                </a:r>
                <a:r>
                  <a:rPr lang="en-ID" baseline="0"/>
                  <a:t> (00-an)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45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368723</xdr:colOff>
      <xdr:row>1</xdr:row>
      <xdr:rowOff>57150</xdr:rowOff>
    </xdr:from>
    <xdr:to>
      <xdr:col>16</xdr:col>
      <xdr:colOff>419984</xdr:colOff>
      <xdr:row>21</xdr:row>
      <xdr:rowOff>114999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75BFA8-F3E2-6664-8F74-31EBAFF1E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4723" y="247650"/>
          <a:ext cx="4889961" cy="3867849"/>
        </a:xfrm>
        <a:prstGeom prst="rect">
          <a:avLst/>
        </a:prstGeom>
      </xdr:spPr>
    </xdr:pic>
    <xdr:clientData/>
  </xdr:twoCellAnchor>
  <xdr:twoCellAnchor editAs="oneCell">
    <xdr:from>
      <xdr:col>10</xdr:col>
      <xdr:colOff>438150</xdr:colOff>
      <xdr:row>21</xdr:row>
      <xdr:rowOff>30099</xdr:rowOff>
    </xdr:from>
    <xdr:to>
      <xdr:col>16</xdr:col>
      <xdr:colOff>495300</xdr:colOff>
      <xdr:row>27</xdr:row>
      <xdr:rowOff>132066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73967F-CF56-63A0-09B0-05E03A56E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34150" y="4030599"/>
          <a:ext cx="4895850" cy="1244967"/>
        </a:xfrm>
        <a:prstGeom prst="rect">
          <a:avLst/>
        </a:prstGeom>
      </xdr:spPr>
    </xdr:pic>
    <xdr:clientData/>
  </xdr:twoCellAnchor>
  <xdr:twoCellAnchor>
    <xdr:from>
      <xdr:col>3</xdr:col>
      <xdr:colOff>200024</xdr:colOff>
      <xdr:row>7</xdr:row>
      <xdr:rowOff>4761</xdr:rowOff>
    </xdr:from>
    <xdr:to>
      <xdr:col>8</xdr:col>
      <xdr:colOff>85725</xdr:colOff>
      <xdr:row>19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E28523-BEEF-B8EA-1116-05E44229A7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719668</xdr:colOff>
      <xdr:row>0</xdr:row>
      <xdr:rowOff>42334</xdr:rowOff>
    </xdr:from>
    <xdr:to>
      <xdr:col>18</xdr:col>
      <xdr:colOff>269743</xdr:colOff>
      <xdr:row>15</xdr:row>
      <xdr:rowOff>82966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58AF03-3D5D-364A-ABEB-D8E4AFCB8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1" y="42334"/>
          <a:ext cx="6630325" cy="2972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96FF-84F4-4F01-A004-6DAEF98072D4}">
  <dimension ref="A2:P64"/>
  <sheetViews>
    <sheetView topLeftCell="C2" workbookViewId="0">
      <selection activeCell="J22" sqref="J22"/>
    </sheetView>
  </sheetViews>
  <sheetFormatPr defaultRowHeight="15" x14ac:dyDescent="0.25"/>
  <cols>
    <col min="1" max="1" width="13.85546875" bestFit="1" customWidth="1"/>
    <col min="2" max="2" width="11.28515625" bestFit="1" customWidth="1"/>
    <col min="3" max="3" width="15.7109375" customWidth="1"/>
    <col min="4" max="4" width="15.42578125" bestFit="1" customWidth="1"/>
    <col min="5" max="5" width="14.42578125" customWidth="1"/>
    <col min="6" max="6" width="14" bestFit="1" customWidth="1"/>
    <col min="7" max="7" width="11.42578125" bestFit="1" customWidth="1"/>
    <col min="8" max="8" width="17.42578125" bestFit="1" customWidth="1"/>
    <col min="9" max="9" width="11" customWidth="1"/>
    <col min="10" max="10" width="11.5703125" customWidth="1"/>
    <col min="11" max="11" width="10.85546875" customWidth="1"/>
    <col min="12" max="12" width="12" customWidth="1"/>
    <col min="13" max="13" width="12.140625" customWidth="1"/>
    <col min="14" max="15" width="12.5703125" customWidth="1"/>
    <col min="16" max="16" width="12.42578125" customWidth="1"/>
  </cols>
  <sheetData>
    <row r="2" spans="1:6" x14ac:dyDescent="0.25">
      <c r="A2" s="11" t="s">
        <v>5</v>
      </c>
      <c r="B2" s="11"/>
      <c r="C2" s="11" t="s">
        <v>6</v>
      </c>
      <c r="D2" s="11"/>
      <c r="E2" s="11" t="s">
        <v>13</v>
      </c>
      <c r="F2" s="10"/>
    </row>
    <row r="3" spans="1:6" x14ac:dyDescent="0.25">
      <c r="A3" s="8" t="s">
        <v>7</v>
      </c>
      <c r="B3" s="8" t="s">
        <v>14</v>
      </c>
      <c r="C3" s="8" t="s">
        <v>8</v>
      </c>
      <c r="D3" s="8" t="s">
        <v>14</v>
      </c>
      <c r="E3" s="8" t="s">
        <v>0</v>
      </c>
      <c r="F3" s="8" t="s">
        <v>14</v>
      </c>
    </row>
    <row r="4" spans="1:6" x14ac:dyDescent="0.25">
      <c r="A4" s="10" t="s">
        <v>12</v>
      </c>
      <c r="B4" s="9">
        <v>211.31469999999999</v>
      </c>
      <c r="C4" s="10" t="s">
        <v>9</v>
      </c>
      <c r="D4" s="9">
        <v>5871064.2030999996</v>
      </c>
      <c r="E4" s="10" t="s">
        <v>9</v>
      </c>
      <c r="F4" s="10">
        <v>466.51</v>
      </c>
    </row>
    <row r="5" spans="1:6" x14ac:dyDescent="0.25">
      <c r="A5" s="10" t="s">
        <v>11</v>
      </c>
      <c r="B5" s="9">
        <v>-0.35460000000000003</v>
      </c>
      <c r="C5" s="10" t="s">
        <v>10</v>
      </c>
      <c r="D5" s="9">
        <v>-1.9081999999999999</v>
      </c>
      <c r="E5" s="10" t="s">
        <v>10</v>
      </c>
      <c r="F5" s="10">
        <v>-5.0000000000000001E-3</v>
      </c>
    </row>
    <row r="8" spans="1:6" x14ac:dyDescent="0.25">
      <c r="A8" s="8" t="s">
        <v>4</v>
      </c>
      <c r="B8" s="8" t="s">
        <v>15</v>
      </c>
      <c r="C8" s="8" t="s">
        <v>16</v>
      </c>
    </row>
    <row r="9" spans="1:6" x14ac:dyDescent="0.25">
      <c r="A9" s="9">
        <v>1</v>
      </c>
      <c r="B9" s="9">
        <v>450</v>
      </c>
      <c r="C9" s="9">
        <v>45</v>
      </c>
    </row>
    <row r="10" spans="1:6" x14ac:dyDescent="0.25">
      <c r="A10" s="9">
        <v>2</v>
      </c>
      <c r="B10" s="9">
        <v>300</v>
      </c>
      <c r="C10" s="9">
        <v>103</v>
      </c>
    </row>
    <row r="11" spans="1:6" x14ac:dyDescent="0.25">
      <c r="A11" s="9">
        <v>3</v>
      </c>
      <c r="B11" s="9">
        <v>440</v>
      </c>
      <c r="C11" s="9">
        <v>49</v>
      </c>
    </row>
    <row r="12" spans="1:6" x14ac:dyDescent="0.25">
      <c r="A12" s="9">
        <v>4</v>
      </c>
      <c r="B12" s="9">
        <v>360</v>
      </c>
      <c r="C12" s="9">
        <v>86</v>
      </c>
    </row>
    <row r="13" spans="1:6" x14ac:dyDescent="0.25">
      <c r="A13" s="9">
        <v>5</v>
      </c>
      <c r="B13" s="9">
        <v>290</v>
      </c>
      <c r="C13" s="9">
        <v>125</v>
      </c>
    </row>
    <row r="14" spans="1:6" x14ac:dyDescent="0.25">
      <c r="A14" s="9">
        <v>6</v>
      </c>
      <c r="B14" s="9">
        <v>450</v>
      </c>
      <c r="C14" s="9">
        <v>52</v>
      </c>
    </row>
    <row r="15" spans="1:6" x14ac:dyDescent="0.25">
      <c r="A15" s="9">
        <v>7</v>
      </c>
      <c r="B15" s="9">
        <v>340</v>
      </c>
      <c r="C15" s="9">
        <v>87</v>
      </c>
    </row>
    <row r="16" spans="1:6" x14ac:dyDescent="0.25">
      <c r="A16" s="9">
        <v>8</v>
      </c>
      <c r="B16" s="9">
        <v>370</v>
      </c>
      <c r="C16" s="9">
        <v>68</v>
      </c>
    </row>
    <row r="17" spans="1:8" x14ac:dyDescent="0.25">
      <c r="A17" s="9">
        <v>9</v>
      </c>
      <c r="B17" s="9">
        <v>500</v>
      </c>
      <c r="C17" s="9">
        <v>45</v>
      </c>
    </row>
    <row r="18" spans="1:8" x14ac:dyDescent="0.25">
      <c r="A18" s="9">
        <v>10</v>
      </c>
      <c r="B18" s="9">
        <v>490</v>
      </c>
      <c r="C18" s="9">
        <v>44</v>
      </c>
    </row>
    <row r="19" spans="1:8" x14ac:dyDescent="0.25">
      <c r="A19" s="9">
        <v>11</v>
      </c>
      <c r="B19" s="9">
        <v>430</v>
      </c>
      <c r="C19" s="9">
        <v>58</v>
      </c>
    </row>
    <row r="20" spans="1:8" x14ac:dyDescent="0.25">
      <c r="A20" s="9">
        <v>12</v>
      </c>
      <c r="B20" s="9">
        <v>390</v>
      </c>
      <c r="C20" s="9">
        <v>68</v>
      </c>
    </row>
    <row r="22" spans="1:8" x14ac:dyDescent="0.25">
      <c r="A22" s="17" t="s">
        <v>17</v>
      </c>
      <c r="B22" s="18"/>
      <c r="C22" s="18"/>
      <c r="D22" s="18"/>
      <c r="E22" s="19"/>
      <c r="F22" s="23" t="s">
        <v>23</v>
      </c>
      <c r="G22" s="12"/>
      <c r="H22" s="12"/>
    </row>
    <row r="23" spans="1:8" x14ac:dyDescent="0.25">
      <c r="A23" s="20" t="s">
        <v>15</v>
      </c>
      <c r="B23" s="21" t="s">
        <v>18</v>
      </c>
      <c r="C23" s="22" t="s">
        <v>19</v>
      </c>
      <c r="D23" s="16" t="s">
        <v>20</v>
      </c>
      <c r="E23" s="8" t="s">
        <v>22</v>
      </c>
      <c r="F23" s="16" t="s">
        <v>24</v>
      </c>
      <c r="G23" s="16" t="s">
        <v>25</v>
      </c>
      <c r="H23" s="16" t="s">
        <v>26</v>
      </c>
    </row>
    <row r="24" spans="1:8" x14ac:dyDescent="0.25">
      <c r="A24" s="14">
        <v>450</v>
      </c>
      <c r="B24" s="15">
        <f>$B$5*A24+$B$4</f>
        <v>51.744699999999966</v>
      </c>
      <c r="C24" s="15">
        <f>$D$4*A24^$D$5</f>
        <v>50.799181039679695</v>
      </c>
      <c r="D24" s="13">
        <f>$F$4*EXP($F$5*A24)</f>
        <v>49.169792250355329</v>
      </c>
      <c r="E24" s="9">
        <v>45</v>
      </c>
      <c r="F24" s="24">
        <f>ABS(B24-E24)/E24</f>
        <v>0.14988222222222147</v>
      </c>
      <c r="G24" s="24">
        <f>ABS(C24-E24)/E24</f>
        <v>0.12887068977065988</v>
      </c>
      <c r="H24" s="24">
        <f>ABS(D24-E24)/E24</f>
        <v>9.2662050007896193E-2</v>
      </c>
    </row>
    <row r="25" spans="1:8" x14ac:dyDescent="0.25">
      <c r="A25" s="9">
        <v>300</v>
      </c>
      <c r="B25" s="13">
        <f t="shared" ref="B25:B35" si="0">$B$5*A25+$B$4</f>
        <v>104.93469999999998</v>
      </c>
      <c r="C25" s="13">
        <f t="shared" ref="C25:C35" si="1">$D$4*A25^$D$5</f>
        <v>110.12199012930017</v>
      </c>
      <c r="D25" s="13">
        <f t="shared" ref="D25:D35" si="2">$F$4*EXP($F$5*A25)</f>
        <v>104.09245101084399</v>
      </c>
      <c r="E25" s="9">
        <v>103</v>
      </c>
      <c r="F25" s="24">
        <f t="shared" ref="F25:F35" si="3">ABS(B25-E25)/E25</f>
        <v>1.8783495145630855E-2</v>
      </c>
      <c r="G25" s="24">
        <f t="shared" ref="G25:G35" si="4">ABS(C25-E25)/E25</f>
        <v>6.9145535235924011E-2</v>
      </c>
      <c r="H25" s="24">
        <f t="shared" ref="H25:H35" si="5">ABS(D25-E25)/E25</f>
        <v>1.0606320493630948E-2</v>
      </c>
    </row>
    <row r="26" spans="1:8" x14ac:dyDescent="0.25">
      <c r="A26" s="9">
        <v>440</v>
      </c>
      <c r="B26" s="13">
        <f t="shared" si="0"/>
        <v>55.290699999999987</v>
      </c>
      <c r="C26" s="13">
        <f t="shared" si="1"/>
        <v>53.024970108463364</v>
      </c>
      <c r="D26" s="13">
        <f t="shared" si="2"/>
        <v>51.69078140761237</v>
      </c>
      <c r="E26" s="9">
        <v>49</v>
      </c>
      <c r="F26" s="24">
        <f t="shared" si="3"/>
        <v>0.12838163265306096</v>
      </c>
      <c r="G26" s="24">
        <f t="shared" si="4"/>
        <v>8.214224711149723E-2</v>
      </c>
      <c r="H26" s="24">
        <f t="shared" si="5"/>
        <v>5.4913906277803466E-2</v>
      </c>
    </row>
    <row r="27" spans="1:8" x14ac:dyDescent="0.25">
      <c r="A27" s="9">
        <v>360</v>
      </c>
      <c r="B27" s="13">
        <f t="shared" si="0"/>
        <v>83.658699999999982</v>
      </c>
      <c r="C27" s="13">
        <f t="shared" si="1"/>
        <v>77.764323393753756</v>
      </c>
      <c r="D27" s="13">
        <f t="shared" si="2"/>
        <v>77.113584344252331</v>
      </c>
      <c r="E27" s="9">
        <v>86</v>
      </c>
      <c r="F27" s="24">
        <f t="shared" si="3"/>
        <v>2.7224418604651374E-2</v>
      </c>
      <c r="G27" s="24">
        <f t="shared" si="4"/>
        <v>9.5763681467979589E-2</v>
      </c>
      <c r="H27" s="24">
        <f t="shared" si="5"/>
        <v>0.10333041460171709</v>
      </c>
    </row>
    <row r="28" spans="1:8" x14ac:dyDescent="0.25">
      <c r="A28" s="9">
        <v>290</v>
      </c>
      <c r="B28" s="13">
        <f t="shared" si="0"/>
        <v>108.48069999999998</v>
      </c>
      <c r="C28" s="13">
        <f t="shared" si="1"/>
        <v>117.48136125539622</v>
      </c>
      <c r="D28" s="13">
        <f t="shared" si="2"/>
        <v>109.42938509863754</v>
      </c>
      <c r="E28" s="9">
        <v>125</v>
      </c>
      <c r="F28" s="24">
        <f t="shared" si="3"/>
        <v>0.13215440000000012</v>
      </c>
      <c r="G28" s="24">
        <f t="shared" si="4"/>
        <v>6.0149109956830218E-2</v>
      </c>
      <c r="H28" s="24">
        <f t="shared" si="5"/>
        <v>0.12456491921089968</v>
      </c>
    </row>
    <row r="29" spans="1:8" x14ac:dyDescent="0.25">
      <c r="A29" s="9">
        <v>450</v>
      </c>
      <c r="B29" s="13">
        <f t="shared" si="0"/>
        <v>51.744699999999966</v>
      </c>
      <c r="C29" s="13">
        <f t="shared" si="1"/>
        <v>50.799181039679695</v>
      </c>
      <c r="D29" s="13">
        <f t="shared" si="2"/>
        <v>49.169792250355329</v>
      </c>
      <c r="E29" s="9">
        <v>52</v>
      </c>
      <c r="F29" s="24">
        <f t="shared" si="3"/>
        <v>4.9096153846160352E-3</v>
      </c>
      <c r="G29" s="24">
        <f t="shared" si="4"/>
        <v>2.3092672313852019E-2</v>
      </c>
      <c r="H29" s="24">
        <f t="shared" si="5"/>
        <v>5.4427072108551369E-2</v>
      </c>
    </row>
    <row r="30" spans="1:8" x14ac:dyDescent="0.25">
      <c r="A30" s="9">
        <v>340</v>
      </c>
      <c r="B30" s="13">
        <f t="shared" si="0"/>
        <v>90.750699999999981</v>
      </c>
      <c r="C30" s="13">
        <f t="shared" si="1"/>
        <v>86.725888956593096</v>
      </c>
      <c r="D30" s="13">
        <f t="shared" si="2"/>
        <v>85.223690805841244</v>
      </c>
      <c r="E30" s="9">
        <v>87</v>
      </c>
      <c r="F30" s="24">
        <f t="shared" si="3"/>
        <v>4.3111494252873341E-2</v>
      </c>
      <c r="G30" s="24">
        <f t="shared" si="4"/>
        <v>3.1507016483552216E-3</v>
      </c>
      <c r="H30" s="24">
        <f t="shared" si="5"/>
        <v>2.0417347059296046E-2</v>
      </c>
    </row>
    <row r="31" spans="1:8" x14ac:dyDescent="0.25">
      <c r="A31" s="9">
        <v>370</v>
      </c>
      <c r="B31" s="13">
        <f t="shared" si="0"/>
        <v>80.11269999999999</v>
      </c>
      <c r="C31" s="13">
        <f t="shared" si="1"/>
        <v>73.803048272611903</v>
      </c>
      <c r="D31" s="13">
        <f t="shared" si="2"/>
        <v>73.352710456970414</v>
      </c>
      <c r="E31" s="9">
        <v>68</v>
      </c>
      <c r="F31" s="24">
        <f t="shared" si="3"/>
        <v>0.17812794117647043</v>
      </c>
      <c r="G31" s="24">
        <f t="shared" si="4"/>
        <v>8.5338945185469167E-2</v>
      </c>
      <c r="H31" s="24">
        <f t="shared" si="5"/>
        <v>7.8716330249564911E-2</v>
      </c>
    </row>
    <row r="32" spans="1:8" x14ac:dyDescent="0.25">
      <c r="A32" s="9">
        <v>500</v>
      </c>
      <c r="B32" s="13">
        <f t="shared" si="0"/>
        <v>34.014699999999976</v>
      </c>
      <c r="C32" s="13">
        <f t="shared" si="1"/>
        <v>41.54724848011255</v>
      </c>
      <c r="D32" s="13">
        <f t="shared" si="2"/>
        <v>38.293472708035026</v>
      </c>
      <c r="E32" s="9">
        <v>45</v>
      </c>
      <c r="F32" s="24">
        <f t="shared" si="3"/>
        <v>0.24411777777777829</v>
      </c>
      <c r="G32" s="24">
        <f t="shared" si="4"/>
        <v>7.6727811553054442E-2</v>
      </c>
      <c r="H32" s="24">
        <f t="shared" si="5"/>
        <v>0.14903393982144386</v>
      </c>
    </row>
    <row r="33" spans="1:16" x14ac:dyDescent="0.25">
      <c r="A33" s="9">
        <v>490</v>
      </c>
      <c r="B33" s="13">
        <f t="shared" si="0"/>
        <v>37.560699999999969</v>
      </c>
      <c r="C33" s="13">
        <f t="shared" si="1"/>
        <v>43.180202006301599</v>
      </c>
      <c r="D33" s="13">
        <f t="shared" si="2"/>
        <v>40.256821037821332</v>
      </c>
      <c r="E33" s="9">
        <v>44</v>
      </c>
      <c r="F33" s="24">
        <f t="shared" si="3"/>
        <v>0.14634772727272799</v>
      </c>
      <c r="G33" s="24">
        <f t="shared" si="4"/>
        <v>1.8631772584054573E-2</v>
      </c>
      <c r="H33" s="24">
        <f t="shared" si="5"/>
        <v>8.5072249140424272E-2</v>
      </c>
    </row>
    <row r="34" spans="1:16" x14ac:dyDescent="0.25">
      <c r="A34" s="9">
        <v>430</v>
      </c>
      <c r="B34" s="13">
        <f t="shared" si="0"/>
        <v>58.836699999999979</v>
      </c>
      <c r="C34" s="13">
        <f t="shared" si="1"/>
        <v>55.402877642053816</v>
      </c>
      <c r="D34" s="13">
        <f t="shared" si="2"/>
        <v>54.341024442914069</v>
      </c>
      <c r="E34" s="9">
        <v>58</v>
      </c>
      <c r="F34" s="24">
        <f t="shared" si="3"/>
        <v>1.4425862068965158E-2</v>
      </c>
      <c r="G34" s="24">
        <f t="shared" si="4"/>
        <v>4.4777971688727304E-2</v>
      </c>
      <c r="H34" s="24">
        <f t="shared" si="5"/>
        <v>6.3085785466998806E-2</v>
      </c>
      <c r="I34" s="7" t="s">
        <v>28</v>
      </c>
    </row>
    <row r="35" spans="1:16" x14ac:dyDescent="0.25">
      <c r="A35" s="9">
        <v>390</v>
      </c>
      <c r="B35" s="13">
        <f t="shared" si="0"/>
        <v>73.020699999999977</v>
      </c>
      <c r="C35" s="13">
        <f t="shared" si="1"/>
        <v>66.749396966076787</v>
      </c>
      <c r="D35" s="13">
        <f t="shared" si="2"/>
        <v>66.372277135824447</v>
      </c>
      <c r="E35" s="9">
        <v>68</v>
      </c>
      <c r="F35" s="24">
        <f t="shared" si="3"/>
        <v>7.3833823529411424E-2</v>
      </c>
      <c r="G35" s="24">
        <f t="shared" si="4"/>
        <v>1.8391221087106068E-2</v>
      </c>
      <c r="H35" s="24">
        <f t="shared" si="5"/>
        <v>2.393710094375813E-2</v>
      </c>
    </row>
    <row r="36" spans="1:16" ht="15" customHeight="1" x14ac:dyDescent="0.25">
      <c r="E36" t="s">
        <v>27</v>
      </c>
      <c r="F36" s="25">
        <f>AVERAGE(F24:F35)</f>
        <v>9.677503417403395E-2</v>
      </c>
      <c r="G36" s="26">
        <f t="shared" ref="G36:H36" si="6">AVERAGE(G24:G35)</f>
        <v>5.8848529966959141E-2</v>
      </c>
      <c r="H36" s="25">
        <f t="shared" si="6"/>
        <v>7.17306196151654E-2</v>
      </c>
      <c r="J36" s="37"/>
      <c r="K36" s="37"/>
      <c r="L36" s="37"/>
    </row>
    <row r="37" spans="1:16" x14ac:dyDescent="0.25">
      <c r="I37" s="37"/>
      <c r="J37" s="37"/>
      <c r="K37" s="37"/>
      <c r="L37" s="37"/>
    </row>
    <row r="38" spans="1:16" x14ac:dyDescent="0.25">
      <c r="A38" s="12" t="s">
        <v>29</v>
      </c>
      <c r="B38" s="12"/>
      <c r="E38" s="47" t="s">
        <v>38</v>
      </c>
      <c r="H38" s="47" t="s">
        <v>39</v>
      </c>
      <c r="I38" s="37"/>
      <c r="J38" s="41" t="s">
        <v>30</v>
      </c>
      <c r="K38" s="42"/>
      <c r="L38" s="42"/>
      <c r="M38" s="42"/>
      <c r="N38" s="42"/>
      <c r="O38" s="42"/>
      <c r="P38" s="43"/>
    </row>
    <row r="39" spans="1:16" x14ac:dyDescent="0.25">
      <c r="A39" t="s">
        <v>30</v>
      </c>
      <c r="B39" s="29">
        <v>250</v>
      </c>
      <c r="C39" t="s">
        <v>37</v>
      </c>
      <c r="E39" s="8" t="s">
        <v>3</v>
      </c>
      <c r="F39" s="10" t="s">
        <v>2</v>
      </c>
      <c r="I39" s="45">
        <f>B46</f>
        <v>954019.41551117855</v>
      </c>
      <c r="J39" s="46">
        <v>250</v>
      </c>
      <c r="K39" s="46">
        <v>300</v>
      </c>
      <c r="L39" s="46">
        <v>350</v>
      </c>
      <c r="M39" s="46">
        <v>400</v>
      </c>
      <c r="N39" s="46">
        <v>450</v>
      </c>
      <c r="O39" s="46">
        <v>500</v>
      </c>
      <c r="P39" s="46">
        <v>550</v>
      </c>
    </row>
    <row r="40" spans="1:16" x14ac:dyDescent="0.25">
      <c r="A40" t="s">
        <v>31</v>
      </c>
      <c r="B40" s="30">
        <v>400</v>
      </c>
      <c r="C40" t="s">
        <v>35</v>
      </c>
      <c r="E40" s="33"/>
      <c r="F40" s="34">
        <f>B46</f>
        <v>954019.41551117855</v>
      </c>
      <c r="H40" s="38" t="s">
        <v>3</v>
      </c>
      <c r="I40" s="46">
        <v>260</v>
      </c>
      <c r="J40" s="44">
        <f t="dataTable" ref="J40:P63" dt2D="1" dtr="1" r1="B39" r2="B40"/>
        <v>144698.71921937959</v>
      </c>
      <c r="K40" s="44">
        <v>-578794.87687751884</v>
      </c>
      <c r="L40" s="44">
        <v>-1302288.4729744163</v>
      </c>
      <c r="M40" s="44">
        <v>-2025782.0690713148</v>
      </c>
      <c r="N40" s="44">
        <v>-2749275.6651682132</v>
      </c>
      <c r="O40" s="44">
        <v>-3472769.2612651107</v>
      </c>
      <c r="P40" s="44">
        <v>-4196262.8573620096</v>
      </c>
    </row>
    <row r="41" spans="1:16" x14ac:dyDescent="0.25">
      <c r="A41" t="s">
        <v>21</v>
      </c>
      <c r="B41" s="5">
        <f>D4*B40^D5</f>
        <v>63.601294367411889</v>
      </c>
      <c r="C41" t="s">
        <v>36</v>
      </c>
      <c r="E41" s="35">
        <v>260</v>
      </c>
      <c r="F41" s="36">
        <f t="dataTable" ref="F41:F64" dt2D="0" dtr="0" r1="B40" ca="1"/>
        <v>144698.71921937959</v>
      </c>
      <c r="H41" s="39"/>
      <c r="I41" s="46">
        <v>270</v>
      </c>
      <c r="J41" s="44">
        <v>269288.92370361788</v>
      </c>
      <c r="K41" s="44">
        <v>-403933.38555542659</v>
      </c>
      <c r="L41" s="44">
        <v>-1077155.6948144715</v>
      </c>
      <c r="M41" s="44">
        <v>-1750378.0040735155</v>
      </c>
      <c r="N41" s="44">
        <v>-2423600.3133325605</v>
      </c>
      <c r="O41" s="44">
        <v>-3096822.6225916045</v>
      </c>
      <c r="P41" s="44">
        <v>-3770044.9318506494</v>
      </c>
    </row>
    <row r="42" spans="1:16" x14ac:dyDescent="0.25">
      <c r="A42" t="s">
        <v>32</v>
      </c>
      <c r="B42" s="5">
        <f>B41*100</f>
        <v>6360.1294367411892</v>
      </c>
      <c r="E42" s="35">
        <v>270</v>
      </c>
      <c r="F42" s="36">
        <v>269288.92370361788</v>
      </c>
      <c r="H42" s="39"/>
      <c r="I42" s="46">
        <v>280</v>
      </c>
      <c r="J42" s="44">
        <v>376852.26420841692</v>
      </c>
      <c r="K42" s="44">
        <v>-251234.84280561144</v>
      </c>
      <c r="L42" s="44">
        <v>-879321.94981964072</v>
      </c>
      <c r="M42" s="44">
        <v>-1507409.0568336691</v>
      </c>
      <c r="N42" s="44">
        <v>-2135496.1638476974</v>
      </c>
      <c r="O42" s="44">
        <v>-2763583.2708617267</v>
      </c>
      <c r="P42" s="44">
        <v>-3391670.3778757551</v>
      </c>
    </row>
    <row r="43" spans="1:16" x14ac:dyDescent="0.25">
      <c r="E43" s="35">
        <v>280</v>
      </c>
      <c r="F43" s="36">
        <v>376852.26420841692</v>
      </c>
      <c r="H43" s="39"/>
      <c r="I43" s="46">
        <v>290</v>
      </c>
      <c r="J43" s="44">
        <v>469925.44502158463</v>
      </c>
      <c r="K43" s="44">
        <v>-117481.36125539616</v>
      </c>
      <c r="L43" s="44">
        <v>-704888.16753237741</v>
      </c>
      <c r="M43" s="44">
        <v>-1292294.9738093587</v>
      </c>
      <c r="N43" s="44">
        <v>-1879701.7800863395</v>
      </c>
      <c r="O43" s="44">
        <v>-2467108.5863633212</v>
      </c>
      <c r="P43" s="44">
        <v>-3054515.392640302</v>
      </c>
    </row>
    <row r="44" spans="1:16" x14ac:dyDescent="0.25">
      <c r="A44" s="31" t="s">
        <v>33</v>
      </c>
      <c r="B44" s="29">
        <f>B39*B42</f>
        <v>1590032.3591852973</v>
      </c>
      <c r="E44" s="35">
        <v>290</v>
      </c>
      <c r="F44" s="36">
        <v>469925.44502158463</v>
      </c>
      <c r="H44" s="39"/>
      <c r="I44" s="46">
        <v>300</v>
      </c>
      <c r="J44" s="44">
        <v>550609.95064650103</v>
      </c>
      <c r="K44" s="44">
        <v>0</v>
      </c>
      <c r="L44" s="44">
        <v>-550609.95064650103</v>
      </c>
      <c r="M44" s="44">
        <v>-1101219.9012930021</v>
      </c>
      <c r="N44" s="44">
        <v>-1651829.8519395022</v>
      </c>
      <c r="O44" s="44">
        <v>-2202439.8025860032</v>
      </c>
      <c r="P44" s="44">
        <v>-2753049.7532325042</v>
      </c>
    </row>
    <row r="45" spans="1:16" x14ac:dyDescent="0.25">
      <c r="A45" s="31" t="s">
        <v>34</v>
      </c>
      <c r="B45" s="29">
        <f>B40*B42</f>
        <v>2544051.7746964758</v>
      </c>
      <c r="E45" s="35">
        <v>300</v>
      </c>
      <c r="F45" s="36">
        <v>550609.95064650103</v>
      </c>
      <c r="H45" s="39"/>
      <c r="I45" s="46">
        <v>310</v>
      </c>
      <c r="J45" s="44">
        <v>620657.05424595624</v>
      </c>
      <c r="K45" s="44">
        <v>103442.8423743262</v>
      </c>
      <c r="L45" s="44">
        <v>-413771.36949730432</v>
      </c>
      <c r="M45" s="44">
        <v>-930985.58136893436</v>
      </c>
      <c r="N45" s="44">
        <v>-1448199.7932405644</v>
      </c>
      <c r="O45" s="44">
        <v>-1965414.0051121949</v>
      </c>
      <c r="P45" s="44">
        <v>-2482628.2169838254</v>
      </c>
    </row>
    <row r="46" spans="1:16" x14ac:dyDescent="0.25">
      <c r="A46" s="31" t="s">
        <v>2</v>
      </c>
      <c r="B46" s="32">
        <f>B45-B44</f>
        <v>954019.41551117855</v>
      </c>
      <c r="E46" s="35">
        <v>310</v>
      </c>
      <c r="F46" s="36">
        <v>620657.05424595624</v>
      </c>
      <c r="H46" s="39"/>
      <c r="I46" s="46">
        <v>320</v>
      </c>
      <c r="J46" s="44">
        <v>681534.24239454232</v>
      </c>
      <c r="K46" s="44">
        <v>194724.06925558345</v>
      </c>
      <c r="L46" s="44">
        <v>-292086.10388337541</v>
      </c>
      <c r="M46" s="44">
        <v>-778896.27702233428</v>
      </c>
      <c r="N46" s="44">
        <v>-1265706.4501612927</v>
      </c>
      <c r="O46" s="44">
        <v>-1752516.6233002511</v>
      </c>
      <c r="P46" s="44">
        <v>-2239326.7964392104</v>
      </c>
    </row>
    <row r="47" spans="1:16" x14ac:dyDescent="0.25">
      <c r="E47" s="35">
        <v>320</v>
      </c>
      <c r="F47" s="36">
        <v>681534.24239454232</v>
      </c>
      <c r="H47" s="39"/>
      <c r="I47" s="46">
        <v>330</v>
      </c>
      <c r="J47" s="44">
        <v>734477.53451791918</v>
      </c>
      <c r="K47" s="44">
        <v>275429.07544421963</v>
      </c>
      <c r="L47" s="44">
        <v>-183619.38362947991</v>
      </c>
      <c r="M47" s="44">
        <v>-642667.84270317946</v>
      </c>
      <c r="N47" s="44">
        <v>-1101716.301776879</v>
      </c>
      <c r="O47" s="44">
        <v>-1560764.7608505785</v>
      </c>
      <c r="P47" s="44">
        <v>-2019813.2199242776</v>
      </c>
    </row>
    <row r="48" spans="1:16" x14ac:dyDescent="0.25">
      <c r="E48" s="35">
        <v>330</v>
      </c>
      <c r="F48" s="36">
        <v>734477.53451791918</v>
      </c>
      <c r="H48" s="39"/>
      <c r="I48" s="46">
        <v>340</v>
      </c>
      <c r="J48" s="44">
        <v>780533.00060933782</v>
      </c>
      <c r="K48" s="44">
        <v>346903.55582637247</v>
      </c>
      <c r="L48" s="44">
        <v>-86725.888956592884</v>
      </c>
      <c r="M48" s="44">
        <v>-520355.33373955823</v>
      </c>
      <c r="N48" s="44">
        <v>-953984.77852252405</v>
      </c>
      <c r="O48" s="44">
        <v>-1387614.2233054899</v>
      </c>
      <c r="P48" s="44">
        <v>-1821243.6680884548</v>
      </c>
    </row>
    <row r="49" spans="5:16" x14ac:dyDescent="0.25">
      <c r="E49" s="35">
        <v>340</v>
      </c>
      <c r="F49" s="36">
        <v>780533.00060933782</v>
      </c>
      <c r="H49" s="39"/>
      <c r="I49" s="46">
        <v>350</v>
      </c>
      <c r="J49" s="44">
        <v>820589.93804495875</v>
      </c>
      <c r="K49" s="44">
        <v>410294.96902247937</v>
      </c>
      <c r="L49" s="44">
        <v>0</v>
      </c>
      <c r="M49" s="44">
        <v>-410294.96902247937</v>
      </c>
      <c r="N49" s="44">
        <v>-820589.93804495875</v>
      </c>
      <c r="O49" s="44">
        <v>-1230884.9070674381</v>
      </c>
      <c r="P49" s="44">
        <v>-1641179.876089918</v>
      </c>
    </row>
    <row r="50" spans="5:16" x14ac:dyDescent="0.25">
      <c r="E50" s="35">
        <v>350</v>
      </c>
      <c r="F50" s="36">
        <v>820589.93804495875</v>
      </c>
      <c r="H50" s="39"/>
      <c r="I50" s="46">
        <v>360</v>
      </c>
      <c r="J50" s="44">
        <v>855407.55733129126</v>
      </c>
      <c r="K50" s="44">
        <v>466585.94036252238</v>
      </c>
      <c r="L50" s="44">
        <v>77764.32339375373</v>
      </c>
      <c r="M50" s="44">
        <v>-311057.29357501492</v>
      </c>
      <c r="N50" s="44">
        <v>-699878.91054378403</v>
      </c>
      <c r="O50" s="44">
        <v>-1088700.5275125527</v>
      </c>
      <c r="P50" s="44">
        <v>-1477522.1444813218</v>
      </c>
    </row>
    <row r="51" spans="5:16" x14ac:dyDescent="0.25">
      <c r="E51" s="35">
        <v>360</v>
      </c>
      <c r="F51" s="36">
        <v>855407.55733129126</v>
      </c>
      <c r="H51" s="39"/>
      <c r="I51" s="46">
        <v>370</v>
      </c>
      <c r="J51" s="44">
        <v>885636.57927134261</v>
      </c>
      <c r="K51" s="44">
        <v>516621.33790828334</v>
      </c>
      <c r="L51" s="44">
        <v>147606.09654522361</v>
      </c>
      <c r="M51" s="44">
        <v>-221409.14481783565</v>
      </c>
      <c r="N51" s="44">
        <v>-590424.38618089538</v>
      </c>
      <c r="O51" s="44">
        <v>-959439.62754395511</v>
      </c>
      <c r="P51" s="44">
        <v>-1328454.8689070144</v>
      </c>
    </row>
    <row r="52" spans="5:16" x14ac:dyDescent="0.25">
      <c r="E52" s="35">
        <v>370</v>
      </c>
      <c r="F52" s="36">
        <v>885636.57927134261</v>
      </c>
      <c r="H52" s="39"/>
      <c r="I52" s="46">
        <v>380</v>
      </c>
      <c r="J52" s="44">
        <v>911836.81545270723</v>
      </c>
      <c r="K52" s="44">
        <v>561130.34797089687</v>
      </c>
      <c r="L52" s="44">
        <v>210423.88048908627</v>
      </c>
      <c r="M52" s="44">
        <v>-140282.58699272387</v>
      </c>
      <c r="N52" s="44">
        <v>-490989.05447453447</v>
      </c>
      <c r="O52" s="44">
        <v>-841695.5219563446</v>
      </c>
      <c r="P52" s="44">
        <v>-1192401.9894381552</v>
      </c>
    </row>
    <row r="53" spans="5:16" x14ac:dyDescent="0.25">
      <c r="E53" s="35">
        <v>380</v>
      </c>
      <c r="F53" s="36">
        <v>911836.81545270723</v>
      </c>
      <c r="H53" s="39"/>
      <c r="I53" s="46">
        <v>390</v>
      </c>
      <c r="J53" s="44">
        <v>934491.55752507481</v>
      </c>
      <c r="K53" s="44">
        <v>600744.5726946909</v>
      </c>
      <c r="L53" s="44">
        <v>266997.58786430676</v>
      </c>
      <c r="M53" s="44">
        <v>-66749.396966076922</v>
      </c>
      <c r="N53" s="44">
        <v>-400496.38179646106</v>
      </c>
      <c r="O53" s="44">
        <v>-734243.36662684474</v>
      </c>
      <c r="P53" s="44">
        <v>-1067990.3514572289</v>
      </c>
    </row>
    <row r="54" spans="5:16" x14ac:dyDescent="0.25">
      <c r="E54" s="35">
        <v>390</v>
      </c>
      <c r="F54" s="36">
        <v>934491.55752507481</v>
      </c>
      <c r="H54" s="39"/>
      <c r="I54" s="46">
        <v>400</v>
      </c>
      <c r="J54" s="44">
        <v>954019.41551117855</v>
      </c>
      <c r="K54" s="44">
        <v>636012.94367411896</v>
      </c>
      <c r="L54" s="44">
        <v>318006.47183705959</v>
      </c>
      <c r="M54" s="44">
        <v>0</v>
      </c>
      <c r="N54" s="44">
        <v>-318006.47183705913</v>
      </c>
      <c r="O54" s="44">
        <v>-636012.94367411872</v>
      </c>
      <c r="P54" s="44">
        <v>-954019.41551117832</v>
      </c>
    </row>
    <row r="55" spans="5:16" x14ac:dyDescent="0.25">
      <c r="E55" s="35">
        <v>400</v>
      </c>
      <c r="F55" s="36">
        <v>954019.41551117855</v>
      </c>
      <c r="H55" s="39"/>
      <c r="I55" s="46">
        <v>410</v>
      </c>
      <c r="J55" s="44">
        <v>970784.10509575135</v>
      </c>
      <c r="K55" s="44">
        <v>667414.07225332921</v>
      </c>
      <c r="L55" s="44">
        <v>364044.03941090684</v>
      </c>
      <c r="M55" s="44">
        <v>60674.006568484474</v>
      </c>
      <c r="N55" s="44">
        <v>-242696.02627393743</v>
      </c>
      <c r="O55" s="44">
        <v>-546066.0591163598</v>
      </c>
      <c r="P55" s="44">
        <v>-849436.09195878217</v>
      </c>
    </row>
    <row r="56" spans="5:16" x14ac:dyDescent="0.25">
      <c r="E56" s="35">
        <v>410</v>
      </c>
      <c r="F56" s="36">
        <v>970784.10509575135</v>
      </c>
      <c r="H56" s="39"/>
      <c r="I56" s="46">
        <v>420</v>
      </c>
      <c r="J56" s="44">
        <v>985102.57678295323</v>
      </c>
      <c r="K56" s="44">
        <v>695366.52478796686</v>
      </c>
      <c r="L56" s="44">
        <v>405630.47279298073</v>
      </c>
      <c r="M56" s="44">
        <v>115894.42079799483</v>
      </c>
      <c r="N56" s="44">
        <v>-173841.63119699154</v>
      </c>
      <c r="O56" s="44">
        <v>-463577.68319197744</v>
      </c>
      <c r="P56" s="44">
        <v>-753313.73518696381</v>
      </c>
    </row>
    <row r="57" spans="5:16" x14ac:dyDescent="0.25">
      <c r="E57" s="35">
        <v>420</v>
      </c>
      <c r="F57" s="36">
        <v>985102.57678295323</v>
      </c>
      <c r="H57" s="39"/>
      <c r="I57" s="46">
        <v>430</v>
      </c>
      <c r="J57" s="44">
        <v>997251.79755696864</v>
      </c>
      <c r="K57" s="44">
        <v>720237.40934669971</v>
      </c>
      <c r="L57" s="44">
        <v>443223.02113643056</v>
      </c>
      <c r="M57" s="44">
        <v>166208.6329261614</v>
      </c>
      <c r="N57" s="44">
        <v>-110805.75528410776</v>
      </c>
      <c r="O57" s="44">
        <v>-387820.14349437691</v>
      </c>
      <c r="P57" s="44">
        <v>-664834.5317046456</v>
      </c>
    </row>
    <row r="58" spans="5:16" x14ac:dyDescent="0.25">
      <c r="E58" s="35">
        <v>430</v>
      </c>
      <c r="F58" s="36">
        <v>997251.79755696864</v>
      </c>
      <c r="H58" s="39"/>
      <c r="I58" s="46">
        <v>440</v>
      </c>
      <c r="J58" s="44">
        <v>1007474.432060804</v>
      </c>
      <c r="K58" s="44">
        <v>742349.58151848707</v>
      </c>
      <c r="L58" s="44">
        <v>477224.73097617016</v>
      </c>
      <c r="M58" s="44">
        <v>212099.88043385325</v>
      </c>
      <c r="N58" s="44">
        <v>-53024.970108463429</v>
      </c>
      <c r="O58" s="44">
        <v>-318149.82065078011</v>
      </c>
      <c r="P58" s="44">
        <v>-583274.67119309725</v>
      </c>
    </row>
    <row r="59" spans="5:16" x14ac:dyDescent="0.25">
      <c r="E59" s="35">
        <v>440</v>
      </c>
      <c r="F59" s="36">
        <v>1007474.432060804</v>
      </c>
      <c r="H59" s="39"/>
      <c r="I59" s="46">
        <v>450</v>
      </c>
      <c r="J59" s="44">
        <v>1015983.6207935943</v>
      </c>
      <c r="K59" s="44">
        <v>761987.71559519577</v>
      </c>
      <c r="L59" s="44">
        <v>507991.81039679726</v>
      </c>
      <c r="M59" s="44">
        <v>253995.90519839874</v>
      </c>
      <c r="N59" s="44">
        <v>0</v>
      </c>
      <c r="O59" s="44">
        <v>-253995.90519839805</v>
      </c>
      <c r="P59" s="44">
        <v>-507991.81039679656</v>
      </c>
    </row>
    <row r="60" spans="5:16" x14ac:dyDescent="0.25">
      <c r="E60" s="35">
        <v>450</v>
      </c>
      <c r="F60" s="36">
        <v>1015983.6207935943</v>
      </c>
      <c r="H60" s="39"/>
      <c r="I60" s="46">
        <v>460</v>
      </c>
      <c r="J60" s="44">
        <v>1022967.0140598502</v>
      </c>
      <c r="K60" s="44">
        <v>779403.43928369554</v>
      </c>
      <c r="L60" s="44">
        <v>535839.86450754083</v>
      </c>
      <c r="M60" s="44">
        <v>292276.28973138588</v>
      </c>
      <c r="N60" s="44">
        <v>48712.714955231175</v>
      </c>
      <c r="O60" s="44">
        <v>-194850.85982092377</v>
      </c>
      <c r="P60" s="44">
        <v>-438414.43459707825</v>
      </c>
    </row>
    <row r="61" spans="5:16" x14ac:dyDescent="0.25">
      <c r="E61" s="35">
        <v>460</v>
      </c>
      <c r="F61" s="36">
        <v>1022967.0140598502</v>
      </c>
      <c r="H61" s="39"/>
      <c r="I61" s="46">
        <v>470</v>
      </c>
      <c r="J61" s="44">
        <v>1028590.18987964</v>
      </c>
      <c r="K61" s="44">
        <v>794819.69217972178</v>
      </c>
      <c r="L61" s="44">
        <v>561049.19447980355</v>
      </c>
      <c r="M61" s="44">
        <v>327278.69677988533</v>
      </c>
      <c r="N61" s="44">
        <v>93508.199079967104</v>
      </c>
      <c r="O61" s="44">
        <v>-140262.29861995112</v>
      </c>
      <c r="P61" s="44">
        <v>-374032.79631986935</v>
      </c>
    </row>
    <row r="62" spans="5:16" x14ac:dyDescent="0.25">
      <c r="E62" s="35">
        <v>470</v>
      </c>
      <c r="F62" s="36">
        <v>1028590.18987964</v>
      </c>
      <c r="H62" s="39"/>
      <c r="I62" s="46">
        <v>480</v>
      </c>
      <c r="J62" s="44">
        <v>1032999.5599040133</v>
      </c>
      <c r="K62" s="44">
        <v>808434.43818574958</v>
      </c>
      <c r="L62" s="44">
        <v>583869.31646748586</v>
      </c>
      <c r="M62" s="44">
        <v>359304.1947492219</v>
      </c>
      <c r="N62" s="44">
        <v>134739.07303095818</v>
      </c>
      <c r="O62" s="44">
        <v>-89826.048687305767</v>
      </c>
      <c r="P62" s="44">
        <v>-314391.17040556949</v>
      </c>
    </row>
    <row r="63" spans="5:16" x14ac:dyDescent="0.25">
      <c r="E63" s="35">
        <v>480</v>
      </c>
      <c r="F63" s="36">
        <v>1032999.5599040133</v>
      </c>
      <c r="H63" s="40"/>
      <c r="I63" s="46">
        <v>490</v>
      </c>
      <c r="J63" s="44">
        <v>1036324.8481512382</v>
      </c>
      <c r="K63" s="44">
        <v>820423.83811973035</v>
      </c>
      <c r="L63" s="44">
        <v>604522.8280882223</v>
      </c>
      <c r="M63" s="44">
        <v>388621.81805671426</v>
      </c>
      <c r="N63" s="44">
        <v>172720.80802520621</v>
      </c>
      <c r="O63" s="44">
        <v>-43180.202006301843</v>
      </c>
      <c r="P63" s="44">
        <v>-259081.21203780966</v>
      </c>
    </row>
    <row r="64" spans="5:16" x14ac:dyDescent="0.25">
      <c r="E64" s="35">
        <v>490</v>
      </c>
      <c r="F64" s="36">
        <v>1036324.8481512382</v>
      </c>
    </row>
  </sheetData>
  <mergeCells count="5">
    <mergeCell ref="A38:B38"/>
    <mergeCell ref="H40:H63"/>
    <mergeCell ref="J38:P38"/>
    <mergeCell ref="A22:E22"/>
    <mergeCell ref="F22:H22"/>
  </mergeCells>
  <conditionalFormatting sqref="J40:P63">
    <cfRule type="top10" dxfId="0" priority="1" rank="10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90" zoomScaleNormal="90" workbookViewId="0">
      <selection activeCell="A17" sqref="A17"/>
    </sheetView>
  </sheetViews>
  <sheetFormatPr defaultRowHeight="15" x14ac:dyDescent="0.25"/>
  <cols>
    <col min="1" max="1" width="22.140625" style="2" bestFit="1" customWidth="1"/>
    <col min="2" max="2" width="11.42578125" style="2" customWidth="1"/>
    <col min="3" max="3" width="17.42578125" style="1" customWidth="1"/>
    <col min="4" max="4" width="11.7109375" bestFit="1" customWidth="1"/>
    <col min="5" max="5" width="17.7109375" bestFit="1" customWidth="1"/>
    <col min="6" max="6" width="15.140625" customWidth="1"/>
    <col min="8" max="8" width="14.140625" bestFit="1" customWidth="1"/>
  </cols>
  <sheetData>
    <row r="1" spans="1:6" x14ac:dyDescent="0.25">
      <c r="A1"/>
      <c r="B1"/>
      <c r="C1"/>
    </row>
    <row r="2" spans="1:6" ht="20.25" thickBot="1" x14ac:dyDescent="0.35">
      <c r="A2" s="48" t="s">
        <v>40</v>
      </c>
      <c r="B2" s="4"/>
      <c r="C2"/>
    </row>
    <row r="3" spans="1:6" ht="15.75" thickTop="1" x14ac:dyDescent="0.25">
      <c r="A3"/>
      <c r="B3"/>
      <c r="C3"/>
      <c r="D3" s="50" t="s">
        <v>50</v>
      </c>
      <c r="E3" s="50"/>
    </row>
    <row r="4" spans="1:6" x14ac:dyDescent="0.25">
      <c r="A4" t="s">
        <v>41</v>
      </c>
      <c r="B4" s="27">
        <v>9.3000000000000007</v>
      </c>
      <c r="C4" t="s">
        <v>48</v>
      </c>
      <c r="D4" s="51" t="s">
        <v>51</v>
      </c>
      <c r="E4" s="51" t="s">
        <v>52</v>
      </c>
    </row>
    <row r="5" spans="1:6" x14ac:dyDescent="0.25">
      <c r="A5" t="s">
        <v>42</v>
      </c>
      <c r="B5">
        <v>20</v>
      </c>
      <c r="C5" t="s">
        <v>49</v>
      </c>
      <c r="D5" s="8">
        <v>1</v>
      </c>
      <c r="E5" s="35">
        <f>B6</f>
        <v>1.2</v>
      </c>
      <c r="F5" t="str">
        <f ca="1">_xlfn.FORMULATEXT(E5)</f>
        <v>=B6</v>
      </c>
    </row>
    <row r="6" spans="1:6" x14ac:dyDescent="0.25">
      <c r="A6" t="s">
        <v>43</v>
      </c>
      <c r="B6" s="28">
        <v>1.2</v>
      </c>
      <c r="C6" t="s">
        <v>48</v>
      </c>
      <c r="D6" s="8">
        <v>2</v>
      </c>
      <c r="E6" s="35">
        <f>IF(D6&lt;=$B$7,E5*(1+$B$8),E5*(1-$B$9))</f>
        <v>1.32</v>
      </c>
      <c r="F6" t="str">
        <f t="shared" ref="F6:F24" ca="1" si="0">_xlfn.FORMULATEXT(E6)</f>
        <v>=IF(D6&lt;=$B$7;E5*(1+$B$8);E5*(1-$B$9))</v>
      </c>
    </row>
    <row r="7" spans="1:6" x14ac:dyDescent="0.25">
      <c r="A7" t="s">
        <v>44</v>
      </c>
      <c r="B7">
        <v>8</v>
      </c>
      <c r="C7" t="s">
        <v>1</v>
      </c>
      <c r="D7" s="8">
        <v>3</v>
      </c>
      <c r="E7" s="35">
        <f t="shared" ref="E7:E24" si="1">IF(D7&lt;=$B$7,E6*(1+$B$8),E6*(1-$B$9))</f>
        <v>1.4520000000000002</v>
      </c>
      <c r="F7" t="str">
        <f t="shared" ca="1" si="0"/>
        <v>=IF(D7&lt;=$B$7;E6*(1+$B$8);E6*(1-$B$9))</v>
      </c>
    </row>
    <row r="8" spans="1:6" x14ac:dyDescent="0.25">
      <c r="A8" t="s">
        <v>45</v>
      </c>
      <c r="B8" s="6">
        <v>0.1</v>
      </c>
      <c r="C8"/>
      <c r="D8" s="8">
        <v>4</v>
      </c>
      <c r="E8" s="35">
        <f t="shared" si="1"/>
        <v>1.5972000000000004</v>
      </c>
      <c r="F8" t="str">
        <f t="shared" ca="1" si="0"/>
        <v>=IF(D8&lt;=$B$7;E7*(1+$B$8);E7*(1-$B$9))</v>
      </c>
    </row>
    <row r="9" spans="1:6" x14ac:dyDescent="0.25">
      <c r="A9" t="s">
        <v>46</v>
      </c>
      <c r="B9" s="6">
        <v>0.05</v>
      </c>
      <c r="C9"/>
      <c r="D9" s="8">
        <v>5</v>
      </c>
      <c r="E9" s="35">
        <f t="shared" si="1"/>
        <v>1.7569200000000005</v>
      </c>
      <c r="F9" t="str">
        <f t="shared" ca="1" si="0"/>
        <v>=IF(D9&lt;=$B$7;E8*(1+$B$8);E8*(1-$B$9))</v>
      </c>
    </row>
    <row r="10" spans="1:6" x14ac:dyDescent="0.25">
      <c r="A10" t="s">
        <v>47</v>
      </c>
      <c r="B10" s="6">
        <v>0.12</v>
      </c>
      <c r="C10"/>
      <c r="D10" s="8">
        <v>6</v>
      </c>
      <c r="E10" s="35">
        <f t="shared" si="1"/>
        <v>1.9326120000000007</v>
      </c>
      <c r="F10" t="str">
        <f t="shared" ca="1" si="0"/>
        <v>=IF(D10&lt;=$B$7;E9*(1+$B$8);E9*(1-$B$9))</v>
      </c>
    </row>
    <row r="11" spans="1:6" x14ac:dyDescent="0.25">
      <c r="A11"/>
      <c r="B11"/>
      <c r="C11"/>
      <c r="D11" s="8">
        <v>7</v>
      </c>
      <c r="E11" s="35">
        <f t="shared" si="1"/>
        <v>2.1258732000000009</v>
      </c>
      <c r="F11" t="str">
        <f t="shared" ca="1" si="0"/>
        <v>=IF(D11&lt;=$B$7;E10*(1+$B$8);E10*(1-$B$9))</v>
      </c>
    </row>
    <row r="12" spans="1:6" x14ac:dyDescent="0.25">
      <c r="A12" t="s">
        <v>53</v>
      </c>
      <c r="B12" s="27">
        <f>NPV(B10,E5:E24)</f>
        <v>12.600290735832388</v>
      </c>
      <c r="C12" t="str">
        <f ca="1">_xlfn.FORMULATEXT(B12)</f>
        <v>=NPV(B10;E5:E24)</v>
      </c>
      <c r="D12" s="8">
        <v>8</v>
      </c>
      <c r="E12" s="35">
        <f t="shared" si="1"/>
        <v>2.3384605200000013</v>
      </c>
      <c r="F12" t="str">
        <f t="shared" ca="1" si="0"/>
        <v>=IF(D12&lt;=$B$7;E11*(1+$B$8);E11*(1-$B$9))</v>
      </c>
    </row>
    <row r="13" spans="1:6" x14ac:dyDescent="0.25">
      <c r="A13" t="s">
        <v>41</v>
      </c>
      <c r="B13" s="27">
        <f>B4</f>
        <v>9.3000000000000007</v>
      </c>
      <c r="C13" t="s">
        <v>48</v>
      </c>
      <c r="D13" s="8">
        <v>9</v>
      </c>
      <c r="E13" s="35">
        <f t="shared" si="1"/>
        <v>2.221537494000001</v>
      </c>
      <c r="F13" t="str">
        <f t="shared" ca="1" si="0"/>
        <v>=IF(D13&lt;=$B$7;E12*(1+$B$8);E12*(1-$B$9))</v>
      </c>
    </row>
    <row r="14" spans="1:6" x14ac:dyDescent="0.25">
      <c r="A14" s="49" t="s">
        <v>54</v>
      </c>
      <c r="B14" s="52">
        <f>B12-B13</f>
        <v>3.3002907358323874</v>
      </c>
      <c r="C14" t="s">
        <v>55</v>
      </c>
      <c r="D14" s="8">
        <v>10</v>
      </c>
      <c r="E14" s="35">
        <f t="shared" si="1"/>
        <v>2.1104606193000008</v>
      </c>
      <c r="F14" t="str">
        <f t="shared" ca="1" si="0"/>
        <v>=IF(D14&lt;=$B$7;E13*(1+$B$8);E13*(1-$B$9))</v>
      </c>
    </row>
    <row r="15" spans="1:6" x14ac:dyDescent="0.25">
      <c r="A15"/>
      <c r="B15"/>
      <c r="C15"/>
      <c r="D15" s="8">
        <v>11</v>
      </c>
      <c r="E15" s="35">
        <f t="shared" si="1"/>
        <v>2.0049375883350007</v>
      </c>
      <c r="F15" t="str">
        <f t="shared" ca="1" si="0"/>
        <v>=IF(D15&lt;=$B$7;E14*(1+$B$8);E14*(1-$B$9))</v>
      </c>
    </row>
    <row r="16" spans="1:6" x14ac:dyDescent="0.25">
      <c r="A16" t="s">
        <v>38</v>
      </c>
      <c r="B16"/>
      <c r="C16"/>
      <c r="D16" s="8">
        <v>12</v>
      </c>
      <c r="E16" s="35">
        <f t="shared" si="1"/>
        <v>1.9046907089182505</v>
      </c>
      <c r="F16" t="str">
        <f t="shared" ca="1" si="0"/>
        <v>=IF(D16&lt;=$B$7;E15*(1+$B$8);E15*(1-$B$9))</v>
      </c>
    </row>
    <row r="17" spans="1:6" x14ac:dyDescent="0.25">
      <c r="A17"/>
      <c r="B17"/>
      <c r="C17"/>
      <c r="D17" s="8">
        <v>13</v>
      </c>
      <c r="E17" s="35">
        <f t="shared" si="1"/>
        <v>1.809456173472338</v>
      </c>
      <c r="F17" t="str">
        <f t="shared" ca="1" si="0"/>
        <v>=IF(D17&lt;=$B$7;E16*(1+$B$8);E16*(1-$B$9))</v>
      </c>
    </row>
    <row r="18" spans="1:6" x14ac:dyDescent="0.25">
      <c r="A18"/>
      <c r="B18"/>
      <c r="C18"/>
      <c r="D18" s="8">
        <v>14</v>
      </c>
      <c r="E18" s="35">
        <f t="shared" si="1"/>
        <v>1.7189833647987209</v>
      </c>
      <c r="F18" t="str">
        <f t="shared" ca="1" si="0"/>
        <v>=IF(D18&lt;=$B$7;E17*(1+$B$8);E17*(1-$B$9))</v>
      </c>
    </row>
    <row r="19" spans="1:6" x14ac:dyDescent="0.25">
      <c r="A19"/>
      <c r="B19"/>
      <c r="C19"/>
      <c r="D19" s="8">
        <v>15</v>
      </c>
      <c r="E19" s="35">
        <f t="shared" si="1"/>
        <v>1.6330341965587849</v>
      </c>
      <c r="F19" t="str">
        <f t="shared" ca="1" si="0"/>
        <v>=IF(D19&lt;=$B$7;E18*(1+$B$8);E18*(1-$B$9))</v>
      </c>
    </row>
    <row r="20" spans="1:6" x14ac:dyDescent="0.25">
      <c r="A20"/>
      <c r="B20"/>
      <c r="C20"/>
      <c r="D20" s="8">
        <v>16</v>
      </c>
      <c r="E20" s="35">
        <f t="shared" si="1"/>
        <v>1.5513824867308457</v>
      </c>
      <c r="F20" t="str">
        <f t="shared" ca="1" si="0"/>
        <v>=IF(D20&lt;=$B$7;E19*(1+$B$8);E19*(1-$B$9))</v>
      </c>
    </row>
    <row r="21" spans="1:6" x14ac:dyDescent="0.25">
      <c r="A21"/>
      <c r="B21"/>
      <c r="C21"/>
      <c r="D21" s="8">
        <v>17</v>
      </c>
      <c r="E21" s="35">
        <f t="shared" si="1"/>
        <v>1.4738133623943033</v>
      </c>
      <c r="F21" t="str">
        <f t="shared" ca="1" si="0"/>
        <v>=IF(D21&lt;=$B$7;E20*(1+$B$8);E20*(1-$B$9))</v>
      </c>
    </row>
    <row r="22" spans="1:6" x14ac:dyDescent="0.25">
      <c r="A22"/>
      <c r="B22"/>
      <c r="C22"/>
      <c r="D22" s="8">
        <v>18</v>
      </c>
      <c r="E22" s="35">
        <f t="shared" si="1"/>
        <v>1.4001226942745881</v>
      </c>
      <c r="F22" t="str">
        <f t="shared" ca="1" si="0"/>
        <v>=IF(D22&lt;=$B$7;E21*(1+$B$8);E21*(1-$B$9))</v>
      </c>
    </row>
    <row r="23" spans="1:6" x14ac:dyDescent="0.25">
      <c r="A23"/>
      <c r="B23"/>
      <c r="C23"/>
      <c r="D23" s="8">
        <v>19</v>
      </c>
      <c r="E23" s="35">
        <f t="shared" si="1"/>
        <v>1.3301165595608586</v>
      </c>
      <c r="F23" t="str">
        <f t="shared" ca="1" si="0"/>
        <v>=IF(D23&lt;=$B$7;E22*(1+$B$8);E22*(1-$B$9))</v>
      </c>
    </row>
    <row r="24" spans="1:6" x14ac:dyDescent="0.25">
      <c r="A24"/>
      <c r="B24"/>
      <c r="C24"/>
      <c r="D24" s="8">
        <v>20</v>
      </c>
      <c r="E24" s="35">
        <f t="shared" si="1"/>
        <v>1.2636107315828156</v>
      </c>
      <c r="F24" t="str">
        <f t="shared" ca="1" si="0"/>
        <v>=IF(D24&lt;=$B$7;E23*(1+$B$8);E23*(1-$B$9))</v>
      </c>
    </row>
    <row r="25" spans="1:6" x14ac:dyDescent="0.25">
      <c r="C25" s="3"/>
    </row>
  </sheetData>
  <mergeCells count="1">
    <mergeCell ref="D3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modeling demand &amp; price</vt:lpstr>
      <vt:lpstr>Modeling NPV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Cutrone, Joseph</dc:creator>
  <cp:lastModifiedBy>andreahmadalfarisi@gmail.com</cp:lastModifiedBy>
  <dcterms:created xsi:type="dcterms:W3CDTF">2022-03-03T21:21:57Z</dcterms:created>
  <dcterms:modified xsi:type="dcterms:W3CDTF">2024-01-07T04:48:42Z</dcterms:modified>
</cp:coreProperties>
</file>