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7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d1c4de46396a3e/Área de Trabalho/Repositorios git/Portfólio excel/CONTROLE-DE-ESTOQUE/"/>
    </mc:Choice>
  </mc:AlternateContent>
  <xr:revisionPtr revIDLastSave="793" documentId="8_{FF8D9A0D-621A-4012-9C02-44BDB983F976}" xr6:coauthVersionLast="47" xr6:coauthVersionMax="47" xr10:uidLastSave="{CB2ED814-D6E7-4F53-8144-245995251003}"/>
  <bookViews>
    <workbookView showSheetTabs="0" xWindow="-104" yWindow="-104" windowWidth="22326" windowHeight="11947" firstSheet="1" activeTab="1" xr2:uid="{4E77C6A6-0570-4DE1-8A2C-A4C80E848B8A}"/>
  </bookViews>
  <sheets>
    <sheet name="base-dados" sheetId="23" r:id="rId1"/>
    <sheet name="RESUMO" sheetId="15" r:id="rId2"/>
    <sheet name="PRODUTO 01" sheetId="7" r:id="rId3"/>
    <sheet name="1-SINTETICO" sheetId="20" r:id="rId4"/>
    <sheet name="PRODUTO 02" sheetId="8" r:id="rId5"/>
    <sheet name="2-SINTETICO" sheetId="22" r:id="rId6"/>
    <sheet name="PRODUTO 03" sheetId="10" r:id="rId7"/>
    <sheet name="3-SINTETICO" sheetId="21" r:id="rId8"/>
  </sheets>
  <definedNames>
    <definedName name="_xlnm._FilterDatabase" localSheetId="6" hidden="1">'PRODUTO 03'!$B$3:$N$90</definedName>
    <definedName name="_xlnm._FilterDatabase" localSheetId="1" hidden="1">RESUMO!$A$7:$A$7</definedName>
    <definedName name="dia_1">#REF!</definedName>
    <definedName name="dia_2">#REF!</definedName>
    <definedName name="dia_3">#REF!</definedName>
    <definedName name="dia_test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5" l="1"/>
  <c r="Q8" i="15"/>
  <c r="Q6" i="15"/>
  <c r="P8" i="15"/>
  <c r="P6" i="15"/>
  <c r="P7" i="15"/>
  <c r="N8" i="15"/>
  <c r="N6" i="15"/>
  <c r="M8" i="15"/>
  <c r="M6" i="15"/>
  <c r="M7" i="15"/>
  <c r="K8" i="15"/>
  <c r="K6" i="15"/>
  <c r="J8" i="15"/>
  <c r="J7" i="15"/>
  <c r="J6" i="15"/>
  <c r="S6" i="15"/>
  <c r="T6" i="15"/>
  <c r="M20" i="10"/>
  <c r="G6" i="15"/>
  <c r="F90" i="10"/>
  <c r="E8" i="15"/>
  <c r="D8" i="15"/>
  <c r="E6" i="15"/>
  <c r="D6" i="15"/>
  <c r="E22" i="22"/>
  <c r="E16" i="22"/>
  <c r="E10" i="22"/>
  <c r="E22" i="21"/>
  <c r="E16" i="21"/>
  <c r="E10" i="21"/>
  <c r="D22" i="22"/>
  <c r="D16" i="22"/>
  <c r="D10" i="22"/>
  <c r="D22" i="21"/>
  <c r="D16" i="21"/>
  <c r="D10" i="21"/>
  <c r="N90" i="8"/>
  <c r="M90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E90" i="8"/>
  <c r="C17" i="8"/>
  <c r="C16" i="8"/>
  <c r="C15" i="8"/>
  <c r="C14" i="8"/>
  <c r="C13" i="8"/>
  <c r="C12" i="8"/>
  <c r="C11" i="8"/>
  <c r="C10" i="8"/>
  <c r="C9" i="8"/>
  <c r="C8" i="8"/>
  <c r="N7" i="8"/>
  <c r="M7" i="8"/>
  <c r="C7" i="8"/>
  <c r="C6" i="8"/>
  <c r="N90" i="10"/>
  <c r="M90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N7" i="10"/>
  <c r="M7" i="10"/>
  <c r="C7" i="10"/>
  <c r="C6" i="10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N7" i="7"/>
  <c r="E3" i="23"/>
  <c r="M7" i="7"/>
  <c r="F90" i="7"/>
  <c r="E10" i="23"/>
  <c r="E9" i="23"/>
  <c r="E8" i="23"/>
  <c r="E7" i="23"/>
  <c r="E6" i="23"/>
  <c r="E5" i="23"/>
  <c r="E4" i="23"/>
  <c r="E5" i="22" l="1"/>
  <c r="E171" i="22"/>
  <c r="E170" i="22"/>
  <c r="E169" i="22"/>
  <c r="E168" i="22"/>
  <c r="E167" i="22"/>
  <c r="E165" i="22"/>
  <c r="E164" i="22"/>
  <c r="E163" i="22"/>
  <c r="E162" i="22"/>
  <c r="E161" i="22"/>
  <c r="E159" i="22"/>
  <c r="E158" i="22"/>
  <c r="E157" i="22"/>
  <c r="E156" i="22"/>
  <c r="E155" i="22"/>
  <c r="E153" i="22"/>
  <c r="E152" i="22"/>
  <c r="E151" i="22"/>
  <c r="E150" i="22"/>
  <c r="E149" i="22"/>
  <c r="E147" i="22"/>
  <c r="E146" i="22"/>
  <c r="E145" i="22"/>
  <c r="E144" i="22"/>
  <c r="E143" i="22"/>
  <c r="E141" i="22"/>
  <c r="E140" i="22"/>
  <c r="E139" i="22"/>
  <c r="E138" i="22"/>
  <c r="E137" i="22"/>
  <c r="E135" i="22"/>
  <c r="E134" i="22"/>
  <c r="E133" i="22"/>
  <c r="E132" i="22"/>
  <c r="E131" i="22"/>
  <c r="E129" i="22"/>
  <c r="E128" i="22"/>
  <c r="E127" i="22"/>
  <c r="E126" i="22"/>
  <c r="E125" i="22"/>
  <c r="E123" i="22"/>
  <c r="E122" i="22"/>
  <c r="E121" i="22"/>
  <c r="E120" i="22"/>
  <c r="E119" i="22"/>
  <c r="E117" i="22"/>
  <c r="E116" i="22"/>
  <c r="E115" i="22"/>
  <c r="E114" i="22"/>
  <c r="E113" i="22"/>
  <c r="E111" i="22"/>
  <c r="E110" i="22"/>
  <c r="E109" i="22"/>
  <c r="E108" i="22"/>
  <c r="E107" i="22"/>
  <c r="E105" i="22"/>
  <c r="E104" i="22"/>
  <c r="E103" i="22"/>
  <c r="E102" i="22"/>
  <c r="E101" i="22"/>
  <c r="E99" i="22"/>
  <c r="E98" i="22"/>
  <c r="E97" i="22"/>
  <c r="E96" i="22"/>
  <c r="E95" i="22"/>
  <c r="E93" i="22"/>
  <c r="E92" i="22"/>
  <c r="E91" i="22"/>
  <c r="E90" i="22"/>
  <c r="E89" i="22"/>
  <c r="E87" i="22"/>
  <c r="E86" i="22"/>
  <c r="E85" i="22"/>
  <c r="E84" i="22"/>
  <c r="E83" i="22"/>
  <c r="E81" i="22"/>
  <c r="E80" i="22"/>
  <c r="E79" i="22"/>
  <c r="E78" i="22"/>
  <c r="E77" i="22"/>
  <c r="E75" i="22"/>
  <c r="E74" i="22"/>
  <c r="E73" i="22"/>
  <c r="E72" i="22"/>
  <c r="E71" i="22"/>
  <c r="E69" i="22"/>
  <c r="E68" i="22"/>
  <c r="E67" i="22"/>
  <c r="E66" i="22"/>
  <c r="E65" i="22"/>
  <c r="E63" i="22"/>
  <c r="E62" i="22"/>
  <c r="E61" i="22"/>
  <c r="E60" i="22"/>
  <c r="E59" i="22"/>
  <c r="E57" i="22"/>
  <c r="E56" i="22"/>
  <c r="E55" i="22"/>
  <c r="E54" i="22"/>
  <c r="E53" i="22"/>
  <c r="E51" i="22"/>
  <c r="E50" i="22"/>
  <c r="E49" i="22"/>
  <c r="E48" i="22"/>
  <c r="E47" i="22"/>
  <c r="E45" i="22"/>
  <c r="E44" i="22"/>
  <c r="E43" i="22"/>
  <c r="E42" i="22"/>
  <c r="E41" i="22"/>
  <c r="E39" i="22"/>
  <c r="E38" i="22"/>
  <c r="E37" i="22"/>
  <c r="E36" i="22"/>
  <c r="E35" i="22"/>
  <c r="E33" i="22"/>
  <c r="E32" i="22"/>
  <c r="E31" i="22"/>
  <c r="E30" i="22"/>
  <c r="E29" i="22"/>
  <c r="E27" i="22"/>
  <c r="E26" i="22"/>
  <c r="E25" i="22"/>
  <c r="E24" i="22"/>
  <c r="E23" i="22"/>
  <c r="E21" i="22"/>
  <c r="E20" i="22"/>
  <c r="E19" i="22"/>
  <c r="E18" i="22"/>
  <c r="E17" i="22"/>
  <c r="E15" i="22"/>
  <c r="E14" i="22"/>
  <c r="E13" i="22"/>
  <c r="E12" i="22"/>
  <c r="E11" i="22"/>
  <c r="E9" i="22"/>
  <c r="E8" i="22"/>
  <c r="E7" i="22"/>
  <c r="E6" i="22"/>
  <c r="D171" i="22"/>
  <c r="D170" i="22"/>
  <c r="D169" i="22"/>
  <c r="D168" i="22"/>
  <c r="D167" i="22"/>
  <c r="D165" i="22"/>
  <c r="D164" i="22"/>
  <c r="D163" i="22"/>
  <c r="D162" i="22"/>
  <c r="D161" i="22"/>
  <c r="D159" i="22"/>
  <c r="D158" i="22"/>
  <c r="D157" i="22"/>
  <c r="D156" i="22"/>
  <c r="D155" i="22"/>
  <c r="D153" i="22"/>
  <c r="D152" i="22"/>
  <c r="D151" i="22"/>
  <c r="D150" i="22"/>
  <c r="D149" i="22"/>
  <c r="D147" i="22"/>
  <c r="D146" i="22"/>
  <c r="D145" i="22"/>
  <c r="D144" i="22"/>
  <c r="D143" i="22"/>
  <c r="D141" i="22"/>
  <c r="D140" i="22"/>
  <c r="D139" i="22"/>
  <c r="D138" i="22"/>
  <c r="D137" i="22"/>
  <c r="D135" i="22"/>
  <c r="D134" i="22"/>
  <c r="D133" i="22"/>
  <c r="D132" i="22"/>
  <c r="D131" i="22"/>
  <c r="D129" i="22"/>
  <c r="D128" i="22"/>
  <c r="D127" i="22"/>
  <c r="D126" i="22"/>
  <c r="D125" i="22"/>
  <c r="D123" i="22"/>
  <c r="D122" i="22"/>
  <c r="D121" i="22"/>
  <c r="D120" i="22"/>
  <c r="D119" i="22"/>
  <c r="D117" i="22"/>
  <c r="D116" i="22"/>
  <c r="D115" i="22"/>
  <c r="D114" i="22"/>
  <c r="D113" i="22"/>
  <c r="D111" i="22"/>
  <c r="D110" i="22"/>
  <c r="D109" i="22"/>
  <c r="D108" i="22"/>
  <c r="D107" i="22"/>
  <c r="D105" i="22"/>
  <c r="D104" i="22"/>
  <c r="D103" i="22"/>
  <c r="D102" i="22"/>
  <c r="D101" i="22"/>
  <c r="D99" i="22"/>
  <c r="D98" i="22"/>
  <c r="D97" i="22"/>
  <c r="D96" i="22"/>
  <c r="D95" i="22"/>
  <c r="D93" i="22"/>
  <c r="D92" i="22"/>
  <c r="D91" i="22"/>
  <c r="D90" i="22"/>
  <c r="D89" i="22"/>
  <c r="D87" i="22"/>
  <c r="D86" i="22"/>
  <c r="D85" i="22"/>
  <c r="D84" i="22"/>
  <c r="D83" i="22"/>
  <c r="D81" i="22"/>
  <c r="D80" i="22"/>
  <c r="D79" i="22"/>
  <c r="D78" i="22"/>
  <c r="D77" i="22"/>
  <c r="D75" i="22"/>
  <c r="D74" i="22"/>
  <c r="D73" i="22"/>
  <c r="D72" i="22"/>
  <c r="D71" i="22"/>
  <c r="D69" i="22"/>
  <c r="D68" i="22"/>
  <c r="D67" i="22"/>
  <c r="D66" i="22"/>
  <c r="D65" i="22"/>
  <c r="D63" i="22"/>
  <c r="D62" i="22"/>
  <c r="D61" i="22"/>
  <c r="D60" i="22"/>
  <c r="D59" i="22"/>
  <c r="D57" i="22"/>
  <c r="D56" i="22"/>
  <c r="D55" i="22"/>
  <c r="D54" i="22"/>
  <c r="D53" i="22"/>
  <c r="D51" i="22"/>
  <c r="D50" i="22"/>
  <c r="D49" i="22"/>
  <c r="D48" i="22"/>
  <c r="D47" i="22"/>
  <c r="D45" i="22"/>
  <c r="D44" i="22"/>
  <c r="D43" i="22"/>
  <c r="D42" i="22"/>
  <c r="D41" i="22"/>
  <c r="D39" i="22"/>
  <c r="D38" i="22"/>
  <c r="D37" i="22"/>
  <c r="D36" i="22"/>
  <c r="D35" i="22"/>
  <c r="D33" i="22"/>
  <c r="D32" i="22"/>
  <c r="D31" i="22"/>
  <c r="D30" i="22"/>
  <c r="D29" i="22"/>
  <c r="D27" i="22"/>
  <c r="D26" i="22"/>
  <c r="D25" i="22"/>
  <c r="D24" i="22"/>
  <c r="D23" i="22"/>
  <c r="D21" i="22"/>
  <c r="D20" i="22"/>
  <c r="D19" i="22"/>
  <c r="D18" i="22"/>
  <c r="D17" i="22"/>
  <c r="D15" i="22"/>
  <c r="D14" i="22"/>
  <c r="D13" i="22"/>
  <c r="D12" i="22"/>
  <c r="D11" i="22"/>
  <c r="D9" i="22"/>
  <c r="D8" i="22"/>
  <c r="D7" i="22"/>
  <c r="D5" i="22"/>
  <c r="D6" i="22"/>
  <c r="E171" i="21"/>
  <c r="E170" i="21"/>
  <c r="E169" i="21"/>
  <c r="E168" i="21"/>
  <c r="E167" i="21"/>
  <c r="E165" i="21"/>
  <c r="E164" i="21"/>
  <c r="E163" i="21"/>
  <c r="E162" i="21"/>
  <c r="E161" i="21"/>
  <c r="E159" i="21"/>
  <c r="E158" i="21"/>
  <c r="E157" i="21"/>
  <c r="E156" i="21"/>
  <c r="E155" i="21"/>
  <c r="E153" i="21"/>
  <c r="E152" i="21"/>
  <c r="E151" i="21"/>
  <c r="E150" i="21"/>
  <c r="E149" i="21"/>
  <c r="E147" i="21"/>
  <c r="E146" i="21"/>
  <c r="E145" i="21"/>
  <c r="E144" i="21"/>
  <c r="E143" i="21"/>
  <c r="E141" i="21"/>
  <c r="E140" i="21"/>
  <c r="E139" i="21"/>
  <c r="E138" i="21"/>
  <c r="E137" i="21"/>
  <c r="E135" i="21"/>
  <c r="E134" i="21"/>
  <c r="E133" i="21"/>
  <c r="E132" i="21"/>
  <c r="E131" i="21"/>
  <c r="E129" i="21"/>
  <c r="E128" i="21"/>
  <c r="E127" i="21"/>
  <c r="E126" i="21"/>
  <c r="E125" i="21"/>
  <c r="E123" i="21"/>
  <c r="E122" i="21"/>
  <c r="E121" i="21"/>
  <c r="E120" i="21"/>
  <c r="E119" i="21"/>
  <c r="E117" i="21"/>
  <c r="E116" i="21"/>
  <c r="E115" i="21"/>
  <c r="E114" i="21"/>
  <c r="E113" i="21"/>
  <c r="E111" i="21"/>
  <c r="E110" i="21"/>
  <c r="E109" i="21"/>
  <c r="E108" i="21"/>
  <c r="E107" i="21"/>
  <c r="E105" i="21"/>
  <c r="E104" i="21"/>
  <c r="E103" i="21"/>
  <c r="E102" i="21"/>
  <c r="E101" i="21"/>
  <c r="E99" i="21"/>
  <c r="E98" i="21"/>
  <c r="E97" i="21"/>
  <c r="E96" i="21"/>
  <c r="E95" i="21"/>
  <c r="E93" i="21"/>
  <c r="E92" i="21"/>
  <c r="E91" i="21"/>
  <c r="E90" i="21"/>
  <c r="E89" i="21"/>
  <c r="E87" i="21"/>
  <c r="E86" i="21"/>
  <c r="E85" i="21"/>
  <c r="E84" i="21"/>
  <c r="E83" i="21"/>
  <c r="E81" i="21"/>
  <c r="E80" i="21"/>
  <c r="E79" i="21"/>
  <c r="E78" i="21"/>
  <c r="E77" i="21"/>
  <c r="E75" i="21"/>
  <c r="E74" i="21"/>
  <c r="E73" i="21"/>
  <c r="E72" i="21"/>
  <c r="E71" i="21"/>
  <c r="E69" i="21"/>
  <c r="E68" i="21"/>
  <c r="E67" i="21"/>
  <c r="E66" i="21"/>
  <c r="E65" i="21"/>
  <c r="E63" i="21"/>
  <c r="E62" i="21"/>
  <c r="E61" i="21"/>
  <c r="E60" i="21"/>
  <c r="E59" i="21"/>
  <c r="E57" i="21"/>
  <c r="E56" i="21"/>
  <c r="E55" i="21"/>
  <c r="E54" i="21"/>
  <c r="E53" i="21"/>
  <c r="E51" i="21"/>
  <c r="E50" i="21"/>
  <c r="E49" i="21"/>
  <c r="E48" i="21"/>
  <c r="E47" i="21"/>
  <c r="E45" i="21"/>
  <c r="E44" i="21"/>
  <c r="E43" i="21"/>
  <c r="E42" i="21"/>
  <c r="E41" i="21"/>
  <c r="E39" i="21"/>
  <c r="E38" i="21"/>
  <c r="E37" i="21"/>
  <c r="E36" i="21"/>
  <c r="E35" i="21"/>
  <c r="E33" i="21"/>
  <c r="E32" i="21"/>
  <c r="E31" i="21"/>
  <c r="E30" i="21"/>
  <c r="E29" i="21"/>
  <c r="E27" i="21"/>
  <c r="E26" i="21"/>
  <c r="E25" i="21"/>
  <c r="E24" i="21"/>
  <c r="E23" i="21"/>
  <c r="E21" i="21"/>
  <c r="E20" i="21"/>
  <c r="E19" i="21"/>
  <c r="E18" i="21"/>
  <c r="E17" i="21"/>
  <c r="E15" i="21"/>
  <c r="E14" i="21"/>
  <c r="E13" i="21"/>
  <c r="E12" i="21"/>
  <c r="E11" i="21"/>
  <c r="E9" i="21"/>
  <c r="E8" i="21"/>
  <c r="E7" i="21"/>
  <c r="E5" i="21"/>
  <c r="E6" i="21"/>
  <c r="D171" i="21"/>
  <c r="D170" i="21"/>
  <c r="D169" i="21"/>
  <c r="D168" i="21"/>
  <c r="D167" i="21"/>
  <c r="D165" i="21"/>
  <c r="D164" i="21"/>
  <c r="D163" i="21"/>
  <c r="D162" i="21"/>
  <c r="D161" i="21"/>
  <c r="D159" i="21"/>
  <c r="D158" i="21"/>
  <c r="D157" i="21"/>
  <c r="D156" i="21"/>
  <c r="D155" i="21"/>
  <c r="D153" i="21"/>
  <c r="D152" i="21"/>
  <c r="D151" i="21"/>
  <c r="D150" i="21"/>
  <c r="D149" i="21"/>
  <c r="D147" i="21"/>
  <c r="D146" i="21"/>
  <c r="D145" i="21"/>
  <c r="D144" i="21"/>
  <c r="D143" i="21"/>
  <c r="D141" i="21"/>
  <c r="D140" i="21"/>
  <c r="D139" i="21"/>
  <c r="D138" i="21"/>
  <c r="D137" i="21"/>
  <c r="D135" i="21"/>
  <c r="D134" i="21"/>
  <c r="D133" i="21"/>
  <c r="D132" i="21"/>
  <c r="D131" i="21"/>
  <c r="D129" i="21"/>
  <c r="D128" i="21"/>
  <c r="D127" i="21"/>
  <c r="D126" i="21"/>
  <c r="D125" i="21"/>
  <c r="D123" i="21"/>
  <c r="D122" i="21"/>
  <c r="D121" i="21"/>
  <c r="D120" i="21"/>
  <c r="D119" i="21"/>
  <c r="D117" i="21"/>
  <c r="D116" i="21"/>
  <c r="D115" i="21"/>
  <c r="D114" i="21"/>
  <c r="D113" i="21"/>
  <c r="D111" i="21"/>
  <c r="D110" i="21"/>
  <c r="D109" i="21"/>
  <c r="D108" i="21"/>
  <c r="D107" i="21"/>
  <c r="D105" i="21"/>
  <c r="D104" i="21"/>
  <c r="D103" i="21"/>
  <c r="D102" i="21"/>
  <c r="D101" i="21"/>
  <c r="D99" i="21"/>
  <c r="D98" i="21"/>
  <c r="D97" i="21"/>
  <c r="D96" i="21"/>
  <c r="D95" i="21"/>
  <c r="D93" i="21"/>
  <c r="D92" i="21"/>
  <c r="D91" i="21"/>
  <c r="D90" i="21"/>
  <c r="D89" i="21"/>
  <c r="D87" i="21"/>
  <c r="D86" i="21"/>
  <c r="D85" i="21"/>
  <c r="D84" i="21"/>
  <c r="D83" i="21"/>
  <c r="D81" i="21"/>
  <c r="D80" i="21"/>
  <c r="D79" i="21"/>
  <c r="D78" i="21"/>
  <c r="D77" i="21"/>
  <c r="D75" i="21"/>
  <c r="D74" i="21"/>
  <c r="D73" i="21"/>
  <c r="D72" i="21"/>
  <c r="D71" i="21"/>
  <c r="D69" i="21"/>
  <c r="D68" i="21"/>
  <c r="D67" i="21"/>
  <c r="D66" i="21"/>
  <c r="D65" i="21"/>
  <c r="D63" i="21"/>
  <c r="D62" i="21"/>
  <c r="D61" i="21"/>
  <c r="D60" i="21"/>
  <c r="D59" i="21"/>
  <c r="D57" i="21"/>
  <c r="D56" i="21"/>
  <c r="D55" i="21"/>
  <c r="D54" i="21"/>
  <c r="D53" i="21"/>
  <c r="D51" i="21"/>
  <c r="D50" i="21"/>
  <c r="D49" i="21"/>
  <c r="D48" i="21"/>
  <c r="D47" i="21"/>
  <c r="D45" i="21"/>
  <c r="D44" i="21"/>
  <c r="D43" i="21"/>
  <c r="D42" i="21"/>
  <c r="D41" i="21"/>
  <c r="D39" i="21"/>
  <c r="D38" i="21"/>
  <c r="D37" i="21"/>
  <c r="D36" i="21"/>
  <c r="D35" i="21"/>
  <c r="D33" i="21"/>
  <c r="D32" i="21"/>
  <c r="D31" i="21"/>
  <c r="D30" i="21"/>
  <c r="D29" i="21"/>
  <c r="D27" i="21"/>
  <c r="D26" i="21"/>
  <c r="D25" i="21"/>
  <c r="D24" i="21"/>
  <c r="D23" i="21"/>
  <c r="D21" i="21"/>
  <c r="D20" i="21"/>
  <c r="D19" i="21"/>
  <c r="D18" i="21"/>
  <c r="D17" i="21"/>
  <c r="D15" i="21"/>
  <c r="D14" i="21"/>
  <c r="D13" i="21"/>
  <c r="D12" i="21"/>
  <c r="D11" i="21"/>
  <c r="D9" i="21"/>
  <c r="D8" i="21"/>
  <c r="D7" i="21"/>
  <c r="D5" i="21"/>
  <c r="D6" i="21"/>
  <c r="N8" i="8"/>
  <c r="M8" i="8"/>
  <c r="F90" i="8"/>
  <c r="E90" i="10"/>
  <c r="N8" i="10"/>
  <c r="M8" i="10"/>
  <c r="N9" i="8" l="1"/>
  <c r="M9" i="8"/>
  <c r="N9" i="10"/>
  <c r="M9" i="10"/>
  <c r="C19" i="7"/>
  <c r="C18" i="7"/>
  <c r="C16" i="7"/>
  <c r="C14" i="7"/>
  <c r="N10" i="8" l="1"/>
  <c r="M10" i="8"/>
  <c r="N10" i="10"/>
  <c r="M10" i="10"/>
  <c r="H7" i="21"/>
  <c r="H8" i="21"/>
  <c r="H6" i="21"/>
  <c r="H5" i="21"/>
  <c r="H7" i="22"/>
  <c r="H8" i="22"/>
  <c r="H6" i="22"/>
  <c r="H5" i="22"/>
  <c r="H5" i="20"/>
  <c r="H6" i="20"/>
  <c r="H7" i="20"/>
  <c r="H8" i="20"/>
  <c r="N8" i="7"/>
  <c r="N9" i="7" s="1"/>
  <c r="N10" i="7" s="1"/>
  <c r="N11" i="7" s="1"/>
  <c r="M8" i="7"/>
  <c r="N11" i="8" l="1"/>
  <c r="M11" i="8"/>
  <c r="N11" i="10"/>
  <c r="M11" i="10"/>
  <c r="M9" i="7"/>
  <c r="E7" i="15"/>
  <c r="D7" i="15"/>
  <c r="C17" i="7"/>
  <c r="C15" i="7"/>
  <c r="C13" i="7"/>
  <c r="C12" i="7"/>
  <c r="C11" i="7"/>
  <c r="C10" i="7"/>
  <c r="C9" i="7"/>
  <c r="C8" i="7"/>
  <c r="C7" i="7"/>
  <c r="C6" i="7"/>
  <c r="E90" i="7"/>
  <c r="E171" i="20" l="1"/>
  <c r="D171" i="20"/>
  <c r="E170" i="20"/>
  <c r="D170" i="20"/>
  <c r="E167" i="20"/>
  <c r="D167" i="20"/>
  <c r="E165" i="20"/>
  <c r="D165" i="20"/>
  <c r="E164" i="20"/>
  <c r="D164" i="20"/>
  <c r="E163" i="20"/>
  <c r="D163" i="20"/>
  <c r="E162" i="20"/>
  <c r="D162" i="20"/>
  <c r="E161" i="20"/>
  <c r="D161" i="20"/>
  <c r="E159" i="20"/>
  <c r="D159" i="20"/>
  <c r="E157" i="20"/>
  <c r="D157" i="20"/>
  <c r="E156" i="20"/>
  <c r="D156" i="20"/>
  <c r="E155" i="20"/>
  <c r="D155" i="20"/>
  <c r="E153" i="20"/>
  <c r="D153" i="20"/>
  <c r="E152" i="20"/>
  <c r="D152" i="20"/>
  <c r="E151" i="20"/>
  <c r="D151" i="20"/>
  <c r="E150" i="20"/>
  <c r="D150" i="20"/>
  <c r="E149" i="20"/>
  <c r="D149" i="20"/>
  <c r="E147" i="20"/>
  <c r="D147" i="20"/>
  <c r="E145" i="20"/>
  <c r="D145" i="20"/>
  <c r="E143" i="20"/>
  <c r="D143" i="20"/>
  <c r="E141" i="20"/>
  <c r="D141" i="20"/>
  <c r="E139" i="20"/>
  <c r="D139" i="20"/>
  <c r="E137" i="20"/>
  <c r="D137" i="20"/>
  <c r="E135" i="20"/>
  <c r="D135" i="20"/>
  <c r="E134" i="20"/>
  <c r="D134" i="20"/>
  <c r="E133" i="20"/>
  <c r="D133" i="20"/>
  <c r="E132" i="20"/>
  <c r="D132" i="20"/>
  <c r="E131" i="20"/>
  <c r="D131" i="20"/>
  <c r="E129" i="20"/>
  <c r="D129" i="20"/>
  <c r="E128" i="20"/>
  <c r="D128" i="20"/>
  <c r="E127" i="20"/>
  <c r="D127" i="20"/>
  <c r="E126" i="20"/>
  <c r="D126" i="20"/>
  <c r="E125" i="20"/>
  <c r="D125" i="20"/>
  <c r="E123" i="20"/>
  <c r="D123" i="20"/>
  <c r="E122" i="20"/>
  <c r="D122" i="20"/>
  <c r="E121" i="20"/>
  <c r="D121" i="20"/>
  <c r="E119" i="20"/>
  <c r="D119" i="20"/>
  <c r="E117" i="20"/>
  <c r="D117" i="20"/>
  <c r="E116" i="20"/>
  <c r="D116" i="20"/>
  <c r="E113" i="20"/>
  <c r="D113" i="20"/>
  <c r="E111" i="20"/>
  <c r="D111" i="20"/>
  <c r="E109" i="20"/>
  <c r="D109" i="20"/>
  <c r="E108" i="20"/>
  <c r="D108" i="20"/>
  <c r="E107" i="20"/>
  <c r="D107" i="20"/>
  <c r="E104" i="20"/>
  <c r="D104" i="20"/>
  <c r="E103" i="20"/>
  <c r="D103" i="20"/>
  <c r="E102" i="20"/>
  <c r="D102" i="20"/>
  <c r="E101" i="20"/>
  <c r="D101" i="20"/>
  <c r="E97" i="20"/>
  <c r="D97" i="20"/>
  <c r="E95" i="20"/>
  <c r="D95" i="20"/>
  <c r="E92" i="20"/>
  <c r="D92" i="20"/>
  <c r="E89" i="20"/>
  <c r="D89" i="20"/>
  <c r="E87" i="20"/>
  <c r="D87" i="20"/>
  <c r="E86" i="20"/>
  <c r="D86" i="20"/>
  <c r="E85" i="20"/>
  <c r="D85" i="20"/>
  <c r="E83" i="20"/>
  <c r="D83" i="20"/>
  <c r="E81" i="20"/>
  <c r="D81" i="20"/>
  <c r="E80" i="20"/>
  <c r="D80" i="20"/>
  <c r="E79" i="20"/>
  <c r="D79" i="20"/>
  <c r="E78" i="20"/>
  <c r="D78" i="20"/>
  <c r="E77" i="20"/>
  <c r="D77" i="20"/>
  <c r="E75" i="20"/>
  <c r="D75" i="20"/>
  <c r="E73" i="20"/>
  <c r="D73" i="20"/>
  <c r="E71" i="20"/>
  <c r="D71" i="20"/>
  <c r="E69" i="20"/>
  <c r="D69" i="20"/>
  <c r="E67" i="20"/>
  <c r="D67" i="20"/>
  <c r="E66" i="20"/>
  <c r="D66" i="20"/>
  <c r="E65" i="20"/>
  <c r="D65" i="20"/>
  <c r="E63" i="20"/>
  <c r="D63" i="20"/>
  <c r="E62" i="20"/>
  <c r="D62" i="20"/>
  <c r="E61" i="20"/>
  <c r="D61" i="20"/>
  <c r="E60" i="20"/>
  <c r="D60" i="20"/>
  <c r="E59" i="20"/>
  <c r="D59" i="20"/>
  <c r="E57" i="20"/>
  <c r="D57" i="20"/>
  <c r="E56" i="20"/>
  <c r="D56" i="20"/>
  <c r="E55" i="20"/>
  <c r="D55" i="20"/>
  <c r="E54" i="20"/>
  <c r="D54" i="20"/>
  <c r="E53" i="20"/>
  <c r="D53" i="20"/>
  <c r="E50" i="20"/>
  <c r="D50" i="20"/>
  <c r="E47" i="20"/>
  <c r="D47" i="20"/>
  <c r="E45" i="20"/>
  <c r="D45" i="20"/>
  <c r="E43" i="20"/>
  <c r="D43" i="20"/>
  <c r="E41" i="20"/>
  <c r="D41" i="20"/>
  <c r="E39" i="20"/>
  <c r="D39" i="20"/>
  <c r="E38" i="20"/>
  <c r="D38" i="20"/>
  <c r="E37" i="20"/>
  <c r="D37" i="20"/>
  <c r="E36" i="20"/>
  <c r="D36" i="20"/>
  <c r="E35" i="20"/>
  <c r="D35" i="20"/>
  <c r="E33" i="20"/>
  <c r="D33" i="20"/>
  <c r="E31" i="20"/>
  <c r="D31" i="20"/>
  <c r="E30" i="20"/>
  <c r="D30" i="20"/>
  <c r="E29" i="20"/>
  <c r="D29" i="20"/>
  <c r="E27" i="20"/>
  <c r="D27" i="20"/>
  <c r="E26" i="20"/>
  <c r="D26" i="20"/>
  <c r="E25" i="20"/>
  <c r="D25" i="20"/>
  <c r="E23" i="20"/>
  <c r="D23" i="20"/>
  <c r="E21" i="20"/>
  <c r="D21" i="20"/>
  <c r="E18" i="20"/>
  <c r="D18" i="20"/>
  <c r="E17" i="20"/>
  <c r="D17" i="20"/>
  <c r="E15" i="20"/>
  <c r="D15" i="20"/>
  <c r="E13" i="20"/>
  <c r="D13" i="20"/>
  <c r="E11" i="20"/>
  <c r="D11" i="20"/>
  <c r="E9" i="20"/>
  <c r="D9" i="20"/>
  <c r="E8" i="20"/>
  <c r="D8" i="20"/>
  <c r="E7" i="20"/>
  <c r="D7" i="20"/>
  <c r="E6" i="20"/>
  <c r="D6" i="20"/>
  <c r="E5" i="20"/>
  <c r="D5" i="20"/>
  <c r="E10" i="20"/>
  <c r="D91" i="20"/>
  <c r="E91" i="20"/>
  <c r="D169" i="20"/>
  <c r="E169" i="20"/>
  <c r="E19" i="20"/>
  <c r="E49" i="20"/>
  <c r="E115" i="20"/>
  <c r="D115" i="20"/>
  <c r="D49" i="20"/>
  <c r="D19" i="20"/>
  <c r="N12" i="7"/>
  <c r="N13" i="7"/>
  <c r="N12" i="8" l="1"/>
  <c r="N12" i="10"/>
  <c r="E12" i="20"/>
  <c r="I7" i="22"/>
  <c r="I8" i="22"/>
  <c r="I5" i="22"/>
  <c r="J6" i="22"/>
  <c r="I6" i="22"/>
  <c r="J6" i="20"/>
  <c r="I8" i="21"/>
  <c r="I7" i="21"/>
  <c r="I5" i="21"/>
  <c r="I6" i="21"/>
  <c r="J6" i="21"/>
  <c r="I6" i="20"/>
  <c r="M12" i="8" l="1"/>
  <c r="M12" i="10"/>
  <c r="D12" i="20"/>
  <c r="N14" i="7"/>
  <c r="M10" i="7"/>
  <c r="N13" i="8" l="1"/>
  <c r="N13" i="10"/>
  <c r="M11" i="7"/>
  <c r="D10" i="20" s="1"/>
  <c r="M13" i="8" l="1"/>
  <c r="E14" i="20"/>
  <c r="M13" i="10"/>
  <c r="D14" i="20"/>
  <c r="N15" i="7"/>
  <c r="S8" i="15"/>
  <c r="M12" i="7"/>
  <c r="D9" i="15"/>
  <c r="E9" i="15"/>
  <c r="N14" i="8" l="1"/>
  <c r="N14" i="10"/>
  <c r="M13" i="7"/>
  <c r="M14" i="7" s="1"/>
  <c r="M14" i="8" l="1"/>
  <c r="M14" i="10"/>
  <c r="N16" i="7"/>
  <c r="E16" i="20" s="1"/>
  <c r="M15" i="7"/>
  <c r="M16" i="7" s="1"/>
  <c r="D16" i="20" s="1"/>
  <c r="N15" i="8" l="1"/>
  <c r="N15" i="10"/>
  <c r="H6" i="15"/>
  <c r="H7" i="15"/>
  <c r="G8" i="15"/>
  <c r="G7" i="15"/>
  <c r="M90" i="7"/>
  <c r="N90" i="7"/>
  <c r="M15" i="8" l="1"/>
  <c r="N16" i="8"/>
  <c r="M16" i="8"/>
  <c r="M15" i="10"/>
  <c r="N16" i="10"/>
  <c r="M16" i="10"/>
  <c r="N17" i="7"/>
  <c r="H9" i="15"/>
  <c r="V6" i="15"/>
  <c r="V8" i="15"/>
  <c r="G9" i="15"/>
  <c r="M17" i="8" l="1"/>
  <c r="N17" i="8"/>
  <c r="M17" i="10"/>
  <c r="N17" i="10"/>
  <c r="M17" i="7"/>
  <c r="E20" i="20" l="1"/>
  <c r="D20" i="20"/>
  <c r="N18" i="7"/>
  <c r="N18" i="8" l="1"/>
  <c r="N18" i="10"/>
  <c r="M18" i="7"/>
  <c r="M18" i="8" l="1"/>
  <c r="N19" i="8"/>
  <c r="M19" i="8"/>
  <c r="M18" i="10"/>
  <c r="N19" i="10"/>
  <c r="M19" i="10"/>
  <c r="N19" i="7"/>
  <c r="E22" i="20" s="1"/>
  <c r="M20" i="8" l="1"/>
  <c r="N20" i="8"/>
  <c r="N20" i="10"/>
  <c r="M19" i="7"/>
  <c r="D22" i="20" s="1"/>
  <c r="M20" i="7" l="1"/>
  <c r="N20" i="7"/>
  <c r="N21" i="8" l="1"/>
  <c r="N21" i="10"/>
  <c r="M21" i="8" l="1"/>
  <c r="M21" i="10"/>
  <c r="N21" i="7"/>
  <c r="N22" i="8" l="1"/>
  <c r="N22" i="10"/>
  <c r="M21" i="7"/>
  <c r="M22" i="8" l="1"/>
  <c r="N23" i="8"/>
  <c r="E28" i="22" s="1"/>
  <c r="M23" i="8"/>
  <c r="D28" i="22" s="1"/>
  <c r="E24" i="20"/>
  <c r="M22" i="10"/>
  <c r="N23" i="10"/>
  <c r="E28" i="21" s="1"/>
  <c r="M23" i="10"/>
  <c r="D28" i="21" s="1"/>
  <c r="D24" i="20"/>
  <c r="N22" i="7"/>
  <c r="M22" i="7" l="1"/>
  <c r="N24" i="8" l="1"/>
  <c r="N24" i="10"/>
  <c r="N23" i="7"/>
  <c r="M24" i="8" l="1"/>
  <c r="M24" i="10"/>
  <c r="E28" i="20"/>
  <c r="M23" i="7"/>
  <c r="D28" i="20" s="1"/>
  <c r="N25" i="8" l="1"/>
  <c r="N25" i="10"/>
  <c r="N24" i="7"/>
  <c r="M25" i="8" l="1"/>
  <c r="N26" i="8"/>
  <c r="E34" i="22" s="1"/>
  <c r="M26" i="8"/>
  <c r="D34" i="22" s="1"/>
  <c r="M25" i="10"/>
  <c r="N26" i="10"/>
  <c r="E34" i="21" s="1"/>
  <c r="M26" i="10"/>
  <c r="D34" i="21" s="1"/>
  <c r="M24" i="7"/>
  <c r="N27" i="8" l="1"/>
  <c r="E40" i="22" s="1"/>
  <c r="M27" i="8"/>
  <c r="D40" i="22" s="1"/>
  <c r="E32" i="20"/>
  <c r="N27" i="10"/>
  <c r="E40" i="21" s="1"/>
  <c r="M27" i="10"/>
  <c r="D40" i="21" s="1"/>
  <c r="D32" i="20"/>
  <c r="N25" i="7"/>
  <c r="M25" i="7" l="1"/>
  <c r="N28" i="8" l="1"/>
  <c r="N28" i="10"/>
  <c r="N26" i="7"/>
  <c r="E34" i="20" s="1"/>
  <c r="M28" i="8" l="1"/>
  <c r="M28" i="10"/>
  <c r="M26" i="7"/>
  <c r="D34" i="20" s="1"/>
  <c r="N29" i="8" l="1"/>
  <c r="N29" i="10"/>
  <c r="N27" i="7"/>
  <c r="M29" i="8" l="1"/>
  <c r="N30" i="8"/>
  <c r="E46" i="22" s="1"/>
  <c r="M30" i="8"/>
  <c r="D46" i="22" s="1"/>
  <c r="M29" i="10"/>
  <c r="N30" i="10"/>
  <c r="E46" i="21" s="1"/>
  <c r="M30" i="10"/>
  <c r="D46" i="21" s="1"/>
  <c r="E42" i="20"/>
  <c r="E40" i="20"/>
  <c r="M27" i="7"/>
  <c r="D40" i="20" s="1"/>
  <c r="D42" i="20" l="1"/>
  <c r="N28" i="7"/>
  <c r="N31" i="8" l="1"/>
  <c r="N31" i="10"/>
  <c r="M28" i="7"/>
  <c r="M31" i="8" l="1"/>
  <c r="E44" i="20"/>
  <c r="M31" i="10"/>
  <c r="D44" i="20"/>
  <c r="N29" i="7"/>
  <c r="N32" i="8" l="1"/>
  <c r="N32" i="10"/>
  <c r="M29" i="7"/>
  <c r="M32" i="8" l="1"/>
  <c r="M33" i="8"/>
  <c r="N33" i="8"/>
  <c r="M32" i="10"/>
  <c r="M33" i="10"/>
  <c r="N33" i="10"/>
  <c r="N30" i="7"/>
  <c r="E46" i="20" l="1"/>
  <c r="M30" i="7"/>
  <c r="D46" i="20" s="1"/>
  <c r="N34" i="8" l="1"/>
  <c r="N34" i="10"/>
  <c r="N31" i="7"/>
  <c r="M34" i="8" l="1"/>
  <c r="N35" i="8"/>
  <c r="E52" i="22" s="1"/>
  <c r="M35" i="8"/>
  <c r="D52" i="22" s="1"/>
  <c r="M34" i="10"/>
  <c r="N35" i="10"/>
  <c r="E52" i="21" s="1"/>
  <c r="M35" i="10"/>
  <c r="D52" i="21" s="1"/>
  <c r="M31" i="7"/>
  <c r="N36" i="8" l="1"/>
  <c r="E58" i="22" s="1"/>
  <c r="M36" i="8"/>
  <c r="D58" i="22" s="1"/>
  <c r="E48" i="20"/>
  <c r="N36" i="10"/>
  <c r="E58" i="21" s="1"/>
  <c r="M36" i="10"/>
  <c r="D58" i="21" s="1"/>
  <c r="D48" i="20"/>
  <c r="N32" i="7"/>
  <c r="N37" i="8" l="1"/>
  <c r="E64" i="22" s="1"/>
  <c r="M37" i="8"/>
  <c r="D64" i="22" s="1"/>
  <c r="N37" i="10"/>
  <c r="E64" i="21" s="1"/>
  <c r="M37" i="10"/>
  <c r="D64" i="21" s="1"/>
  <c r="M32" i="7"/>
  <c r="N33" i="7" l="1"/>
  <c r="N38" i="8" l="1"/>
  <c r="N38" i="10"/>
  <c r="M33" i="7"/>
  <c r="M38" i="8" l="1"/>
  <c r="E51" i="20"/>
  <c r="M38" i="10"/>
  <c r="D51" i="20"/>
  <c r="N34" i="7"/>
  <c r="N39" i="8" l="1"/>
  <c r="N39" i="10"/>
  <c r="M34" i="7"/>
  <c r="M39" i="8" l="1"/>
  <c r="M39" i="10"/>
  <c r="N35" i="7"/>
  <c r="E52" i="20" s="1"/>
  <c r="N40" i="8" l="1"/>
  <c r="N40" i="10"/>
  <c r="M35" i="7"/>
  <c r="D52" i="20" s="1"/>
  <c r="M40" i="8" l="1"/>
  <c r="N41" i="8"/>
  <c r="E70" i="22" s="1"/>
  <c r="M41" i="8"/>
  <c r="D70" i="22" s="1"/>
  <c r="M40" i="10"/>
  <c r="N41" i="10"/>
  <c r="E70" i="21" s="1"/>
  <c r="M41" i="10"/>
  <c r="D70" i="21" s="1"/>
  <c r="N36" i="7"/>
  <c r="E58" i="20" s="1"/>
  <c r="M36" i="7" l="1"/>
  <c r="D58" i="20" s="1"/>
  <c r="N42" i="8" l="1"/>
  <c r="N42" i="10"/>
  <c r="N37" i="7"/>
  <c r="M42" i="8" l="1"/>
  <c r="M42" i="10"/>
  <c r="E64" i="20"/>
  <c r="M37" i="7"/>
  <c r="D64" i="20" s="1"/>
  <c r="N43" i="8" l="1"/>
  <c r="N43" i="10"/>
  <c r="N38" i="7"/>
  <c r="M43" i="8" l="1"/>
  <c r="M43" i="10"/>
  <c r="M38" i="7"/>
  <c r="N44" i="8" l="1"/>
  <c r="N44" i="10"/>
  <c r="N39" i="7"/>
  <c r="M44" i="8" l="1"/>
  <c r="N45" i="8"/>
  <c r="E76" i="22" s="1"/>
  <c r="M45" i="8"/>
  <c r="D76" i="22" s="1"/>
  <c r="M44" i="10"/>
  <c r="N45" i="10"/>
  <c r="E76" i="21" s="1"/>
  <c r="M45" i="10"/>
  <c r="D76" i="21" s="1"/>
  <c r="M39" i="7"/>
  <c r="N46" i="8" l="1"/>
  <c r="E82" i="22" s="1"/>
  <c r="M46" i="8"/>
  <c r="D82" i="22" s="1"/>
  <c r="E68" i="20"/>
  <c r="N46" i="10"/>
  <c r="E82" i="21" s="1"/>
  <c r="M46" i="10"/>
  <c r="D82" i="21" s="1"/>
  <c r="D68" i="20"/>
  <c r="N40" i="7"/>
  <c r="M40" i="7" l="1"/>
  <c r="N47" i="8" l="1"/>
  <c r="N47" i="10"/>
  <c r="N41" i="7"/>
  <c r="M47" i="8" l="1"/>
  <c r="M47" i="10"/>
  <c r="E70" i="20"/>
  <c r="M41" i="7"/>
  <c r="D70" i="20" s="1"/>
  <c r="N48" i="8" l="1"/>
  <c r="N48" i="10"/>
  <c r="N42" i="7"/>
  <c r="M48" i="8" l="1"/>
  <c r="N49" i="8"/>
  <c r="E88" i="22" s="1"/>
  <c r="M49" i="8"/>
  <c r="D88" i="22" s="1"/>
  <c r="M48" i="10"/>
  <c r="N49" i="10"/>
  <c r="E88" i="21" s="1"/>
  <c r="M49" i="10"/>
  <c r="D88" i="21" s="1"/>
  <c r="M42" i="7"/>
  <c r="M50" i="8" l="1"/>
  <c r="N50" i="8"/>
  <c r="E72" i="20"/>
  <c r="M50" i="10"/>
  <c r="N50" i="10"/>
  <c r="D72" i="20"/>
  <c r="N43" i="7"/>
  <c r="M43" i="7" l="1"/>
  <c r="N51" i="8" l="1"/>
  <c r="E74" i="20"/>
  <c r="N51" i="10"/>
  <c r="D74" i="20"/>
  <c r="N44" i="7"/>
  <c r="M51" i="8" l="1"/>
  <c r="M51" i="10"/>
  <c r="M44" i="7"/>
  <c r="N52" i="8" l="1"/>
  <c r="N52" i="10"/>
  <c r="N45" i="7"/>
  <c r="E76" i="20" s="1"/>
  <c r="M52" i="8" l="1"/>
  <c r="N53" i="8"/>
  <c r="E94" i="22" s="1"/>
  <c r="M53" i="8"/>
  <c r="D94" i="22" s="1"/>
  <c r="M52" i="10"/>
  <c r="N53" i="10"/>
  <c r="E94" i="21" s="1"/>
  <c r="M53" i="10"/>
  <c r="D94" i="21" s="1"/>
  <c r="M45" i="7"/>
  <c r="D76" i="20" s="1"/>
  <c r="N46" i="7" l="1"/>
  <c r="N54" i="8" l="1"/>
  <c r="N54" i="10"/>
  <c r="E82" i="20"/>
  <c r="M46" i="7"/>
  <c r="D82" i="20" s="1"/>
  <c r="M54" i="8" l="1"/>
  <c r="M54" i="10"/>
  <c r="N47" i="7"/>
  <c r="N55" i="8" l="1"/>
  <c r="N55" i="10"/>
  <c r="M47" i="7"/>
  <c r="M55" i="8" l="1"/>
  <c r="E84" i="20"/>
  <c r="M55" i="10"/>
  <c r="D84" i="20"/>
  <c r="N48" i="7"/>
  <c r="N56" i="8" l="1"/>
  <c r="N56" i="10"/>
  <c r="M48" i="7"/>
  <c r="M56" i="8" l="1"/>
  <c r="N57" i="8"/>
  <c r="E100" i="22" s="1"/>
  <c r="M57" i="8"/>
  <c r="D100" i="22" s="1"/>
  <c r="M56" i="10"/>
  <c r="N57" i="10"/>
  <c r="E100" i="21" s="1"/>
  <c r="M57" i="10"/>
  <c r="D100" i="21" s="1"/>
  <c r="N49" i="7"/>
  <c r="E88" i="20" s="1"/>
  <c r="M49" i="7" l="1"/>
  <c r="D88" i="20" s="1"/>
  <c r="N58" i="8" l="1"/>
  <c r="J8" i="22"/>
  <c r="N58" i="10"/>
  <c r="N50" i="7"/>
  <c r="M58" i="8" l="1"/>
  <c r="N59" i="8"/>
  <c r="E106" i="22" s="1"/>
  <c r="M59" i="8"/>
  <c r="D106" i="22" s="1"/>
  <c r="J8" i="21"/>
  <c r="M58" i="10"/>
  <c r="N59" i="10"/>
  <c r="E106" i="21" s="1"/>
  <c r="M59" i="10"/>
  <c r="D106" i="21" s="1"/>
  <c r="M50" i="7"/>
  <c r="E90" i="20" l="1"/>
  <c r="D90" i="20"/>
  <c r="N51" i="7"/>
  <c r="N60" i="8" l="1"/>
  <c r="N60" i="10"/>
  <c r="M51" i="7"/>
  <c r="M60" i="8" l="1"/>
  <c r="E93" i="20"/>
  <c r="M60" i="10"/>
  <c r="D93" i="20"/>
  <c r="N52" i="7"/>
  <c r="N61" i="8" l="1"/>
  <c r="N61" i="10"/>
  <c r="M52" i="7"/>
  <c r="M61" i="8" l="1"/>
  <c r="N62" i="8"/>
  <c r="E112" i="22" s="1"/>
  <c r="M62" i="8"/>
  <c r="D112" i="22" s="1"/>
  <c r="M61" i="10"/>
  <c r="N62" i="10"/>
  <c r="E112" i="21" s="1"/>
  <c r="M62" i="10"/>
  <c r="D112" i="21" s="1"/>
  <c r="N53" i="7"/>
  <c r="M63" i="8" l="1"/>
  <c r="N63" i="8"/>
  <c r="M63" i="10"/>
  <c r="N63" i="10"/>
  <c r="E96" i="20"/>
  <c r="E94" i="20"/>
  <c r="M53" i="7"/>
  <c r="D94" i="20" s="1"/>
  <c r="D96" i="20" l="1"/>
  <c r="N54" i="7"/>
  <c r="N64" i="8" l="1"/>
  <c r="N64" i="10"/>
  <c r="M54" i="7"/>
  <c r="M64" i="8" l="1"/>
  <c r="N65" i="8"/>
  <c r="E118" i="22" s="1"/>
  <c r="M65" i="8"/>
  <c r="D118" i="22" s="1"/>
  <c r="E98" i="20"/>
  <c r="M64" i="10"/>
  <c r="N65" i="10"/>
  <c r="E118" i="21" s="1"/>
  <c r="M65" i="10"/>
  <c r="D118" i="21" s="1"/>
  <c r="D98" i="20"/>
  <c r="N55" i="7"/>
  <c r="M55" i="7" l="1"/>
  <c r="N66" i="8" l="1"/>
  <c r="E99" i="20"/>
  <c r="N66" i="10"/>
  <c r="D99" i="20"/>
  <c r="N56" i="7"/>
  <c r="M66" i="8" l="1"/>
  <c r="M66" i="10"/>
  <c r="M56" i="7"/>
  <c r="N67" i="8" l="1"/>
  <c r="N67" i="10"/>
  <c r="N57" i="7"/>
  <c r="M67" i="8" l="1"/>
  <c r="N68" i="8"/>
  <c r="E124" i="22" s="1"/>
  <c r="M68" i="8"/>
  <c r="D124" i="22" s="1"/>
  <c r="M67" i="10"/>
  <c r="N68" i="10"/>
  <c r="E124" i="21" s="1"/>
  <c r="M68" i="10"/>
  <c r="D124" i="21" s="1"/>
  <c r="E100" i="20"/>
  <c r="M57" i="7"/>
  <c r="D100" i="20" s="1"/>
  <c r="N69" i="8" l="1"/>
  <c r="E130" i="22" s="1"/>
  <c r="M69" i="8"/>
  <c r="D130" i="22" s="1"/>
  <c r="N69" i="10"/>
  <c r="E130" i="21" s="1"/>
  <c r="M69" i="10"/>
  <c r="D130" i="21" s="1"/>
  <c r="Q7" i="15"/>
  <c r="E105" i="20"/>
  <c r="J8" i="20" s="1"/>
  <c r="N58" i="7"/>
  <c r="N70" i="8" l="1"/>
  <c r="E136" i="22" s="1"/>
  <c r="M70" i="8"/>
  <c r="D136" i="22" s="1"/>
  <c r="N70" i="10"/>
  <c r="E136" i="21" s="1"/>
  <c r="M70" i="10"/>
  <c r="D136" i="21" s="1"/>
  <c r="D105" i="20"/>
  <c r="I8" i="20" s="1"/>
  <c r="Q9" i="15"/>
  <c r="P9" i="15"/>
  <c r="M58" i="7"/>
  <c r="N59" i="7" l="1"/>
  <c r="N71" i="8" l="1"/>
  <c r="N71" i="10"/>
  <c r="E106" i="20"/>
  <c r="M59" i="7"/>
  <c r="D106" i="20" s="1"/>
  <c r="M71" i="8" l="1"/>
  <c r="M71" i="10"/>
  <c r="N60" i="7"/>
  <c r="N72" i="8" l="1"/>
  <c r="N72" i="10"/>
  <c r="M60" i="7"/>
  <c r="M72" i="8" l="1"/>
  <c r="E110" i="20"/>
  <c r="M72" i="10"/>
  <c r="D110" i="20"/>
  <c r="N61" i="7"/>
  <c r="N73" i="8" l="1"/>
  <c r="N73" i="10"/>
  <c r="M61" i="7"/>
  <c r="M73" i="8" l="1"/>
  <c r="N74" i="8"/>
  <c r="E142" i="22" s="1"/>
  <c r="M74" i="8"/>
  <c r="D142" i="22" s="1"/>
  <c r="M73" i="10"/>
  <c r="N74" i="10"/>
  <c r="E142" i="21" s="1"/>
  <c r="M74" i="10"/>
  <c r="D142" i="21" s="1"/>
  <c r="N62" i="7"/>
  <c r="E112" i="20" s="1"/>
  <c r="M62" i="7" l="1"/>
  <c r="D112" i="20" s="1"/>
  <c r="N75" i="8" l="1"/>
  <c r="N75" i="10"/>
  <c r="N63" i="7"/>
  <c r="M75" i="8" l="1"/>
  <c r="M75" i="10"/>
  <c r="M63" i="7"/>
  <c r="N76" i="8" l="1"/>
  <c r="E114" i="20"/>
  <c r="N76" i="10"/>
  <c r="D114" i="20"/>
  <c r="N64" i="7"/>
  <c r="M76" i="8" l="1"/>
  <c r="M76" i="10"/>
  <c r="M64" i="7"/>
  <c r="N77" i="8" l="1"/>
  <c r="N77" i="10"/>
  <c r="N65" i="7"/>
  <c r="M77" i="8" l="1"/>
  <c r="N78" i="8"/>
  <c r="E148" i="22" s="1"/>
  <c r="M78" i="8"/>
  <c r="D148" i="22" s="1"/>
  <c r="M77" i="10"/>
  <c r="N78" i="10"/>
  <c r="E148" i="21" s="1"/>
  <c r="M78" i="10"/>
  <c r="D148" i="21" s="1"/>
  <c r="E118" i="20"/>
  <c r="M65" i="7"/>
  <c r="D118" i="20" s="1"/>
  <c r="N79" i="8" l="1"/>
  <c r="E154" i="22" s="1"/>
  <c r="M79" i="8"/>
  <c r="D154" i="22" s="1"/>
  <c r="N79" i="10"/>
  <c r="E154" i="21" s="1"/>
  <c r="M79" i="10"/>
  <c r="D154" i="21" s="1"/>
  <c r="N66" i="7"/>
  <c r="M66" i="7" l="1"/>
  <c r="N80" i="8" l="1"/>
  <c r="E120" i="20"/>
  <c r="N80" i="10"/>
  <c r="D120" i="20"/>
  <c r="N67" i="7"/>
  <c r="M80" i="8" l="1"/>
  <c r="M80" i="10"/>
  <c r="N68" i="7"/>
  <c r="E124" i="20" s="1"/>
  <c r="M67" i="7"/>
  <c r="M68" i="7" s="1"/>
  <c r="D124" i="20" s="1"/>
  <c r="N81" i="8" l="1"/>
  <c r="N81" i="10"/>
  <c r="N69" i="7"/>
  <c r="E130" i="20" s="1"/>
  <c r="M69" i="7"/>
  <c r="D130" i="20" s="1"/>
  <c r="M81" i="8" l="1"/>
  <c r="M81" i="10"/>
  <c r="N70" i="7"/>
  <c r="M70" i="7"/>
  <c r="D136" i="20" s="1"/>
  <c r="N82" i="8" l="1"/>
  <c r="J7" i="22"/>
  <c r="N82" i="10"/>
  <c r="E136" i="20"/>
  <c r="N71" i="7"/>
  <c r="M71" i="7"/>
  <c r="M82" i="8" l="1"/>
  <c r="N83" i="8"/>
  <c r="E160" i="22" s="1"/>
  <c r="M83" i="8"/>
  <c r="D160" i="22" s="1"/>
  <c r="J7" i="21"/>
  <c r="M82" i="10"/>
  <c r="N83" i="10"/>
  <c r="E160" i="21" s="1"/>
  <c r="M83" i="10"/>
  <c r="D160" i="21" s="1"/>
  <c r="E138" i="20"/>
  <c r="D138" i="20"/>
  <c r="N72" i="7"/>
  <c r="M72" i="7"/>
  <c r="N84" i="8" l="1"/>
  <c r="E166" i="22" s="1"/>
  <c r="M84" i="8"/>
  <c r="D166" i="22" s="1"/>
  <c r="N84" i="10"/>
  <c r="E166" i="21" s="1"/>
  <c r="M84" i="10"/>
  <c r="D166" i="21" s="1"/>
  <c r="N73" i="7"/>
  <c r="M85" i="8" l="1"/>
  <c r="N85" i="8"/>
  <c r="E140" i="20"/>
  <c r="M85" i="10"/>
  <c r="N85" i="10"/>
  <c r="N74" i="7"/>
  <c r="D140" i="20" l="1"/>
  <c r="M73" i="7"/>
  <c r="M74" i="7" s="1"/>
  <c r="D142" i="20" s="1"/>
  <c r="E142" i="20"/>
  <c r="N75" i="7"/>
  <c r="M75" i="7"/>
  <c r="N86" i="8" l="1"/>
  <c r="N86" i="10"/>
  <c r="E146" i="20"/>
  <c r="D146" i="20"/>
  <c r="N76" i="7"/>
  <c r="M76" i="7"/>
  <c r="M86" i="8" l="1"/>
  <c r="J90" i="8"/>
  <c r="P90" i="8" s="1"/>
  <c r="M86" i="10"/>
  <c r="N77" i="7"/>
  <c r="N87" i="8" l="1"/>
  <c r="J5" i="22"/>
  <c r="E144" i="20"/>
  <c r="N87" i="10"/>
  <c r="J90" i="10"/>
  <c r="P90" i="10" s="1"/>
  <c r="N78" i="7"/>
  <c r="E148" i="20" s="1"/>
  <c r="I90" i="8" l="1"/>
  <c r="O90" i="8" s="1"/>
  <c r="M87" i="8"/>
  <c r="N88" i="8"/>
  <c r="E172" i="22" s="1"/>
  <c r="M88" i="8"/>
  <c r="D172" i="22" s="1"/>
  <c r="J5" i="21"/>
  <c r="D144" i="20"/>
  <c r="M77" i="7"/>
  <c r="M78" i="7" s="1"/>
  <c r="D148" i="20" s="1"/>
  <c r="I90" i="10"/>
  <c r="O90" i="10" s="1"/>
  <c r="M87" i="10"/>
  <c r="N88" i="10"/>
  <c r="E172" i="21" s="1"/>
  <c r="M88" i="10"/>
  <c r="D172" i="21" s="1"/>
  <c r="N79" i="7"/>
  <c r="M79" i="7"/>
  <c r="D154" i="20" s="1"/>
  <c r="T8" i="15" l="1"/>
  <c r="W8" i="15" s="1"/>
  <c r="E154" i="20"/>
  <c r="N80" i="7"/>
  <c r="M80" i="7"/>
  <c r="W6" i="15" l="1"/>
  <c r="N81" i="7"/>
  <c r="M81" i="7"/>
  <c r="E158" i="20" l="1"/>
  <c r="J7" i="20" s="1"/>
  <c r="D158" i="20"/>
  <c r="I7" i="20" s="1"/>
  <c r="N7" i="15"/>
  <c r="N82" i="7"/>
  <c r="M82" i="7"/>
  <c r="N9" i="15" l="1"/>
  <c r="N83" i="7"/>
  <c r="E160" i="20" s="1"/>
  <c r="M83" i="7"/>
  <c r="D160" i="20" s="1"/>
  <c r="M9" i="15" l="1"/>
  <c r="N84" i="7"/>
  <c r="E166" i="20" s="1"/>
  <c r="M84" i="7"/>
  <c r="D166" i="20" s="1"/>
  <c r="N85" i="7" l="1"/>
  <c r="M85" i="7"/>
  <c r="N86" i="7" l="1"/>
  <c r="M86" i="7"/>
  <c r="E168" i="20" l="1"/>
  <c r="J5" i="20" s="1"/>
  <c r="D168" i="20"/>
  <c r="I5" i="20" s="1"/>
  <c r="K7" i="15"/>
  <c r="J90" i="7"/>
  <c r="P90" i="7" s="1"/>
  <c r="N87" i="7"/>
  <c r="M87" i="7"/>
  <c r="K9" i="15" l="1"/>
  <c r="T7" i="15"/>
  <c r="I90" i="7"/>
  <c r="O90" i="7" s="1"/>
  <c r="N88" i="7"/>
  <c r="E172" i="20" s="1"/>
  <c r="M88" i="7"/>
  <c r="D172" i="20" s="1"/>
  <c r="J9" i="15" l="1"/>
  <c r="S7" i="15"/>
  <c r="T9" i="15"/>
  <c r="W7" i="15"/>
  <c r="W9" i="15" l="1"/>
  <c r="V7" i="15"/>
  <c r="S9" i="15"/>
  <c r="V9" i="1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tc={66B192D7-3692-4DA0-B8FD-F7175DAA5884}</author>
    <author>tc={F3937641-39E0-4569-8448-7F6AB6404BFB}</author>
  </authors>
  <commentList>
    <comment ref="G5" authorId="0" shapeId="0" xr:uid="{66B192D7-3692-4DA0-B8FD-F7175DAA58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NF do fornecedor ou
Romaneio do nosso sistema</t>
      </text>
    </comment>
    <comment ref="K5" authorId="1" shapeId="0" xr:uid="{F3937641-39E0-4569-8448-7F6AB6404BF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NF de transferência ou
Ordem de produção do nosso sistema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tc={A13DF2F0-C527-4D9E-903E-725CD2273F50}</author>
    <author>tc={CBB8B1F0-D197-4EF2-B71C-B5C1EF5D9FD1}</author>
  </authors>
  <commentList>
    <comment ref="G5" authorId="0" shapeId="0" xr:uid="{A13DF2F0-C527-4D9E-903E-725CD2273F5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NF do fornecedor ou
Romaneio do nosso sistema</t>
      </text>
    </comment>
    <comment ref="K5" authorId="1" shapeId="0" xr:uid="{CBB8B1F0-D197-4EF2-B71C-B5C1EF5D9FD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NF de transferência ou
Ordem de produção do nosso sistema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tc={0A088650-11E0-48FC-AAB6-5349F9466327}</author>
    <author>tc={34648179-BE88-4090-90E2-4DC55045EF16}</author>
  </authors>
  <commentList>
    <comment ref="G5" authorId="0" shapeId="0" xr:uid="{0A088650-11E0-48FC-AAB6-5349F946632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NF do fornecedor ou
Romaneio do nosso sistema</t>
      </text>
    </comment>
    <comment ref="K5" authorId="1" shapeId="0" xr:uid="{34648179-BE88-4090-90E2-4DC55045EF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NF de transferência ou
Ordem de produção do nosso sistema</t>
      </text>
    </comment>
  </commentList>
</comments>
</file>

<file path=xl/sharedStrings.xml><?xml version="1.0" encoding="utf-8"?>
<sst xmlns="http://schemas.openxmlformats.org/spreadsheetml/2006/main" count="1104" uniqueCount="80">
  <si>
    <t>DATA</t>
  </si>
  <si>
    <t>HISTORICO</t>
  </si>
  <si>
    <t>KG</t>
  </si>
  <si>
    <t>SALDO</t>
  </si>
  <si>
    <t>PRODUÇÃO</t>
  </si>
  <si>
    <t>QT PC</t>
  </si>
  <si>
    <t>CONTAGEM</t>
  </si>
  <si>
    <t>TOTAL (Saldo inicial+entrad-saidas)</t>
  </si>
  <si>
    <t>NF/OR</t>
  </si>
  <si>
    <t>NF/RO</t>
  </si>
  <si>
    <t>TOTAL</t>
  </si>
  <si>
    <t>KG ATUAL</t>
  </si>
  <si>
    <t>PC ATUAL</t>
  </si>
  <si>
    <t>DESCRIÇÃO</t>
  </si>
  <si>
    <t>TOTAL KG</t>
  </si>
  <si>
    <t>ENTRADAS KG</t>
  </si>
  <si>
    <t>ENTRADAS PC</t>
  </si>
  <si>
    <t>PC</t>
  </si>
  <si>
    <t>TOTAL PC</t>
  </si>
  <si>
    <t>COMPRA</t>
  </si>
  <si>
    <t>TRANSF</t>
  </si>
  <si>
    <t>SAÍDAS - PRODUÇÕES</t>
  </si>
  <si>
    <t>SAÍDAS - TRANSFERENCIAS</t>
  </si>
  <si>
    <t>SALDO DO DIA</t>
  </si>
  <si>
    <t>VENDA</t>
  </si>
  <si>
    <t>SAÍDAS - VENDAS</t>
  </si>
  <si>
    <t>(PROD + TRANSF + VENDA)</t>
  </si>
  <si>
    <t>AUXILIAR
PROCV</t>
  </si>
  <si>
    <t>OBSERVAÇÕES</t>
  </si>
  <si>
    <t>KG INICIAL</t>
  </si>
  <si>
    <t>PC INICIAL</t>
  </si>
  <si>
    <t>KG SAÍDA</t>
  </si>
  <si>
    <t>PC SAÍDA</t>
  </si>
  <si>
    <t>KG ENTRADA</t>
  </si>
  <si>
    <t>PC ENTRADA</t>
  </si>
  <si>
    <t>QT</t>
  </si>
  <si>
    <t>1059-PQ10</t>
  </si>
  <si>
    <t>44965|TRANSF</t>
  </si>
  <si>
    <t>CANCELADA</t>
  </si>
  <si>
    <t>CONTROLE DE ENTRADAS E SAÍDAS CD - JANEIRO ATÉ 22/02/2023 - SISTEMA</t>
  </si>
  <si>
    <t>MOVIMENTAÇÕES</t>
  </si>
  <si>
    <t>FORNECEDORES</t>
  </si>
  <si>
    <t>FILIAIS</t>
  </si>
  <si>
    <t>FULANO</t>
  </si>
  <si>
    <t>CIGRANO</t>
  </si>
  <si>
    <t>PEUDRANO</t>
  </si>
  <si>
    <t>UNIDADE 1</t>
  </si>
  <si>
    <t>UNIDADE 2</t>
  </si>
  <si>
    <t>UNIDADE 3</t>
  </si>
  <si>
    <t>OUTRA</t>
  </si>
  <si>
    <t xml:space="preserve">   </t>
  </si>
  <si>
    <t>FORNECEDOR</t>
  </si>
  <si>
    <t>DESTINATARIO</t>
  </si>
  <si>
    <t>CLIENTES</t>
  </si>
  <si>
    <t>MARIA</t>
  </si>
  <si>
    <t>JOÃO</t>
  </si>
  <si>
    <t>JOAQUI</t>
  </si>
  <si>
    <t>ENZO</t>
  </si>
  <si>
    <t>VALENTINA</t>
  </si>
  <si>
    <t>ENTRADAS</t>
  </si>
  <si>
    <t>SAÍDAS</t>
  </si>
  <si>
    <t>DESTINATARIOS</t>
  </si>
  <si>
    <t>calculo fluxo de estoque</t>
  </si>
  <si>
    <t>CD</t>
  </si>
  <si>
    <t>MOVIMENTAÇÃO</t>
  </si>
  <si>
    <t>CONTROLE DE ESTOQUE PRODUTO 01 - FEVEREIRO 2003</t>
  </si>
  <si>
    <t>PRODUTO 01</t>
  </si>
  <si>
    <t>TOTAIS - PRODUTO 01</t>
  </si>
  <si>
    <t>CONTROLE DE ESTOQUE PRODUTO 02 - FEVEREIRO 2003</t>
  </si>
  <si>
    <t>RESUMO SINTETICO PRODUTO 02 - FEVEREIRO 2003</t>
  </si>
  <si>
    <t>RESUMO SINTETICO PRODUTO 01 - FEVEREIRO 2003</t>
  </si>
  <si>
    <t>TOTAIS - PRODUTO 02</t>
  </si>
  <si>
    <t>CONTROLE DE ESTOQUE PRODUTO 03 - FEVEREIRO 2003</t>
  </si>
  <si>
    <t>TOTAIS - PRODUTO 03</t>
  </si>
  <si>
    <t>SALDO INCIAL</t>
  </si>
  <si>
    <t>SALDO ATUAL</t>
  </si>
  <si>
    <t>PRODUTO 02</t>
  </si>
  <si>
    <t>PRODUTO 03</t>
  </si>
  <si>
    <t>RESUMO SINTETICO PRODUTO 03 - FEVEREIRO 2003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</si>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</sst>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#,##0.00_ ;\-#,##0.00\ "/>
    <numFmt numFmtId="165" formatCode="_-* #,##0_-;\-* #,##0_-;_-* &quot;-&quot;??_-;_-@_-"/>
    <numFmt numFmtId="166" formatCode="_-* #,##0.000_-;\-* #,##0.00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96">
    <xf numFmtId="0" fontId="0" fillId="0" borderId="0" xfId="0"/>
    <xf numFmtId="0" fontId="1" fillId="3" borderId="2" xfId="0" applyFont="1" applyFill="1" applyBorder="1"/>
    <xf numFmtId="0" fontId="1" fillId="4" borderId="2" xfId="0" applyFont="1" applyFill="1" applyBorder="1"/>
    <xf numFmtId="0" fontId="1" fillId="2" borderId="2" xfId="0" applyFont="1" applyFill="1" applyBorder="1"/>
    <xf numFmtId="0" fontId="0" fillId="0" borderId="0" xfId="0" applyAlignment="1">
      <alignment wrapText="1"/>
    </xf>
    <xf numFmtId="43" fontId="1" fillId="3" borderId="2" xfId="1" applyFont="1" applyFill="1" applyBorder="1"/>
    <xf numFmtId="43" fontId="0" fillId="3" borderId="3" xfId="1" applyFont="1" applyFill="1" applyBorder="1"/>
    <xf numFmtId="43" fontId="0" fillId="3" borderId="1" xfId="1" applyFont="1" applyFill="1" applyBorder="1"/>
    <xf numFmtId="43" fontId="0" fillId="0" borderId="0" xfId="1" applyFont="1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164" fontId="3" fillId="4" borderId="5" xfId="1" applyNumberFormat="1" applyFont="1" applyFill="1" applyBorder="1" applyAlignment="1">
      <alignment horizontal="center" vertical="center"/>
    </xf>
    <xf numFmtId="4" fontId="4" fillId="7" borderId="2" xfId="0" applyNumberFormat="1" applyFont="1" applyFill="1" applyBorder="1" applyAlignment="1">
      <alignment horizontal="center" vertical="center"/>
    </xf>
    <xf numFmtId="0" fontId="0" fillId="7" borderId="15" xfId="0" applyFill="1" applyBorder="1"/>
    <xf numFmtId="0" fontId="0" fillId="7" borderId="20" xfId="0" applyFill="1" applyBorder="1"/>
    <xf numFmtId="4" fontId="0" fillId="0" borderId="0" xfId="0" applyNumberFormat="1"/>
    <xf numFmtId="43" fontId="0" fillId="3" borderId="14" xfId="1" applyFont="1" applyFill="1" applyBorder="1"/>
    <xf numFmtId="43" fontId="0" fillId="0" borderId="0" xfId="0" applyNumberFormat="1"/>
    <xf numFmtId="0" fontId="0" fillId="8" borderId="29" xfId="0" applyFill="1" applyBorder="1"/>
    <xf numFmtId="0" fontId="0" fillId="8" borderId="0" xfId="0" applyFill="1"/>
    <xf numFmtId="0" fontId="1" fillId="8" borderId="0" xfId="0" applyFont="1" applyFill="1" applyAlignment="1">
      <alignment horizontal="center" vertical="center"/>
    </xf>
    <xf numFmtId="43" fontId="0" fillId="8" borderId="0" xfId="1" applyFont="1" applyFill="1" applyBorder="1"/>
    <xf numFmtId="0" fontId="0" fillId="8" borderId="0" xfId="0" applyFill="1" applyAlignment="1">
      <alignment horizontal="center" vertical="center"/>
    </xf>
    <xf numFmtId="166" fontId="0" fillId="8" borderId="0" xfId="1" applyNumberFormat="1" applyFont="1" applyFill="1" applyBorder="1"/>
    <xf numFmtId="0" fontId="2" fillId="0" borderId="32" xfId="0" applyFont="1" applyBorder="1" applyAlignment="1">
      <alignment horizontal="center" vertical="top"/>
    </xf>
    <xf numFmtId="165" fontId="0" fillId="4" borderId="22" xfId="1" applyNumberFormat="1" applyFont="1" applyFill="1" applyBorder="1"/>
    <xf numFmtId="43" fontId="1" fillId="8" borderId="29" xfId="0" applyNumberFormat="1" applyFont="1" applyFill="1" applyBorder="1"/>
    <xf numFmtId="166" fontId="1" fillId="8" borderId="29" xfId="0" applyNumberFormat="1" applyFont="1" applyFill="1" applyBorder="1"/>
    <xf numFmtId="43" fontId="0" fillId="2" borderId="27" xfId="1" applyFont="1" applyFill="1" applyBorder="1"/>
    <xf numFmtId="43" fontId="0" fillId="4" borderId="27" xfId="1" applyFont="1" applyFill="1" applyBorder="1"/>
    <xf numFmtId="165" fontId="0" fillId="6" borderId="22" xfId="1" applyNumberFormat="1" applyFont="1" applyFill="1" applyBorder="1"/>
    <xf numFmtId="43" fontId="0" fillId="6" borderId="27" xfId="1" applyFont="1" applyFill="1" applyBorder="1"/>
    <xf numFmtId="165" fontId="0" fillId="2" borderId="22" xfId="1" applyNumberFormat="1" applyFont="1" applyFill="1" applyBorder="1"/>
    <xf numFmtId="0" fontId="0" fillId="8" borderId="32" xfId="0" applyFill="1" applyBorder="1"/>
    <xf numFmtId="43" fontId="0" fillId="2" borderId="3" xfId="1" applyFont="1" applyFill="1" applyBorder="1"/>
    <xf numFmtId="43" fontId="0" fillId="4" borderId="1" xfId="1" applyFont="1" applyFill="1" applyBorder="1"/>
    <xf numFmtId="43" fontId="0" fillId="2" borderId="1" xfId="1" applyFont="1" applyFill="1" applyBorder="1"/>
    <xf numFmtId="43" fontId="0" fillId="4" borderId="14" xfId="1" applyFont="1" applyFill="1" applyBorder="1"/>
    <xf numFmtId="165" fontId="0" fillId="3" borderId="1" xfId="1" applyNumberFormat="1" applyFont="1" applyFill="1" applyBorder="1"/>
    <xf numFmtId="165" fontId="0" fillId="3" borderId="14" xfId="1" applyNumberFormat="1" applyFont="1" applyFill="1" applyBorder="1"/>
    <xf numFmtId="165" fontId="0" fillId="4" borderId="1" xfId="1" applyNumberFormat="1" applyFont="1" applyFill="1" applyBorder="1"/>
    <xf numFmtId="165" fontId="0" fillId="4" borderId="14" xfId="1" applyNumberFormat="1" applyFont="1" applyFill="1" applyBorder="1"/>
    <xf numFmtId="0" fontId="0" fillId="7" borderId="11" xfId="0" applyFill="1" applyBorder="1"/>
    <xf numFmtId="0" fontId="0" fillId="7" borderId="13" xfId="0" applyFill="1" applyBorder="1"/>
    <xf numFmtId="14" fontId="0" fillId="5" borderId="24" xfId="0" applyNumberFormat="1" applyFill="1" applyBorder="1" applyAlignment="1">
      <alignment horizontal="center" vertical="top"/>
    </xf>
    <xf numFmtId="43" fontId="0" fillId="4" borderId="25" xfId="1" applyFont="1" applyFill="1" applyBorder="1"/>
    <xf numFmtId="165" fontId="0" fillId="4" borderId="25" xfId="1" applyNumberFormat="1" applyFont="1" applyFill="1" applyBorder="1"/>
    <xf numFmtId="43" fontId="0" fillId="2" borderId="25" xfId="1" applyFont="1" applyFill="1" applyBorder="1"/>
    <xf numFmtId="165" fontId="0" fillId="2" borderId="26" xfId="1" applyNumberFormat="1" applyFont="1" applyFill="1" applyBorder="1"/>
    <xf numFmtId="14" fontId="0" fillId="5" borderId="27" xfId="0" applyNumberFormat="1" applyFill="1" applyBorder="1" applyAlignment="1">
      <alignment horizontal="center" vertical="top"/>
    </xf>
    <xf numFmtId="14" fontId="0" fillId="5" borderId="27" xfId="0" applyNumberFormat="1" applyFill="1" applyBorder="1"/>
    <xf numFmtId="14" fontId="0" fillId="5" borderId="31" xfId="0" applyNumberFormat="1" applyFill="1" applyBorder="1" applyAlignment="1">
      <alignment horizontal="center" vertical="top"/>
    </xf>
    <xf numFmtId="165" fontId="0" fillId="4" borderId="5" xfId="0" applyNumberFormat="1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43" fontId="0" fillId="5" borderId="5" xfId="0" applyNumberFormat="1" applyFill="1" applyBorder="1" applyAlignment="1">
      <alignment horizontal="center" vertical="center" wrapText="1"/>
    </xf>
    <xf numFmtId="165" fontId="0" fillId="5" borderId="17" xfId="0" applyNumberFormat="1" applyFill="1" applyBorder="1" applyAlignment="1">
      <alignment horizontal="center" vertical="center"/>
    </xf>
    <xf numFmtId="0" fontId="1" fillId="6" borderId="39" xfId="0" applyFont="1" applyFill="1" applyBorder="1"/>
    <xf numFmtId="43" fontId="0" fillId="2" borderId="31" xfId="1" applyFont="1" applyFill="1" applyBorder="1"/>
    <xf numFmtId="0" fontId="1" fillId="2" borderId="2" xfId="0" applyFont="1" applyFill="1" applyBorder="1" applyAlignment="1">
      <alignment horizontal="center" vertical="center"/>
    </xf>
    <xf numFmtId="165" fontId="0" fillId="2" borderId="30" xfId="1" applyNumberFormat="1" applyFont="1" applyFill="1" applyBorder="1"/>
    <xf numFmtId="165" fontId="0" fillId="6" borderId="30" xfId="1" applyNumberFormat="1" applyFont="1" applyFill="1" applyBorder="1"/>
    <xf numFmtId="0" fontId="1" fillId="6" borderId="2" xfId="0" applyFont="1" applyFill="1" applyBorder="1" applyAlignment="1">
      <alignment horizontal="center" vertical="center"/>
    </xf>
    <xf numFmtId="43" fontId="0" fillId="6" borderId="31" xfId="1" applyFont="1" applyFill="1" applyBorder="1"/>
    <xf numFmtId="43" fontId="0" fillId="4" borderId="31" xfId="1" applyFont="1" applyFill="1" applyBorder="1"/>
    <xf numFmtId="0" fontId="1" fillId="4" borderId="2" xfId="0" applyFont="1" applyFill="1" applyBorder="1" applyAlignment="1">
      <alignment horizontal="center" vertical="center"/>
    </xf>
    <xf numFmtId="165" fontId="0" fillId="4" borderId="30" xfId="1" applyNumberFormat="1" applyFont="1" applyFill="1" applyBorder="1"/>
    <xf numFmtId="0" fontId="1" fillId="6" borderId="38" xfId="0" applyFont="1" applyFill="1" applyBorder="1"/>
    <xf numFmtId="43" fontId="0" fillId="3" borderId="31" xfId="1" applyFont="1" applyFill="1" applyBorder="1"/>
    <xf numFmtId="165" fontId="0" fillId="3" borderId="30" xfId="1" applyNumberFormat="1" applyFont="1" applyFill="1" applyBorder="1"/>
    <xf numFmtId="43" fontId="0" fillId="3" borderId="27" xfId="1" applyFont="1" applyFill="1" applyBorder="1"/>
    <xf numFmtId="165" fontId="0" fillId="3" borderId="22" xfId="1" applyNumberFormat="1" applyFont="1" applyFill="1" applyBorder="1"/>
    <xf numFmtId="43" fontId="0" fillId="2" borderId="34" xfId="1" applyFont="1" applyFill="1" applyBorder="1"/>
    <xf numFmtId="43" fontId="3" fillId="2" borderId="34" xfId="1" applyFont="1" applyFill="1" applyBorder="1"/>
    <xf numFmtId="43" fontId="3" fillId="2" borderId="33" xfId="1" applyFont="1" applyFill="1" applyBorder="1"/>
    <xf numFmtId="0" fontId="1" fillId="5" borderId="8" xfId="0" applyFont="1" applyFill="1" applyBorder="1"/>
    <xf numFmtId="43" fontId="1" fillId="5" borderId="35" xfId="1" applyFont="1" applyFill="1" applyBorder="1"/>
    <xf numFmtId="43" fontId="1" fillId="5" borderId="28" xfId="1" applyFont="1" applyFill="1" applyBorder="1"/>
    <xf numFmtId="165" fontId="1" fillId="5" borderId="23" xfId="0" applyNumberFormat="1" applyFont="1" applyFill="1" applyBorder="1"/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43" fontId="0" fillId="6" borderId="31" xfId="1" applyFont="1" applyFill="1" applyBorder="1" applyAlignment="1">
      <alignment horizontal="center" vertical="center"/>
    </xf>
    <xf numFmtId="165" fontId="0" fillId="6" borderId="30" xfId="1" applyNumberFormat="1" applyFont="1" applyFill="1" applyBorder="1" applyAlignment="1">
      <alignment horizontal="center" vertical="center"/>
    </xf>
    <xf numFmtId="43" fontId="0" fillId="6" borderId="27" xfId="1" applyFont="1" applyFill="1" applyBorder="1" applyAlignment="1">
      <alignment horizontal="center" vertical="center"/>
    </xf>
    <xf numFmtId="165" fontId="0" fillId="6" borderId="22" xfId="1" applyNumberFormat="1" applyFont="1" applyFill="1" applyBorder="1" applyAlignment="1">
      <alignment horizontal="center" vertical="center"/>
    </xf>
    <xf numFmtId="43" fontId="0" fillId="4" borderId="3" xfId="1" applyFont="1" applyFill="1" applyBorder="1"/>
    <xf numFmtId="43" fontId="0" fillId="5" borderId="1" xfId="1" applyFont="1" applyFill="1" applyBorder="1"/>
    <xf numFmtId="14" fontId="0" fillId="5" borderId="1" xfId="0" applyNumberFormat="1" applyFill="1" applyBorder="1"/>
    <xf numFmtId="0" fontId="0" fillId="7" borderId="15" xfId="0" applyFill="1" applyBorder="1" applyAlignment="1">
      <alignment horizontal="left"/>
    </xf>
    <xf numFmtId="0" fontId="0" fillId="7" borderId="20" xfId="0" applyFill="1" applyBorder="1" applyAlignment="1">
      <alignment horizontal="left"/>
    </xf>
    <xf numFmtId="14" fontId="0" fillId="0" borderId="0" xfId="0" applyNumberFormat="1"/>
    <xf numFmtId="14" fontId="0" fillId="5" borderId="40" xfId="0" applyNumberFormat="1" applyFill="1" applyBorder="1" applyAlignment="1">
      <alignment horizontal="center" vertical="top"/>
    </xf>
    <xf numFmtId="14" fontId="0" fillId="5" borderId="41" xfId="0" applyNumberFormat="1" applyFill="1" applyBorder="1" applyAlignment="1">
      <alignment horizontal="center" vertical="top"/>
    </xf>
    <xf numFmtId="14" fontId="0" fillId="5" borderId="42" xfId="0" applyNumberFormat="1" applyFill="1" applyBorder="1" applyAlignment="1">
      <alignment horizontal="center" vertical="top"/>
    </xf>
    <xf numFmtId="14" fontId="0" fillId="5" borderId="42" xfId="0" applyNumberFormat="1" applyFill="1" applyBorder="1"/>
    <xf numFmtId="0" fontId="0" fillId="5" borderId="1" xfId="0" applyFill="1" applyBorder="1"/>
    <xf numFmtId="0" fontId="0" fillId="9" borderId="1" xfId="0" applyFill="1" applyBorder="1"/>
    <xf numFmtId="0" fontId="0" fillId="5" borderId="22" xfId="0" applyFill="1" applyBorder="1"/>
    <xf numFmtId="14" fontId="0" fillId="9" borderId="27" xfId="0" applyNumberFormat="1" applyFill="1" applyBorder="1"/>
    <xf numFmtId="0" fontId="0" fillId="9" borderId="22" xfId="0" applyFill="1" applyBorder="1"/>
    <xf numFmtId="14" fontId="0" fillId="5" borderId="24" xfId="0" applyNumberFormat="1" applyFill="1" applyBorder="1"/>
    <xf numFmtId="0" fontId="0" fillId="5" borderId="25" xfId="0" applyFill="1" applyBorder="1"/>
    <xf numFmtId="0" fontId="0" fillId="5" borderId="26" xfId="0" applyFill="1" applyBorder="1"/>
    <xf numFmtId="14" fontId="0" fillId="14" borderId="28" xfId="0" applyNumberFormat="1" applyFill="1" applyBorder="1"/>
    <xf numFmtId="0" fontId="0" fillId="14" borderId="21" xfId="0" applyFill="1" applyBorder="1"/>
    <xf numFmtId="0" fontId="0" fillId="14" borderId="23" xfId="0" applyFill="1" applyBorder="1"/>
    <xf numFmtId="4" fontId="0" fillId="3" borderId="5" xfId="0" applyNumberFormat="1" applyFill="1" applyBorder="1" applyAlignment="1">
      <alignment horizontal="center" vertical="center"/>
    </xf>
    <xf numFmtId="165" fontId="0" fillId="3" borderId="5" xfId="0" applyNumberFormat="1" applyFill="1" applyBorder="1" applyAlignment="1">
      <alignment horizontal="center" vertical="center"/>
    </xf>
    <xf numFmtId="43" fontId="0" fillId="9" borderId="1" xfId="1" applyFont="1" applyFill="1" applyBorder="1"/>
    <xf numFmtId="43" fontId="0" fillId="14" borderId="21" xfId="1" applyFont="1" applyFill="1" applyBorder="1"/>
    <xf numFmtId="14" fontId="0" fillId="5" borderId="37" xfId="0" applyNumberFormat="1" applyFill="1" applyBorder="1"/>
    <xf numFmtId="14" fontId="0" fillId="5" borderId="36" xfId="0" applyNumberFormat="1" applyFill="1" applyBorder="1"/>
    <xf numFmtId="43" fontId="0" fillId="2" borderId="14" xfId="1" applyFont="1" applyFill="1" applyBorder="1"/>
    <xf numFmtId="165" fontId="0" fillId="2" borderId="43" xfId="1" applyNumberFormat="1" applyFont="1" applyFill="1" applyBorder="1"/>
    <xf numFmtId="0" fontId="0" fillId="5" borderId="3" xfId="0" applyFill="1" applyBorder="1" applyAlignment="1">
      <alignment horizontal="center" vertical="center"/>
    </xf>
    <xf numFmtId="165" fontId="4" fillId="7" borderId="2" xfId="0" applyNumberFormat="1" applyFont="1" applyFill="1" applyBorder="1" applyAlignment="1">
      <alignment horizontal="center" vertical="center"/>
    </xf>
    <xf numFmtId="43" fontId="0" fillId="3" borderId="25" xfId="1" applyFont="1" applyFill="1" applyBorder="1"/>
    <xf numFmtId="165" fontId="0" fillId="3" borderId="25" xfId="1" applyNumberFormat="1" applyFont="1" applyFill="1" applyBorder="1"/>
    <xf numFmtId="165" fontId="0" fillId="3" borderId="3" xfId="1" applyNumberFormat="1" applyFont="1" applyFill="1" applyBorder="1"/>
    <xf numFmtId="165" fontId="0" fillId="4" borderId="3" xfId="1" applyNumberFormat="1" applyFont="1" applyFill="1" applyBorder="1"/>
    <xf numFmtId="0" fontId="0" fillId="10" borderId="13" xfId="0" applyFill="1" applyBorder="1"/>
    <xf numFmtId="0" fontId="0" fillId="11" borderId="5" xfId="0" applyFill="1" applyBorder="1"/>
    <xf numFmtId="0" fontId="0" fillId="11" borderId="13" xfId="0" applyFill="1" applyBorder="1"/>
    <xf numFmtId="0" fontId="1" fillId="12" borderId="12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5" borderId="0" xfId="0" applyFill="1"/>
    <xf numFmtId="0" fontId="0" fillId="9" borderId="0" xfId="0" applyFill="1"/>
    <xf numFmtId="43" fontId="0" fillId="5" borderId="0" xfId="1" applyFont="1" applyFill="1"/>
    <xf numFmtId="43" fontId="0" fillId="9" borderId="0" xfId="1" applyFont="1" applyFill="1"/>
    <xf numFmtId="165" fontId="0" fillId="0" borderId="0" xfId="0" applyNumberFormat="1"/>
    <xf numFmtId="165" fontId="0" fillId="0" borderId="0" xfId="0" applyNumberFormat="1" applyAlignment="1">
      <alignment horizontal="center"/>
    </xf>
    <xf numFmtId="43" fontId="0" fillId="0" borderId="0" xfId="0" applyNumberFormat="1" applyAlignment="1">
      <alignment horizontal="center"/>
    </xf>
    <xf numFmtId="0" fontId="1" fillId="0" borderId="0" xfId="0" applyFont="1"/>
    <xf numFmtId="49" fontId="0" fillId="0" borderId="0" xfId="0" applyNumberFormat="1"/>
    <xf numFmtId="0" fontId="0" fillId="7" borderId="12" xfId="0" applyFill="1" applyBorder="1"/>
    <xf numFmtId="0" fontId="0" fillId="10" borderId="4" xfId="0" applyFill="1" applyBorder="1"/>
    <xf numFmtId="0" fontId="0" fillId="10" borderId="12" xfId="0" applyFill="1" applyBorder="1"/>
    <xf numFmtId="0" fontId="0" fillId="11" borderId="4" xfId="0" applyFill="1" applyBorder="1"/>
    <xf numFmtId="0" fontId="0" fillId="11" borderId="12" xfId="0" applyFill="1" applyBorder="1"/>
    <xf numFmtId="0" fontId="0" fillId="9" borderId="4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top"/>
    </xf>
    <xf numFmtId="0" fontId="5" fillId="5" borderId="11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top"/>
    </xf>
    <xf numFmtId="0" fontId="4" fillId="3" borderId="12" xfId="0" applyFont="1" applyFill="1" applyBorder="1" applyAlignment="1">
      <alignment horizontal="center" vertical="top"/>
    </xf>
    <xf numFmtId="0" fontId="4" fillId="6" borderId="11" xfId="0" applyFont="1" applyFill="1" applyBorder="1" applyAlignment="1">
      <alignment horizontal="center" vertical="top"/>
    </xf>
    <xf numFmtId="0" fontId="4" fillId="6" borderId="12" xfId="0" applyFont="1" applyFill="1" applyBorder="1" applyAlignment="1">
      <alignment horizontal="center" vertical="top"/>
    </xf>
    <xf numFmtId="0" fontId="4" fillId="4" borderId="11" xfId="0" applyFont="1" applyFill="1" applyBorder="1" applyAlignment="1">
      <alignment horizontal="center" vertical="top" wrapText="1"/>
    </xf>
    <xf numFmtId="0" fontId="4" fillId="4" borderId="12" xfId="0" applyFont="1" applyFill="1" applyBorder="1" applyAlignment="1">
      <alignment horizontal="center" vertical="top"/>
    </xf>
    <xf numFmtId="0" fontId="2" fillId="6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center" vertical="top"/>
    </xf>
    <xf numFmtId="0" fontId="0" fillId="7" borderId="15" xfId="0" applyFill="1" applyBorder="1" applyAlignment="1">
      <alignment horizontal="left"/>
    </xf>
    <xf numFmtId="0" fontId="0" fillId="7" borderId="20" xfId="0" applyFill="1" applyBorder="1" applyAlignment="1">
      <alignment horizontal="left"/>
    </xf>
    <xf numFmtId="165" fontId="0" fillId="7" borderId="15" xfId="0" applyNumberFormat="1" applyFill="1" applyBorder="1" applyAlignment="1">
      <alignment horizontal="left" vertical="center"/>
    </xf>
    <xf numFmtId="165" fontId="0" fillId="7" borderId="20" xfId="0" applyNumberFormat="1" applyFill="1" applyBorder="1" applyAlignment="1">
      <alignment horizontal="left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top" wrapText="1"/>
    </xf>
    <xf numFmtId="0" fontId="1" fillId="5" borderId="10" xfId="0" applyFont="1" applyFill="1" applyBorder="1" applyAlignment="1">
      <alignment horizontal="center" vertical="top"/>
    </xf>
    <xf numFmtId="0" fontId="1" fillId="7" borderId="11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 vertical="top"/>
    </xf>
    <xf numFmtId="0" fontId="1" fillId="5" borderId="8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0" fillId="7" borderId="18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" fillId="13" borderId="6" xfId="0" applyFont="1" applyFill="1" applyBorder="1" applyAlignment="1">
      <alignment horizontal="center"/>
    </xf>
    <xf numFmtId="0" fontId="4" fillId="6" borderId="0" xfId="0" applyFont="1" applyFill="1" applyAlignment="1">
      <alignment horizontal="center" vertical="center"/>
    </xf>
  </cellXfs>
  <cellStyles count="4">
    <cellStyle name="Moeda 2" xfId="3" xr:uid="{8042CE4A-94BD-47CB-9FD0-97292CA89643}"/>
    <cellStyle name="Normal" xfId="0" builtinId="0"/>
    <cellStyle name="Vírgula" xfId="1" builtinId="3"/>
    <cellStyle name="Vírgula 2" xfId="2" xr:uid="{5E439EBB-DBC4-4D46-84D6-697E1031A696}"/>
  </cellStyles>
  <dxfs count="12"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DEEE7"/>
      <color rgb="FFFCE7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PRODUTO 02'!A1"/><Relationship Id="rId7" Type="http://schemas.openxmlformats.org/officeDocument/2006/relationships/hyperlink" Target="#'3-SINTETICO'!A1"/><Relationship Id="rId2" Type="http://schemas.openxmlformats.org/officeDocument/2006/relationships/hyperlink" Target="#'PRODUTO 01'!A1"/><Relationship Id="rId1" Type="http://schemas.openxmlformats.org/officeDocument/2006/relationships/hyperlink" Target="#RESUMO!A1"/><Relationship Id="rId6" Type="http://schemas.openxmlformats.org/officeDocument/2006/relationships/hyperlink" Target="#'2-SINTETICO'!A1"/><Relationship Id="rId5" Type="http://schemas.openxmlformats.org/officeDocument/2006/relationships/hyperlink" Target="#'1-SINTETICO'!A1"/><Relationship Id="rId4" Type="http://schemas.openxmlformats.org/officeDocument/2006/relationships/hyperlink" Target="#'PRODUTO 03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PRODUTO 02'!A1"/><Relationship Id="rId7" Type="http://schemas.openxmlformats.org/officeDocument/2006/relationships/hyperlink" Target="#'3-SINTETICO'!A1"/><Relationship Id="rId2" Type="http://schemas.openxmlformats.org/officeDocument/2006/relationships/hyperlink" Target="#'PRODUTO 01'!A1"/><Relationship Id="rId1" Type="http://schemas.openxmlformats.org/officeDocument/2006/relationships/hyperlink" Target="#RESUMO!A1"/><Relationship Id="rId6" Type="http://schemas.openxmlformats.org/officeDocument/2006/relationships/hyperlink" Target="#'2-SINTETICO'!A1"/><Relationship Id="rId5" Type="http://schemas.openxmlformats.org/officeDocument/2006/relationships/hyperlink" Target="#'1-SINTETICO'!A1"/><Relationship Id="rId4" Type="http://schemas.openxmlformats.org/officeDocument/2006/relationships/hyperlink" Target="#'PRODUTO 03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PRODUTO 02'!A1"/><Relationship Id="rId7" Type="http://schemas.openxmlformats.org/officeDocument/2006/relationships/hyperlink" Target="#'3-SINTETICO'!A1"/><Relationship Id="rId2" Type="http://schemas.openxmlformats.org/officeDocument/2006/relationships/hyperlink" Target="#'PRODUTO 01'!A1"/><Relationship Id="rId1" Type="http://schemas.openxmlformats.org/officeDocument/2006/relationships/hyperlink" Target="#RESUMO!A1"/><Relationship Id="rId6" Type="http://schemas.openxmlformats.org/officeDocument/2006/relationships/hyperlink" Target="#'2-SINTETICO'!A1"/><Relationship Id="rId5" Type="http://schemas.openxmlformats.org/officeDocument/2006/relationships/hyperlink" Target="#'1-SINTETICO'!A1"/><Relationship Id="rId4" Type="http://schemas.openxmlformats.org/officeDocument/2006/relationships/hyperlink" Target="#'PRODUTO 03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PRODUTO 02'!A1"/><Relationship Id="rId7" Type="http://schemas.openxmlformats.org/officeDocument/2006/relationships/hyperlink" Target="#'3-SINTETICO'!A1"/><Relationship Id="rId2" Type="http://schemas.openxmlformats.org/officeDocument/2006/relationships/hyperlink" Target="#'PRODUTO 01'!A1"/><Relationship Id="rId1" Type="http://schemas.openxmlformats.org/officeDocument/2006/relationships/hyperlink" Target="#RESUMO!A1"/><Relationship Id="rId6" Type="http://schemas.openxmlformats.org/officeDocument/2006/relationships/hyperlink" Target="#'2-SINTETICO'!A1"/><Relationship Id="rId5" Type="http://schemas.openxmlformats.org/officeDocument/2006/relationships/hyperlink" Target="#'1-SINTETICO'!A1"/><Relationship Id="rId4" Type="http://schemas.openxmlformats.org/officeDocument/2006/relationships/hyperlink" Target="#'PRODUTO 03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'PRODUTO 02'!A1"/><Relationship Id="rId7" Type="http://schemas.openxmlformats.org/officeDocument/2006/relationships/hyperlink" Target="#'3-SINTETICO'!A1"/><Relationship Id="rId2" Type="http://schemas.openxmlformats.org/officeDocument/2006/relationships/hyperlink" Target="#'PRODUTO 01'!A1"/><Relationship Id="rId1" Type="http://schemas.openxmlformats.org/officeDocument/2006/relationships/hyperlink" Target="#RESUMO!A1"/><Relationship Id="rId6" Type="http://schemas.openxmlformats.org/officeDocument/2006/relationships/hyperlink" Target="#'2-SINTETICO'!A1"/><Relationship Id="rId5" Type="http://schemas.openxmlformats.org/officeDocument/2006/relationships/hyperlink" Target="#'1-SINTETICO'!A1"/><Relationship Id="rId4" Type="http://schemas.openxmlformats.org/officeDocument/2006/relationships/hyperlink" Target="#'PRODUTO 03'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'PRODUTO 02'!A1"/><Relationship Id="rId7" Type="http://schemas.openxmlformats.org/officeDocument/2006/relationships/hyperlink" Target="#'3-SINTETICO'!A1"/><Relationship Id="rId2" Type="http://schemas.openxmlformats.org/officeDocument/2006/relationships/hyperlink" Target="#'PRODUTO 01'!A1"/><Relationship Id="rId1" Type="http://schemas.openxmlformats.org/officeDocument/2006/relationships/hyperlink" Target="#RESUMO!A1"/><Relationship Id="rId6" Type="http://schemas.openxmlformats.org/officeDocument/2006/relationships/hyperlink" Target="#'2-SINTETICO'!A1"/><Relationship Id="rId5" Type="http://schemas.openxmlformats.org/officeDocument/2006/relationships/hyperlink" Target="#'1-SINTETICO'!A1"/><Relationship Id="rId4" Type="http://schemas.openxmlformats.org/officeDocument/2006/relationships/hyperlink" Target="#'PRODUTO 03'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'PRODUTO 02'!A1"/><Relationship Id="rId7" Type="http://schemas.openxmlformats.org/officeDocument/2006/relationships/hyperlink" Target="#'3-SINTETICO'!A1"/><Relationship Id="rId2" Type="http://schemas.openxmlformats.org/officeDocument/2006/relationships/hyperlink" Target="#'PRODUTO 01'!A1"/><Relationship Id="rId1" Type="http://schemas.openxmlformats.org/officeDocument/2006/relationships/hyperlink" Target="#RESUMO!A1"/><Relationship Id="rId6" Type="http://schemas.openxmlformats.org/officeDocument/2006/relationships/hyperlink" Target="#'2-SINTETICO'!A1"/><Relationship Id="rId5" Type="http://schemas.openxmlformats.org/officeDocument/2006/relationships/hyperlink" Target="#'1-SINTETICO'!A1"/><Relationship Id="rId4" Type="http://schemas.openxmlformats.org/officeDocument/2006/relationships/hyperlink" Target="#'PRODUTO 03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28575</xdr:rowOff>
    </xdr:from>
    <xdr:to>
      <xdr:col>9</xdr:col>
      <xdr:colOff>409651</xdr:colOff>
      <xdr:row>0</xdr:row>
      <xdr:rowOff>381000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1A2CE5-3DC3-423A-BA46-AE6C5F4F4D35}"/>
            </a:ext>
          </a:extLst>
        </xdr:cNvPr>
        <xdr:cNvSpPr/>
      </xdr:nvSpPr>
      <xdr:spPr>
        <a:xfrm>
          <a:off x="133198" y="28575"/>
          <a:ext cx="5675071" cy="3524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CONTROLE</a:t>
          </a:r>
          <a:r>
            <a:rPr lang="pt-BR" sz="1100" baseline="0"/>
            <a:t> DE ESTOQUE</a:t>
          </a:r>
          <a:endParaRPr lang="pt-BR" sz="1100"/>
        </a:p>
      </xdr:txBody>
    </xdr:sp>
    <xdr:clientData/>
  </xdr:twoCellAnchor>
  <xdr:twoCellAnchor>
    <xdr:from>
      <xdr:col>1</xdr:col>
      <xdr:colOff>28575</xdr:colOff>
      <xdr:row>0</xdr:row>
      <xdr:rowOff>400050</xdr:rowOff>
    </xdr:from>
    <xdr:to>
      <xdr:col>3</xdr:col>
      <xdr:colOff>28575</xdr:colOff>
      <xdr:row>0</xdr:row>
      <xdr:rowOff>895350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5D01500-5349-453A-B7EB-58EF15D214D3}"/>
            </a:ext>
          </a:extLst>
        </xdr:cNvPr>
        <xdr:cNvSpPr/>
      </xdr:nvSpPr>
      <xdr:spPr>
        <a:xfrm>
          <a:off x="114300" y="400050"/>
          <a:ext cx="1285875" cy="4953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MOVIMENTAÇÕES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 PRODUTO 01</a:t>
          </a:r>
        </a:p>
      </xdr:txBody>
    </xdr:sp>
    <xdr:clientData/>
  </xdr:twoCellAnchor>
  <xdr:twoCellAnchor>
    <xdr:from>
      <xdr:col>3</xdr:col>
      <xdr:colOff>47625</xdr:colOff>
      <xdr:row>0</xdr:row>
      <xdr:rowOff>400050</xdr:rowOff>
    </xdr:from>
    <xdr:to>
      <xdr:col>4</xdr:col>
      <xdr:colOff>552450</xdr:colOff>
      <xdr:row>0</xdr:row>
      <xdr:rowOff>895350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F25E1E5-AB25-45AE-9878-CD991506E50E}"/>
            </a:ext>
          </a:extLst>
        </xdr:cNvPr>
        <xdr:cNvSpPr/>
      </xdr:nvSpPr>
      <xdr:spPr>
        <a:xfrm>
          <a:off x="1419225" y="400050"/>
          <a:ext cx="1285875" cy="4953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MOVIMENTAÇÕES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 PRODUTO 02</a:t>
          </a:r>
        </a:p>
      </xdr:txBody>
    </xdr:sp>
    <xdr:clientData/>
  </xdr:twoCellAnchor>
  <xdr:twoCellAnchor>
    <xdr:from>
      <xdr:col>4</xdr:col>
      <xdr:colOff>578815</xdr:colOff>
      <xdr:row>0</xdr:row>
      <xdr:rowOff>400050</xdr:rowOff>
    </xdr:from>
    <xdr:to>
      <xdr:col>7</xdr:col>
      <xdr:colOff>93040</xdr:colOff>
      <xdr:row>0</xdr:row>
      <xdr:rowOff>895350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8B72BDA-45C7-4168-820C-694345546B56}"/>
            </a:ext>
          </a:extLst>
        </xdr:cNvPr>
        <xdr:cNvSpPr/>
      </xdr:nvSpPr>
      <xdr:spPr>
        <a:xfrm>
          <a:off x="2941625" y="400050"/>
          <a:ext cx="1460068" cy="4953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MOVIMENTAÇÕES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 PRODUTO 03</a:t>
          </a:r>
        </a:p>
      </xdr:txBody>
    </xdr:sp>
    <xdr:clientData/>
  </xdr:twoCellAnchor>
  <xdr:twoCellAnchor>
    <xdr:from>
      <xdr:col>1</xdr:col>
      <xdr:colOff>28575</xdr:colOff>
      <xdr:row>0</xdr:row>
      <xdr:rowOff>914400</xdr:rowOff>
    </xdr:from>
    <xdr:to>
      <xdr:col>3</xdr:col>
      <xdr:colOff>28575</xdr:colOff>
      <xdr:row>0</xdr:row>
      <xdr:rowOff>1409700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1F2479C-5BE0-492A-B9EF-6D66AB0FEB4D}"/>
            </a:ext>
          </a:extLst>
        </xdr:cNvPr>
        <xdr:cNvSpPr/>
      </xdr:nvSpPr>
      <xdr:spPr>
        <a:xfrm>
          <a:off x="114300" y="914400"/>
          <a:ext cx="1285875" cy="4953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PRODUTO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 01</a:t>
          </a:r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SINTETICO</a:t>
          </a:r>
          <a:endParaRPr lang="pt-BR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47625</xdr:colOff>
      <xdr:row>0</xdr:row>
      <xdr:rowOff>914400</xdr:rowOff>
    </xdr:from>
    <xdr:to>
      <xdr:col>4</xdr:col>
      <xdr:colOff>552450</xdr:colOff>
      <xdr:row>0</xdr:row>
      <xdr:rowOff>1409700</xdr:rowOff>
    </xdr:to>
    <xdr:sp macro="" textlink="">
      <xdr:nvSpPr>
        <xdr:cNvPr id="7" name="Retângulo: Cantos Arredondados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0FFCDDF-EA2E-47D2-8144-2DCBDF963D25}"/>
            </a:ext>
          </a:extLst>
        </xdr:cNvPr>
        <xdr:cNvSpPr/>
      </xdr:nvSpPr>
      <xdr:spPr>
        <a:xfrm>
          <a:off x="1419225" y="914400"/>
          <a:ext cx="1285875" cy="4953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PRODUTO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 02</a:t>
          </a:r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SINTETICO</a:t>
          </a:r>
          <a:endParaRPr lang="pt-BR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578815</xdr:colOff>
      <xdr:row>0</xdr:row>
      <xdr:rowOff>914400</xdr:rowOff>
    </xdr:from>
    <xdr:to>
      <xdr:col>7</xdr:col>
      <xdr:colOff>93040</xdr:colOff>
      <xdr:row>0</xdr:row>
      <xdr:rowOff>1409700</xdr:rowOff>
    </xdr:to>
    <xdr:sp macro="" textlink="">
      <xdr:nvSpPr>
        <xdr:cNvPr id="8" name="Retângulo: Cantos Arredondados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CF88BB7-371F-47A5-BC23-E89BDDD7BCF0}"/>
            </a:ext>
          </a:extLst>
        </xdr:cNvPr>
        <xdr:cNvSpPr/>
      </xdr:nvSpPr>
      <xdr:spPr>
        <a:xfrm>
          <a:off x="2941625" y="914400"/>
          <a:ext cx="1460068" cy="4953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PRODUTO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 03</a:t>
          </a:r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SINTETICO</a:t>
          </a:r>
          <a:endParaRPr lang="pt-BR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119405</xdr:colOff>
      <xdr:row>0</xdr:row>
      <xdr:rowOff>400049</xdr:rowOff>
    </xdr:from>
    <xdr:to>
      <xdr:col>9</xdr:col>
      <xdr:colOff>414680</xdr:colOff>
      <xdr:row>0</xdr:row>
      <xdr:rowOff>1426464</xdr:rowOff>
    </xdr:to>
    <xdr:sp macro="" textlink="">
      <xdr:nvSpPr>
        <xdr:cNvPr id="9" name="Retângulo: Cantos Arredondados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0C2060-1E9A-4720-B6A6-A3D7B150373E}"/>
            </a:ext>
          </a:extLst>
        </xdr:cNvPr>
        <xdr:cNvSpPr/>
      </xdr:nvSpPr>
      <xdr:spPr>
        <a:xfrm>
          <a:off x="4428058" y="400049"/>
          <a:ext cx="1385240" cy="1026415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RESUMO ESTOQUE</a:t>
          </a:r>
          <a:endParaRPr lang="pt-BR" sz="1100" baseline="0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31470</xdr:colOff>
      <xdr:row>0</xdr:row>
      <xdr:rowOff>21945</xdr:rowOff>
    </xdr:from>
    <xdr:to>
      <xdr:col>8</xdr:col>
      <xdr:colOff>307238</xdr:colOff>
      <xdr:row>0</xdr:row>
      <xdr:rowOff>374370</xdr:rowOff>
    </xdr:to>
    <xdr:sp macro="" textlink="">
      <xdr:nvSpPr>
        <xdr:cNvPr id="56" name="Retângulo: Cantos Arredondados 5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E62555-B5F3-4569-AE3F-E59F1912EF6A}"/>
            </a:ext>
          </a:extLst>
        </xdr:cNvPr>
        <xdr:cNvSpPr/>
      </xdr:nvSpPr>
      <xdr:spPr>
        <a:xfrm>
          <a:off x="126568" y="21945"/>
          <a:ext cx="5667070" cy="3524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CONTROLE</a:t>
          </a:r>
          <a:r>
            <a:rPr lang="pt-BR" sz="1100" baseline="0"/>
            <a:t> DE ESTOQUE</a:t>
          </a:r>
          <a:endParaRPr lang="pt-BR" sz="1100"/>
        </a:p>
      </xdr:txBody>
    </xdr:sp>
    <xdr:clientData/>
  </xdr:twoCellAnchor>
  <xdr:twoCellAnchor>
    <xdr:from>
      <xdr:col>1</xdr:col>
      <xdr:colOff>21945</xdr:colOff>
      <xdr:row>0</xdr:row>
      <xdr:rowOff>393420</xdr:rowOff>
    </xdr:from>
    <xdr:to>
      <xdr:col>3</xdr:col>
      <xdr:colOff>593445</xdr:colOff>
      <xdr:row>0</xdr:row>
      <xdr:rowOff>888720</xdr:rowOff>
    </xdr:to>
    <xdr:sp macro="" textlink="">
      <xdr:nvSpPr>
        <xdr:cNvPr id="57" name="Retângulo: Cantos Arredondados 5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0652B47-F15A-477C-818D-182083175B52}"/>
            </a:ext>
          </a:extLst>
        </xdr:cNvPr>
        <xdr:cNvSpPr/>
      </xdr:nvSpPr>
      <xdr:spPr>
        <a:xfrm>
          <a:off x="117043" y="393420"/>
          <a:ext cx="1354226" cy="495300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MOVIMENTAÇÕES</a:t>
          </a:r>
          <a:r>
            <a:rPr lang="pt-BR" sz="1100" baseline="0">
              <a:solidFill>
                <a:schemeClr val="bg1"/>
              </a:solidFill>
            </a:rPr>
            <a:t> PRODUTO 01</a:t>
          </a:r>
        </a:p>
      </xdr:txBody>
    </xdr:sp>
    <xdr:clientData/>
  </xdr:twoCellAnchor>
  <xdr:twoCellAnchor>
    <xdr:from>
      <xdr:col>3</xdr:col>
      <xdr:colOff>612495</xdr:colOff>
      <xdr:row>0</xdr:row>
      <xdr:rowOff>393420</xdr:rowOff>
    </xdr:from>
    <xdr:to>
      <xdr:col>4</xdr:col>
      <xdr:colOff>688695</xdr:colOff>
      <xdr:row>0</xdr:row>
      <xdr:rowOff>888720</xdr:rowOff>
    </xdr:to>
    <xdr:sp macro="" textlink="">
      <xdr:nvSpPr>
        <xdr:cNvPr id="58" name="Retângulo: Cantos Arredondados 5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7FA046A-CBC3-4DB2-B5C9-5A98B24467BE}"/>
            </a:ext>
          </a:extLst>
        </xdr:cNvPr>
        <xdr:cNvSpPr/>
      </xdr:nvSpPr>
      <xdr:spPr>
        <a:xfrm>
          <a:off x="1490319" y="393420"/>
          <a:ext cx="1400251" cy="4953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MOVIMENTAÇÕES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 PRODUTO 02</a:t>
          </a:r>
        </a:p>
      </xdr:txBody>
    </xdr:sp>
    <xdr:clientData/>
  </xdr:twoCellAnchor>
  <xdr:twoCellAnchor>
    <xdr:from>
      <xdr:col>4</xdr:col>
      <xdr:colOff>707745</xdr:colOff>
      <xdr:row>0</xdr:row>
      <xdr:rowOff>393420</xdr:rowOff>
    </xdr:from>
    <xdr:to>
      <xdr:col>6</xdr:col>
      <xdr:colOff>441045</xdr:colOff>
      <xdr:row>0</xdr:row>
      <xdr:rowOff>888720</xdr:rowOff>
    </xdr:to>
    <xdr:sp macro="" textlink="">
      <xdr:nvSpPr>
        <xdr:cNvPr id="59" name="Retângulo: Cantos Arredondados 5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C68C2E7-6922-438C-AAFC-72ED8EA4F4B7}"/>
            </a:ext>
          </a:extLst>
        </xdr:cNvPr>
        <xdr:cNvSpPr/>
      </xdr:nvSpPr>
      <xdr:spPr>
        <a:xfrm>
          <a:off x="2909620" y="393420"/>
          <a:ext cx="1437742" cy="4953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MOVIMENTAÇÕES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 PRODUTO 03</a:t>
          </a:r>
        </a:p>
      </xdr:txBody>
    </xdr:sp>
    <xdr:clientData/>
  </xdr:twoCellAnchor>
  <xdr:twoCellAnchor>
    <xdr:from>
      <xdr:col>1</xdr:col>
      <xdr:colOff>21945</xdr:colOff>
      <xdr:row>0</xdr:row>
      <xdr:rowOff>907770</xdr:rowOff>
    </xdr:from>
    <xdr:to>
      <xdr:col>3</xdr:col>
      <xdr:colOff>593445</xdr:colOff>
      <xdr:row>0</xdr:row>
      <xdr:rowOff>1403070</xdr:rowOff>
    </xdr:to>
    <xdr:sp macro="" textlink="">
      <xdr:nvSpPr>
        <xdr:cNvPr id="60" name="Retângulo: Cantos Arredondados 5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72E0C26-968C-478E-B269-F526A3FB2EB5}"/>
            </a:ext>
          </a:extLst>
        </xdr:cNvPr>
        <xdr:cNvSpPr/>
      </xdr:nvSpPr>
      <xdr:spPr>
        <a:xfrm>
          <a:off x="117043" y="907770"/>
          <a:ext cx="1354226" cy="4953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PRODUTO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 01</a:t>
          </a:r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SINTETICO</a:t>
          </a:r>
          <a:endParaRPr lang="pt-BR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612495</xdr:colOff>
      <xdr:row>0</xdr:row>
      <xdr:rowOff>907770</xdr:rowOff>
    </xdr:from>
    <xdr:to>
      <xdr:col>4</xdr:col>
      <xdr:colOff>688695</xdr:colOff>
      <xdr:row>0</xdr:row>
      <xdr:rowOff>1403070</xdr:rowOff>
    </xdr:to>
    <xdr:sp macro="" textlink="">
      <xdr:nvSpPr>
        <xdr:cNvPr id="61" name="Retângulo: Cantos Arredondados 6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997F797-B3AC-4136-9E21-7FB1409835B2}"/>
            </a:ext>
          </a:extLst>
        </xdr:cNvPr>
        <xdr:cNvSpPr/>
      </xdr:nvSpPr>
      <xdr:spPr>
        <a:xfrm>
          <a:off x="1490319" y="907770"/>
          <a:ext cx="1400251" cy="4953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PRODUTO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 02</a:t>
          </a:r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SINTETICO</a:t>
          </a:r>
          <a:endParaRPr lang="pt-BR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707745</xdr:colOff>
      <xdr:row>0</xdr:row>
      <xdr:rowOff>907770</xdr:rowOff>
    </xdr:from>
    <xdr:to>
      <xdr:col>6</xdr:col>
      <xdr:colOff>441045</xdr:colOff>
      <xdr:row>0</xdr:row>
      <xdr:rowOff>1403070</xdr:rowOff>
    </xdr:to>
    <xdr:sp macro="" textlink="">
      <xdr:nvSpPr>
        <xdr:cNvPr id="62" name="Retângulo: Cantos Arredondados 6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B7CDD7E-C6E8-4AE2-A3FD-4A2E7DFA14E5}"/>
            </a:ext>
          </a:extLst>
        </xdr:cNvPr>
        <xdr:cNvSpPr/>
      </xdr:nvSpPr>
      <xdr:spPr>
        <a:xfrm>
          <a:off x="2909620" y="907770"/>
          <a:ext cx="1437742" cy="4953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PRODUTO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 03</a:t>
          </a:r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SINTETICO</a:t>
          </a:r>
          <a:endParaRPr lang="pt-BR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6</xdr:col>
      <xdr:colOff>460095</xdr:colOff>
      <xdr:row>0</xdr:row>
      <xdr:rowOff>393420</xdr:rowOff>
    </xdr:from>
    <xdr:to>
      <xdr:col>8</xdr:col>
      <xdr:colOff>289636</xdr:colOff>
      <xdr:row>0</xdr:row>
      <xdr:rowOff>1426464</xdr:rowOff>
    </xdr:to>
    <xdr:sp macro="" textlink="">
      <xdr:nvSpPr>
        <xdr:cNvPr id="63" name="Retângulo: Cantos Arredondados 6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4FE375-7815-42B2-8808-95EBCF793E67}"/>
            </a:ext>
          </a:extLst>
        </xdr:cNvPr>
        <xdr:cNvSpPr/>
      </xdr:nvSpPr>
      <xdr:spPr>
        <a:xfrm>
          <a:off x="4366412" y="393420"/>
          <a:ext cx="1409624" cy="103304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RESUMO ESTOQUE</a:t>
          </a:r>
          <a:endParaRPr lang="pt-BR" sz="1100" baseline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31470</xdr:colOff>
      <xdr:row>0</xdr:row>
      <xdr:rowOff>21945</xdr:rowOff>
    </xdr:from>
    <xdr:to>
      <xdr:col>8</xdr:col>
      <xdr:colOff>58521</xdr:colOff>
      <xdr:row>0</xdr:row>
      <xdr:rowOff>374370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821F56-5398-4380-A725-6A4D528E5AE2}"/>
            </a:ext>
          </a:extLst>
        </xdr:cNvPr>
        <xdr:cNvSpPr/>
      </xdr:nvSpPr>
      <xdr:spPr>
        <a:xfrm>
          <a:off x="126568" y="21945"/>
          <a:ext cx="5652439" cy="3524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CONTROLE</a:t>
          </a:r>
          <a:r>
            <a:rPr lang="pt-BR" sz="1100" baseline="0"/>
            <a:t> DE ESTOQUE</a:t>
          </a:r>
          <a:endParaRPr lang="pt-BR" sz="1100"/>
        </a:p>
      </xdr:txBody>
    </xdr:sp>
    <xdr:clientData/>
  </xdr:twoCellAnchor>
  <xdr:twoCellAnchor>
    <xdr:from>
      <xdr:col>1</xdr:col>
      <xdr:colOff>21945</xdr:colOff>
      <xdr:row>0</xdr:row>
      <xdr:rowOff>393420</xdr:rowOff>
    </xdr:from>
    <xdr:to>
      <xdr:col>2</xdr:col>
      <xdr:colOff>593445</xdr:colOff>
      <xdr:row>0</xdr:row>
      <xdr:rowOff>888720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DD9E42B-EFD4-42E3-A30D-87B291EFA5A2}"/>
            </a:ext>
          </a:extLst>
        </xdr:cNvPr>
        <xdr:cNvSpPr/>
      </xdr:nvSpPr>
      <xdr:spPr>
        <a:xfrm>
          <a:off x="117043" y="393420"/>
          <a:ext cx="1354226" cy="4953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MOVIMENTAÇÕES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 PRODUTO 01</a:t>
          </a:r>
        </a:p>
      </xdr:txBody>
    </xdr:sp>
    <xdr:clientData/>
  </xdr:twoCellAnchor>
  <xdr:twoCellAnchor>
    <xdr:from>
      <xdr:col>2</xdr:col>
      <xdr:colOff>612495</xdr:colOff>
      <xdr:row>0</xdr:row>
      <xdr:rowOff>393420</xdr:rowOff>
    </xdr:from>
    <xdr:to>
      <xdr:col>4</xdr:col>
      <xdr:colOff>193395</xdr:colOff>
      <xdr:row>0</xdr:row>
      <xdr:rowOff>888720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8B495D6-5CC4-43FF-A46E-9950B4E30574}"/>
            </a:ext>
          </a:extLst>
        </xdr:cNvPr>
        <xdr:cNvSpPr/>
      </xdr:nvSpPr>
      <xdr:spPr>
        <a:xfrm>
          <a:off x="1490319" y="393420"/>
          <a:ext cx="1453591" cy="4953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MOVIMENTAÇÕES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 PRODUTO 02</a:t>
          </a:r>
        </a:p>
      </xdr:txBody>
    </xdr:sp>
    <xdr:clientData/>
  </xdr:twoCellAnchor>
  <xdr:twoCellAnchor>
    <xdr:from>
      <xdr:col>4</xdr:col>
      <xdr:colOff>212445</xdr:colOff>
      <xdr:row>0</xdr:row>
      <xdr:rowOff>393420</xdr:rowOff>
    </xdr:from>
    <xdr:to>
      <xdr:col>6</xdr:col>
      <xdr:colOff>98145</xdr:colOff>
      <xdr:row>0</xdr:row>
      <xdr:rowOff>888720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AB4935E-FD8C-4402-901E-397D56C1358F}"/>
            </a:ext>
          </a:extLst>
        </xdr:cNvPr>
        <xdr:cNvSpPr/>
      </xdr:nvSpPr>
      <xdr:spPr>
        <a:xfrm>
          <a:off x="2962960" y="393420"/>
          <a:ext cx="1399947" cy="4953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MOVIMENTAÇÕES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 PRODUTO 03</a:t>
          </a:r>
        </a:p>
      </xdr:txBody>
    </xdr:sp>
    <xdr:clientData/>
  </xdr:twoCellAnchor>
  <xdr:twoCellAnchor>
    <xdr:from>
      <xdr:col>1</xdr:col>
      <xdr:colOff>21945</xdr:colOff>
      <xdr:row>0</xdr:row>
      <xdr:rowOff>907770</xdr:rowOff>
    </xdr:from>
    <xdr:to>
      <xdr:col>2</xdr:col>
      <xdr:colOff>593445</xdr:colOff>
      <xdr:row>0</xdr:row>
      <xdr:rowOff>1403070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0083C98-58CB-490F-B177-AD2F939971D5}"/>
            </a:ext>
          </a:extLst>
        </xdr:cNvPr>
        <xdr:cNvSpPr/>
      </xdr:nvSpPr>
      <xdr:spPr>
        <a:xfrm>
          <a:off x="117043" y="907770"/>
          <a:ext cx="1354226" cy="495300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PRODUTO</a:t>
          </a:r>
          <a:r>
            <a:rPr lang="pt-BR" sz="1100" baseline="0">
              <a:solidFill>
                <a:schemeClr val="bg1"/>
              </a:solidFill>
            </a:rPr>
            <a:t> 01</a:t>
          </a:r>
          <a:r>
            <a:rPr lang="pt-BR" sz="1100">
              <a:solidFill>
                <a:schemeClr val="bg1"/>
              </a:solidFill>
            </a:rPr>
            <a:t> </a:t>
          </a:r>
          <a:r>
            <a:rPr lang="pt-BR" sz="1100" baseline="0">
              <a:solidFill>
                <a:schemeClr val="bg1"/>
              </a:solidFill>
            </a:rPr>
            <a:t>SINTETICO</a:t>
          </a:r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612495</xdr:colOff>
      <xdr:row>0</xdr:row>
      <xdr:rowOff>907770</xdr:rowOff>
    </xdr:from>
    <xdr:to>
      <xdr:col>4</xdr:col>
      <xdr:colOff>193395</xdr:colOff>
      <xdr:row>0</xdr:row>
      <xdr:rowOff>1403070</xdr:rowOff>
    </xdr:to>
    <xdr:sp macro="" textlink="">
      <xdr:nvSpPr>
        <xdr:cNvPr id="7" name="Retângulo: Cantos Arredondados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D94EE08-FA85-4971-864A-79B029FADEF9}"/>
            </a:ext>
          </a:extLst>
        </xdr:cNvPr>
        <xdr:cNvSpPr/>
      </xdr:nvSpPr>
      <xdr:spPr>
        <a:xfrm>
          <a:off x="1490319" y="907770"/>
          <a:ext cx="1453591" cy="4953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PRODUTO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 02</a:t>
          </a:r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SINTETICO</a:t>
          </a:r>
          <a:endParaRPr lang="pt-BR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212445</xdr:colOff>
      <xdr:row>0</xdr:row>
      <xdr:rowOff>907770</xdr:rowOff>
    </xdr:from>
    <xdr:to>
      <xdr:col>6</xdr:col>
      <xdr:colOff>98145</xdr:colOff>
      <xdr:row>0</xdr:row>
      <xdr:rowOff>1403070</xdr:rowOff>
    </xdr:to>
    <xdr:sp macro="" textlink="">
      <xdr:nvSpPr>
        <xdr:cNvPr id="8" name="Retângulo: Cantos Arredondados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F015DA1-E48A-4F14-9B95-6557B4486BD4}"/>
            </a:ext>
          </a:extLst>
        </xdr:cNvPr>
        <xdr:cNvSpPr/>
      </xdr:nvSpPr>
      <xdr:spPr>
        <a:xfrm>
          <a:off x="2962960" y="907770"/>
          <a:ext cx="1399947" cy="4953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PRODUTO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 03</a:t>
          </a:r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SINTETICO</a:t>
          </a:r>
          <a:endParaRPr lang="pt-BR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6</xdr:col>
      <xdr:colOff>117195</xdr:colOff>
      <xdr:row>0</xdr:row>
      <xdr:rowOff>393419</xdr:rowOff>
    </xdr:from>
    <xdr:to>
      <xdr:col>8</xdr:col>
      <xdr:colOff>50520</xdr:colOff>
      <xdr:row>0</xdr:row>
      <xdr:rowOff>1433778</xdr:rowOff>
    </xdr:to>
    <xdr:sp macro="" textlink="">
      <xdr:nvSpPr>
        <xdr:cNvPr id="9" name="Retângulo: Cantos Arredondados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1C03A6-FEDC-4FBF-BD95-73D7065C1528}"/>
            </a:ext>
          </a:extLst>
        </xdr:cNvPr>
        <xdr:cNvSpPr/>
      </xdr:nvSpPr>
      <xdr:spPr>
        <a:xfrm>
          <a:off x="4381957" y="393419"/>
          <a:ext cx="1389049" cy="104035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RESUMO ESTOQUE</a:t>
          </a:r>
          <a:endParaRPr lang="pt-BR" sz="1100" baseline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28575</xdr:rowOff>
    </xdr:from>
    <xdr:to>
      <xdr:col>9</xdr:col>
      <xdr:colOff>190194</xdr:colOff>
      <xdr:row>0</xdr:row>
      <xdr:rowOff>381000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02D1B-80F5-4139-BC06-44841F23F8A6}"/>
            </a:ext>
          </a:extLst>
        </xdr:cNvPr>
        <xdr:cNvSpPr/>
      </xdr:nvSpPr>
      <xdr:spPr>
        <a:xfrm>
          <a:off x="133198" y="28575"/>
          <a:ext cx="5697015" cy="3524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CONTROLE</a:t>
          </a:r>
          <a:r>
            <a:rPr lang="pt-BR" sz="1100" baseline="0"/>
            <a:t> DE ESTOQUE</a:t>
          </a:r>
          <a:endParaRPr lang="pt-BR" sz="1100"/>
        </a:p>
      </xdr:txBody>
    </xdr:sp>
    <xdr:clientData/>
  </xdr:twoCellAnchor>
  <xdr:twoCellAnchor>
    <xdr:from>
      <xdr:col>1</xdr:col>
      <xdr:colOff>28575</xdr:colOff>
      <xdr:row>0</xdr:row>
      <xdr:rowOff>400050</xdr:rowOff>
    </xdr:from>
    <xdr:to>
      <xdr:col>3</xdr:col>
      <xdr:colOff>600075</xdr:colOff>
      <xdr:row>0</xdr:row>
      <xdr:rowOff>895350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0CF517D-60B8-4E60-842A-B1C896F9F04F}"/>
            </a:ext>
          </a:extLst>
        </xdr:cNvPr>
        <xdr:cNvSpPr/>
      </xdr:nvSpPr>
      <xdr:spPr>
        <a:xfrm>
          <a:off x="114300" y="400050"/>
          <a:ext cx="1285875" cy="4953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MOVIMENTAÇÕES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 PRODUTO 01</a:t>
          </a:r>
        </a:p>
      </xdr:txBody>
    </xdr:sp>
    <xdr:clientData/>
  </xdr:twoCellAnchor>
  <xdr:twoCellAnchor>
    <xdr:from>
      <xdr:col>3</xdr:col>
      <xdr:colOff>619125</xdr:colOff>
      <xdr:row>0</xdr:row>
      <xdr:rowOff>400050</xdr:rowOff>
    </xdr:from>
    <xdr:to>
      <xdr:col>5</xdr:col>
      <xdr:colOff>171450</xdr:colOff>
      <xdr:row>0</xdr:row>
      <xdr:rowOff>895350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3EF0C30-A053-4AB1-B5BD-6EC438BF4E22}"/>
            </a:ext>
          </a:extLst>
        </xdr:cNvPr>
        <xdr:cNvSpPr/>
      </xdr:nvSpPr>
      <xdr:spPr>
        <a:xfrm>
          <a:off x="1419225" y="400050"/>
          <a:ext cx="1285875" cy="495300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MOVIMENTAÇÕES</a:t>
          </a:r>
          <a:r>
            <a:rPr lang="pt-BR" sz="1100" baseline="0">
              <a:solidFill>
                <a:schemeClr val="bg1"/>
              </a:solidFill>
            </a:rPr>
            <a:t> PRODUTO 02</a:t>
          </a:r>
        </a:p>
      </xdr:txBody>
    </xdr:sp>
    <xdr:clientData/>
  </xdr:twoCellAnchor>
  <xdr:twoCellAnchor>
    <xdr:from>
      <xdr:col>5</xdr:col>
      <xdr:colOff>190500</xdr:colOff>
      <xdr:row>0</xdr:row>
      <xdr:rowOff>400050</xdr:rowOff>
    </xdr:from>
    <xdr:to>
      <xdr:col>7</xdr:col>
      <xdr:colOff>180975</xdr:colOff>
      <xdr:row>0</xdr:row>
      <xdr:rowOff>895350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79DB85B-26B2-4B32-9C02-95B5C2BA48C8}"/>
            </a:ext>
          </a:extLst>
        </xdr:cNvPr>
        <xdr:cNvSpPr/>
      </xdr:nvSpPr>
      <xdr:spPr>
        <a:xfrm>
          <a:off x="2724150" y="400050"/>
          <a:ext cx="1285875" cy="4953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MOVIMENTAÇÕES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 PRODUTO 03</a:t>
          </a:r>
        </a:p>
      </xdr:txBody>
    </xdr:sp>
    <xdr:clientData/>
  </xdr:twoCellAnchor>
  <xdr:twoCellAnchor>
    <xdr:from>
      <xdr:col>1</xdr:col>
      <xdr:colOff>28575</xdr:colOff>
      <xdr:row>0</xdr:row>
      <xdr:rowOff>914400</xdr:rowOff>
    </xdr:from>
    <xdr:to>
      <xdr:col>3</xdr:col>
      <xdr:colOff>600075</xdr:colOff>
      <xdr:row>0</xdr:row>
      <xdr:rowOff>1409700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075DDCC-E30E-4E59-BCFB-7AC75C5F6E2C}"/>
            </a:ext>
          </a:extLst>
        </xdr:cNvPr>
        <xdr:cNvSpPr/>
      </xdr:nvSpPr>
      <xdr:spPr>
        <a:xfrm>
          <a:off x="114300" y="914400"/>
          <a:ext cx="1285875" cy="4953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PRODUTO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 01</a:t>
          </a:r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SINTETICO</a:t>
          </a:r>
          <a:endParaRPr lang="pt-BR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619125</xdr:colOff>
      <xdr:row>0</xdr:row>
      <xdr:rowOff>914400</xdr:rowOff>
    </xdr:from>
    <xdr:to>
      <xdr:col>5</xdr:col>
      <xdr:colOff>171450</xdr:colOff>
      <xdr:row>0</xdr:row>
      <xdr:rowOff>1409700</xdr:rowOff>
    </xdr:to>
    <xdr:sp macro="" textlink="">
      <xdr:nvSpPr>
        <xdr:cNvPr id="7" name="Retângulo: Cantos Arredondados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9C31B4F-6C07-40D9-B745-28BCB89D4A66}"/>
            </a:ext>
          </a:extLst>
        </xdr:cNvPr>
        <xdr:cNvSpPr/>
      </xdr:nvSpPr>
      <xdr:spPr>
        <a:xfrm>
          <a:off x="1419225" y="914400"/>
          <a:ext cx="1285875" cy="4953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PRODUTO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 02</a:t>
          </a:r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SINTETICO</a:t>
          </a:r>
          <a:endParaRPr lang="pt-BR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190500</xdr:colOff>
      <xdr:row>0</xdr:row>
      <xdr:rowOff>914400</xdr:rowOff>
    </xdr:from>
    <xdr:to>
      <xdr:col>7</xdr:col>
      <xdr:colOff>180975</xdr:colOff>
      <xdr:row>0</xdr:row>
      <xdr:rowOff>1409700</xdr:rowOff>
    </xdr:to>
    <xdr:sp macro="" textlink="">
      <xdr:nvSpPr>
        <xdr:cNvPr id="8" name="Retângulo: Cantos Arredondados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65CD2F9-394D-46EF-86FD-C82D4CE926BF}"/>
            </a:ext>
          </a:extLst>
        </xdr:cNvPr>
        <xdr:cNvSpPr/>
      </xdr:nvSpPr>
      <xdr:spPr>
        <a:xfrm>
          <a:off x="2724150" y="914400"/>
          <a:ext cx="1285875" cy="4953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PRODUTO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 03</a:t>
          </a:r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SINTETICO</a:t>
          </a:r>
          <a:endParaRPr lang="pt-BR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207340</xdr:colOff>
      <xdr:row>0</xdr:row>
      <xdr:rowOff>400050</xdr:rowOff>
    </xdr:from>
    <xdr:to>
      <xdr:col>9</xdr:col>
      <xdr:colOff>178765</xdr:colOff>
      <xdr:row>0</xdr:row>
      <xdr:rowOff>1411834</xdr:rowOff>
    </xdr:to>
    <xdr:sp macro="" textlink="">
      <xdr:nvSpPr>
        <xdr:cNvPr id="9" name="Retângulo: Cantos Arredondados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9BB728-FC8A-4DD7-8A3A-2D2CE96E1C18}"/>
            </a:ext>
          </a:extLst>
        </xdr:cNvPr>
        <xdr:cNvSpPr/>
      </xdr:nvSpPr>
      <xdr:spPr>
        <a:xfrm>
          <a:off x="4406265" y="400050"/>
          <a:ext cx="1412519" cy="101178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RESUMO ESTOQUE</a:t>
          </a:r>
          <a:endParaRPr lang="pt-BR" sz="1100" baseline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31470</xdr:colOff>
      <xdr:row>0</xdr:row>
      <xdr:rowOff>21945</xdr:rowOff>
    </xdr:from>
    <xdr:to>
      <xdr:col>8</xdr:col>
      <xdr:colOff>58521</xdr:colOff>
      <xdr:row>0</xdr:row>
      <xdr:rowOff>374370</xdr:rowOff>
    </xdr:to>
    <xdr:sp macro="" textlink="">
      <xdr:nvSpPr>
        <xdr:cNvPr id="12" name="Retângulo: Cantos Arredondados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98DE61-0A5E-4243-AE26-056538CB511C}"/>
            </a:ext>
          </a:extLst>
        </xdr:cNvPr>
        <xdr:cNvSpPr/>
      </xdr:nvSpPr>
      <xdr:spPr>
        <a:xfrm>
          <a:off x="126568" y="21945"/>
          <a:ext cx="5652439" cy="3524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CONTROLE</a:t>
          </a:r>
          <a:r>
            <a:rPr lang="pt-BR" sz="1100" baseline="0"/>
            <a:t> DE ESTOQUE</a:t>
          </a:r>
          <a:endParaRPr lang="pt-BR" sz="1100"/>
        </a:p>
      </xdr:txBody>
    </xdr:sp>
    <xdr:clientData/>
  </xdr:twoCellAnchor>
  <xdr:twoCellAnchor>
    <xdr:from>
      <xdr:col>1</xdr:col>
      <xdr:colOff>21945</xdr:colOff>
      <xdr:row>0</xdr:row>
      <xdr:rowOff>393420</xdr:rowOff>
    </xdr:from>
    <xdr:to>
      <xdr:col>2</xdr:col>
      <xdr:colOff>593445</xdr:colOff>
      <xdr:row>0</xdr:row>
      <xdr:rowOff>888720</xdr:rowOff>
    </xdr:to>
    <xdr:sp macro="" textlink="">
      <xdr:nvSpPr>
        <xdr:cNvPr id="13" name="Retângulo: Cantos Arredondados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CC5BD50-25AF-4BDC-AFC5-C8D0A5286285}"/>
            </a:ext>
          </a:extLst>
        </xdr:cNvPr>
        <xdr:cNvSpPr/>
      </xdr:nvSpPr>
      <xdr:spPr>
        <a:xfrm>
          <a:off x="117043" y="393420"/>
          <a:ext cx="1354226" cy="4953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MOVIMENTAÇÕES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 PRODUTO 01</a:t>
          </a:r>
        </a:p>
      </xdr:txBody>
    </xdr:sp>
    <xdr:clientData/>
  </xdr:twoCellAnchor>
  <xdr:twoCellAnchor>
    <xdr:from>
      <xdr:col>2</xdr:col>
      <xdr:colOff>612495</xdr:colOff>
      <xdr:row>0</xdr:row>
      <xdr:rowOff>393420</xdr:rowOff>
    </xdr:from>
    <xdr:to>
      <xdr:col>4</xdr:col>
      <xdr:colOff>193395</xdr:colOff>
      <xdr:row>0</xdr:row>
      <xdr:rowOff>888720</xdr:rowOff>
    </xdr:to>
    <xdr:sp macro="" textlink="">
      <xdr:nvSpPr>
        <xdr:cNvPr id="14" name="Retângulo: Cantos Arredondados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5C76065-83EE-494E-B313-BD088C9B6A67}"/>
            </a:ext>
          </a:extLst>
        </xdr:cNvPr>
        <xdr:cNvSpPr/>
      </xdr:nvSpPr>
      <xdr:spPr>
        <a:xfrm>
          <a:off x="1490319" y="393420"/>
          <a:ext cx="1453591" cy="4953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MOVIMENTAÇÕES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 PRODUTO 02</a:t>
          </a:r>
        </a:p>
      </xdr:txBody>
    </xdr:sp>
    <xdr:clientData/>
  </xdr:twoCellAnchor>
  <xdr:twoCellAnchor>
    <xdr:from>
      <xdr:col>4</xdr:col>
      <xdr:colOff>212445</xdr:colOff>
      <xdr:row>0</xdr:row>
      <xdr:rowOff>393420</xdr:rowOff>
    </xdr:from>
    <xdr:to>
      <xdr:col>6</xdr:col>
      <xdr:colOff>98145</xdr:colOff>
      <xdr:row>0</xdr:row>
      <xdr:rowOff>888720</xdr:rowOff>
    </xdr:to>
    <xdr:sp macro="" textlink="">
      <xdr:nvSpPr>
        <xdr:cNvPr id="15" name="Retângulo: Cantos Arredondados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4C1A5BF-C93D-4DE5-B2A2-8E0808683123}"/>
            </a:ext>
          </a:extLst>
        </xdr:cNvPr>
        <xdr:cNvSpPr/>
      </xdr:nvSpPr>
      <xdr:spPr>
        <a:xfrm>
          <a:off x="2962960" y="393420"/>
          <a:ext cx="1399947" cy="4953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MOVIMENTAÇÕES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 PRODUTO 03</a:t>
          </a:r>
        </a:p>
      </xdr:txBody>
    </xdr:sp>
    <xdr:clientData/>
  </xdr:twoCellAnchor>
  <xdr:twoCellAnchor>
    <xdr:from>
      <xdr:col>1</xdr:col>
      <xdr:colOff>21945</xdr:colOff>
      <xdr:row>0</xdr:row>
      <xdr:rowOff>907770</xdr:rowOff>
    </xdr:from>
    <xdr:to>
      <xdr:col>2</xdr:col>
      <xdr:colOff>593445</xdr:colOff>
      <xdr:row>0</xdr:row>
      <xdr:rowOff>1403070</xdr:rowOff>
    </xdr:to>
    <xdr:sp macro="" textlink="">
      <xdr:nvSpPr>
        <xdr:cNvPr id="16" name="Retângulo: Cantos Arredondados 1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59F4536-33BA-44DA-8E49-996CCD7EB9B2}"/>
            </a:ext>
          </a:extLst>
        </xdr:cNvPr>
        <xdr:cNvSpPr/>
      </xdr:nvSpPr>
      <xdr:spPr>
        <a:xfrm>
          <a:off x="117043" y="907770"/>
          <a:ext cx="1354226" cy="4953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PRODUTO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 01</a:t>
          </a:r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SINTETICO</a:t>
          </a:r>
          <a:endParaRPr lang="pt-BR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612495</xdr:colOff>
      <xdr:row>0</xdr:row>
      <xdr:rowOff>907770</xdr:rowOff>
    </xdr:from>
    <xdr:to>
      <xdr:col>4</xdr:col>
      <xdr:colOff>193395</xdr:colOff>
      <xdr:row>0</xdr:row>
      <xdr:rowOff>1403070</xdr:rowOff>
    </xdr:to>
    <xdr:sp macro="" textlink="">
      <xdr:nvSpPr>
        <xdr:cNvPr id="17" name="Retângulo: Cantos Arredondados 1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A93D108-B93B-4AE9-9C5E-C7F1B111FEB7}"/>
            </a:ext>
          </a:extLst>
        </xdr:cNvPr>
        <xdr:cNvSpPr/>
      </xdr:nvSpPr>
      <xdr:spPr>
        <a:xfrm>
          <a:off x="1490319" y="907770"/>
          <a:ext cx="1453591" cy="495300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PRODUTO</a:t>
          </a:r>
          <a:r>
            <a:rPr lang="pt-BR" sz="1100" baseline="0">
              <a:solidFill>
                <a:schemeClr val="bg1"/>
              </a:solidFill>
            </a:rPr>
            <a:t> 02</a:t>
          </a:r>
          <a:r>
            <a:rPr lang="pt-BR" sz="1100">
              <a:solidFill>
                <a:schemeClr val="bg1"/>
              </a:solidFill>
            </a:rPr>
            <a:t> </a:t>
          </a:r>
          <a:r>
            <a:rPr lang="pt-BR" sz="1100" baseline="0">
              <a:solidFill>
                <a:schemeClr val="bg1"/>
              </a:solidFill>
            </a:rPr>
            <a:t>SINTETICO</a:t>
          </a:r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212445</xdr:colOff>
      <xdr:row>0</xdr:row>
      <xdr:rowOff>907770</xdr:rowOff>
    </xdr:from>
    <xdr:to>
      <xdr:col>6</xdr:col>
      <xdr:colOff>98145</xdr:colOff>
      <xdr:row>0</xdr:row>
      <xdr:rowOff>1403070</xdr:rowOff>
    </xdr:to>
    <xdr:sp macro="" textlink="">
      <xdr:nvSpPr>
        <xdr:cNvPr id="18" name="Retângulo: Cantos Arredondados 1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59C556D-65A0-4AED-B48D-FC752F68D775}"/>
            </a:ext>
          </a:extLst>
        </xdr:cNvPr>
        <xdr:cNvSpPr/>
      </xdr:nvSpPr>
      <xdr:spPr>
        <a:xfrm>
          <a:off x="2962960" y="907770"/>
          <a:ext cx="1399947" cy="4953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PRODUTO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 03</a:t>
          </a:r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SINTETICO</a:t>
          </a:r>
          <a:endParaRPr lang="pt-BR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6</xdr:col>
      <xdr:colOff>117195</xdr:colOff>
      <xdr:row>0</xdr:row>
      <xdr:rowOff>393419</xdr:rowOff>
    </xdr:from>
    <xdr:to>
      <xdr:col>8</xdr:col>
      <xdr:colOff>50520</xdr:colOff>
      <xdr:row>0</xdr:row>
      <xdr:rowOff>1433778</xdr:rowOff>
    </xdr:to>
    <xdr:sp macro="" textlink="">
      <xdr:nvSpPr>
        <xdr:cNvPr id="19" name="Retângulo: Cantos Arredondados 1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CE5ADD-21F3-4097-9F2E-BC782DDF2957}"/>
            </a:ext>
          </a:extLst>
        </xdr:cNvPr>
        <xdr:cNvSpPr/>
      </xdr:nvSpPr>
      <xdr:spPr>
        <a:xfrm>
          <a:off x="4381957" y="393419"/>
          <a:ext cx="1389049" cy="104035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RESUMO ESTOQUE</a:t>
          </a:r>
          <a:endParaRPr lang="pt-BR" sz="1100" baseline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31470</xdr:colOff>
      <xdr:row>0</xdr:row>
      <xdr:rowOff>21945</xdr:rowOff>
    </xdr:from>
    <xdr:to>
      <xdr:col>8</xdr:col>
      <xdr:colOff>621791</xdr:colOff>
      <xdr:row>0</xdr:row>
      <xdr:rowOff>374370</xdr:rowOff>
    </xdr:to>
    <xdr:sp macro="" textlink="">
      <xdr:nvSpPr>
        <xdr:cNvPr id="32" name="Retângulo: Cantos Arredondados 3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355CE5-34A2-4723-8B84-B770808548DD}"/>
            </a:ext>
          </a:extLst>
        </xdr:cNvPr>
        <xdr:cNvSpPr/>
      </xdr:nvSpPr>
      <xdr:spPr>
        <a:xfrm>
          <a:off x="126568" y="21945"/>
          <a:ext cx="5652439" cy="3524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CONTROLE</a:t>
          </a:r>
          <a:r>
            <a:rPr lang="pt-BR" sz="1100" baseline="0"/>
            <a:t> DE ESTOQUE</a:t>
          </a:r>
          <a:endParaRPr lang="pt-BR" sz="1100"/>
        </a:p>
      </xdr:txBody>
    </xdr:sp>
    <xdr:clientData/>
  </xdr:twoCellAnchor>
  <xdr:twoCellAnchor>
    <xdr:from>
      <xdr:col>1</xdr:col>
      <xdr:colOff>21945</xdr:colOff>
      <xdr:row>0</xdr:row>
      <xdr:rowOff>393420</xdr:rowOff>
    </xdr:from>
    <xdr:to>
      <xdr:col>3</xdr:col>
      <xdr:colOff>593445</xdr:colOff>
      <xdr:row>0</xdr:row>
      <xdr:rowOff>888720</xdr:rowOff>
    </xdr:to>
    <xdr:sp macro="" textlink="">
      <xdr:nvSpPr>
        <xdr:cNvPr id="33" name="Retângulo: Cantos Arredondados 3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A596AC3-C588-4E27-AD3E-908630FA9527}"/>
            </a:ext>
          </a:extLst>
        </xdr:cNvPr>
        <xdr:cNvSpPr/>
      </xdr:nvSpPr>
      <xdr:spPr>
        <a:xfrm>
          <a:off x="117043" y="393420"/>
          <a:ext cx="1354226" cy="4953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MOVIMENTAÇÕES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 PRODUTO 01</a:t>
          </a:r>
        </a:p>
      </xdr:txBody>
    </xdr:sp>
    <xdr:clientData/>
  </xdr:twoCellAnchor>
  <xdr:twoCellAnchor>
    <xdr:from>
      <xdr:col>3</xdr:col>
      <xdr:colOff>612495</xdr:colOff>
      <xdr:row>0</xdr:row>
      <xdr:rowOff>393420</xdr:rowOff>
    </xdr:from>
    <xdr:to>
      <xdr:col>5</xdr:col>
      <xdr:colOff>61721</xdr:colOff>
      <xdr:row>0</xdr:row>
      <xdr:rowOff>888720</xdr:rowOff>
    </xdr:to>
    <xdr:sp macro="" textlink="">
      <xdr:nvSpPr>
        <xdr:cNvPr id="34" name="Retângulo: Cantos Arredondados 3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C3F3F43-E77C-4C36-9473-A39426EE73C6}"/>
            </a:ext>
          </a:extLst>
        </xdr:cNvPr>
        <xdr:cNvSpPr/>
      </xdr:nvSpPr>
      <xdr:spPr>
        <a:xfrm>
          <a:off x="1490319" y="393420"/>
          <a:ext cx="1453591" cy="4953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MOVIMENTAÇÕES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 PRODUTO 02</a:t>
          </a:r>
        </a:p>
      </xdr:txBody>
    </xdr:sp>
    <xdr:clientData/>
  </xdr:twoCellAnchor>
  <xdr:twoCellAnchor>
    <xdr:from>
      <xdr:col>5</xdr:col>
      <xdr:colOff>80771</xdr:colOff>
      <xdr:row>0</xdr:row>
      <xdr:rowOff>393420</xdr:rowOff>
    </xdr:from>
    <xdr:to>
      <xdr:col>7</xdr:col>
      <xdr:colOff>61569</xdr:colOff>
      <xdr:row>0</xdr:row>
      <xdr:rowOff>888720</xdr:rowOff>
    </xdr:to>
    <xdr:sp macro="" textlink="">
      <xdr:nvSpPr>
        <xdr:cNvPr id="35" name="Retângulo: Cantos Arredondados 3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2EB5B77-7C35-4618-BB85-90A0EBBB174A}"/>
            </a:ext>
          </a:extLst>
        </xdr:cNvPr>
        <xdr:cNvSpPr/>
      </xdr:nvSpPr>
      <xdr:spPr>
        <a:xfrm>
          <a:off x="2962960" y="393420"/>
          <a:ext cx="1399947" cy="495300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MOVIMENTAÇÕES</a:t>
          </a:r>
          <a:r>
            <a:rPr lang="pt-BR" sz="1100" baseline="0">
              <a:solidFill>
                <a:schemeClr val="bg1"/>
              </a:solidFill>
            </a:rPr>
            <a:t> PRODUTO 03</a:t>
          </a:r>
        </a:p>
      </xdr:txBody>
    </xdr:sp>
    <xdr:clientData/>
  </xdr:twoCellAnchor>
  <xdr:twoCellAnchor>
    <xdr:from>
      <xdr:col>1</xdr:col>
      <xdr:colOff>21945</xdr:colOff>
      <xdr:row>0</xdr:row>
      <xdr:rowOff>907770</xdr:rowOff>
    </xdr:from>
    <xdr:to>
      <xdr:col>3</xdr:col>
      <xdr:colOff>593445</xdr:colOff>
      <xdr:row>0</xdr:row>
      <xdr:rowOff>1403070</xdr:rowOff>
    </xdr:to>
    <xdr:sp macro="" textlink="">
      <xdr:nvSpPr>
        <xdr:cNvPr id="36" name="Retângulo: Cantos Arredondados 3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3FD2286-D334-4D85-9947-BCB7ABA23055}"/>
            </a:ext>
          </a:extLst>
        </xdr:cNvPr>
        <xdr:cNvSpPr/>
      </xdr:nvSpPr>
      <xdr:spPr>
        <a:xfrm>
          <a:off x="117043" y="907770"/>
          <a:ext cx="1354226" cy="4953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PRODUTO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 01</a:t>
          </a:r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SINTETICO</a:t>
          </a:r>
          <a:endParaRPr lang="pt-BR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612495</xdr:colOff>
      <xdr:row>0</xdr:row>
      <xdr:rowOff>907770</xdr:rowOff>
    </xdr:from>
    <xdr:to>
      <xdr:col>5</xdr:col>
      <xdr:colOff>61721</xdr:colOff>
      <xdr:row>0</xdr:row>
      <xdr:rowOff>1403070</xdr:rowOff>
    </xdr:to>
    <xdr:sp macro="" textlink="">
      <xdr:nvSpPr>
        <xdr:cNvPr id="37" name="Retângulo: Cantos Arredondados 3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7217E38-5B2A-4E60-AD7A-E432801230CC}"/>
            </a:ext>
          </a:extLst>
        </xdr:cNvPr>
        <xdr:cNvSpPr/>
      </xdr:nvSpPr>
      <xdr:spPr>
        <a:xfrm>
          <a:off x="1490319" y="907770"/>
          <a:ext cx="1453591" cy="4953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PRODUTO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 02</a:t>
          </a:r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SINTETICO</a:t>
          </a:r>
          <a:endParaRPr lang="pt-BR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80771</xdr:colOff>
      <xdr:row>0</xdr:row>
      <xdr:rowOff>907770</xdr:rowOff>
    </xdr:from>
    <xdr:to>
      <xdr:col>7</xdr:col>
      <xdr:colOff>61569</xdr:colOff>
      <xdr:row>0</xdr:row>
      <xdr:rowOff>1403070</xdr:rowOff>
    </xdr:to>
    <xdr:sp macro="" textlink="">
      <xdr:nvSpPr>
        <xdr:cNvPr id="38" name="Retângulo: Cantos Arredondados 3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5ADA6B5-790C-4508-BF49-1E1E1EFE969B}"/>
            </a:ext>
          </a:extLst>
        </xdr:cNvPr>
        <xdr:cNvSpPr/>
      </xdr:nvSpPr>
      <xdr:spPr>
        <a:xfrm>
          <a:off x="2962960" y="907770"/>
          <a:ext cx="1399947" cy="4953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PRODUTO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 03</a:t>
          </a:r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SINTETICO</a:t>
          </a:r>
          <a:endParaRPr lang="pt-BR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80619</xdr:colOff>
      <xdr:row>0</xdr:row>
      <xdr:rowOff>393419</xdr:rowOff>
    </xdr:from>
    <xdr:to>
      <xdr:col>8</xdr:col>
      <xdr:colOff>613790</xdr:colOff>
      <xdr:row>0</xdr:row>
      <xdr:rowOff>1433778</xdr:rowOff>
    </xdr:to>
    <xdr:sp macro="" textlink="">
      <xdr:nvSpPr>
        <xdr:cNvPr id="39" name="Retângulo: Cantos Arredondados 3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CE782F-FE3D-41D3-B24C-6699B83D97EC}"/>
            </a:ext>
          </a:extLst>
        </xdr:cNvPr>
        <xdr:cNvSpPr/>
      </xdr:nvSpPr>
      <xdr:spPr>
        <a:xfrm>
          <a:off x="4381957" y="393419"/>
          <a:ext cx="1389049" cy="104035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RESUMO ESTOQUE</a:t>
          </a:r>
          <a:endParaRPr lang="pt-BR" sz="1100" baseline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31470</xdr:colOff>
      <xdr:row>0</xdr:row>
      <xdr:rowOff>21945</xdr:rowOff>
    </xdr:from>
    <xdr:to>
      <xdr:col>8</xdr:col>
      <xdr:colOff>58521</xdr:colOff>
      <xdr:row>0</xdr:row>
      <xdr:rowOff>374370</xdr:rowOff>
    </xdr:to>
    <xdr:sp macro="" textlink="">
      <xdr:nvSpPr>
        <xdr:cNvPr id="30" name="Retângulo: Cantos Arredondados 2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7442C4-3DE7-44B2-98C1-504BB7A3D124}"/>
            </a:ext>
          </a:extLst>
        </xdr:cNvPr>
        <xdr:cNvSpPr/>
      </xdr:nvSpPr>
      <xdr:spPr>
        <a:xfrm>
          <a:off x="126568" y="21945"/>
          <a:ext cx="5652439" cy="3524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CONTROLE</a:t>
          </a:r>
          <a:r>
            <a:rPr lang="pt-BR" sz="1100" baseline="0"/>
            <a:t> DE ESTOQUE</a:t>
          </a:r>
          <a:endParaRPr lang="pt-BR" sz="1100"/>
        </a:p>
      </xdr:txBody>
    </xdr:sp>
    <xdr:clientData/>
  </xdr:twoCellAnchor>
  <xdr:twoCellAnchor>
    <xdr:from>
      <xdr:col>1</xdr:col>
      <xdr:colOff>21945</xdr:colOff>
      <xdr:row>0</xdr:row>
      <xdr:rowOff>393420</xdr:rowOff>
    </xdr:from>
    <xdr:to>
      <xdr:col>2</xdr:col>
      <xdr:colOff>593445</xdr:colOff>
      <xdr:row>0</xdr:row>
      <xdr:rowOff>888720</xdr:rowOff>
    </xdr:to>
    <xdr:sp macro="" textlink="">
      <xdr:nvSpPr>
        <xdr:cNvPr id="31" name="Retângulo: Cantos Arredondados 3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484DD14-CC36-4082-9719-073F77D3B311}"/>
            </a:ext>
          </a:extLst>
        </xdr:cNvPr>
        <xdr:cNvSpPr/>
      </xdr:nvSpPr>
      <xdr:spPr>
        <a:xfrm>
          <a:off x="117043" y="393420"/>
          <a:ext cx="1354226" cy="4953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MOVIMENTAÇÕES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 PRODUTO 01</a:t>
          </a:r>
        </a:p>
      </xdr:txBody>
    </xdr:sp>
    <xdr:clientData/>
  </xdr:twoCellAnchor>
  <xdr:twoCellAnchor>
    <xdr:from>
      <xdr:col>2</xdr:col>
      <xdr:colOff>612495</xdr:colOff>
      <xdr:row>0</xdr:row>
      <xdr:rowOff>393420</xdr:rowOff>
    </xdr:from>
    <xdr:to>
      <xdr:col>4</xdr:col>
      <xdr:colOff>193395</xdr:colOff>
      <xdr:row>0</xdr:row>
      <xdr:rowOff>888720</xdr:rowOff>
    </xdr:to>
    <xdr:sp macro="" textlink="">
      <xdr:nvSpPr>
        <xdr:cNvPr id="32" name="Retângulo: Cantos Arredondados 3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5C3C4FC-B823-4A55-AF75-1D8A56FA3BB8}"/>
            </a:ext>
          </a:extLst>
        </xdr:cNvPr>
        <xdr:cNvSpPr/>
      </xdr:nvSpPr>
      <xdr:spPr>
        <a:xfrm>
          <a:off x="1490319" y="393420"/>
          <a:ext cx="1453591" cy="4953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MOVIMENTAÇÕES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 PRODUTO 02</a:t>
          </a:r>
        </a:p>
      </xdr:txBody>
    </xdr:sp>
    <xdr:clientData/>
  </xdr:twoCellAnchor>
  <xdr:twoCellAnchor>
    <xdr:from>
      <xdr:col>4</xdr:col>
      <xdr:colOff>212445</xdr:colOff>
      <xdr:row>0</xdr:row>
      <xdr:rowOff>393420</xdr:rowOff>
    </xdr:from>
    <xdr:to>
      <xdr:col>6</xdr:col>
      <xdr:colOff>98145</xdr:colOff>
      <xdr:row>0</xdr:row>
      <xdr:rowOff>888720</xdr:rowOff>
    </xdr:to>
    <xdr:sp macro="" textlink="">
      <xdr:nvSpPr>
        <xdr:cNvPr id="33" name="Retângulo: Cantos Arredondados 3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8F7E1F9-F936-4B9C-B8AA-0038DF2E3584}"/>
            </a:ext>
          </a:extLst>
        </xdr:cNvPr>
        <xdr:cNvSpPr/>
      </xdr:nvSpPr>
      <xdr:spPr>
        <a:xfrm>
          <a:off x="2962960" y="393420"/>
          <a:ext cx="1399947" cy="4953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MOVIMENTAÇÕES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 PRODUTO 03</a:t>
          </a:r>
        </a:p>
      </xdr:txBody>
    </xdr:sp>
    <xdr:clientData/>
  </xdr:twoCellAnchor>
  <xdr:twoCellAnchor>
    <xdr:from>
      <xdr:col>1</xdr:col>
      <xdr:colOff>21945</xdr:colOff>
      <xdr:row>0</xdr:row>
      <xdr:rowOff>907770</xdr:rowOff>
    </xdr:from>
    <xdr:to>
      <xdr:col>2</xdr:col>
      <xdr:colOff>593445</xdr:colOff>
      <xdr:row>0</xdr:row>
      <xdr:rowOff>1403070</xdr:rowOff>
    </xdr:to>
    <xdr:sp macro="" textlink="">
      <xdr:nvSpPr>
        <xdr:cNvPr id="34" name="Retângulo: Cantos Arredondados 3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B1BCE71-D093-4332-BEEE-9FAAA9B6C1E3}"/>
            </a:ext>
          </a:extLst>
        </xdr:cNvPr>
        <xdr:cNvSpPr/>
      </xdr:nvSpPr>
      <xdr:spPr>
        <a:xfrm>
          <a:off x="117043" y="907770"/>
          <a:ext cx="1354226" cy="4953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PRODUTO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 01</a:t>
          </a:r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SINTETICO</a:t>
          </a:r>
          <a:endParaRPr lang="pt-BR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612495</xdr:colOff>
      <xdr:row>0</xdr:row>
      <xdr:rowOff>907770</xdr:rowOff>
    </xdr:from>
    <xdr:to>
      <xdr:col>4</xdr:col>
      <xdr:colOff>193395</xdr:colOff>
      <xdr:row>0</xdr:row>
      <xdr:rowOff>1403070</xdr:rowOff>
    </xdr:to>
    <xdr:sp macro="" textlink="">
      <xdr:nvSpPr>
        <xdr:cNvPr id="35" name="Retângulo: Cantos Arredondados 3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1ED9A9A-E5E4-4E85-95CA-14ADEBBEA948}"/>
            </a:ext>
          </a:extLst>
        </xdr:cNvPr>
        <xdr:cNvSpPr/>
      </xdr:nvSpPr>
      <xdr:spPr>
        <a:xfrm>
          <a:off x="1490319" y="907770"/>
          <a:ext cx="1453591" cy="4953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PRODUTO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 02</a:t>
          </a:r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SINTETICO</a:t>
          </a:r>
          <a:endParaRPr lang="pt-BR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212445</xdr:colOff>
      <xdr:row>0</xdr:row>
      <xdr:rowOff>907770</xdr:rowOff>
    </xdr:from>
    <xdr:to>
      <xdr:col>6</xdr:col>
      <xdr:colOff>98145</xdr:colOff>
      <xdr:row>0</xdr:row>
      <xdr:rowOff>1403070</xdr:rowOff>
    </xdr:to>
    <xdr:sp macro="" textlink="">
      <xdr:nvSpPr>
        <xdr:cNvPr id="36" name="Retângulo: Cantos Arredondados 3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7EBB22D-69D7-4710-94DA-1FC0B02524D3}"/>
            </a:ext>
          </a:extLst>
        </xdr:cNvPr>
        <xdr:cNvSpPr/>
      </xdr:nvSpPr>
      <xdr:spPr>
        <a:xfrm>
          <a:off x="2962960" y="907770"/>
          <a:ext cx="1399947" cy="495300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PRODUTO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pt-BR" sz="1100" baseline="0">
              <a:solidFill>
                <a:schemeClr val="bg1"/>
              </a:solidFill>
            </a:rPr>
            <a:t>03</a:t>
          </a:r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pt-BR" sz="1100" baseline="0">
              <a:solidFill>
                <a:schemeClr val="bg1"/>
              </a:solidFill>
            </a:rPr>
            <a:t>SINTETICO</a:t>
          </a:r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117195</xdr:colOff>
      <xdr:row>0</xdr:row>
      <xdr:rowOff>393419</xdr:rowOff>
    </xdr:from>
    <xdr:to>
      <xdr:col>8</xdr:col>
      <xdr:colOff>50520</xdr:colOff>
      <xdr:row>0</xdr:row>
      <xdr:rowOff>1433778</xdr:rowOff>
    </xdr:to>
    <xdr:sp macro="" textlink="">
      <xdr:nvSpPr>
        <xdr:cNvPr id="37" name="Retângulo: Cantos Arredondados 3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723669-00D1-4949-B70E-82F166BB5248}"/>
            </a:ext>
          </a:extLst>
        </xdr:cNvPr>
        <xdr:cNvSpPr/>
      </xdr:nvSpPr>
      <xdr:spPr>
        <a:xfrm>
          <a:off x="4381957" y="393419"/>
          <a:ext cx="1389049" cy="104035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RESUMO ESTOQUE</a:t>
          </a:r>
          <a:endParaRPr lang="pt-BR" sz="1100" baseline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é Júnior" id="{61BC2972-EE63-4228-B7C6-88531CD15633}" userId="40d1c4de46396a3e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3-02-25T21:27:09.70" personId="{61BC2972-EE63-4228-B7C6-88531CD15633}" id="{66B192D7-3692-4DA0-B8FD-F7175DAA5884}">
    <text>NF do fornecedor ou
Romaneio do nosso sistema</text>
  </threadedComment>
  <threadedComment ref="K5" dT="2023-02-25T21:27:56.62" personId="{61BC2972-EE63-4228-B7C6-88531CD15633}" id="{F3937641-39E0-4569-8448-7F6AB6404BFB}">
    <text>NF de transferência ou
Ordem de produção do nosso sistema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5" dT="2023-02-25T21:27:09.70" personId="{61BC2972-EE63-4228-B7C6-88531CD15633}" id="{A13DF2F0-C527-4D9E-903E-725CD2273F50}">
    <text>NF do fornecedor ou
Romaneio do nosso sistema</text>
  </threadedComment>
  <threadedComment ref="K5" dT="2023-02-25T21:27:56.62" personId="{61BC2972-EE63-4228-B7C6-88531CD15633}" id="{CBB8B1F0-D197-4EF2-B71C-B5C1EF5D9FD1}">
    <text>NF de transferência ou
Ordem de produção do nosso sistema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5" dT="2023-02-25T21:27:09.70" personId="{61BC2972-EE63-4228-B7C6-88531CD15633}" id="{0A088650-11E0-48FC-AAB6-5349F9466327}">
    <text>NF do fornecedor ou
Romaneio do nosso sistema</text>
  </threadedComment>
  <threadedComment ref="K5" dT="2023-02-25T21:27:56.62" personId="{61BC2972-EE63-4228-B7C6-88531CD15633}" id="{34648179-BE88-4090-90E2-4DC55045EF16}">
    <text>NF de transferência ou
Ordem de produção do nosso sistema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6B83-7838-4CB2-9506-A96CFF9D3AA7}">
  <dimension ref="A1:E13"/>
  <sheetViews>
    <sheetView workbookViewId="0">
      <selection activeCell="E3" sqref="E3"/>
    </sheetView>
  </sheetViews>
  <sheetFormatPr defaultRowHeight="14.4" x14ac:dyDescent="0.3"/>
  <cols>
    <col min="1" max="1" width="15.3984375" bestFit="1" customWidth="1"/>
    <col min="2" max="2" width="13.5" bestFit="1" customWidth="1"/>
    <col min="3" max="3" width="9.69921875" bestFit="1" customWidth="1"/>
    <col min="4" max="4" width="9.796875" bestFit="1" customWidth="1"/>
    <col min="5" max="5" width="13.796875" bestFit="1" customWidth="1"/>
  </cols>
  <sheetData>
    <row r="1" spans="1:5" s="136" customFormat="1" x14ac:dyDescent="0.3">
      <c r="A1" s="136" t="s">
        <v>40</v>
      </c>
      <c r="B1" s="136" t="s">
        <v>41</v>
      </c>
      <c r="C1" s="136" t="s">
        <v>42</v>
      </c>
      <c r="D1" s="136" t="s">
        <v>53</v>
      </c>
      <c r="E1" s="136" t="s">
        <v>61</v>
      </c>
    </row>
    <row r="2" spans="1:5" x14ac:dyDescent="0.3">
      <c r="A2" t="s">
        <v>6</v>
      </c>
      <c r="B2" t="s">
        <v>43</v>
      </c>
      <c r="C2" t="s">
        <v>46</v>
      </c>
      <c r="D2" t="s">
        <v>55</v>
      </c>
      <c r="E2" t="s">
        <v>63</v>
      </c>
    </row>
    <row r="3" spans="1:5" x14ac:dyDescent="0.3">
      <c r="A3" t="s">
        <v>23</v>
      </c>
      <c r="B3" t="s">
        <v>44</v>
      </c>
      <c r="C3" t="s">
        <v>47</v>
      </c>
      <c r="D3" t="s">
        <v>54</v>
      </c>
      <c r="E3" t="str">
        <f>C2</f>
        <v>UNIDADE 1</v>
      </c>
    </row>
    <row r="4" spans="1:5" x14ac:dyDescent="0.3">
      <c r="A4" t="s">
        <v>19</v>
      </c>
      <c r="B4" t="s">
        <v>45</v>
      </c>
      <c r="C4" t="s">
        <v>48</v>
      </c>
      <c r="D4" t="s">
        <v>56</v>
      </c>
      <c r="E4" t="str">
        <f>C3</f>
        <v>UNIDADE 2</v>
      </c>
    </row>
    <row r="5" spans="1:5" x14ac:dyDescent="0.3">
      <c r="A5" t="s">
        <v>4</v>
      </c>
      <c r="D5" t="s">
        <v>57</v>
      </c>
      <c r="E5" t="str">
        <f>C4</f>
        <v>UNIDADE 3</v>
      </c>
    </row>
    <row r="6" spans="1:5" x14ac:dyDescent="0.3">
      <c r="A6" t="s">
        <v>20</v>
      </c>
      <c r="D6" t="s">
        <v>58</v>
      </c>
      <c r="E6" t="str">
        <f>D2</f>
        <v>JOÃO</v>
      </c>
    </row>
    <row r="7" spans="1:5" x14ac:dyDescent="0.3">
      <c r="A7" t="s">
        <v>24</v>
      </c>
      <c r="E7" t="str">
        <f>D3</f>
        <v>MARIA</v>
      </c>
    </row>
    <row r="8" spans="1:5" x14ac:dyDescent="0.3">
      <c r="A8" t="s">
        <v>49</v>
      </c>
      <c r="E8" t="str">
        <f>D4</f>
        <v>JOAQUI</v>
      </c>
    </row>
    <row r="9" spans="1:5" x14ac:dyDescent="0.3">
      <c r="A9" t="s">
        <v>50</v>
      </c>
      <c r="E9" t="str">
        <f>D5</f>
        <v>ENZO</v>
      </c>
    </row>
    <row r="10" spans="1:5" x14ac:dyDescent="0.3">
      <c r="E10" t="str">
        <f>D6</f>
        <v>VALENTINA</v>
      </c>
    </row>
    <row r="11" spans="1:5" x14ac:dyDescent="0.3">
      <c r="E11" s="137"/>
    </row>
    <row r="12" spans="1:5" x14ac:dyDescent="0.3">
      <c r="E12" s="137"/>
    </row>
    <row r="13" spans="1:5" x14ac:dyDescent="0.3">
      <c r="E13" s="137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0227D-0CBA-415C-BE07-336F62288941}">
  <dimension ref="B1:Z15"/>
  <sheetViews>
    <sheetView tabSelected="1" workbookViewId="0">
      <pane xSplit="2" topLeftCell="C1" activePane="topRight" state="frozen"/>
      <selection pane="topRight"/>
    </sheetView>
  </sheetViews>
  <sheetFormatPr defaultRowHeight="14.4" x14ac:dyDescent="0.3"/>
  <cols>
    <col min="1" max="1" width="1.296875" customWidth="1"/>
    <col min="2" max="2" width="18" bestFit="1" customWidth="1"/>
    <col min="3" max="3" width="1.296875" customWidth="1"/>
    <col min="4" max="5" width="11.69921875" customWidth="1"/>
    <col min="6" max="6" width="1.296875" customWidth="1"/>
    <col min="7" max="8" width="13.59765625" customWidth="1"/>
    <col min="9" max="9" width="1.296875" customWidth="1"/>
    <col min="10" max="11" width="13.69921875" customWidth="1"/>
    <col min="12" max="12" width="1.296875" customWidth="1"/>
    <col min="13" max="14" width="13.69921875" customWidth="1"/>
    <col min="15" max="15" width="1.296875" customWidth="1"/>
    <col min="16" max="17" width="13.69921875" customWidth="1"/>
    <col min="18" max="18" width="1.296875" customWidth="1"/>
    <col min="19" max="20" width="13.69921875" customWidth="1"/>
    <col min="21" max="21" width="1.296875" customWidth="1"/>
    <col min="22" max="23" width="11.69921875" customWidth="1"/>
    <col min="26" max="26" width="11.8984375" bestFit="1" customWidth="1"/>
  </cols>
  <sheetData>
    <row r="1" spans="2:26" ht="115.5" customHeight="1" x14ac:dyDescent="0.3"/>
    <row r="2" spans="2:26" ht="4.5" customHeight="1" thickBot="1" x14ac:dyDescent="0.35">
      <c r="I2" s="22"/>
      <c r="L2" s="22"/>
    </row>
    <row r="3" spans="2:26" ht="21.75" customHeight="1" thickBot="1" x14ac:dyDescent="0.35">
      <c r="B3" s="145" t="s">
        <v>39</v>
      </c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7"/>
    </row>
    <row r="4" spans="2:26" ht="15.7" customHeight="1" thickBot="1" x14ac:dyDescent="0.35">
      <c r="B4" s="154" t="s">
        <v>13</v>
      </c>
      <c r="C4" s="27"/>
      <c r="D4" s="156" t="s">
        <v>74</v>
      </c>
      <c r="E4" s="157"/>
      <c r="F4" s="27"/>
      <c r="G4" s="148" t="s">
        <v>59</v>
      </c>
      <c r="H4" s="149"/>
      <c r="I4" s="27"/>
      <c r="J4" s="150" t="s">
        <v>21</v>
      </c>
      <c r="K4" s="151"/>
      <c r="L4" s="27"/>
      <c r="M4" s="150" t="s">
        <v>22</v>
      </c>
      <c r="N4" s="151"/>
      <c r="O4" s="27"/>
      <c r="P4" s="150" t="s">
        <v>25</v>
      </c>
      <c r="Q4" s="151"/>
      <c r="R4" s="27"/>
      <c r="S4" s="152" t="s">
        <v>26</v>
      </c>
      <c r="T4" s="153"/>
      <c r="U4" s="36"/>
      <c r="V4" s="158" t="s">
        <v>75</v>
      </c>
      <c r="W4" s="159"/>
    </row>
    <row r="5" spans="2:26" ht="15" thickBot="1" x14ac:dyDescent="0.35">
      <c r="B5" s="155"/>
      <c r="C5" s="23"/>
      <c r="D5" s="10" t="s">
        <v>2</v>
      </c>
      <c r="E5" s="10" t="s">
        <v>17</v>
      </c>
      <c r="F5" s="23"/>
      <c r="G5" s="11" t="s">
        <v>15</v>
      </c>
      <c r="H5" s="11" t="s">
        <v>16</v>
      </c>
      <c r="I5" s="23"/>
      <c r="J5" s="64" t="s">
        <v>2</v>
      </c>
      <c r="K5" s="64" t="s">
        <v>17</v>
      </c>
      <c r="L5" s="25"/>
      <c r="M5" s="64" t="s">
        <v>2</v>
      </c>
      <c r="N5" s="64" t="s">
        <v>17</v>
      </c>
      <c r="O5" s="25"/>
      <c r="P5" s="64" t="s">
        <v>2</v>
      </c>
      <c r="Q5" s="64" t="s">
        <v>17</v>
      </c>
      <c r="R5" s="25"/>
      <c r="S5" s="67" t="s">
        <v>14</v>
      </c>
      <c r="T5" s="67" t="s">
        <v>18</v>
      </c>
      <c r="U5" s="22"/>
      <c r="V5" s="61" t="s">
        <v>2</v>
      </c>
      <c r="W5" s="61" t="s">
        <v>17</v>
      </c>
    </row>
    <row r="6" spans="2:26" x14ac:dyDescent="0.3">
      <c r="B6" s="69" t="s">
        <v>77</v>
      </c>
      <c r="C6" s="24"/>
      <c r="D6" s="76">
        <f>'PRODUTO 03'!M6</f>
        <v>1000</v>
      </c>
      <c r="E6" s="81">
        <f>'PRODUTO 03'!N6</f>
        <v>20</v>
      </c>
      <c r="F6" s="24"/>
      <c r="G6" s="70">
        <f>SUMIF('PRODUTO 03'!D6:D88,"COMPRA",'PRODUTO 03'!E6:E88)</f>
        <v>78200</v>
      </c>
      <c r="H6" s="71">
        <f>SUMIF('PRODUTO 03'!D6:D90,"COMPRA",'PRODUTO 03'!F6:F90)</f>
        <v>1564</v>
      </c>
      <c r="I6" s="24"/>
      <c r="J6" s="65">
        <f>SUMIF('PRODUTO 03'!D6:D90,"PRODUÇÃO",'PRODUTO 03'!I6:I90)</f>
        <v>49200</v>
      </c>
      <c r="K6" s="63">
        <f>SUMIF('PRODUTO 03'!D6:D90,"PRODUÇÃO",'PRODUTO 03'!J6:J90)</f>
        <v>984</v>
      </c>
      <c r="L6" s="26"/>
      <c r="M6" s="84">
        <f>SUMIF('PRODUTO 03'!D6:D90,"TRANSF",'PRODUTO 03'!I6:I90)</f>
        <v>15550</v>
      </c>
      <c r="N6" s="85">
        <f>SUMIF('PRODUTO 03'!D6:D90,"TRANSF",'PRODUTO 03'!J6:J90)</f>
        <v>311</v>
      </c>
      <c r="O6" s="26"/>
      <c r="P6" s="65">
        <f>SUMIF('PRODUTO 03'!D6:D90,"VENDA",'PRODUTO 03'!I6:I90)</f>
        <v>9750</v>
      </c>
      <c r="Q6" s="63">
        <f>SUMIF('PRODUTO 03'!D6:D90,"VENDA",'PRODUTO 03'!J6:J90)</f>
        <v>195</v>
      </c>
      <c r="R6" s="26"/>
      <c r="S6" s="66">
        <f>J6+M6+P6</f>
        <v>74500</v>
      </c>
      <c r="T6" s="68">
        <f>K6+N6+Q6</f>
        <v>1490</v>
      </c>
      <c r="U6" s="22"/>
      <c r="V6" s="60">
        <f>D6+G6-S6</f>
        <v>4700</v>
      </c>
      <c r="W6" s="62">
        <f>E6+H6-T6</f>
        <v>94</v>
      </c>
      <c r="Z6" s="20"/>
    </row>
    <row r="7" spans="2:26" x14ac:dyDescent="0.3">
      <c r="B7" s="59" t="s">
        <v>66</v>
      </c>
      <c r="C7" s="24"/>
      <c r="D7" s="74">
        <f>'PRODUTO 01'!M6</f>
        <v>1000</v>
      </c>
      <c r="E7" s="82">
        <f>'PRODUTO 01'!N6</f>
        <v>20</v>
      </c>
      <c r="F7" s="24"/>
      <c r="G7" s="72">
        <f>SUMIF('PRODUTO 01'!D6:D88,"COMPRA",'PRODUTO 01'!E6:E88)</f>
        <v>71600</v>
      </c>
      <c r="H7" s="73">
        <f>SUMIF('PRODUTO 01'!D6:D88,"COMPRA",'PRODUTO 01'!F6:F88)</f>
        <v>1432</v>
      </c>
      <c r="I7" s="24"/>
      <c r="J7" s="34">
        <f>SUMIF('PRODUTO 01'!D6:D88,"PRODUÇÃO",'PRODUTO 01'!I6:I88)</f>
        <v>38000</v>
      </c>
      <c r="K7" s="33">
        <f>SUMIF('PRODUTO 01'!D6:D88,"PRODUÇÃO",'PRODUTO 01'!J6:J88)</f>
        <v>760</v>
      </c>
      <c r="L7" s="26"/>
      <c r="M7" s="86">
        <f>SUMIF('PRODUTO 01'!D6:D88,"TRANSF",'PRODUTO 01'!I6:I88)</f>
        <v>21050</v>
      </c>
      <c r="N7" s="87">
        <f>SUMIF('PRODUTO 01'!D6:D88,"TRANSF",'PRODUTO 01'!J6:J88)</f>
        <v>421</v>
      </c>
      <c r="O7" s="26"/>
      <c r="P7" s="34">
        <f>SUMIF('PRODUTO 01'!D6:D88,"VENDA",'PRODUTO 01'!I6:I88)</f>
        <v>8400</v>
      </c>
      <c r="Q7" s="33">
        <f>SUMIF('PRODUTO 01'!D6:D88,"VENDA",'PRODUTO 01'!J6:J88)</f>
        <v>168</v>
      </c>
      <c r="R7" s="26"/>
      <c r="S7" s="32">
        <f t="shared" ref="S7:T8" si="0">J7+M7+P7</f>
        <v>67450</v>
      </c>
      <c r="T7" s="28">
        <f t="shared" si="0"/>
        <v>1349</v>
      </c>
      <c r="U7" s="22"/>
      <c r="V7" s="31">
        <f>D7+G7-S7</f>
        <v>5150</v>
      </c>
      <c r="W7" s="35">
        <f t="shared" ref="V7:W8" si="1">E7+H7-T7</f>
        <v>103</v>
      </c>
      <c r="Z7" s="20"/>
    </row>
    <row r="8" spans="2:26" x14ac:dyDescent="0.3">
      <c r="B8" s="59" t="s">
        <v>76</v>
      </c>
      <c r="C8" s="24"/>
      <c r="D8" s="75">
        <f>'PRODUTO 02'!M6</f>
        <v>1000</v>
      </c>
      <c r="E8" s="82">
        <f>'PRODUTO 02'!N6</f>
        <v>20</v>
      </c>
      <c r="F8" s="24"/>
      <c r="G8" s="72">
        <f>SUMIF('PRODUTO 02'!D6:D88,"COMPRA",'PRODUTO 02'!E6:E88)</f>
        <v>66050</v>
      </c>
      <c r="H8" s="73">
        <f>SUMIF('PRODUTO 02'!D6:D88,"COMPRA",'PRODUTO 02'!F6:F88)</f>
        <v>1321</v>
      </c>
      <c r="I8" s="24"/>
      <c r="J8" s="34">
        <f>SUMIF('PRODUTO 02'!D6:D88,"PRODUÇÃO",'PRODUTO 02'!I6:I88)</f>
        <v>28650</v>
      </c>
      <c r="K8" s="33">
        <f>SUMIF('PRODUTO 02'!D6:D88,"PRODUÇÃO",'PRODUTO 02'!J6:J88)</f>
        <v>573</v>
      </c>
      <c r="L8" s="26"/>
      <c r="M8" s="86">
        <f>SUMIF('PRODUTO 02'!D6:D88,"TRANSF",'PRODUTO 02'!I6:I88)</f>
        <v>20600</v>
      </c>
      <c r="N8" s="87">
        <f>SUMIF('PRODUTO 02'!D6:D88,"TRANSF",'PRODUTO 02'!J6:J88)</f>
        <v>412</v>
      </c>
      <c r="O8" s="26"/>
      <c r="P8" s="34">
        <f>SUMIF('PRODUTO 02'!D6:D88,"VENDA",'PRODUTO 02'!I6:I88)</f>
        <v>7650</v>
      </c>
      <c r="Q8" s="33">
        <f>SUMIF('PRODUTO 02'!D6:D88,"VENDA",'PRODUTO 02'!J6:J88)</f>
        <v>153</v>
      </c>
      <c r="R8" s="26"/>
      <c r="S8" s="32">
        <f t="shared" si="0"/>
        <v>56900</v>
      </c>
      <c r="T8" s="28">
        <f t="shared" si="0"/>
        <v>1138</v>
      </c>
      <c r="U8" s="22"/>
      <c r="V8" s="31">
        <f t="shared" si="1"/>
        <v>10150</v>
      </c>
      <c r="W8" s="35">
        <f t="shared" si="1"/>
        <v>203</v>
      </c>
      <c r="Z8" s="20"/>
    </row>
    <row r="9" spans="2:26" ht="15" thickBot="1" x14ac:dyDescent="0.35">
      <c r="B9" s="77" t="s">
        <v>10</v>
      </c>
      <c r="C9" s="29"/>
      <c r="D9" s="78">
        <f>SUM(D6:D8)</f>
        <v>3000</v>
      </c>
      <c r="E9" s="83">
        <f>SUM(E6:E8)</f>
        <v>60</v>
      </c>
      <c r="F9" s="29"/>
      <c r="G9" s="79">
        <f>SUM(G6:G8)</f>
        <v>215850</v>
      </c>
      <c r="H9" s="80">
        <f>SUM(H6:H8)</f>
        <v>4317</v>
      </c>
      <c r="I9" s="29"/>
      <c r="J9" s="79">
        <f>SUM(J6:J8)</f>
        <v>115850</v>
      </c>
      <c r="K9" s="80">
        <f>SUM(K6:K8)</f>
        <v>2317</v>
      </c>
      <c r="L9" s="30"/>
      <c r="M9" s="79">
        <f>SUM(M6:M8)</f>
        <v>57200</v>
      </c>
      <c r="N9" s="80">
        <f>SUM(N6:N8)</f>
        <v>1144</v>
      </c>
      <c r="O9" s="30"/>
      <c r="P9" s="79">
        <f>SUM(P6:P8)</f>
        <v>25800</v>
      </c>
      <c r="Q9" s="80">
        <f>SUM(Q6:Q8)</f>
        <v>516</v>
      </c>
      <c r="R9" s="30"/>
      <c r="S9" s="79">
        <f>SUM(S6:S8)</f>
        <v>198850</v>
      </c>
      <c r="T9" s="80">
        <f>SUM(T6:T8)</f>
        <v>3977</v>
      </c>
      <c r="U9" s="21"/>
      <c r="V9" s="79">
        <f>SUM(V6:V8)</f>
        <v>20000</v>
      </c>
      <c r="W9" s="80">
        <f>SUM(W6:W8)</f>
        <v>400</v>
      </c>
    </row>
    <row r="10" spans="2:26" x14ac:dyDescent="0.3">
      <c r="S10" s="20"/>
      <c r="T10" s="133"/>
    </row>
    <row r="11" spans="2:26" x14ac:dyDescent="0.3">
      <c r="H11" s="133"/>
      <c r="X11" s="133"/>
    </row>
    <row r="12" spans="2:26" ht="16.600000000000001" customHeight="1" x14ac:dyDescent="0.3">
      <c r="M12" s="20"/>
      <c r="N12" s="133"/>
    </row>
    <row r="13" spans="2:26" ht="15.7" customHeight="1" x14ac:dyDescent="0.3"/>
    <row r="15" spans="2:26" x14ac:dyDescent="0.3">
      <c r="W15" s="133"/>
    </row>
  </sheetData>
  <mergeCells count="9">
    <mergeCell ref="B3:W3"/>
    <mergeCell ref="G4:H4"/>
    <mergeCell ref="J4:K4"/>
    <mergeCell ref="M4:N4"/>
    <mergeCell ref="S4:T4"/>
    <mergeCell ref="B4:B5"/>
    <mergeCell ref="D4:E4"/>
    <mergeCell ref="V4:W4"/>
    <mergeCell ref="P4:Q4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B9400-18CF-4C60-B47D-AB3FC4C1F9DC}">
  <dimension ref="B1:T103"/>
  <sheetViews>
    <sheetView zoomScaleNormal="100" workbookViewId="0">
      <selection activeCell="M10" sqref="M10"/>
    </sheetView>
  </sheetViews>
  <sheetFormatPr defaultRowHeight="14.4" x14ac:dyDescent="0.3"/>
  <cols>
    <col min="1" max="1" width="1.296875" customWidth="1"/>
    <col min="2" max="2" width="10.69921875" bestFit="1" customWidth="1"/>
    <col min="3" max="3" width="18.5" hidden="1" customWidth="1"/>
    <col min="4" max="4" width="18.09765625" customWidth="1"/>
    <col min="5" max="5" width="13.3984375" style="8" bestFit="1" customWidth="1"/>
    <col min="6" max="6" width="9.8984375" bestFit="1" customWidth="1"/>
    <col min="7" max="7" width="9.69921875" customWidth="1"/>
    <col min="8" max="8" width="11.8984375" bestFit="1" customWidth="1"/>
    <col min="9" max="9" width="11.796875" bestFit="1" customWidth="1"/>
    <col min="10" max="10" width="9.296875" customWidth="1"/>
    <col min="11" max="11" width="9.296875" bestFit="1" customWidth="1"/>
    <col min="12" max="12" width="12.796875" bestFit="1" customWidth="1"/>
    <col min="13" max="13" width="11.09765625" bestFit="1" customWidth="1"/>
    <col min="14" max="14" width="10.59765625" customWidth="1"/>
    <col min="15" max="15" width="13.19921875" bestFit="1" customWidth="1"/>
    <col min="16" max="16" width="10.69921875" customWidth="1"/>
    <col min="20" max="20" width="10.69921875" bestFit="1" customWidth="1"/>
    <col min="21" max="21" width="13.69921875" bestFit="1" customWidth="1"/>
    <col min="22" max="23" width="11.8984375" bestFit="1" customWidth="1"/>
  </cols>
  <sheetData>
    <row r="1" spans="2:20" ht="115.5" customHeight="1" x14ac:dyDescent="0.3"/>
    <row r="2" spans="2:20" ht="4.5" customHeight="1" thickBot="1" x14ac:dyDescent="0.35"/>
    <row r="3" spans="2:20" ht="18.45" thickBot="1" x14ac:dyDescent="0.4">
      <c r="B3" s="178" t="s">
        <v>65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80"/>
    </row>
    <row r="4" spans="2:20" ht="15" thickBot="1" x14ac:dyDescent="0.35">
      <c r="B4" s="181" t="s">
        <v>0</v>
      </c>
      <c r="C4" s="168" t="s">
        <v>27</v>
      </c>
      <c r="D4" s="181" t="s">
        <v>64</v>
      </c>
      <c r="E4" s="172" t="s">
        <v>59</v>
      </c>
      <c r="F4" s="173"/>
      <c r="G4" s="173"/>
      <c r="H4" s="174"/>
      <c r="I4" s="175" t="s">
        <v>60</v>
      </c>
      <c r="J4" s="176"/>
      <c r="K4" s="176"/>
      <c r="L4" s="177"/>
      <c r="M4" s="183" t="s">
        <v>3</v>
      </c>
      <c r="N4" s="184"/>
      <c r="O4" s="170" t="s">
        <v>10</v>
      </c>
      <c r="P4" s="171"/>
    </row>
    <row r="5" spans="2:20" ht="15" thickBot="1" x14ac:dyDescent="0.35">
      <c r="B5" s="182"/>
      <c r="C5" s="169"/>
      <c r="D5" s="182"/>
      <c r="E5" s="5" t="s">
        <v>2</v>
      </c>
      <c r="F5" s="1" t="s">
        <v>5</v>
      </c>
      <c r="G5" s="1" t="s">
        <v>9</v>
      </c>
      <c r="H5" s="1" t="s">
        <v>51</v>
      </c>
      <c r="I5" s="2" t="s">
        <v>2</v>
      </c>
      <c r="J5" s="2" t="s">
        <v>5</v>
      </c>
      <c r="K5" s="2" t="s">
        <v>8</v>
      </c>
      <c r="L5" s="2" t="s">
        <v>52</v>
      </c>
      <c r="M5" s="3" t="s">
        <v>2</v>
      </c>
      <c r="N5" s="3" t="s">
        <v>5</v>
      </c>
      <c r="O5" s="170" t="s">
        <v>28</v>
      </c>
      <c r="P5" s="171"/>
    </row>
    <row r="6" spans="2:20" x14ac:dyDescent="0.3">
      <c r="B6" s="47">
        <v>37652</v>
      </c>
      <c r="C6" s="94" t="str">
        <f t="shared" ref="C6:C18" si="0">B6&amp;"|"&amp;D6</f>
        <v>37652|CONTAGEM</v>
      </c>
      <c r="D6" s="56" t="s">
        <v>6</v>
      </c>
      <c r="E6" s="119"/>
      <c r="F6" s="120"/>
      <c r="G6" s="120"/>
      <c r="H6" s="120"/>
      <c r="I6" s="48"/>
      <c r="J6" s="49"/>
      <c r="K6" s="49"/>
      <c r="L6" s="49"/>
      <c r="M6" s="50">
        <v>1000</v>
      </c>
      <c r="N6" s="51">
        <v>20</v>
      </c>
      <c r="O6" s="188"/>
      <c r="P6" s="189"/>
      <c r="T6" s="93"/>
    </row>
    <row r="7" spans="2:20" x14ac:dyDescent="0.3">
      <c r="B7" s="54">
        <v>37652</v>
      </c>
      <c r="C7" s="95" t="str">
        <f t="shared" si="0"/>
        <v>37652|SALDO DO DIA</v>
      </c>
      <c r="D7" s="117" t="s">
        <v>23</v>
      </c>
      <c r="E7" s="6"/>
      <c r="F7" s="121"/>
      <c r="G7" s="121"/>
      <c r="H7" s="121"/>
      <c r="I7" s="88"/>
      <c r="J7" s="122"/>
      <c r="K7" s="122"/>
      <c r="L7" s="122"/>
      <c r="M7" s="37">
        <f t="shared" ref="M7:M9" si="1">IF(D7="SALDO DO DIA",IF(N6&gt;0,M6,0),IF(N6=0,0+E7,IF(AND(E7=0,I7&gt;0),M6-I7,M6+E7)))</f>
        <v>1000</v>
      </c>
      <c r="N7" s="62">
        <f>IF(D7="SALDO DO DIA",N6,IF(AND(F7=0,J7&gt;0),N6-J7,N6+F7))</f>
        <v>20</v>
      </c>
      <c r="O7" s="160"/>
      <c r="P7" s="161"/>
      <c r="T7" s="93"/>
    </row>
    <row r="8" spans="2:20" x14ac:dyDescent="0.3">
      <c r="B8" s="52">
        <v>37653</v>
      </c>
      <c r="C8" s="96" t="str">
        <f t="shared" si="0"/>
        <v>37653|COMPRA</v>
      </c>
      <c r="D8" s="12" t="s">
        <v>19</v>
      </c>
      <c r="E8" s="7">
        <v>5000</v>
      </c>
      <c r="F8" s="41">
        <v>100</v>
      </c>
      <c r="G8" s="41">
        <v>1</v>
      </c>
      <c r="H8" s="41" t="s">
        <v>43</v>
      </c>
      <c r="I8" s="38"/>
      <c r="J8" s="43"/>
      <c r="K8" s="43"/>
      <c r="L8" s="43"/>
      <c r="M8" s="39">
        <f t="shared" si="1"/>
        <v>6000</v>
      </c>
      <c r="N8" s="35">
        <f t="shared" ref="N8:N9" si="2">IF(D8="SALDO DO DIA",N7,IF(AND(F8=0,J8&gt;0),N7-J8,N7+F8))</f>
        <v>120</v>
      </c>
      <c r="O8" s="190"/>
      <c r="P8" s="191"/>
      <c r="T8" s="93"/>
    </row>
    <row r="9" spans="2:20" x14ac:dyDescent="0.3">
      <c r="B9" s="52">
        <v>37653</v>
      </c>
      <c r="C9" s="96" t="str">
        <f t="shared" si="0"/>
        <v>37653|COMPRA</v>
      </c>
      <c r="D9" s="12" t="s">
        <v>19</v>
      </c>
      <c r="E9" s="7">
        <v>10000</v>
      </c>
      <c r="F9" s="41">
        <v>200</v>
      </c>
      <c r="G9" s="41">
        <v>2</v>
      </c>
      <c r="H9" s="41" t="s">
        <v>43</v>
      </c>
      <c r="I9" s="38"/>
      <c r="J9" s="43"/>
      <c r="K9" s="43"/>
      <c r="L9" s="43"/>
      <c r="M9" s="39">
        <f t="shared" si="1"/>
        <v>16000</v>
      </c>
      <c r="N9" s="35">
        <f t="shared" si="2"/>
        <v>320</v>
      </c>
      <c r="O9" s="160"/>
      <c r="P9" s="161"/>
      <c r="T9" s="93"/>
    </row>
    <row r="10" spans="2:20" x14ac:dyDescent="0.3">
      <c r="B10" s="52">
        <v>37653</v>
      </c>
      <c r="C10" s="96" t="str">
        <f t="shared" si="0"/>
        <v>37653|PRODUÇÃO</v>
      </c>
      <c r="D10" s="12" t="s">
        <v>4</v>
      </c>
      <c r="E10" s="7"/>
      <c r="F10" s="41"/>
      <c r="G10" s="41"/>
      <c r="H10" s="41"/>
      <c r="I10" s="38">
        <v>500</v>
      </c>
      <c r="J10" s="43">
        <v>10</v>
      </c>
      <c r="K10" s="43">
        <v>1</v>
      </c>
      <c r="L10" s="43" t="s">
        <v>63</v>
      </c>
      <c r="M10" s="39">
        <f t="shared" ref="M10:M66" si="3">IF(D10="SALDO DO DIA",IF(N9&gt;0,M9,0),IF(N9=0,0+E10,IF(AND(E10=0,I10&gt;0),M9-I10,M9+E10)))</f>
        <v>15500</v>
      </c>
      <c r="N10" s="35">
        <f t="shared" ref="N10:N18" si="4">IF(D10="SALDO DO DIA",N9,IF(AND(F10=0,J10&gt;0),N9-J10,N9+F10))</f>
        <v>310</v>
      </c>
      <c r="O10" s="160"/>
      <c r="P10" s="161"/>
      <c r="T10" s="93"/>
    </row>
    <row r="11" spans="2:20" x14ac:dyDescent="0.3">
      <c r="B11" s="53">
        <v>37653</v>
      </c>
      <c r="C11" s="97" t="str">
        <f t="shared" si="0"/>
        <v>37653|SALDO DO DIA</v>
      </c>
      <c r="D11" s="12" t="s">
        <v>23</v>
      </c>
      <c r="E11" s="7"/>
      <c r="F11" s="41"/>
      <c r="G11" s="41"/>
      <c r="H11" s="41"/>
      <c r="I11" s="38"/>
      <c r="J11" s="43"/>
      <c r="K11" s="43"/>
      <c r="L11" s="43"/>
      <c r="M11" s="39">
        <f t="shared" si="3"/>
        <v>15500</v>
      </c>
      <c r="N11" s="35">
        <f t="shared" si="4"/>
        <v>310</v>
      </c>
      <c r="O11" s="160"/>
      <c r="P11" s="161"/>
      <c r="T11" s="93"/>
    </row>
    <row r="12" spans="2:20" x14ac:dyDescent="0.3">
      <c r="B12" s="53">
        <v>37654</v>
      </c>
      <c r="C12" s="97" t="str">
        <f t="shared" si="0"/>
        <v>37654|TRANSF</v>
      </c>
      <c r="D12" s="12" t="s">
        <v>20</v>
      </c>
      <c r="E12" s="7"/>
      <c r="F12" s="41"/>
      <c r="G12" s="41"/>
      <c r="H12" s="41"/>
      <c r="I12" s="38">
        <v>2750</v>
      </c>
      <c r="J12" s="43">
        <v>55</v>
      </c>
      <c r="K12" s="43">
        <v>2</v>
      </c>
      <c r="L12" s="43" t="s">
        <v>46</v>
      </c>
      <c r="M12" s="39">
        <f t="shared" si="3"/>
        <v>12750</v>
      </c>
      <c r="N12" s="35">
        <f t="shared" si="4"/>
        <v>255</v>
      </c>
      <c r="O12" s="160"/>
      <c r="P12" s="161"/>
      <c r="T12" s="93"/>
    </row>
    <row r="13" spans="2:20" x14ac:dyDescent="0.3">
      <c r="B13" s="53">
        <v>37654</v>
      </c>
      <c r="C13" s="97" t="str">
        <f t="shared" si="0"/>
        <v>37654|PRODUÇÃO</v>
      </c>
      <c r="D13" s="12" t="s">
        <v>4</v>
      </c>
      <c r="E13" s="7"/>
      <c r="F13" s="41"/>
      <c r="G13" s="41"/>
      <c r="H13" s="41"/>
      <c r="I13" s="38">
        <v>4050</v>
      </c>
      <c r="J13" s="43">
        <v>81</v>
      </c>
      <c r="K13" s="43">
        <v>3</v>
      </c>
      <c r="L13" s="43" t="s">
        <v>63</v>
      </c>
      <c r="M13" s="39">
        <f t="shared" si="3"/>
        <v>8700</v>
      </c>
      <c r="N13" s="35">
        <f t="shared" si="4"/>
        <v>174</v>
      </c>
      <c r="O13" s="160"/>
      <c r="P13" s="161"/>
      <c r="T13" s="93"/>
    </row>
    <row r="14" spans="2:20" x14ac:dyDescent="0.3">
      <c r="B14" s="53">
        <v>37654</v>
      </c>
      <c r="C14" s="97" t="str">
        <f t="shared" si="0"/>
        <v>37654|PRODUÇÃO</v>
      </c>
      <c r="D14" s="12" t="s">
        <v>4</v>
      </c>
      <c r="E14" s="7"/>
      <c r="F14" s="41"/>
      <c r="G14" s="41"/>
      <c r="H14" s="41"/>
      <c r="I14" s="38">
        <v>2800</v>
      </c>
      <c r="J14" s="43">
        <v>56</v>
      </c>
      <c r="K14" s="43">
        <v>4</v>
      </c>
      <c r="L14" s="43" t="s">
        <v>63</v>
      </c>
      <c r="M14" s="39">
        <f t="shared" si="3"/>
        <v>5900</v>
      </c>
      <c r="N14" s="35">
        <f t="shared" si="4"/>
        <v>118</v>
      </c>
      <c r="O14" s="160"/>
      <c r="P14" s="161"/>
      <c r="T14" s="93"/>
    </row>
    <row r="15" spans="2:20" x14ac:dyDescent="0.3">
      <c r="B15" s="53">
        <v>37654</v>
      </c>
      <c r="C15" s="97" t="str">
        <f t="shared" si="0"/>
        <v>37654|TRANSF</v>
      </c>
      <c r="D15" s="12" t="s">
        <v>20</v>
      </c>
      <c r="E15" s="7"/>
      <c r="F15" s="41"/>
      <c r="G15" s="41"/>
      <c r="H15" s="41"/>
      <c r="I15" s="38">
        <v>1850</v>
      </c>
      <c r="J15" s="43">
        <v>37</v>
      </c>
      <c r="K15" s="43">
        <v>5</v>
      </c>
      <c r="L15" s="43" t="s">
        <v>47</v>
      </c>
      <c r="M15" s="39">
        <f t="shared" si="3"/>
        <v>4050</v>
      </c>
      <c r="N15" s="35">
        <f t="shared" si="4"/>
        <v>81</v>
      </c>
      <c r="O15" s="160"/>
      <c r="P15" s="161"/>
      <c r="T15" s="93"/>
    </row>
    <row r="16" spans="2:20" x14ac:dyDescent="0.3">
      <c r="B16" s="53">
        <v>37654</v>
      </c>
      <c r="C16" s="97" t="str">
        <f t="shared" si="0"/>
        <v>37654|SALDO DO DIA</v>
      </c>
      <c r="D16" s="12" t="s">
        <v>23</v>
      </c>
      <c r="E16" s="7"/>
      <c r="F16" s="41"/>
      <c r="G16" s="41"/>
      <c r="H16" s="41"/>
      <c r="I16" s="38"/>
      <c r="J16" s="43"/>
      <c r="K16" s="43"/>
      <c r="L16" s="43"/>
      <c r="M16" s="39">
        <f t="shared" si="3"/>
        <v>4050</v>
      </c>
      <c r="N16" s="35">
        <f t="shared" si="4"/>
        <v>81</v>
      </c>
      <c r="O16" s="160"/>
      <c r="P16" s="161"/>
      <c r="T16" s="93"/>
    </row>
    <row r="17" spans="2:20" x14ac:dyDescent="0.3">
      <c r="B17" s="53">
        <v>37655</v>
      </c>
      <c r="C17" s="97" t="str">
        <f t="shared" si="0"/>
        <v>37655|COMPRA</v>
      </c>
      <c r="D17" s="12" t="s">
        <v>19</v>
      </c>
      <c r="E17" s="7">
        <v>13150</v>
      </c>
      <c r="F17" s="41">
        <v>263</v>
      </c>
      <c r="G17" s="41">
        <v>1</v>
      </c>
      <c r="H17" s="41" t="s">
        <v>45</v>
      </c>
      <c r="I17" s="38"/>
      <c r="J17" s="43"/>
      <c r="K17" s="43"/>
      <c r="L17" s="43"/>
      <c r="M17" s="39">
        <f t="shared" si="3"/>
        <v>17200</v>
      </c>
      <c r="N17" s="35">
        <f t="shared" si="4"/>
        <v>344</v>
      </c>
      <c r="O17" s="160"/>
      <c r="P17" s="161"/>
      <c r="T17" s="93"/>
    </row>
    <row r="18" spans="2:20" x14ac:dyDescent="0.3">
      <c r="B18" s="53">
        <v>37655</v>
      </c>
      <c r="C18" s="97" t="str">
        <f t="shared" si="0"/>
        <v>37655|TRANSF</v>
      </c>
      <c r="D18" s="12" t="s">
        <v>20</v>
      </c>
      <c r="E18" s="7"/>
      <c r="F18" s="41"/>
      <c r="G18" s="41"/>
      <c r="H18" s="41"/>
      <c r="I18" s="38">
        <v>1100</v>
      </c>
      <c r="J18" s="43">
        <v>22</v>
      </c>
      <c r="K18" s="43">
        <v>8</v>
      </c>
      <c r="L18" s="43" t="s">
        <v>48</v>
      </c>
      <c r="M18" s="39">
        <f t="shared" si="3"/>
        <v>16100</v>
      </c>
      <c r="N18" s="35">
        <f t="shared" si="4"/>
        <v>322</v>
      </c>
      <c r="O18" s="160"/>
      <c r="P18" s="161"/>
      <c r="T18" s="93"/>
    </row>
    <row r="19" spans="2:20" x14ac:dyDescent="0.3">
      <c r="B19" s="53">
        <v>37655</v>
      </c>
      <c r="C19" s="97" t="str">
        <f>B19&amp;"|"&amp;D19</f>
        <v>37655|SALDO DO DIA</v>
      </c>
      <c r="D19" s="12" t="s">
        <v>23</v>
      </c>
      <c r="E19" s="7"/>
      <c r="F19" s="41"/>
      <c r="G19" s="41"/>
      <c r="H19" s="41"/>
      <c r="I19" s="38"/>
      <c r="J19" s="43"/>
      <c r="K19" s="43"/>
      <c r="L19" s="43"/>
      <c r="M19" s="39">
        <f>IF(D19="SALDO DO DIA",IF(N18&gt;0,M18,0),IF(N18=0,0+E19,IF(AND(E19=0,I19&gt;0),M18-I19,M18+E19)))</f>
        <v>16100</v>
      </c>
      <c r="N19" s="35">
        <f>IF(D19="SALDO DO DIA",N18,IF(AND(F19=0,J19&gt;0),N18-J19,N18+F19))</f>
        <v>322</v>
      </c>
      <c r="O19" s="160"/>
      <c r="P19" s="161"/>
      <c r="T19" s="93"/>
    </row>
    <row r="20" spans="2:20" x14ac:dyDescent="0.3">
      <c r="B20" s="53">
        <v>37656</v>
      </c>
      <c r="C20" s="97" t="str">
        <f t="shared" ref="C20:C83" si="5">B20&amp;"|"&amp;D20</f>
        <v>37656|COMPRA</v>
      </c>
      <c r="D20" s="12" t="s">
        <v>19</v>
      </c>
      <c r="E20" s="7">
        <v>3300</v>
      </c>
      <c r="F20" s="41">
        <v>66</v>
      </c>
      <c r="G20" s="41">
        <v>3</v>
      </c>
      <c r="H20" s="41" t="s">
        <v>43</v>
      </c>
      <c r="I20" s="38"/>
      <c r="J20" s="43"/>
      <c r="K20" s="43"/>
      <c r="L20" s="43"/>
      <c r="M20" s="39">
        <f>IF(D20="SALDO DO DIA",IF(N19&gt;0,M19,0),IF(N19=0,0+E20,IF(AND(E20=0,I20&gt;0),M19-I20,M19+E20)))</f>
        <v>19400</v>
      </c>
      <c r="N20" s="35">
        <f>IF(D20="SALDO DO DIA",N19,IF(AND(F20=0,J20&gt;0),N19-J20,N19+F20))</f>
        <v>388</v>
      </c>
      <c r="O20" s="160"/>
      <c r="P20" s="161"/>
      <c r="T20" s="93"/>
    </row>
    <row r="21" spans="2:20" x14ac:dyDescent="0.3">
      <c r="B21" s="53">
        <v>37656</v>
      </c>
      <c r="C21" s="97" t="str">
        <f t="shared" si="5"/>
        <v>37656|PRODUÇÃO</v>
      </c>
      <c r="D21" s="12" t="s">
        <v>4</v>
      </c>
      <c r="E21" s="7"/>
      <c r="F21" s="41"/>
      <c r="G21" s="41"/>
      <c r="H21" s="41"/>
      <c r="I21" s="38">
        <v>8200</v>
      </c>
      <c r="J21" s="43">
        <v>164</v>
      </c>
      <c r="K21" s="43">
        <v>11</v>
      </c>
      <c r="L21" s="43" t="s">
        <v>63</v>
      </c>
      <c r="M21" s="39">
        <f t="shared" si="3"/>
        <v>11200</v>
      </c>
      <c r="N21" s="35">
        <f t="shared" ref="N21:N22" si="6">IF(D21="SALDO DO DIA",N20,IF(AND(F21=0,J21&gt;0),N20-J21,N20+F21))</f>
        <v>224</v>
      </c>
      <c r="O21" s="160"/>
      <c r="P21" s="161"/>
      <c r="T21" s="93"/>
    </row>
    <row r="22" spans="2:20" x14ac:dyDescent="0.3">
      <c r="B22" s="53">
        <v>37656</v>
      </c>
      <c r="C22" s="97" t="str">
        <f t="shared" si="5"/>
        <v>37656|PRODUÇÃO</v>
      </c>
      <c r="D22" s="12" t="s">
        <v>4</v>
      </c>
      <c r="E22" s="7"/>
      <c r="F22" s="41"/>
      <c r="G22" s="41"/>
      <c r="H22" s="41"/>
      <c r="I22" s="38">
        <v>5500</v>
      </c>
      <c r="J22" s="43">
        <v>110</v>
      </c>
      <c r="K22" s="43">
        <v>12</v>
      </c>
      <c r="L22" s="43" t="s">
        <v>63</v>
      </c>
      <c r="M22" s="39">
        <f t="shared" si="3"/>
        <v>5700</v>
      </c>
      <c r="N22" s="35">
        <f t="shared" si="6"/>
        <v>114</v>
      </c>
      <c r="O22" s="160"/>
      <c r="P22" s="161"/>
      <c r="T22" s="93"/>
    </row>
    <row r="23" spans="2:20" x14ac:dyDescent="0.3">
      <c r="B23" s="53">
        <v>37656</v>
      </c>
      <c r="C23" s="97" t="str">
        <f t="shared" si="5"/>
        <v>37656|SALDO DO DIA</v>
      </c>
      <c r="D23" s="12" t="s">
        <v>23</v>
      </c>
      <c r="E23" s="7"/>
      <c r="F23" s="41"/>
      <c r="G23" s="41"/>
      <c r="H23" s="41"/>
      <c r="I23" s="38"/>
      <c r="J23" s="43"/>
      <c r="K23" s="43"/>
      <c r="L23" s="43"/>
      <c r="M23" s="39">
        <f t="shared" si="3"/>
        <v>5700</v>
      </c>
      <c r="N23" s="35">
        <f t="shared" ref="N23:N36" si="7">IF(D23="SALDO DO DIA",N22,IF(AND(F23=0,J23&gt;0),N22-J23,N22+F23))</f>
        <v>114</v>
      </c>
      <c r="O23" s="160"/>
      <c r="P23" s="161"/>
      <c r="T23" s="93"/>
    </row>
    <row r="24" spans="2:20" x14ac:dyDescent="0.3">
      <c r="B24" s="53">
        <v>37657</v>
      </c>
      <c r="C24" s="97" t="str">
        <f t="shared" si="5"/>
        <v>37657|TRANSF</v>
      </c>
      <c r="D24" s="12" t="s">
        <v>20</v>
      </c>
      <c r="E24" s="7"/>
      <c r="F24" s="41"/>
      <c r="G24" s="41"/>
      <c r="H24" s="41"/>
      <c r="I24" s="38">
        <v>1450</v>
      </c>
      <c r="J24" s="43">
        <v>29</v>
      </c>
      <c r="K24" s="43">
        <v>14</v>
      </c>
      <c r="L24" s="43" t="s">
        <v>46</v>
      </c>
      <c r="M24" s="39">
        <f>IF(D24="SALDO DO DIA",IF(N23&gt;0,M23,0),IF(N23=0,0+E24,IF(AND(E24=0,I24&gt;0),M23-I24,M23+E24)))</f>
        <v>4250</v>
      </c>
      <c r="N24" s="35">
        <f t="shared" si="7"/>
        <v>85</v>
      </c>
      <c r="O24" s="162"/>
      <c r="P24" s="163"/>
      <c r="T24" s="93"/>
    </row>
    <row r="25" spans="2:20" x14ac:dyDescent="0.3">
      <c r="B25" s="53">
        <v>37657</v>
      </c>
      <c r="C25" s="97" t="str">
        <f t="shared" si="5"/>
        <v>37657|TRANSF</v>
      </c>
      <c r="D25" s="12" t="s">
        <v>20</v>
      </c>
      <c r="E25" s="7"/>
      <c r="F25" s="41"/>
      <c r="G25" s="41"/>
      <c r="H25" s="41"/>
      <c r="I25" s="38">
        <v>2050</v>
      </c>
      <c r="J25" s="43">
        <v>41</v>
      </c>
      <c r="K25" s="43">
        <v>15</v>
      </c>
      <c r="L25" s="43" t="s">
        <v>47</v>
      </c>
      <c r="M25" s="39">
        <f t="shared" si="3"/>
        <v>2200</v>
      </c>
      <c r="N25" s="35">
        <f t="shared" si="7"/>
        <v>44</v>
      </c>
      <c r="O25" s="162"/>
      <c r="P25" s="163"/>
      <c r="T25" s="93"/>
    </row>
    <row r="26" spans="2:20" x14ac:dyDescent="0.3">
      <c r="B26" s="53">
        <v>37657</v>
      </c>
      <c r="C26" s="97" t="str">
        <f t="shared" si="5"/>
        <v>37657|SALDO DO DIA</v>
      </c>
      <c r="D26" s="12" t="s">
        <v>23</v>
      </c>
      <c r="E26" s="7"/>
      <c r="F26" s="41"/>
      <c r="G26" s="41"/>
      <c r="H26" s="41"/>
      <c r="I26" s="38"/>
      <c r="J26" s="43"/>
      <c r="K26" s="43"/>
      <c r="L26" s="43"/>
      <c r="M26" s="39">
        <f t="shared" si="3"/>
        <v>2200</v>
      </c>
      <c r="N26" s="35">
        <f t="shared" si="7"/>
        <v>44</v>
      </c>
      <c r="O26" s="16"/>
      <c r="P26" s="17"/>
      <c r="T26" s="93"/>
    </row>
    <row r="27" spans="2:20" x14ac:dyDescent="0.3">
      <c r="B27" s="53">
        <v>37658</v>
      </c>
      <c r="C27" s="97" t="str">
        <f t="shared" si="5"/>
        <v>37658|SALDO DO DIA</v>
      </c>
      <c r="D27" s="12" t="s">
        <v>23</v>
      </c>
      <c r="E27" s="7"/>
      <c r="F27" s="41"/>
      <c r="G27" s="41"/>
      <c r="H27" s="41"/>
      <c r="I27" s="38"/>
      <c r="J27" s="43"/>
      <c r="K27" s="43"/>
      <c r="L27" s="43"/>
      <c r="M27" s="39">
        <f t="shared" si="3"/>
        <v>2200</v>
      </c>
      <c r="N27" s="35">
        <f t="shared" si="7"/>
        <v>44</v>
      </c>
      <c r="O27" s="160"/>
      <c r="P27" s="161"/>
      <c r="T27" s="93"/>
    </row>
    <row r="28" spans="2:20" x14ac:dyDescent="0.3">
      <c r="B28" s="53">
        <v>37659</v>
      </c>
      <c r="C28" s="97" t="str">
        <f t="shared" si="5"/>
        <v>37659|PRODUÇÃO</v>
      </c>
      <c r="D28" s="12" t="s">
        <v>4</v>
      </c>
      <c r="E28" s="7"/>
      <c r="F28" s="41"/>
      <c r="G28" s="41"/>
      <c r="H28" s="41"/>
      <c r="I28" s="38">
        <v>850</v>
      </c>
      <c r="J28" s="43">
        <v>17</v>
      </c>
      <c r="K28" s="43">
        <v>18</v>
      </c>
      <c r="L28" s="43" t="s">
        <v>63</v>
      </c>
      <c r="M28" s="39">
        <f t="shared" si="3"/>
        <v>1350</v>
      </c>
      <c r="N28" s="35">
        <f t="shared" si="7"/>
        <v>27</v>
      </c>
      <c r="O28" s="91"/>
      <c r="P28" s="92"/>
      <c r="T28" s="93"/>
    </row>
    <row r="29" spans="2:20" x14ac:dyDescent="0.3">
      <c r="B29" s="53">
        <v>37659</v>
      </c>
      <c r="C29" s="97" t="str">
        <f t="shared" si="5"/>
        <v>37659|TRANSF</v>
      </c>
      <c r="D29" s="12" t="s">
        <v>20</v>
      </c>
      <c r="E29" s="7"/>
      <c r="F29" s="41"/>
      <c r="G29" s="41"/>
      <c r="H29" s="41"/>
      <c r="I29" s="38">
        <v>400</v>
      </c>
      <c r="J29" s="43">
        <v>8</v>
      </c>
      <c r="K29" s="43">
        <v>19</v>
      </c>
      <c r="L29" s="43" t="s">
        <v>48</v>
      </c>
      <c r="M29" s="39">
        <f t="shared" si="3"/>
        <v>950</v>
      </c>
      <c r="N29" s="35">
        <f t="shared" si="7"/>
        <v>19</v>
      </c>
      <c r="O29" s="16"/>
      <c r="P29" s="17"/>
      <c r="T29" s="93"/>
    </row>
    <row r="30" spans="2:20" x14ac:dyDescent="0.3">
      <c r="B30" s="53">
        <v>37659</v>
      </c>
      <c r="C30" s="97" t="str">
        <f t="shared" si="5"/>
        <v>37659|SALDO DO DIA</v>
      </c>
      <c r="D30" s="12" t="s">
        <v>23</v>
      </c>
      <c r="E30" s="7"/>
      <c r="F30" s="41"/>
      <c r="G30" s="41"/>
      <c r="H30" s="41"/>
      <c r="I30" s="38"/>
      <c r="J30" s="43"/>
      <c r="K30" s="43"/>
      <c r="L30" s="43"/>
      <c r="M30" s="39">
        <f t="shared" si="3"/>
        <v>950</v>
      </c>
      <c r="N30" s="35">
        <f t="shared" si="7"/>
        <v>19</v>
      </c>
      <c r="O30" s="16"/>
      <c r="P30" s="17"/>
      <c r="T30" s="93"/>
    </row>
    <row r="31" spans="2:20" x14ac:dyDescent="0.3">
      <c r="B31" s="53">
        <v>37660</v>
      </c>
      <c r="C31" s="97" t="str">
        <f t="shared" si="5"/>
        <v>37660|PRODUÇÃO</v>
      </c>
      <c r="D31" s="12" t="s">
        <v>4</v>
      </c>
      <c r="E31" s="7"/>
      <c r="F31" s="41"/>
      <c r="G31" s="41"/>
      <c r="H31" s="41"/>
      <c r="I31" s="38">
        <v>450</v>
      </c>
      <c r="J31" s="43">
        <v>9</v>
      </c>
      <c r="K31" s="43">
        <v>21</v>
      </c>
      <c r="L31" s="43" t="s">
        <v>63</v>
      </c>
      <c r="M31" s="39">
        <f t="shared" si="3"/>
        <v>500</v>
      </c>
      <c r="N31" s="35">
        <f t="shared" si="7"/>
        <v>10</v>
      </c>
      <c r="O31" s="16"/>
      <c r="P31" s="17"/>
      <c r="T31" s="93"/>
    </row>
    <row r="32" spans="2:20" x14ac:dyDescent="0.3">
      <c r="B32" s="52">
        <v>37660</v>
      </c>
      <c r="C32" s="96" t="str">
        <f t="shared" si="5"/>
        <v>37660|PRODUÇÃO</v>
      </c>
      <c r="D32" s="12" t="s">
        <v>4</v>
      </c>
      <c r="E32" s="7"/>
      <c r="F32" s="41"/>
      <c r="G32" s="41"/>
      <c r="H32" s="41"/>
      <c r="I32" s="38">
        <v>150</v>
      </c>
      <c r="J32" s="43">
        <v>3</v>
      </c>
      <c r="K32" s="43">
        <v>22</v>
      </c>
      <c r="L32" s="43" t="s">
        <v>63</v>
      </c>
      <c r="M32" s="39">
        <f>IF(D32="SALDO DO DIA",IF(N31&gt;0,M31,0),IF(N31=0,0+E32,IF(AND(E32=0,I32&gt;0),M31-I32,M31+E32)))</f>
        <v>350</v>
      </c>
      <c r="N32" s="35">
        <f>IF(D32="SALDO DO DIA",N31,IF(AND(F32=0,J32&gt;0),N31-J32,N31+F32))</f>
        <v>7</v>
      </c>
      <c r="O32" s="16"/>
      <c r="P32" s="17"/>
      <c r="T32" s="93"/>
    </row>
    <row r="33" spans="2:20" x14ac:dyDescent="0.3">
      <c r="B33" s="52">
        <v>37660</v>
      </c>
      <c r="C33" s="96" t="str">
        <f t="shared" si="5"/>
        <v>37660|COMPRA</v>
      </c>
      <c r="D33" s="12" t="s">
        <v>19</v>
      </c>
      <c r="E33" s="7">
        <v>12150</v>
      </c>
      <c r="F33" s="41">
        <v>243</v>
      </c>
      <c r="G33" s="41">
        <v>1</v>
      </c>
      <c r="H33" s="41" t="s">
        <v>44</v>
      </c>
      <c r="I33" s="38"/>
      <c r="J33" s="43"/>
      <c r="K33" s="43"/>
      <c r="L33" s="43"/>
      <c r="M33" s="39">
        <f>IF(D33="SALDO DO DIA",IF(N32&gt;0,M32,0),IF(N32=0,0+E33,IF(AND(E33=0,I33&gt;0),M32-I33,M32+E33)))</f>
        <v>12500</v>
      </c>
      <c r="N33" s="35">
        <f>IF(D33="SALDO DO DIA",N32,IF(AND(F33=0,J33&gt;0),N32-J33,N32+F33))</f>
        <v>250</v>
      </c>
      <c r="O33" s="16"/>
      <c r="P33" s="17"/>
      <c r="T33" s="93"/>
    </row>
    <row r="34" spans="2:20" x14ac:dyDescent="0.3">
      <c r="B34" s="52">
        <v>37660</v>
      </c>
      <c r="C34" s="96" t="str">
        <f t="shared" si="5"/>
        <v>37660|VENDA</v>
      </c>
      <c r="D34" s="12" t="s">
        <v>24</v>
      </c>
      <c r="E34" s="7"/>
      <c r="F34" s="41"/>
      <c r="G34" s="41"/>
      <c r="H34" s="41"/>
      <c r="I34" s="38">
        <v>3450</v>
      </c>
      <c r="J34" s="43">
        <v>69</v>
      </c>
      <c r="K34" s="43">
        <v>24</v>
      </c>
      <c r="L34" s="43" t="s">
        <v>55</v>
      </c>
      <c r="M34" s="39">
        <f t="shared" si="3"/>
        <v>9050</v>
      </c>
      <c r="N34" s="35">
        <f t="shared" si="7"/>
        <v>181</v>
      </c>
      <c r="O34" s="16"/>
      <c r="P34" s="17"/>
      <c r="T34" s="93"/>
    </row>
    <row r="35" spans="2:20" x14ac:dyDescent="0.3">
      <c r="B35" s="53">
        <v>37660</v>
      </c>
      <c r="C35" s="97" t="str">
        <f t="shared" si="5"/>
        <v>37660|SALDO DO DIA</v>
      </c>
      <c r="D35" s="12" t="s">
        <v>23</v>
      </c>
      <c r="E35" s="7"/>
      <c r="F35" s="41"/>
      <c r="G35" s="41"/>
      <c r="H35" s="41"/>
      <c r="I35" s="38"/>
      <c r="J35" s="43"/>
      <c r="K35" s="43"/>
      <c r="L35" s="43"/>
      <c r="M35" s="39">
        <f t="shared" si="3"/>
        <v>9050</v>
      </c>
      <c r="N35" s="35">
        <f t="shared" si="7"/>
        <v>181</v>
      </c>
      <c r="O35" s="16"/>
      <c r="P35" s="17"/>
      <c r="T35" s="93"/>
    </row>
    <row r="36" spans="2:20" x14ac:dyDescent="0.3">
      <c r="B36" s="53">
        <v>37661</v>
      </c>
      <c r="C36" s="97" t="str">
        <f t="shared" si="5"/>
        <v>37661|SALDO DO DIA</v>
      </c>
      <c r="D36" s="12" t="s">
        <v>23</v>
      </c>
      <c r="E36" s="7"/>
      <c r="F36" s="41"/>
      <c r="G36" s="41"/>
      <c r="H36" s="41"/>
      <c r="I36" s="38"/>
      <c r="J36" s="43"/>
      <c r="K36" s="43"/>
      <c r="L36" s="43"/>
      <c r="M36" s="39">
        <f t="shared" si="3"/>
        <v>9050</v>
      </c>
      <c r="N36" s="35">
        <f t="shared" si="7"/>
        <v>181</v>
      </c>
      <c r="O36" s="16"/>
      <c r="P36" s="17"/>
      <c r="T36" s="93"/>
    </row>
    <row r="37" spans="2:20" x14ac:dyDescent="0.3">
      <c r="B37" s="53">
        <v>37662</v>
      </c>
      <c r="C37" s="97" t="str">
        <f t="shared" si="5"/>
        <v>37662|SALDO DO DIA</v>
      </c>
      <c r="D37" s="12" t="s">
        <v>23</v>
      </c>
      <c r="E37" s="7"/>
      <c r="F37" s="41"/>
      <c r="G37" s="41"/>
      <c r="H37" s="41"/>
      <c r="I37" s="38"/>
      <c r="J37" s="43"/>
      <c r="K37" s="43"/>
      <c r="L37" s="43"/>
      <c r="M37" s="39">
        <f t="shared" si="3"/>
        <v>9050</v>
      </c>
      <c r="N37" s="35">
        <f t="shared" ref="N37:N39" si="8">IF(D37="SALDO DO DIA",N36,IF(AND(F37=0,J37&gt;0),N36-J37,N36+F37))</f>
        <v>181</v>
      </c>
      <c r="O37" s="16"/>
      <c r="P37" s="17"/>
      <c r="T37" s="93"/>
    </row>
    <row r="38" spans="2:20" x14ac:dyDescent="0.3">
      <c r="B38" s="53">
        <v>37663</v>
      </c>
      <c r="C38" s="97" t="str">
        <f t="shared" si="5"/>
        <v>37663|TRANSF</v>
      </c>
      <c r="D38" s="12" t="s">
        <v>20</v>
      </c>
      <c r="E38" s="7"/>
      <c r="F38" s="41"/>
      <c r="G38" s="41"/>
      <c r="H38" s="41"/>
      <c r="I38" s="38">
        <v>3350</v>
      </c>
      <c r="J38" s="43">
        <v>67</v>
      </c>
      <c r="K38" s="43">
        <v>28</v>
      </c>
      <c r="L38" s="43" t="s">
        <v>46</v>
      </c>
      <c r="M38" s="39">
        <f t="shared" si="3"/>
        <v>5700</v>
      </c>
      <c r="N38" s="35">
        <f t="shared" si="8"/>
        <v>114</v>
      </c>
      <c r="O38" s="160"/>
      <c r="P38" s="161"/>
      <c r="T38" s="93"/>
    </row>
    <row r="39" spans="2:20" x14ac:dyDescent="0.3">
      <c r="B39" s="53">
        <v>37663</v>
      </c>
      <c r="C39" s="97" t="str">
        <f t="shared" si="5"/>
        <v>37663|TRANSF</v>
      </c>
      <c r="D39" s="12" t="s">
        <v>20</v>
      </c>
      <c r="E39" s="7"/>
      <c r="F39" s="41"/>
      <c r="G39" s="41"/>
      <c r="H39" s="41"/>
      <c r="I39" s="38">
        <v>900</v>
      </c>
      <c r="J39" s="43">
        <v>18</v>
      </c>
      <c r="K39" s="43">
        <v>29</v>
      </c>
      <c r="L39" s="43" t="s">
        <v>47</v>
      </c>
      <c r="M39" s="39">
        <f t="shared" si="3"/>
        <v>4800</v>
      </c>
      <c r="N39" s="35">
        <f t="shared" si="8"/>
        <v>96</v>
      </c>
      <c r="O39" s="160"/>
      <c r="P39" s="161"/>
      <c r="T39" s="93"/>
    </row>
    <row r="40" spans="2:20" x14ac:dyDescent="0.3">
      <c r="B40" s="53">
        <v>37663</v>
      </c>
      <c r="C40" s="97" t="str">
        <f t="shared" si="5"/>
        <v>37663|TRANSF</v>
      </c>
      <c r="D40" s="12" t="s">
        <v>20</v>
      </c>
      <c r="E40" s="7"/>
      <c r="F40" s="41"/>
      <c r="G40" s="41"/>
      <c r="H40" s="41"/>
      <c r="I40" s="38">
        <v>1550</v>
      </c>
      <c r="J40" s="43">
        <v>31</v>
      </c>
      <c r="K40" s="43">
        <v>30</v>
      </c>
      <c r="L40" s="43" t="s">
        <v>48</v>
      </c>
      <c r="M40" s="39">
        <f t="shared" si="3"/>
        <v>3250</v>
      </c>
      <c r="N40" s="35">
        <f t="shared" ref="N40:N44" si="9">IF(D40="SALDO DO DIA",N39,IF(AND(F40=0,J40&gt;0),N39-J40,N39+F40))</f>
        <v>65</v>
      </c>
      <c r="O40" s="160"/>
      <c r="P40" s="161"/>
      <c r="T40" s="93"/>
    </row>
    <row r="41" spans="2:20" x14ac:dyDescent="0.3">
      <c r="B41" s="53">
        <v>37663</v>
      </c>
      <c r="C41" s="97" t="str">
        <f t="shared" si="5"/>
        <v>37663|SALDO DO DIA</v>
      </c>
      <c r="D41" s="12" t="s">
        <v>23</v>
      </c>
      <c r="E41" s="7"/>
      <c r="F41" s="41"/>
      <c r="G41" s="41"/>
      <c r="H41" s="41"/>
      <c r="I41" s="38"/>
      <c r="J41" s="43"/>
      <c r="K41" s="43"/>
      <c r="L41" s="43"/>
      <c r="M41" s="39">
        <f t="shared" si="3"/>
        <v>3250</v>
      </c>
      <c r="N41" s="35">
        <f t="shared" si="9"/>
        <v>65</v>
      </c>
      <c r="O41" s="160"/>
      <c r="P41" s="161"/>
      <c r="T41" s="93"/>
    </row>
    <row r="42" spans="2:20" x14ac:dyDescent="0.3">
      <c r="B42" s="53">
        <v>37664</v>
      </c>
      <c r="C42" s="97" t="str">
        <f t="shared" si="5"/>
        <v>37664|PRODUÇÃO</v>
      </c>
      <c r="D42" s="12" t="s">
        <v>4</v>
      </c>
      <c r="E42" s="7"/>
      <c r="F42" s="41"/>
      <c r="G42" s="41"/>
      <c r="H42" s="41"/>
      <c r="I42" s="38">
        <v>1450</v>
      </c>
      <c r="J42" s="43">
        <v>29</v>
      </c>
      <c r="K42" s="43">
        <v>32</v>
      </c>
      <c r="L42" s="43" t="s">
        <v>63</v>
      </c>
      <c r="M42" s="39">
        <f t="shared" si="3"/>
        <v>1800</v>
      </c>
      <c r="N42" s="35">
        <f t="shared" si="9"/>
        <v>36</v>
      </c>
      <c r="O42" s="160"/>
      <c r="P42" s="161"/>
      <c r="T42" s="93"/>
    </row>
    <row r="43" spans="2:20" x14ac:dyDescent="0.3">
      <c r="B43" s="53">
        <v>37664</v>
      </c>
      <c r="C43" s="97" t="str">
        <f t="shared" si="5"/>
        <v>37664|PRODUÇÃO</v>
      </c>
      <c r="D43" s="12" t="s">
        <v>4</v>
      </c>
      <c r="E43" s="7"/>
      <c r="F43" s="41"/>
      <c r="G43" s="41"/>
      <c r="H43" s="41"/>
      <c r="I43" s="38">
        <v>400</v>
      </c>
      <c r="J43" s="43">
        <v>8</v>
      </c>
      <c r="K43" s="43">
        <v>33</v>
      </c>
      <c r="L43" s="43" t="s">
        <v>63</v>
      </c>
      <c r="M43" s="39">
        <f t="shared" si="3"/>
        <v>1400</v>
      </c>
      <c r="N43" s="35">
        <f t="shared" si="9"/>
        <v>28</v>
      </c>
      <c r="O43" s="160"/>
      <c r="P43" s="161"/>
      <c r="T43" s="93"/>
    </row>
    <row r="44" spans="2:20" x14ac:dyDescent="0.3">
      <c r="B44" s="53">
        <v>37664</v>
      </c>
      <c r="C44" s="97" t="str">
        <f t="shared" si="5"/>
        <v>37664|TRANSF</v>
      </c>
      <c r="D44" s="12" t="s">
        <v>20</v>
      </c>
      <c r="E44" s="7"/>
      <c r="F44" s="41"/>
      <c r="G44" s="41"/>
      <c r="H44" s="41"/>
      <c r="I44" s="38">
        <v>650</v>
      </c>
      <c r="J44" s="43">
        <v>13</v>
      </c>
      <c r="K44" s="43">
        <v>34</v>
      </c>
      <c r="L44" s="43" t="s">
        <v>46</v>
      </c>
      <c r="M44" s="39">
        <f t="shared" si="3"/>
        <v>750</v>
      </c>
      <c r="N44" s="35">
        <f t="shared" si="9"/>
        <v>15</v>
      </c>
      <c r="O44" s="160"/>
      <c r="P44" s="161"/>
      <c r="T44" s="93"/>
    </row>
    <row r="45" spans="2:20" x14ac:dyDescent="0.3">
      <c r="B45" s="53">
        <v>37664</v>
      </c>
      <c r="C45" s="97" t="str">
        <f t="shared" si="5"/>
        <v>37664|SALDO DO DIA</v>
      </c>
      <c r="D45" s="12" t="s">
        <v>23</v>
      </c>
      <c r="E45" s="7"/>
      <c r="F45" s="41"/>
      <c r="G45" s="41"/>
      <c r="H45" s="41"/>
      <c r="I45" s="38"/>
      <c r="J45" s="43"/>
      <c r="K45" s="43"/>
      <c r="L45" s="43"/>
      <c r="M45" s="39">
        <f t="shared" si="3"/>
        <v>750</v>
      </c>
      <c r="N45" s="35">
        <f t="shared" ref="N45:N48" si="10">IF(D45="SALDO DO DIA",N44,IF(AND(F45=0,J45&gt;0),N44-J45,N44+F45))</f>
        <v>15</v>
      </c>
      <c r="O45" s="160"/>
      <c r="P45" s="161"/>
      <c r="T45" s="93"/>
    </row>
    <row r="46" spans="2:20" x14ac:dyDescent="0.3">
      <c r="B46" s="53">
        <v>37665</v>
      </c>
      <c r="C46" s="90" t="str">
        <f t="shared" si="5"/>
        <v>37665|SALDO DO DIA</v>
      </c>
      <c r="D46" s="12" t="s">
        <v>23</v>
      </c>
      <c r="E46" s="7"/>
      <c r="F46" s="41"/>
      <c r="G46" s="41"/>
      <c r="H46" s="41"/>
      <c r="I46" s="38"/>
      <c r="J46" s="43"/>
      <c r="K46" s="43"/>
      <c r="L46" s="43"/>
      <c r="M46" s="39">
        <f t="shared" si="3"/>
        <v>750</v>
      </c>
      <c r="N46" s="35">
        <f t="shared" si="10"/>
        <v>15</v>
      </c>
      <c r="O46" s="160"/>
      <c r="P46" s="161"/>
      <c r="T46" s="93"/>
    </row>
    <row r="47" spans="2:20" x14ac:dyDescent="0.3">
      <c r="B47" s="53">
        <v>37666</v>
      </c>
      <c r="C47" s="90" t="str">
        <f t="shared" si="5"/>
        <v>37666|PRODUÇÃO</v>
      </c>
      <c r="D47" s="13" t="s">
        <v>4</v>
      </c>
      <c r="E47" s="19"/>
      <c r="F47" s="42"/>
      <c r="G47" s="42"/>
      <c r="H47" s="42"/>
      <c r="I47" s="40">
        <v>150</v>
      </c>
      <c r="J47" s="44">
        <v>3</v>
      </c>
      <c r="K47" s="43">
        <v>37</v>
      </c>
      <c r="L47" s="44" t="s">
        <v>63</v>
      </c>
      <c r="M47" s="39">
        <f t="shared" si="3"/>
        <v>600</v>
      </c>
      <c r="N47" s="35">
        <f t="shared" si="10"/>
        <v>12</v>
      </c>
      <c r="O47" s="160"/>
      <c r="P47" s="161"/>
      <c r="T47" s="93"/>
    </row>
    <row r="48" spans="2:20" x14ac:dyDescent="0.3">
      <c r="B48" s="53">
        <v>37666</v>
      </c>
      <c r="C48" s="90" t="str">
        <f t="shared" si="5"/>
        <v>37666|PRODUÇÃO</v>
      </c>
      <c r="D48" s="13" t="s">
        <v>4</v>
      </c>
      <c r="E48" s="19"/>
      <c r="F48" s="42"/>
      <c r="G48" s="42"/>
      <c r="H48" s="42"/>
      <c r="I48" s="40">
        <v>150</v>
      </c>
      <c r="J48" s="44">
        <v>3</v>
      </c>
      <c r="K48" s="43">
        <v>38</v>
      </c>
      <c r="L48" s="44" t="s">
        <v>63</v>
      </c>
      <c r="M48" s="39">
        <f t="shared" si="3"/>
        <v>450</v>
      </c>
      <c r="N48" s="35">
        <f t="shared" si="10"/>
        <v>9</v>
      </c>
      <c r="O48" s="160"/>
      <c r="P48" s="161"/>
      <c r="T48" s="93"/>
    </row>
    <row r="49" spans="2:20" x14ac:dyDescent="0.3">
      <c r="B49" s="53">
        <v>37666</v>
      </c>
      <c r="C49" s="90" t="str">
        <f t="shared" si="5"/>
        <v>37666|SALDO DO DIA</v>
      </c>
      <c r="D49" s="13" t="s">
        <v>23</v>
      </c>
      <c r="E49" s="19"/>
      <c r="F49" s="42"/>
      <c r="G49" s="42"/>
      <c r="H49" s="42"/>
      <c r="I49" s="40"/>
      <c r="J49" s="44"/>
      <c r="K49" s="43"/>
      <c r="L49" s="44"/>
      <c r="M49" s="39">
        <f t="shared" si="3"/>
        <v>450</v>
      </c>
      <c r="N49" s="35">
        <f t="shared" ref="N49:N54" si="11">IF(D49="SALDO DO DIA",N48,IF(AND(F49=0,J49&gt;0),N48-J49,N48+F49))</f>
        <v>9</v>
      </c>
      <c r="O49" s="160"/>
      <c r="P49" s="161"/>
      <c r="T49" s="93"/>
    </row>
    <row r="50" spans="2:20" x14ac:dyDescent="0.3">
      <c r="B50" s="53">
        <v>37667</v>
      </c>
      <c r="C50" s="90" t="str">
        <f t="shared" si="5"/>
        <v>37667|COMPRA</v>
      </c>
      <c r="D50" s="13" t="s">
        <v>19</v>
      </c>
      <c r="E50" s="19">
        <v>10900</v>
      </c>
      <c r="F50" s="42">
        <v>218</v>
      </c>
      <c r="G50" s="42">
        <v>2</v>
      </c>
      <c r="H50" s="42" t="s">
        <v>45</v>
      </c>
      <c r="I50" s="40"/>
      <c r="J50" s="44"/>
      <c r="K50" s="43"/>
      <c r="L50" s="44"/>
      <c r="M50" s="39">
        <f t="shared" si="3"/>
        <v>11350</v>
      </c>
      <c r="N50" s="35">
        <f t="shared" si="11"/>
        <v>227</v>
      </c>
      <c r="O50" s="160"/>
      <c r="P50" s="161"/>
      <c r="T50" s="93"/>
    </row>
    <row r="51" spans="2:20" x14ac:dyDescent="0.3">
      <c r="B51" s="53">
        <v>37667</v>
      </c>
      <c r="C51" s="90" t="str">
        <f t="shared" si="5"/>
        <v>37667|PRODUÇÃO</v>
      </c>
      <c r="D51" s="13" t="s">
        <v>4</v>
      </c>
      <c r="E51" s="19"/>
      <c r="F51" s="42"/>
      <c r="G51" s="42"/>
      <c r="H51" s="42"/>
      <c r="I51" s="40">
        <v>1100</v>
      </c>
      <c r="J51" s="44">
        <v>22</v>
      </c>
      <c r="K51" s="43">
        <v>41</v>
      </c>
      <c r="L51" s="44" t="s">
        <v>63</v>
      </c>
      <c r="M51" s="39">
        <f t="shared" si="3"/>
        <v>10250</v>
      </c>
      <c r="N51" s="35">
        <f t="shared" si="11"/>
        <v>205</v>
      </c>
      <c r="O51" s="160"/>
      <c r="P51" s="161"/>
      <c r="T51" s="93"/>
    </row>
    <row r="52" spans="2:20" x14ac:dyDescent="0.3">
      <c r="B52" s="53">
        <v>37667</v>
      </c>
      <c r="C52" s="90" t="str">
        <f t="shared" si="5"/>
        <v>37667|VENDA</v>
      </c>
      <c r="D52" s="13" t="s">
        <v>24</v>
      </c>
      <c r="E52" s="19"/>
      <c r="F52" s="42"/>
      <c r="G52" s="42"/>
      <c r="H52" s="42"/>
      <c r="I52" s="40">
        <v>4050</v>
      </c>
      <c r="J52" s="44">
        <v>81</v>
      </c>
      <c r="K52" s="43">
        <v>42</v>
      </c>
      <c r="L52" s="44" t="s">
        <v>54</v>
      </c>
      <c r="M52" s="39">
        <f t="shared" si="3"/>
        <v>6200</v>
      </c>
      <c r="N52" s="35">
        <f t="shared" si="11"/>
        <v>124</v>
      </c>
      <c r="O52" s="160"/>
      <c r="P52" s="161"/>
      <c r="T52" s="93"/>
    </row>
    <row r="53" spans="2:20" x14ac:dyDescent="0.3">
      <c r="B53" s="53">
        <v>37667</v>
      </c>
      <c r="C53" s="90" t="str">
        <f t="shared" si="5"/>
        <v>37667|SALDO DO DIA</v>
      </c>
      <c r="D53" s="13" t="s">
        <v>23</v>
      </c>
      <c r="E53" s="19"/>
      <c r="F53" s="42"/>
      <c r="G53" s="42"/>
      <c r="H53" s="42"/>
      <c r="I53" s="40"/>
      <c r="J53" s="44"/>
      <c r="K53" s="43"/>
      <c r="L53" s="44"/>
      <c r="M53" s="39">
        <f t="shared" si="3"/>
        <v>6200</v>
      </c>
      <c r="N53" s="35">
        <f t="shared" si="11"/>
        <v>124</v>
      </c>
      <c r="O53" s="160"/>
      <c r="P53" s="161"/>
      <c r="T53" s="93"/>
    </row>
    <row r="54" spans="2:20" x14ac:dyDescent="0.3">
      <c r="B54" s="53">
        <v>37668</v>
      </c>
      <c r="C54" s="90" t="str">
        <f t="shared" si="5"/>
        <v>37668|PRODUÇÃO</v>
      </c>
      <c r="D54" s="13" t="s">
        <v>4</v>
      </c>
      <c r="E54" s="19"/>
      <c r="F54" s="42"/>
      <c r="G54" s="42"/>
      <c r="H54" s="42"/>
      <c r="I54" s="40">
        <v>300</v>
      </c>
      <c r="J54" s="44">
        <v>6</v>
      </c>
      <c r="K54" s="43">
        <v>44</v>
      </c>
      <c r="L54" s="44" t="s">
        <v>63</v>
      </c>
      <c r="M54" s="39">
        <f t="shared" si="3"/>
        <v>5900</v>
      </c>
      <c r="N54" s="35">
        <f t="shared" si="11"/>
        <v>118</v>
      </c>
      <c r="O54" s="160"/>
      <c r="P54" s="161"/>
      <c r="T54" s="93"/>
    </row>
    <row r="55" spans="2:20" x14ac:dyDescent="0.3">
      <c r="B55" s="53">
        <v>37668</v>
      </c>
      <c r="C55" s="90" t="str">
        <f t="shared" si="5"/>
        <v>37668|TRANSF</v>
      </c>
      <c r="D55" s="13" t="s">
        <v>20</v>
      </c>
      <c r="E55" s="19"/>
      <c r="F55" s="42"/>
      <c r="G55" s="42"/>
      <c r="H55" s="42"/>
      <c r="I55" s="40">
        <v>2750</v>
      </c>
      <c r="J55" s="44">
        <v>55</v>
      </c>
      <c r="K55" s="43">
        <v>45</v>
      </c>
      <c r="L55" s="44" t="s">
        <v>48</v>
      </c>
      <c r="M55" s="39">
        <f t="shared" si="3"/>
        <v>3150</v>
      </c>
      <c r="N55" s="35">
        <f t="shared" ref="N55:N59" si="12">IF(D55="SALDO DO DIA",N54,IF(AND(F55=0,J55&gt;0),N54-J55,N54+F55))</f>
        <v>63</v>
      </c>
      <c r="O55" s="160"/>
      <c r="P55" s="161"/>
      <c r="T55" s="93"/>
    </row>
    <row r="56" spans="2:20" x14ac:dyDescent="0.3">
      <c r="B56" s="53">
        <v>37668</v>
      </c>
      <c r="C56" s="90" t="str">
        <f t="shared" si="5"/>
        <v>37668|VENDA</v>
      </c>
      <c r="D56" s="13" t="s">
        <v>24</v>
      </c>
      <c r="E56" s="19"/>
      <c r="F56" s="42"/>
      <c r="G56" s="42"/>
      <c r="H56" s="42"/>
      <c r="I56" s="40">
        <v>850</v>
      </c>
      <c r="J56" s="44">
        <v>17</v>
      </c>
      <c r="K56" s="43">
        <v>46</v>
      </c>
      <c r="L56" s="44" t="s">
        <v>57</v>
      </c>
      <c r="M56" s="39">
        <f t="shared" si="3"/>
        <v>2300</v>
      </c>
      <c r="N56" s="35">
        <f t="shared" si="12"/>
        <v>46</v>
      </c>
      <c r="O56" s="160"/>
      <c r="P56" s="161"/>
      <c r="T56" s="93"/>
    </row>
    <row r="57" spans="2:20" x14ac:dyDescent="0.3">
      <c r="B57" s="53">
        <v>37668</v>
      </c>
      <c r="C57" s="90" t="str">
        <f t="shared" si="5"/>
        <v>37668|SALDO DO DIA</v>
      </c>
      <c r="D57" s="13" t="s">
        <v>23</v>
      </c>
      <c r="E57" s="19"/>
      <c r="F57" s="42"/>
      <c r="G57" s="42"/>
      <c r="H57" s="42"/>
      <c r="I57" s="40"/>
      <c r="J57" s="44"/>
      <c r="K57" s="43"/>
      <c r="L57" s="44"/>
      <c r="M57" s="39">
        <f t="shared" si="3"/>
        <v>2300</v>
      </c>
      <c r="N57" s="35">
        <f t="shared" si="12"/>
        <v>46</v>
      </c>
      <c r="O57" s="160"/>
      <c r="P57" s="161"/>
      <c r="T57" s="93"/>
    </row>
    <row r="58" spans="2:20" x14ac:dyDescent="0.3">
      <c r="B58" s="53">
        <v>37669</v>
      </c>
      <c r="C58" s="90" t="str">
        <f t="shared" si="5"/>
        <v>37669|VENDA</v>
      </c>
      <c r="D58" s="13" t="s">
        <v>24</v>
      </c>
      <c r="E58" s="19"/>
      <c r="F58" s="42"/>
      <c r="G58" s="42"/>
      <c r="H58" s="42"/>
      <c r="I58" s="40">
        <v>50</v>
      </c>
      <c r="J58" s="44">
        <v>1</v>
      </c>
      <c r="K58" s="43">
        <v>48</v>
      </c>
      <c r="L58" s="44" t="s">
        <v>58</v>
      </c>
      <c r="M58" s="39">
        <f t="shared" si="3"/>
        <v>2250</v>
      </c>
      <c r="N58" s="35">
        <f t="shared" si="12"/>
        <v>45</v>
      </c>
      <c r="O58" s="160"/>
      <c r="P58" s="161"/>
      <c r="T58" s="93"/>
    </row>
    <row r="59" spans="2:20" x14ac:dyDescent="0.3">
      <c r="B59" s="53">
        <v>37669</v>
      </c>
      <c r="C59" s="90" t="str">
        <f t="shared" si="5"/>
        <v>37669|SALDO DO DIA</v>
      </c>
      <c r="D59" s="13" t="s">
        <v>23</v>
      </c>
      <c r="E59" s="19"/>
      <c r="F59" s="42"/>
      <c r="G59" s="42"/>
      <c r="H59" s="42"/>
      <c r="I59" s="40"/>
      <c r="J59" s="44"/>
      <c r="K59" s="43"/>
      <c r="L59" s="44"/>
      <c r="M59" s="39">
        <f t="shared" si="3"/>
        <v>2250</v>
      </c>
      <c r="N59" s="35">
        <f t="shared" si="12"/>
        <v>45</v>
      </c>
      <c r="O59" s="160"/>
      <c r="P59" s="161"/>
      <c r="T59" s="93"/>
    </row>
    <row r="60" spans="2:20" x14ac:dyDescent="0.3">
      <c r="B60" s="53">
        <v>37670</v>
      </c>
      <c r="C60" s="90" t="str">
        <f t="shared" si="5"/>
        <v>37670|TRANSF</v>
      </c>
      <c r="D60" s="13" t="s">
        <v>20</v>
      </c>
      <c r="E60" s="19"/>
      <c r="F60" s="42"/>
      <c r="G60" s="42"/>
      <c r="H60" s="42"/>
      <c r="I60" s="40">
        <v>400</v>
      </c>
      <c r="J60" s="44">
        <v>8</v>
      </c>
      <c r="K60" s="43">
        <v>50</v>
      </c>
      <c r="L60" s="44" t="s">
        <v>47</v>
      </c>
      <c r="M60" s="39">
        <f t="shared" si="3"/>
        <v>1850</v>
      </c>
      <c r="N60" s="35">
        <f t="shared" ref="N60:N67" si="13">IF(D60="SALDO DO DIA",N59,IF(AND(F60=0,J60&gt;0),N59-J60,N59+F60))</f>
        <v>37</v>
      </c>
      <c r="O60" s="160"/>
      <c r="P60" s="161"/>
      <c r="T60" s="93"/>
    </row>
    <row r="61" spans="2:20" x14ac:dyDescent="0.3">
      <c r="B61" s="113">
        <v>37670</v>
      </c>
      <c r="C61" s="114" t="str">
        <f t="shared" si="5"/>
        <v>37670|TRANSF</v>
      </c>
      <c r="D61" s="13" t="s">
        <v>20</v>
      </c>
      <c r="E61" s="19"/>
      <c r="F61" s="42"/>
      <c r="G61" s="42"/>
      <c r="H61" s="42"/>
      <c r="I61" s="40">
        <v>300</v>
      </c>
      <c r="J61" s="44">
        <v>6</v>
      </c>
      <c r="K61" s="43">
        <v>51</v>
      </c>
      <c r="L61" s="44" t="s">
        <v>46</v>
      </c>
      <c r="M61" s="115">
        <f t="shared" si="3"/>
        <v>1550</v>
      </c>
      <c r="N61" s="116">
        <f t="shared" si="13"/>
        <v>31</v>
      </c>
      <c r="O61" s="160"/>
      <c r="P61" s="161"/>
      <c r="T61" s="93"/>
    </row>
    <row r="62" spans="2:20" x14ac:dyDescent="0.3">
      <c r="B62" s="113">
        <v>37670</v>
      </c>
      <c r="C62" s="114" t="str">
        <f t="shared" si="5"/>
        <v>37670|SALDO DO DIA</v>
      </c>
      <c r="D62" s="13" t="s">
        <v>23</v>
      </c>
      <c r="E62" s="19"/>
      <c r="F62" s="42"/>
      <c r="G62" s="42"/>
      <c r="H62" s="42"/>
      <c r="I62" s="40"/>
      <c r="J62" s="44"/>
      <c r="K62" s="43"/>
      <c r="L62" s="44"/>
      <c r="M62" s="115">
        <f t="shared" si="3"/>
        <v>1550</v>
      </c>
      <c r="N62" s="116">
        <f t="shared" si="13"/>
        <v>31</v>
      </c>
      <c r="O62" s="160"/>
      <c r="P62" s="161"/>
      <c r="T62" s="93"/>
    </row>
    <row r="63" spans="2:20" x14ac:dyDescent="0.3">
      <c r="B63" s="113">
        <v>37671</v>
      </c>
      <c r="C63" s="114" t="str">
        <f t="shared" si="5"/>
        <v>37671|COMPRA</v>
      </c>
      <c r="D63" s="13" t="s">
        <v>19</v>
      </c>
      <c r="E63" s="19">
        <v>3750</v>
      </c>
      <c r="F63" s="42">
        <v>75</v>
      </c>
      <c r="G63" s="42">
        <v>3</v>
      </c>
      <c r="H63" s="42" t="s">
        <v>45</v>
      </c>
      <c r="I63" s="40"/>
      <c r="J63" s="44"/>
      <c r="K63" s="43"/>
      <c r="L63" s="44"/>
      <c r="M63" s="115">
        <f t="shared" si="3"/>
        <v>5300</v>
      </c>
      <c r="N63" s="116">
        <f t="shared" si="13"/>
        <v>106</v>
      </c>
      <c r="O63" s="160"/>
      <c r="P63" s="161"/>
      <c r="T63" s="93"/>
    </row>
    <row r="64" spans="2:20" x14ac:dyDescent="0.3">
      <c r="B64" s="113">
        <v>37671</v>
      </c>
      <c r="C64" s="114" t="str">
        <f t="shared" si="5"/>
        <v>37671|PRODUÇÃO</v>
      </c>
      <c r="D64" s="13" t="s">
        <v>4</v>
      </c>
      <c r="E64" s="19"/>
      <c r="F64" s="42"/>
      <c r="G64" s="42"/>
      <c r="H64" s="42"/>
      <c r="I64" s="40">
        <v>1400</v>
      </c>
      <c r="J64" s="44">
        <v>28</v>
      </c>
      <c r="K64" s="43">
        <v>54</v>
      </c>
      <c r="L64" s="44" t="s">
        <v>63</v>
      </c>
      <c r="M64" s="115">
        <f t="shared" si="3"/>
        <v>3900</v>
      </c>
      <c r="N64" s="116">
        <f t="shared" si="13"/>
        <v>78</v>
      </c>
      <c r="O64" s="160"/>
      <c r="P64" s="161"/>
      <c r="T64" s="93"/>
    </row>
    <row r="65" spans="2:20" x14ac:dyDescent="0.3">
      <c r="B65" s="113">
        <v>37671</v>
      </c>
      <c r="C65" s="114" t="str">
        <f t="shared" si="5"/>
        <v>37671|SALDO DO DIA</v>
      </c>
      <c r="D65" s="13" t="s">
        <v>23</v>
      </c>
      <c r="E65" s="19"/>
      <c r="F65" s="42"/>
      <c r="G65" s="42"/>
      <c r="H65" s="42"/>
      <c r="I65" s="40"/>
      <c r="J65" s="44"/>
      <c r="K65" s="43"/>
      <c r="L65" s="44"/>
      <c r="M65" s="115">
        <f t="shared" si="3"/>
        <v>3900</v>
      </c>
      <c r="N65" s="116">
        <f t="shared" si="13"/>
        <v>78</v>
      </c>
      <c r="O65" s="160"/>
      <c r="P65" s="161"/>
      <c r="T65" s="93"/>
    </row>
    <row r="66" spans="2:20" x14ac:dyDescent="0.3">
      <c r="B66" s="113">
        <v>37672</v>
      </c>
      <c r="C66" s="114" t="str">
        <f t="shared" si="5"/>
        <v>37672|PRODUÇÃO</v>
      </c>
      <c r="D66" s="13" t="s">
        <v>4</v>
      </c>
      <c r="E66" s="19"/>
      <c r="F66" s="42"/>
      <c r="G66" s="42"/>
      <c r="H66" s="42"/>
      <c r="I66" s="40">
        <v>900</v>
      </c>
      <c r="J66" s="44">
        <v>18</v>
      </c>
      <c r="K66" s="43">
        <v>56</v>
      </c>
      <c r="L66" s="44" t="s">
        <v>63</v>
      </c>
      <c r="M66" s="115">
        <f t="shared" si="3"/>
        <v>3000</v>
      </c>
      <c r="N66" s="116">
        <f t="shared" si="13"/>
        <v>60</v>
      </c>
      <c r="O66" s="160"/>
      <c r="P66" s="161"/>
      <c r="T66" s="93"/>
    </row>
    <row r="67" spans="2:20" x14ac:dyDescent="0.3">
      <c r="B67" s="113">
        <v>37672</v>
      </c>
      <c r="C67" s="114" t="str">
        <f t="shared" si="5"/>
        <v>37672|PRODUÇÃO</v>
      </c>
      <c r="D67" s="13" t="s">
        <v>4</v>
      </c>
      <c r="E67" s="19"/>
      <c r="F67" s="42"/>
      <c r="G67" s="42"/>
      <c r="H67" s="42"/>
      <c r="I67" s="40">
        <v>550</v>
      </c>
      <c r="J67" s="44">
        <v>11</v>
      </c>
      <c r="K67" s="43">
        <v>57</v>
      </c>
      <c r="L67" s="44" t="s">
        <v>63</v>
      </c>
      <c r="M67" s="115">
        <f>IF(D67="SALDO DO DIA",IF(N66&gt;0,M66,0),IF(N66=0,0+E67,IF(AND(E67=0,I67&gt;0),M66-I67,M66+E67)))</f>
        <v>2450</v>
      </c>
      <c r="N67" s="116">
        <f t="shared" si="13"/>
        <v>49</v>
      </c>
      <c r="O67" s="160"/>
      <c r="P67" s="161"/>
      <c r="T67" s="93"/>
    </row>
    <row r="68" spans="2:20" x14ac:dyDescent="0.3">
      <c r="B68" s="113">
        <v>37672</v>
      </c>
      <c r="C68" s="114" t="str">
        <f t="shared" si="5"/>
        <v>37672|SALDO DO DIA</v>
      </c>
      <c r="D68" s="13" t="s">
        <v>23</v>
      </c>
      <c r="E68" s="19"/>
      <c r="F68" s="42"/>
      <c r="G68" s="42"/>
      <c r="H68" s="42"/>
      <c r="I68" s="40"/>
      <c r="J68" s="44"/>
      <c r="K68" s="44"/>
      <c r="L68" s="44"/>
      <c r="M68" s="115">
        <f t="shared" ref="M68:M88" si="14">IF(D68="SALDO DO DIA",IF(N67&gt;0,M67,0),IF(N67=0,0+E68,IF(AND(E68=0,I68&gt;0),M67-I68,M67+E68)))</f>
        <v>2450</v>
      </c>
      <c r="N68" s="116">
        <f t="shared" ref="N68:N88" si="15">IF(D68="SALDO DO DIA",N67,IF(AND(F68=0,J68&gt;0),N67-J68,N67+F68))</f>
        <v>49</v>
      </c>
      <c r="O68" s="91"/>
      <c r="P68" s="92"/>
      <c r="T68" s="93"/>
    </row>
    <row r="69" spans="2:20" x14ac:dyDescent="0.3">
      <c r="B69" s="113">
        <v>37673</v>
      </c>
      <c r="C69" s="114" t="str">
        <f t="shared" si="5"/>
        <v>37673|SALDO DO DIA</v>
      </c>
      <c r="D69" s="13" t="s">
        <v>23</v>
      </c>
      <c r="E69" s="19"/>
      <c r="F69" s="42"/>
      <c r="G69" s="42"/>
      <c r="H69" s="42"/>
      <c r="I69" s="40"/>
      <c r="J69" s="44"/>
      <c r="K69" s="44"/>
      <c r="L69" s="44"/>
      <c r="M69" s="115">
        <f t="shared" si="14"/>
        <v>2450</v>
      </c>
      <c r="N69" s="116">
        <f t="shared" si="15"/>
        <v>49</v>
      </c>
      <c r="O69" s="91"/>
      <c r="P69" s="92"/>
      <c r="T69" s="93"/>
    </row>
    <row r="70" spans="2:20" x14ac:dyDescent="0.3">
      <c r="B70" s="113">
        <v>37674</v>
      </c>
      <c r="C70" s="114" t="str">
        <f t="shared" si="5"/>
        <v>37674|SALDO DO DIA</v>
      </c>
      <c r="D70" s="13" t="s">
        <v>23</v>
      </c>
      <c r="E70" s="19"/>
      <c r="F70" s="42"/>
      <c r="G70" s="42"/>
      <c r="H70" s="42"/>
      <c r="I70" s="40"/>
      <c r="J70" s="44"/>
      <c r="K70" s="44"/>
      <c r="L70" s="44"/>
      <c r="M70" s="115">
        <f t="shared" si="14"/>
        <v>2450</v>
      </c>
      <c r="N70" s="116">
        <f t="shared" si="15"/>
        <v>49</v>
      </c>
      <c r="O70" s="91"/>
      <c r="P70" s="92"/>
      <c r="T70" s="93"/>
    </row>
    <row r="71" spans="2:20" x14ac:dyDescent="0.3">
      <c r="B71" s="113">
        <v>37675</v>
      </c>
      <c r="C71" s="114" t="str">
        <f t="shared" si="5"/>
        <v>37675|PRODUÇÃO</v>
      </c>
      <c r="D71" s="13" t="s">
        <v>4</v>
      </c>
      <c r="E71" s="19"/>
      <c r="F71" s="42"/>
      <c r="G71" s="42"/>
      <c r="H71" s="42"/>
      <c r="I71" s="40">
        <v>400</v>
      </c>
      <c r="J71" s="44">
        <v>8</v>
      </c>
      <c r="K71" s="44">
        <v>58</v>
      </c>
      <c r="L71" s="44" t="s">
        <v>63</v>
      </c>
      <c r="M71" s="115">
        <f t="shared" si="14"/>
        <v>2050</v>
      </c>
      <c r="N71" s="116">
        <f t="shared" si="15"/>
        <v>41</v>
      </c>
      <c r="O71" s="91"/>
      <c r="P71" s="92"/>
      <c r="T71" s="93"/>
    </row>
    <row r="72" spans="2:20" x14ac:dyDescent="0.3">
      <c r="B72" s="113">
        <v>37675</v>
      </c>
      <c r="C72" s="114" t="str">
        <f t="shared" si="5"/>
        <v>37675|PRODUÇÃO</v>
      </c>
      <c r="D72" s="13" t="s">
        <v>4</v>
      </c>
      <c r="E72" s="19"/>
      <c r="F72" s="42"/>
      <c r="G72" s="42"/>
      <c r="H72" s="42"/>
      <c r="I72" s="40">
        <v>50</v>
      </c>
      <c r="J72" s="44">
        <v>1</v>
      </c>
      <c r="K72" s="44">
        <v>59</v>
      </c>
      <c r="L72" s="44" t="s">
        <v>63</v>
      </c>
      <c r="M72" s="115">
        <f t="shared" si="14"/>
        <v>2000</v>
      </c>
      <c r="N72" s="116">
        <f t="shared" si="15"/>
        <v>40</v>
      </c>
      <c r="O72" s="91"/>
      <c r="P72" s="92"/>
      <c r="T72" s="93"/>
    </row>
    <row r="73" spans="2:20" x14ac:dyDescent="0.3">
      <c r="B73" s="113">
        <v>37675</v>
      </c>
      <c r="C73" s="114" t="str">
        <f t="shared" si="5"/>
        <v>37675|TRANSF</v>
      </c>
      <c r="D73" s="13" t="s">
        <v>20</v>
      </c>
      <c r="E73" s="19"/>
      <c r="F73" s="42"/>
      <c r="G73" s="42"/>
      <c r="H73" s="42"/>
      <c r="I73" s="40">
        <v>250</v>
      </c>
      <c r="J73" s="44">
        <v>5</v>
      </c>
      <c r="K73" s="44">
        <v>60</v>
      </c>
      <c r="L73" s="44" t="s">
        <v>46</v>
      </c>
      <c r="M73" s="115">
        <f t="shared" si="14"/>
        <v>1750</v>
      </c>
      <c r="N73" s="116">
        <f t="shared" si="15"/>
        <v>35</v>
      </c>
      <c r="O73" s="91"/>
      <c r="P73" s="92"/>
      <c r="T73" s="93"/>
    </row>
    <row r="74" spans="2:20" x14ac:dyDescent="0.3">
      <c r="B74" s="113">
        <v>37675</v>
      </c>
      <c r="C74" s="114" t="str">
        <f t="shared" si="5"/>
        <v>37675|SALDO DO DIA</v>
      </c>
      <c r="D74" s="13" t="s">
        <v>23</v>
      </c>
      <c r="E74" s="19"/>
      <c r="F74" s="42"/>
      <c r="G74" s="42"/>
      <c r="H74" s="42"/>
      <c r="I74" s="40"/>
      <c r="J74" s="44"/>
      <c r="K74" s="44"/>
      <c r="L74" s="44"/>
      <c r="M74" s="115">
        <f t="shared" si="14"/>
        <v>1750</v>
      </c>
      <c r="N74" s="116">
        <f t="shared" si="15"/>
        <v>35</v>
      </c>
      <c r="O74" s="91"/>
      <c r="P74" s="92"/>
      <c r="T74" s="93"/>
    </row>
    <row r="75" spans="2:20" x14ac:dyDescent="0.3">
      <c r="B75" s="113">
        <v>37676</v>
      </c>
      <c r="C75" s="114" t="str">
        <f t="shared" si="5"/>
        <v>37676|TRANSF</v>
      </c>
      <c r="D75" s="13" t="s">
        <v>20</v>
      </c>
      <c r="E75" s="19"/>
      <c r="F75" s="42"/>
      <c r="G75" s="42"/>
      <c r="H75" s="42"/>
      <c r="I75" s="40">
        <v>600</v>
      </c>
      <c r="J75" s="44">
        <v>12</v>
      </c>
      <c r="K75" s="44">
        <v>61</v>
      </c>
      <c r="L75" s="44" t="s">
        <v>48</v>
      </c>
      <c r="M75" s="115">
        <f t="shared" si="14"/>
        <v>1150</v>
      </c>
      <c r="N75" s="116">
        <f t="shared" si="15"/>
        <v>23</v>
      </c>
      <c r="O75" s="91"/>
      <c r="P75" s="92"/>
      <c r="T75" s="93"/>
    </row>
    <row r="76" spans="2:20" x14ac:dyDescent="0.3">
      <c r="B76" s="113">
        <v>37676</v>
      </c>
      <c r="C76" s="114" t="str">
        <f t="shared" si="5"/>
        <v>37676|TRANSF</v>
      </c>
      <c r="D76" s="13" t="s">
        <v>20</v>
      </c>
      <c r="E76" s="19"/>
      <c r="F76" s="42"/>
      <c r="G76" s="42"/>
      <c r="H76" s="42"/>
      <c r="I76" s="40">
        <v>500</v>
      </c>
      <c r="J76" s="44">
        <v>10</v>
      </c>
      <c r="K76" s="44">
        <v>62</v>
      </c>
      <c r="L76" s="44" t="s">
        <v>47</v>
      </c>
      <c r="M76" s="115">
        <f t="shared" si="14"/>
        <v>650</v>
      </c>
      <c r="N76" s="116">
        <f t="shared" si="15"/>
        <v>13</v>
      </c>
      <c r="O76" s="91"/>
      <c r="P76" s="92"/>
      <c r="T76" s="93"/>
    </row>
    <row r="77" spans="2:20" x14ac:dyDescent="0.3">
      <c r="B77" s="113">
        <v>37676</v>
      </c>
      <c r="C77" s="114" t="str">
        <f t="shared" si="5"/>
        <v>37676|PRODUÇÃO</v>
      </c>
      <c r="D77" s="13" t="s">
        <v>4</v>
      </c>
      <c r="E77" s="19"/>
      <c r="F77" s="42"/>
      <c r="G77" s="42"/>
      <c r="H77" s="42"/>
      <c r="I77" s="40">
        <v>100</v>
      </c>
      <c r="J77" s="44">
        <v>2</v>
      </c>
      <c r="K77" s="44">
        <v>63</v>
      </c>
      <c r="L77" s="44" t="s">
        <v>63</v>
      </c>
      <c r="M77" s="115">
        <f t="shared" si="14"/>
        <v>550</v>
      </c>
      <c r="N77" s="116">
        <f t="shared" si="15"/>
        <v>11</v>
      </c>
      <c r="O77" s="91"/>
      <c r="P77" s="92"/>
      <c r="T77" s="93"/>
    </row>
    <row r="78" spans="2:20" x14ac:dyDescent="0.3">
      <c r="B78" s="113">
        <v>37676</v>
      </c>
      <c r="C78" s="114" t="str">
        <f t="shared" si="5"/>
        <v>37676|SALDO DO DIA</v>
      </c>
      <c r="D78" s="13" t="s">
        <v>23</v>
      </c>
      <c r="E78" s="19"/>
      <c r="F78" s="42"/>
      <c r="G78" s="42"/>
      <c r="H78" s="42"/>
      <c r="I78" s="40"/>
      <c r="J78" s="44"/>
      <c r="K78" s="44"/>
      <c r="L78" s="44"/>
      <c r="M78" s="115">
        <f t="shared" si="14"/>
        <v>550</v>
      </c>
      <c r="N78" s="116">
        <f t="shared" si="15"/>
        <v>11</v>
      </c>
      <c r="O78" s="91"/>
      <c r="P78" s="92"/>
      <c r="T78" s="93"/>
    </row>
    <row r="79" spans="2:20" x14ac:dyDescent="0.3">
      <c r="B79" s="113">
        <v>37677</v>
      </c>
      <c r="C79" s="114" t="str">
        <f t="shared" si="5"/>
        <v>37677|SALDO DO DIA</v>
      </c>
      <c r="D79" s="13" t="s">
        <v>23</v>
      </c>
      <c r="E79" s="19"/>
      <c r="F79" s="42"/>
      <c r="G79" s="42"/>
      <c r="H79" s="42"/>
      <c r="I79" s="40"/>
      <c r="J79" s="44"/>
      <c r="K79" s="44"/>
      <c r="L79" s="44"/>
      <c r="M79" s="115">
        <f t="shared" si="14"/>
        <v>550</v>
      </c>
      <c r="N79" s="116">
        <f t="shared" si="15"/>
        <v>11</v>
      </c>
      <c r="O79" s="91"/>
      <c r="P79" s="92"/>
      <c r="T79" s="93"/>
    </row>
    <row r="80" spans="2:20" x14ac:dyDescent="0.3">
      <c r="B80" s="113">
        <v>37678</v>
      </c>
      <c r="C80" s="114" t="str">
        <f t="shared" si="5"/>
        <v>37678|TRANSF</v>
      </c>
      <c r="D80" s="13" t="s">
        <v>20</v>
      </c>
      <c r="E80" s="19"/>
      <c r="F80" s="42"/>
      <c r="G80" s="42"/>
      <c r="H80" s="42"/>
      <c r="I80" s="40">
        <v>50</v>
      </c>
      <c r="J80" s="44">
        <v>1</v>
      </c>
      <c r="K80" s="44">
        <v>64</v>
      </c>
      <c r="L80" s="44" t="s">
        <v>46</v>
      </c>
      <c r="M80" s="115">
        <f t="shared" si="14"/>
        <v>500</v>
      </c>
      <c r="N80" s="116">
        <f t="shared" si="15"/>
        <v>10</v>
      </c>
      <c r="O80" s="91"/>
      <c r="P80" s="92"/>
      <c r="T80" s="93"/>
    </row>
    <row r="81" spans="2:20" x14ac:dyDescent="0.3">
      <c r="B81" s="113">
        <v>37678</v>
      </c>
      <c r="C81" s="114" t="str">
        <f t="shared" si="5"/>
        <v>37678|TRANSF</v>
      </c>
      <c r="D81" s="13" t="s">
        <v>20</v>
      </c>
      <c r="E81" s="19"/>
      <c r="F81" s="42"/>
      <c r="G81" s="42"/>
      <c r="H81" s="42"/>
      <c r="I81" s="40">
        <v>50</v>
      </c>
      <c r="J81" s="44">
        <v>1</v>
      </c>
      <c r="K81" s="44">
        <v>65</v>
      </c>
      <c r="L81" s="44" t="s">
        <v>47</v>
      </c>
      <c r="M81" s="115">
        <f t="shared" si="14"/>
        <v>450</v>
      </c>
      <c r="N81" s="116">
        <f t="shared" si="15"/>
        <v>9</v>
      </c>
      <c r="O81" s="91"/>
      <c r="P81" s="92"/>
      <c r="T81" s="93"/>
    </row>
    <row r="82" spans="2:20" x14ac:dyDescent="0.3">
      <c r="B82" s="113">
        <v>37678</v>
      </c>
      <c r="C82" s="114" t="str">
        <f t="shared" si="5"/>
        <v>37678|TRANSF</v>
      </c>
      <c r="D82" s="13" t="s">
        <v>20</v>
      </c>
      <c r="E82" s="19"/>
      <c r="F82" s="42"/>
      <c r="G82" s="42"/>
      <c r="H82" s="42"/>
      <c r="I82" s="40">
        <v>100</v>
      </c>
      <c r="J82" s="44">
        <v>2</v>
      </c>
      <c r="K82" s="44">
        <v>66</v>
      </c>
      <c r="L82" s="44" t="s">
        <v>48</v>
      </c>
      <c r="M82" s="115">
        <f t="shared" si="14"/>
        <v>350</v>
      </c>
      <c r="N82" s="116">
        <f t="shared" si="15"/>
        <v>7</v>
      </c>
      <c r="O82" s="91"/>
      <c r="P82" s="92"/>
      <c r="T82" s="93"/>
    </row>
    <row r="83" spans="2:20" x14ac:dyDescent="0.3">
      <c r="B83" s="113">
        <v>37678</v>
      </c>
      <c r="C83" s="114" t="str">
        <f t="shared" si="5"/>
        <v>37678|SALDO DO DIA</v>
      </c>
      <c r="D83" s="13" t="s">
        <v>23</v>
      </c>
      <c r="E83" s="19"/>
      <c r="F83" s="42"/>
      <c r="G83" s="42"/>
      <c r="H83" s="42"/>
      <c r="I83" s="40"/>
      <c r="J83" s="44"/>
      <c r="K83" s="44"/>
      <c r="L83" s="44"/>
      <c r="M83" s="115">
        <f t="shared" si="14"/>
        <v>350</v>
      </c>
      <c r="N83" s="116">
        <f t="shared" si="15"/>
        <v>7</v>
      </c>
      <c r="O83" s="91"/>
      <c r="P83" s="92"/>
      <c r="T83" s="93"/>
    </row>
    <row r="84" spans="2:20" x14ac:dyDescent="0.3">
      <c r="B84" s="113">
        <v>37679</v>
      </c>
      <c r="C84" s="114" t="str">
        <f t="shared" ref="C84:C88" si="16">B84&amp;"|"&amp;D84</f>
        <v>37679|SALDO DO DIA</v>
      </c>
      <c r="D84" s="13" t="s">
        <v>23</v>
      </c>
      <c r="E84" s="19"/>
      <c r="F84" s="42"/>
      <c r="G84" s="42"/>
      <c r="H84" s="42"/>
      <c r="I84" s="40"/>
      <c r="J84" s="44"/>
      <c r="K84" s="44"/>
      <c r="L84" s="44"/>
      <c r="M84" s="115">
        <f t="shared" si="14"/>
        <v>350</v>
      </c>
      <c r="N84" s="116">
        <f t="shared" si="15"/>
        <v>7</v>
      </c>
      <c r="O84" s="91"/>
      <c r="P84" s="92"/>
      <c r="T84" s="93"/>
    </row>
    <row r="85" spans="2:20" x14ac:dyDescent="0.3">
      <c r="B85" s="113">
        <v>37680</v>
      </c>
      <c r="C85" s="114" t="str">
        <f t="shared" si="16"/>
        <v>37680|COMPRA</v>
      </c>
      <c r="D85" s="13" t="s">
        <v>19</v>
      </c>
      <c r="E85" s="19">
        <v>13350</v>
      </c>
      <c r="F85" s="42">
        <v>267</v>
      </c>
      <c r="G85" s="42">
        <v>4</v>
      </c>
      <c r="H85" s="42" t="s">
        <v>43</v>
      </c>
      <c r="I85" s="40"/>
      <c r="J85" s="44"/>
      <c r="K85" s="44"/>
      <c r="L85" s="44"/>
      <c r="M85" s="115">
        <f t="shared" si="14"/>
        <v>13700</v>
      </c>
      <c r="N85" s="116">
        <f t="shared" si="15"/>
        <v>274</v>
      </c>
      <c r="O85" s="91"/>
      <c r="P85" s="92"/>
      <c r="T85" s="93"/>
    </row>
    <row r="86" spans="2:20" x14ac:dyDescent="0.3">
      <c r="B86" s="113">
        <v>37680</v>
      </c>
      <c r="C86" s="114" t="str">
        <f t="shared" si="16"/>
        <v>37680|PRODUÇÃO</v>
      </c>
      <c r="D86" s="13" t="s">
        <v>4</v>
      </c>
      <c r="E86" s="19"/>
      <c r="F86" s="42"/>
      <c r="G86" s="42"/>
      <c r="H86" s="42"/>
      <c r="I86" s="40">
        <v>6500</v>
      </c>
      <c r="J86" s="44">
        <v>130</v>
      </c>
      <c r="K86" s="44">
        <v>68</v>
      </c>
      <c r="L86" s="44" t="s">
        <v>63</v>
      </c>
      <c r="M86" s="115">
        <f t="shared" si="14"/>
        <v>7200</v>
      </c>
      <c r="N86" s="116">
        <f t="shared" si="15"/>
        <v>144</v>
      </c>
      <c r="O86" s="91"/>
      <c r="P86" s="92"/>
      <c r="T86" s="93"/>
    </row>
    <row r="87" spans="2:20" x14ac:dyDescent="0.3">
      <c r="B87" s="113">
        <v>37680</v>
      </c>
      <c r="C87" s="114" t="str">
        <f t="shared" si="16"/>
        <v>37680|PRODUÇÃO</v>
      </c>
      <c r="D87" s="13" t="s">
        <v>4</v>
      </c>
      <c r="E87" s="19"/>
      <c r="F87" s="42"/>
      <c r="G87" s="42"/>
      <c r="H87" s="42"/>
      <c r="I87" s="40">
        <v>2050</v>
      </c>
      <c r="J87" s="44">
        <v>41</v>
      </c>
      <c r="K87" s="44">
        <v>69</v>
      </c>
      <c r="L87" s="44" t="s">
        <v>63</v>
      </c>
      <c r="M87" s="115">
        <f t="shared" si="14"/>
        <v>5150</v>
      </c>
      <c r="N87" s="116">
        <f t="shared" si="15"/>
        <v>103</v>
      </c>
      <c r="O87" s="91"/>
      <c r="P87" s="92"/>
      <c r="T87" s="93"/>
    </row>
    <row r="88" spans="2:20" ht="15" thickBot="1" x14ac:dyDescent="0.35">
      <c r="B88" s="113">
        <v>37680</v>
      </c>
      <c r="C88" s="114" t="str">
        <f t="shared" si="16"/>
        <v>37680|SALDO DO DIA</v>
      </c>
      <c r="D88" s="13" t="s">
        <v>23</v>
      </c>
      <c r="E88" s="19"/>
      <c r="F88" s="42"/>
      <c r="G88" s="42"/>
      <c r="H88" s="42"/>
      <c r="I88" s="40"/>
      <c r="J88" s="44"/>
      <c r="K88" s="44"/>
      <c r="L88" s="44"/>
      <c r="M88" s="115">
        <f t="shared" si="14"/>
        <v>5150</v>
      </c>
      <c r="N88" s="116">
        <f t="shared" si="15"/>
        <v>103</v>
      </c>
      <c r="O88" s="91" t="s">
        <v>62</v>
      </c>
      <c r="P88" s="92"/>
      <c r="T88" s="93"/>
    </row>
    <row r="89" spans="2:20" ht="15" thickBot="1" x14ac:dyDescent="0.35">
      <c r="B89" s="45"/>
      <c r="C89" s="46"/>
      <c r="D89" s="138"/>
      <c r="E89" s="139" t="s">
        <v>33</v>
      </c>
      <c r="F89" s="123" t="s">
        <v>34</v>
      </c>
      <c r="G89" s="123"/>
      <c r="H89" s="140"/>
      <c r="I89" s="141" t="s">
        <v>31</v>
      </c>
      <c r="J89" s="124" t="s">
        <v>32</v>
      </c>
      <c r="K89" s="125"/>
      <c r="L89" s="142"/>
      <c r="M89" s="143" t="s">
        <v>29</v>
      </c>
      <c r="N89" s="144" t="s">
        <v>30</v>
      </c>
      <c r="O89" s="126" t="s">
        <v>11</v>
      </c>
      <c r="P89" s="127" t="s">
        <v>12</v>
      </c>
      <c r="T89" s="93"/>
    </row>
    <row r="90" spans="2:20" ht="28.55" customHeight="1" thickBot="1" x14ac:dyDescent="0.35">
      <c r="B90" s="185" t="s">
        <v>7</v>
      </c>
      <c r="C90" s="186"/>
      <c r="D90" s="187"/>
      <c r="E90" s="109">
        <f>SUM(E6:E88)</f>
        <v>71600</v>
      </c>
      <c r="F90" s="110">
        <f>SUM(F6:F88)</f>
        <v>1432</v>
      </c>
      <c r="G90" s="164" t="s">
        <v>10</v>
      </c>
      <c r="H90" s="165"/>
      <c r="I90" s="14">
        <f>SUM(I6:I88)</f>
        <v>67450</v>
      </c>
      <c r="J90" s="55">
        <f>SUM(J6:J88)</f>
        <v>1349</v>
      </c>
      <c r="K90" s="166" t="s">
        <v>10</v>
      </c>
      <c r="L90" s="167"/>
      <c r="M90" s="57">
        <f>M6</f>
        <v>1000</v>
      </c>
      <c r="N90" s="58">
        <f>N6</f>
        <v>20</v>
      </c>
      <c r="O90" s="15">
        <f>M90+E90-I90</f>
        <v>5150</v>
      </c>
      <c r="P90" s="118">
        <f>N90+F90-J90</f>
        <v>103</v>
      </c>
      <c r="T90" s="93"/>
    </row>
    <row r="91" spans="2:20" x14ac:dyDescent="0.3">
      <c r="E91"/>
      <c r="O91" s="18"/>
      <c r="T91" s="93"/>
    </row>
    <row r="92" spans="2:20" x14ac:dyDescent="0.3">
      <c r="T92" s="93"/>
    </row>
    <row r="93" spans="2:20" x14ac:dyDescent="0.3">
      <c r="T93" s="93"/>
    </row>
    <row r="94" spans="2:20" x14ac:dyDescent="0.3">
      <c r="E94"/>
      <c r="T94" s="93"/>
    </row>
    <row r="95" spans="2:20" x14ac:dyDescent="0.3">
      <c r="E95" s="93"/>
      <c r="T95" s="93"/>
    </row>
    <row r="96" spans="2:20" x14ac:dyDescent="0.3">
      <c r="E96"/>
      <c r="T96" s="93"/>
    </row>
    <row r="97" spans="5:20" x14ac:dyDescent="0.3">
      <c r="E97"/>
      <c r="T97" s="93"/>
    </row>
    <row r="98" spans="5:20" x14ac:dyDescent="0.3">
      <c r="T98" s="93"/>
    </row>
    <row r="99" spans="5:20" x14ac:dyDescent="0.3">
      <c r="T99" s="93"/>
    </row>
    <row r="100" spans="5:20" x14ac:dyDescent="0.3">
      <c r="T100" s="93"/>
    </row>
    <row r="101" spans="5:20" x14ac:dyDescent="0.3">
      <c r="T101" s="93"/>
    </row>
    <row r="102" spans="5:20" x14ac:dyDescent="0.3">
      <c r="T102" s="93"/>
    </row>
    <row r="103" spans="5:20" x14ac:dyDescent="0.3">
      <c r="T103" s="93"/>
    </row>
  </sheetData>
  <mergeCells count="63">
    <mergeCell ref="B3:P3"/>
    <mergeCell ref="B4:B5"/>
    <mergeCell ref="D4:D5"/>
    <mergeCell ref="M4:N4"/>
    <mergeCell ref="B90:D90"/>
    <mergeCell ref="O27:P27"/>
    <mergeCell ref="O6:P6"/>
    <mergeCell ref="O8:P8"/>
    <mergeCell ref="O24:P24"/>
    <mergeCell ref="G90:H90"/>
    <mergeCell ref="K90:L90"/>
    <mergeCell ref="O67:P67"/>
    <mergeCell ref="O66:P66"/>
    <mergeCell ref="C4:C5"/>
    <mergeCell ref="O4:P4"/>
    <mergeCell ref="O18:P18"/>
    <mergeCell ref="O5:P5"/>
    <mergeCell ref="E4:H4"/>
    <mergeCell ref="I4:L4"/>
    <mergeCell ref="O65:P65"/>
    <mergeCell ref="O64:P64"/>
    <mergeCell ref="O63:P63"/>
    <mergeCell ref="O62:P62"/>
    <mergeCell ref="O61:P61"/>
    <mergeCell ref="O60:P60"/>
    <mergeCell ref="O59:P59"/>
    <mergeCell ref="O58:P58"/>
    <mergeCell ref="O57:P57"/>
    <mergeCell ref="O56:P56"/>
    <mergeCell ref="O55:P55"/>
    <mergeCell ref="O54:P54"/>
    <mergeCell ref="O53:P53"/>
    <mergeCell ref="O52:P52"/>
    <mergeCell ref="O51:P51"/>
    <mergeCell ref="O50:P50"/>
    <mergeCell ref="O49:P49"/>
    <mergeCell ref="O48:P48"/>
    <mergeCell ref="O47:P47"/>
    <mergeCell ref="O46:P46"/>
    <mergeCell ref="O19:P19"/>
    <mergeCell ref="O20:P20"/>
    <mergeCell ref="O21:P21"/>
    <mergeCell ref="O45:P45"/>
    <mergeCell ref="O44:P44"/>
    <mergeCell ref="O43:P43"/>
    <mergeCell ref="O42:P42"/>
    <mergeCell ref="O41:P41"/>
    <mergeCell ref="O13:P13"/>
    <mergeCell ref="O14:P14"/>
    <mergeCell ref="O15:P15"/>
    <mergeCell ref="O16:P16"/>
    <mergeCell ref="O17:P17"/>
    <mergeCell ref="O7:P7"/>
    <mergeCell ref="O9:P9"/>
    <mergeCell ref="O10:P10"/>
    <mergeCell ref="O11:P11"/>
    <mergeCell ref="O12:P12"/>
    <mergeCell ref="O22:P22"/>
    <mergeCell ref="O23:P23"/>
    <mergeCell ref="O25:P25"/>
    <mergeCell ref="O40:P40"/>
    <mergeCell ref="O39:P39"/>
    <mergeCell ref="O38:P38"/>
  </mergeCells>
  <conditionalFormatting sqref="B6:D88">
    <cfRule type="expression" dxfId="11" priority="11">
      <formula>$D6="SALDO DO DIA"</formula>
    </cfRule>
  </conditionalFormatting>
  <conditionalFormatting sqref="E6:H88">
    <cfRule type="expression" dxfId="10" priority="10">
      <formula>$D6="SALDO DO DIA"</formula>
    </cfRule>
  </conditionalFormatting>
  <conditionalFormatting sqref="I6:L88">
    <cfRule type="expression" dxfId="9" priority="6">
      <formula>$D6="SALDO DO DIA"</formula>
    </cfRule>
  </conditionalFormatting>
  <conditionalFormatting sqref="M6:N88">
    <cfRule type="expression" dxfId="8" priority="5">
      <formula>$D6="SALDO DO DIA"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C3D8006-A339-4142-A120-0BC4882ACE23}">
          <x14:formula1>
            <xm:f>'base-dados'!$A$2:$A$29</xm:f>
          </x14:formula1>
          <xm:sqref>D6</xm:sqref>
        </x14:dataValidation>
        <x14:dataValidation type="list" allowBlank="1" showInputMessage="1" showErrorMessage="1" xr:uid="{EF878F17-3641-4FC9-828D-CD04F5781002}">
          <x14:formula1>
            <xm:f>'base-dados'!$A$2:$A$1048576</xm:f>
          </x14:formula1>
          <xm:sqref>D7:D88</xm:sqref>
        </x14:dataValidation>
        <x14:dataValidation type="list" allowBlank="1" showInputMessage="1" showErrorMessage="1" xr:uid="{42579486-0FDF-4E93-8D9F-C6A7A9861362}">
          <x14:formula1>
            <xm:f>'base-dados'!$B$2:$B$1048576</xm:f>
          </x14:formula1>
          <xm:sqref>H6:H88</xm:sqref>
        </x14:dataValidation>
        <x14:dataValidation type="list" allowBlank="1" showInputMessage="1" showErrorMessage="1" xr:uid="{A2B2308A-DB07-49C4-9293-CE74853726FD}">
          <x14:formula1>
            <xm:f>'base-dados'!$E$2:$E$1048576</xm:f>
          </x14:formula1>
          <xm:sqref>L6:L88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F6744-66C0-4548-94A0-622AD53C5B65}">
  <dimension ref="B1:J341"/>
  <sheetViews>
    <sheetView workbookViewId="0"/>
  </sheetViews>
  <sheetFormatPr defaultRowHeight="14.4" x14ac:dyDescent="0.3"/>
  <cols>
    <col min="1" max="1" width="1.296875" customWidth="1"/>
    <col min="2" max="2" width="10.69921875" bestFit="1" customWidth="1"/>
    <col min="3" max="3" width="13.69921875" bestFit="1" customWidth="1"/>
    <col min="4" max="5" width="11.8984375" bestFit="1" customWidth="1"/>
    <col min="7" max="7" width="11.09765625" bestFit="1" customWidth="1"/>
    <col min="9" max="9" width="10.59765625" bestFit="1" customWidth="1"/>
  </cols>
  <sheetData>
    <row r="1" spans="2:10" ht="115.5" customHeight="1" x14ac:dyDescent="0.3"/>
    <row r="2" spans="2:10" ht="4.5" customHeight="1" thickBot="1" x14ac:dyDescent="0.35"/>
    <row r="3" spans="2:10" ht="16.7" thickBot="1" x14ac:dyDescent="0.35">
      <c r="B3" s="192" t="s">
        <v>70</v>
      </c>
      <c r="C3" s="193"/>
      <c r="D3" s="193"/>
      <c r="E3" s="194"/>
      <c r="G3" s="195" t="s">
        <v>67</v>
      </c>
      <c r="H3" s="195"/>
      <c r="I3" s="195"/>
      <c r="J3" s="195"/>
    </row>
    <row r="4" spans="2:10" ht="15" thickBot="1" x14ac:dyDescent="0.35">
      <c r="B4" s="64" t="s">
        <v>0</v>
      </c>
      <c r="C4" s="64" t="s">
        <v>1</v>
      </c>
      <c r="D4" s="64" t="s">
        <v>14</v>
      </c>
      <c r="E4" s="64" t="s">
        <v>18</v>
      </c>
      <c r="G4" s="128" t="s">
        <v>13</v>
      </c>
      <c r="H4" s="128" t="s">
        <v>35</v>
      </c>
      <c r="I4" s="128" t="s">
        <v>2</v>
      </c>
      <c r="J4" s="128" t="s">
        <v>17</v>
      </c>
    </row>
    <row r="5" spans="2:10" x14ac:dyDescent="0.3">
      <c r="B5" s="103">
        <v>37653</v>
      </c>
      <c r="C5" s="104" t="s">
        <v>6</v>
      </c>
      <c r="D5" s="104" t="str">
        <f>IF(C5="CONTAGEM",IFERROR(VLOOKUP(B5&amp;"|"&amp;C5,'PRODUTO 01'!$C$6:$N$88,9,FALSE),"NÃO HOUVE"),IF(C5="SALDO DO DIA",VLOOKUP(B5&amp;"|"&amp;C5,'PRODUTO 01'!$C$6:$N$88,11,FALSE),IF(C5="COMPRA",SUMIF('PRODUTO 01'!$C$6:$C$88,B5&amp;"|"&amp;C5,'PRODUTO 01'!$E$6:$E$88),SUMIF('PRODUTO 01'!$C$6:$C$88,B5&amp;"|"&amp;C5,'PRODUTO 01'!$I$6:$I$88))))</f>
        <v>NÃO HOUVE</v>
      </c>
      <c r="E5" s="105" t="str">
        <f>IF(C5="CONTAGEM",IFERROR(VLOOKUP(B5&amp;"|"&amp;C5,'PRODUTO 01'!$C$6:$N$88,10,FALSE),"NÃO HOUVE"),IF(C5="SALDO DO DIA",VLOOKUP(B5&amp;"|"&amp;C5,'PRODUTO 01'!$C$6:$N$88,12,FALSE),IF(C5="COMPRA",SUMIF('PRODUTO 01'!$C$6:$C$88,B5&amp;"|"&amp;C5,'PRODUTO 01'!$F$6:$F$88),SUMIF('PRODUTO 01'!$C$6:$C$88,B5&amp;"|"&amp;C5,'PRODUTO 01'!$J$6:$J$88))))</f>
        <v>NÃO HOUVE</v>
      </c>
      <c r="G5" s="129" t="s">
        <v>4</v>
      </c>
      <c r="H5" s="129">
        <f>COUNTIF('PRODUTO 01'!$D$11:$D$88,'1-SINTETICO'!G5)</f>
        <v>21</v>
      </c>
      <c r="I5" s="131">
        <f t="shared" ref="I5:I8" si="0">SUMIF($C$5:$C$172,G5,$D$5:$D$172)</f>
        <v>38000</v>
      </c>
      <c r="J5" s="129">
        <f>SUMIF($C$5:$C$172,G5,$E$5:$E$172)</f>
        <v>760</v>
      </c>
    </row>
    <row r="6" spans="2:10" x14ac:dyDescent="0.3">
      <c r="B6" s="101">
        <v>37653</v>
      </c>
      <c r="C6" s="99" t="s">
        <v>4</v>
      </c>
      <c r="D6" s="111">
        <f>IF(C6="CONTAGEM",IFERROR(VLOOKUP(B6&amp;"|"&amp;C6,'PRODUTO 01'!$C$6:$N$88,9,FALSE),"NÃO HOUVE"),IF(C6="SALDO DO DIA",VLOOKUP(B6&amp;"|"&amp;C6,'PRODUTO 01'!$C$6:$N$88,11,FALSE),IF(C6="COMPRA",SUMIF('PRODUTO 01'!$C$6:$C$88,B6&amp;"|"&amp;C6,'PRODUTO 01'!$E$6:$E$88),SUMIF('PRODUTO 01'!$C$6:$C$88,B6&amp;"|"&amp;C6,'PRODUTO 01'!$I$6:$I$88))))</f>
        <v>500</v>
      </c>
      <c r="E6" s="102">
        <f>IF(C6="CONTAGEM",IFERROR(VLOOKUP(B6&amp;"|"&amp;C6,'PRODUTO 01'!$C$6:$N$88,10,FALSE),"NÃO HOUVE"),IF(C6="SALDO DO DIA",VLOOKUP(B6&amp;"|"&amp;C6,'PRODUTO 01'!$C$6:$N$88,12,FALSE),IF(C6="COMPRA",SUMIF('PRODUTO 01'!$C$6:$C$88,B6&amp;"|"&amp;C6,'PRODUTO 01'!$F$6:$F$88),SUMIF('PRODUTO 01'!$C$6:$C$88,B6&amp;"|"&amp;C6,'PRODUTO 01'!$J$6:$J$88))))</f>
        <v>10</v>
      </c>
      <c r="G6" s="130" t="s">
        <v>19</v>
      </c>
      <c r="H6" s="130">
        <f>COUNTIF('PRODUTO 01'!$D$11:$D$88,'1-SINTETICO'!G6)</f>
        <v>6</v>
      </c>
      <c r="I6" s="132">
        <f t="shared" si="0"/>
        <v>71600</v>
      </c>
      <c r="J6" s="130">
        <f t="shared" ref="J6:J8" si="1">SUMIF($C$5:$C$172,G6,$E$5:$E$172)</f>
        <v>1432</v>
      </c>
    </row>
    <row r="7" spans="2:10" x14ac:dyDescent="0.3">
      <c r="B7" s="53">
        <v>37653</v>
      </c>
      <c r="C7" s="98" t="s">
        <v>19</v>
      </c>
      <c r="D7" s="89">
        <f>IF(C7="CONTAGEM",IFERROR(VLOOKUP(B7&amp;"|"&amp;C7,'PRODUTO 01'!$C$6:$N$88,9,FALSE),"NÃO HOUVE"),IF(C7="SALDO DO DIA",VLOOKUP(B7&amp;"|"&amp;C7,'PRODUTO 01'!$C$6:$N$88,11,FALSE),IF(C7="COMPRA",SUMIF('PRODUTO 01'!$C$6:$C$88,B7&amp;"|"&amp;C7,'PRODUTO 01'!$E$6:$E$88),SUMIF('PRODUTO 01'!$C$6:$C$88,B7&amp;"|"&amp;C7,'PRODUTO 01'!$I$6:$I$88))))</f>
        <v>15000</v>
      </c>
      <c r="E7" s="100">
        <f>IF(C7="CONTAGEM",IFERROR(VLOOKUP(B7&amp;"|"&amp;C7,'PRODUTO 01'!$C$6:$N$88,10,FALSE),"NÃO HOUVE"),IF(C7="SALDO DO DIA",VLOOKUP(B7&amp;"|"&amp;C7,'PRODUTO 01'!$C$6:$N$88,12,FALSE),IF(C7="COMPRA",SUMIF('PRODUTO 01'!$C$6:$C$88,B7&amp;"|"&amp;C7,'PRODUTO 01'!$F$6:$F$88),SUMIF('PRODUTO 01'!$C$6:$C$88,B7&amp;"|"&amp;C7,'PRODUTO 01'!$J$6:$J$88))))</f>
        <v>300</v>
      </c>
      <c r="G7" s="129" t="s">
        <v>20</v>
      </c>
      <c r="H7" s="129">
        <f>COUNTIF('PRODUTO 01'!$D$11:$D$88,'1-SINTETICO'!G7)</f>
        <v>19</v>
      </c>
      <c r="I7" s="131">
        <f t="shared" si="0"/>
        <v>21050</v>
      </c>
      <c r="J7" s="129">
        <f t="shared" si="1"/>
        <v>421</v>
      </c>
    </row>
    <row r="8" spans="2:10" x14ac:dyDescent="0.3">
      <c r="B8" s="101">
        <v>37653</v>
      </c>
      <c r="C8" s="99" t="s">
        <v>20</v>
      </c>
      <c r="D8" s="111">
        <f>IF(C8="CONTAGEM",IFERROR(VLOOKUP(B8&amp;"|"&amp;C8,'PRODUTO 01'!$C$6:$N$88,9,FALSE),"NÃO HOUVE"),IF(C8="SALDO DO DIA",VLOOKUP(B8&amp;"|"&amp;C8,'PRODUTO 01'!$C$6:$N$88,11,FALSE),IF(C8="COMPRA",SUMIF('PRODUTO 01'!$C$6:$C$88,B8&amp;"|"&amp;C8,'PRODUTO 01'!$E$6:$E$88),SUMIF('PRODUTO 01'!$C$6:$C$88,B8&amp;"|"&amp;C8,'PRODUTO 01'!$I$6:$I$88))))</f>
        <v>0</v>
      </c>
      <c r="E8" s="102">
        <f>IF(C8="CONTAGEM",IFERROR(VLOOKUP(B8&amp;"|"&amp;C8,'PRODUTO 01'!$C$6:$N$88,10,FALSE),"NÃO HOUVE"),IF(C8="SALDO DO DIA",VLOOKUP(B8&amp;"|"&amp;C8,'PRODUTO 01'!$C$6:$N$88,12,FALSE),IF(C8="COMPRA",SUMIF('PRODUTO 01'!$C$6:$C$88,B8&amp;"|"&amp;C8,'PRODUTO 01'!$F$6:$F$88),SUMIF('PRODUTO 01'!$C$6:$C$88,B8&amp;"|"&amp;C8,'PRODUTO 01'!$J$6:$J$88))))</f>
        <v>0</v>
      </c>
      <c r="G8" s="130" t="s">
        <v>24</v>
      </c>
      <c r="H8" s="130">
        <f>COUNTIF('PRODUTO 01'!$D$11:$D$88,'1-SINTETICO'!G8)</f>
        <v>4</v>
      </c>
      <c r="I8" s="132">
        <f t="shared" si="0"/>
        <v>8400</v>
      </c>
      <c r="J8" s="130">
        <f t="shared" si="1"/>
        <v>168</v>
      </c>
    </row>
    <row r="9" spans="2:10" x14ac:dyDescent="0.3">
      <c r="B9" s="53">
        <v>37653</v>
      </c>
      <c r="C9" s="98" t="s">
        <v>24</v>
      </c>
      <c r="D9" s="89">
        <f>IF(C9="CONTAGEM",IFERROR(VLOOKUP(B9&amp;"|"&amp;C9,'PRODUTO 01'!$C$6:$N$88,9,FALSE),"NÃO HOUVE"),IF(C9="SALDO DO DIA",VLOOKUP(B9&amp;"|"&amp;C9,'PRODUTO 01'!$C$6:$N$88,11,FALSE),IF(C9="COMPRA",SUMIF('PRODUTO 01'!$C$6:$C$88,B9&amp;"|"&amp;C9,'PRODUTO 01'!$E$6:$E$88),SUMIF('PRODUTO 01'!$C$6:$C$88,B9&amp;"|"&amp;C9,'PRODUTO 01'!$I$6:$I$88))))</f>
        <v>0</v>
      </c>
      <c r="E9" s="100">
        <f>IF(C9="CONTAGEM",IFERROR(VLOOKUP(B9&amp;"|"&amp;C9,'PRODUTO 01'!$C$6:$N$88,10,FALSE),"NÃO HOUVE"),IF(C9="SALDO DO DIA",VLOOKUP(B9&amp;"|"&amp;C9,'PRODUTO 01'!$C$6:$N$88,12,FALSE),IF(C9="COMPRA",SUMIF('PRODUTO 01'!$C$6:$C$88,B9&amp;"|"&amp;C9,'PRODUTO 01'!$F$6:$F$88),SUMIF('PRODUTO 01'!$C$6:$C$88,B9&amp;"|"&amp;C9,'PRODUTO 01'!$J$6:$J$88))))</f>
        <v>0</v>
      </c>
    </row>
    <row r="10" spans="2:10" ht="15" thickBot="1" x14ac:dyDescent="0.35">
      <c r="B10" s="106">
        <v>37653</v>
      </c>
      <c r="C10" s="107" t="s">
        <v>23</v>
      </c>
      <c r="D10" s="112">
        <f>IF(C10="CONTAGEM",IFERROR(VLOOKUP(B10&amp;"|"&amp;C10,'PRODUTO 01'!$C$6:$N$88,9,FALSE),"NÃO HOUVE"),IF(C10="SALDO DO DIA",VLOOKUP(B10&amp;"|"&amp;C10,'PRODUTO 01'!$C$6:$N$88,11,FALSE),IF(C10="COMPRA",SUMIF('PRODUTO 01'!$C$6:$C$88,B10&amp;"|"&amp;C10,'PRODUTO 01'!$E$6:$E$88),SUMIF('PRODUTO 01'!$C$6:$C$88,B10&amp;"|"&amp;C10,'PRODUTO 01'!$I$6:$I$88))))</f>
        <v>15500</v>
      </c>
      <c r="E10" s="108">
        <f>IF(C10="CONTAGEM",IFERROR(VLOOKUP(B10&amp;"|"&amp;C10,'PRODUTO 01'!$C$6:$N$88,10,FALSE),"NÃO HOUVE"),IF(C10="SALDO DO DIA",VLOOKUP(B10&amp;"|"&amp;C10,'PRODUTO 01'!$C$6:$N$88,12,FALSE),IF(C10="COMPRA",SUMIF('PRODUTO 01'!$C$6:$C$88,B10&amp;"|"&amp;C10,'PRODUTO 01'!$F$6:$F$88),SUMIF('PRODUTO 01'!$C$6:$C$88,B10&amp;"|"&amp;C10,'PRODUTO 01'!$J$6:$J$88))))</f>
        <v>310</v>
      </c>
    </row>
    <row r="11" spans="2:10" x14ac:dyDescent="0.3">
      <c r="B11" s="103">
        <v>37654</v>
      </c>
      <c r="C11" s="104" t="s">
        <v>6</v>
      </c>
      <c r="D11" s="104" t="str">
        <f>IF(C11="CONTAGEM",IFERROR(VLOOKUP(B11&amp;"|"&amp;C11,'PRODUTO 01'!$C$6:$N$88,9,FALSE),"NÃO HOUVE"),IF(C11="SALDO DO DIA",VLOOKUP(B11&amp;"|"&amp;C11,'PRODUTO 01'!$C$6:$N$88,11,FALSE),IF(C11="COMPRA",SUMIF('PRODUTO 01'!$C$6:$C$88,B11&amp;"|"&amp;C11,'PRODUTO 01'!$E$6:$E$88),SUMIF('PRODUTO 01'!$C$6:$C$88,B11&amp;"|"&amp;C11,'PRODUTO 01'!$I$6:$I$88))))</f>
        <v>NÃO HOUVE</v>
      </c>
      <c r="E11" s="105" t="str">
        <f>IF(C11="CONTAGEM",IFERROR(VLOOKUP(B11&amp;"|"&amp;C11,'PRODUTO 01'!$C$6:$N$88,10,FALSE),"NÃO HOUVE"),IF(C11="SALDO DO DIA",VLOOKUP(B11&amp;"|"&amp;C11,'PRODUTO 01'!$C$6:$N$88,12,FALSE),IF(C11="COMPRA",SUMIF('PRODUTO 01'!$C$6:$C$88,B11&amp;"|"&amp;C11,'PRODUTO 01'!$F$6:$F$88),SUMIF('PRODUTO 01'!$C$6:$C$88,B11&amp;"|"&amp;C11,'PRODUTO 01'!$J$6:$J$88))))</f>
        <v>NÃO HOUVE</v>
      </c>
    </row>
    <row r="12" spans="2:10" x14ac:dyDescent="0.3">
      <c r="B12" s="101">
        <v>37654</v>
      </c>
      <c r="C12" s="99" t="s">
        <v>4</v>
      </c>
      <c r="D12" s="111">
        <f>IF(C12="CONTAGEM",IFERROR(VLOOKUP(B12&amp;"|"&amp;C12,'PRODUTO 01'!$C$6:$N$88,9,FALSE),"NÃO HOUVE"),IF(C12="SALDO DO DIA",VLOOKUP(B12&amp;"|"&amp;C12,'PRODUTO 01'!$C$6:$N$88,11,FALSE),IF(C12="COMPRA",SUMIF('PRODUTO 01'!$C$6:$C$88,B12&amp;"|"&amp;C12,'PRODUTO 01'!$E$6:$E$88),SUMIF('PRODUTO 01'!$C$6:$C$88,B12&amp;"|"&amp;C12,'PRODUTO 01'!$I$6:$I$88))))</f>
        <v>6850</v>
      </c>
      <c r="E12" s="102">
        <f>IF(C12="CONTAGEM",IFERROR(VLOOKUP(B12&amp;"|"&amp;C12,'PRODUTO 01'!$C$6:$N$88,10,FALSE),"NÃO HOUVE"),IF(C12="SALDO DO DIA",VLOOKUP(B12&amp;"|"&amp;C12,'PRODUTO 01'!$C$6:$N$88,12,FALSE),IF(C12="COMPRA",SUMIF('PRODUTO 01'!$C$6:$C$88,B12&amp;"|"&amp;C12,'PRODUTO 01'!$F$6:$F$88),SUMIF('PRODUTO 01'!$C$6:$C$88,B12&amp;"|"&amp;C12,'PRODUTO 01'!$J$6:$J$88))))</f>
        <v>137</v>
      </c>
    </row>
    <row r="13" spans="2:10" x14ac:dyDescent="0.3">
      <c r="B13" s="53">
        <v>37654</v>
      </c>
      <c r="C13" s="98" t="s">
        <v>19</v>
      </c>
      <c r="D13" s="89">
        <f>IF(C13="CONTAGEM",IFERROR(VLOOKUP(B13&amp;"|"&amp;C13,'PRODUTO 01'!$C$6:$N$88,9,FALSE),"NÃO HOUVE"),IF(C13="SALDO DO DIA",VLOOKUP(B13&amp;"|"&amp;C13,'PRODUTO 01'!$C$6:$N$88,11,FALSE),IF(C13="COMPRA",SUMIF('PRODUTO 01'!$C$6:$C$88,B13&amp;"|"&amp;C13,'PRODUTO 01'!$E$6:$E$88),SUMIF('PRODUTO 01'!$C$6:$C$88,B13&amp;"|"&amp;C13,'PRODUTO 01'!$I$6:$I$88))))</f>
        <v>0</v>
      </c>
      <c r="E13" s="100">
        <f>IF(C13="CONTAGEM",IFERROR(VLOOKUP(B13&amp;"|"&amp;C13,'PRODUTO 01'!$C$6:$N$88,10,FALSE),"NÃO HOUVE"),IF(C13="SALDO DO DIA",VLOOKUP(B13&amp;"|"&amp;C13,'PRODUTO 01'!$C$6:$N$88,12,FALSE),IF(C13="COMPRA",SUMIF('PRODUTO 01'!$C$6:$C$88,B13&amp;"|"&amp;C13,'PRODUTO 01'!$F$6:$F$88),SUMIF('PRODUTO 01'!$C$6:$C$88,B13&amp;"|"&amp;C13,'PRODUTO 01'!$J$6:$J$88))))</f>
        <v>0</v>
      </c>
    </row>
    <row r="14" spans="2:10" x14ac:dyDescent="0.3">
      <c r="B14" s="101">
        <v>37654</v>
      </c>
      <c r="C14" s="99" t="s">
        <v>20</v>
      </c>
      <c r="D14" s="111">
        <f>IF(C14="CONTAGEM",IFERROR(VLOOKUP(B14&amp;"|"&amp;C14,'PRODUTO 01'!$C$6:$N$88,9,FALSE),"NÃO HOUVE"),IF(C14="SALDO DO DIA",VLOOKUP(B14&amp;"|"&amp;C14,'PRODUTO 01'!$C$6:$N$88,11,FALSE),IF(C14="COMPRA",SUMIF('PRODUTO 01'!$C$6:$C$88,B14&amp;"|"&amp;C14,'PRODUTO 01'!$E$6:$E$88),SUMIF('PRODUTO 01'!$C$6:$C$88,B14&amp;"|"&amp;C14,'PRODUTO 01'!$I$6:$I$88))))</f>
        <v>4600</v>
      </c>
      <c r="E14" s="102">
        <f>IF(C14="CONTAGEM",IFERROR(VLOOKUP(B14&amp;"|"&amp;C14,'PRODUTO 01'!$C$6:$N$88,10,FALSE),"NÃO HOUVE"),IF(C14="SALDO DO DIA",VLOOKUP(B14&amp;"|"&amp;C14,'PRODUTO 01'!$C$6:$N$88,12,FALSE),IF(C14="COMPRA",SUMIF('PRODUTO 01'!$C$6:$C$88,B14&amp;"|"&amp;C14,'PRODUTO 01'!$F$6:$F$88),SUMIF('PRODUTO 01'!$C$6:$C$88,B14&amp;"|"&amp;C14,'PRODUTO 01'!$J$6:$J$88))))</f>
        <v>92</v>
      </c>
    </row>
    <row r="15" spans="2:10" x14ac:dyDescent="0.3">
      <c r="B15" s="53">
        <v>37654</v>
      </c>
      <c r="C15" s="98" t="s">
        <v>24</v>
      </c>
      <c r="D15" s="89">
        <f>IF(C15="CONTAGEM",IFERROR(VLOOKUP(B15&amp;"|"&amp;C15,'PRODUTO 01'!$C$6:$N$88,9,FALSE),"NÃO HOUVE"),IF(C15="SALDO DO DIA",VLOOKUP(B15&amp;"|"&amp;C15,'PRODUTO 01'!$C$6:$N$88,11,FALSE),IF(C15="COMPRA",SUMIF('PRODUTO 01'!$C$6:$C$88,B15&amp;"|"&amp;C15,'PRODUTO 01'!$E$6:$E$88),SUMIF('PRODUTO 01'!$C$6:$C$88,B15&amp;"|"&amp;C15,'PRODUTO 01'!$I$6:$I$88))))</f>
        <v>0</v>
      </c>
      <c r="E15" s="100">
        <f>IF(C15="CONTAGEM",IFERROR(VLOOKUP(B15&amp;"|"&amp;C15,'PRODUTO 01'!$C$6:$N$88,10,FALSE),"NÃO HOUVE"),IF(C15="SALDO DO DIA",VLOOKUP(B15&amp;"|"&amp;C15,'PRODUTO 01'!$C$6:$N$88,12,FALSE),IF(C15="COMPRA",SUMIF('PRODUTO 01'!$C$6:$C$88,B15&amp;"|"&amp;C15,'PRODUTO 01'!$F$6:$F$88),SUMIF('PRODUTO 01'!$C$6:$C$88,B15&amp;"|"&amp;C15,'PRODUTO 01'!$J$6:$J$88))))</f>
        <v>0</v>
      </c>
    </row>
    <row r="16" spans="2:10" ht="15" thickBot="1" x14ac:dyDescent="0.35">
      <c r="B16" s="106">
        <v>37654</v>
      </c>
      <c r="C16" s="107" t="s">
        <v>23</v>
      </c>
      <c r="D16" s="112">
        <f>IF(C16="CONTAGEM",IFERROR(VLOOKUP(B16&amp;"|"&amp;C16,'PRODUTO 01'!$C$6:$N$88,9,FALSE),"NÃO HOUVE"),IF(C16="SALDO DO DIA",VLOOKUP(B16&amp;"|"&amp;C16,'PRODUTO 01'!$C$6:$N$88,11,FALSE),IF(C16="COMPRA",SUMIF('PRODUTO 01'!$C$6:$C$88,B16&amp;"|"&amp;C16,'PRODUTO 01'!$E$6:$E$88),SUMIF('PRODUTO 01'!$C$6:$C$88,B16&amp;"|"&amp;C16,'PRODUTO 01'!$I$6:$I$88))))</f>
        <v>4050</v>
      </c>
      <c r="E16" s="108">
        <f>IF(C16="CONTAGEM",IFERROR(VLOOKUP(B16&amp;"|"&amp;C16,'PRODUTO 01'!$C$6:$N$88,10,FALSE),"NÃO HOUVE"),IF(C16="SALDO DO DIA",VLOOKUP(B16&amp;"|"&amp;C16,'PRODUTO 01'!$C$6:$N$88,12,FALSE),IF(C16="COMPRA",SUMIF('PRODUTO 01'!$C$6:$C$88,B16&amp;"|"&amp;C16,'PRODUTO 01'!$F$6:$F$88),SUMIF('PRODUTO 01'!$C$6:$C$88,B16&amp;"|"&amp;C16,'PRODUTO 01'!$J$6:$J$88))))</f>
        <v>81</v>
      </c>
    </row>
    <row r="17" spans="2:5" x14ac:dyDescent="0.3">
      <c r="B17" s="103">
        <v>37655</v>
      </c>
      <c r="C17" s="104" t="s">
        <v>6</v>
      </c>
      <c r="D17" s="104" t="str">
        <f>IF(C17="CONTAGEM",IFERROR(VLOOKUP(B17&amp;"|"&amp;C17,'PRODUTO 01'!$C$6:$N$88,9,FALSE),"NÃO HOUVE"),IF(C17="SALDO DO DIA",VLOOKUP(B17&amp;"|"&amp;C17,'PRODUTO 01'!$C$6:$N$88,11,FALSE),IF(C17="COMPRA",SUMIF('PRODUTO 01'!$C$6:$C$88,B17&amp;"|"&amp;C17,'PRODUTO 01'!$E$6:$E$88),SUMIF('PRODUTO 01'!$C$6:$C$88,B17&amp;"|"&amp;C17,'PRODUTO 01'!$I$6:$I$88))))</f>
        <v>NÃO HOUVE</v>
      </c>
      <c r="E17" s="105" t="str">
        <f>IF(C17="CONTAGEM",IFERROR(VLOOKUP(B17&amp;"|"&amp;C17,'PRODUTO 01'!$C$6:$N$88,10,FALSE),"NÃO HOUVE"),IF(C17="SALDO DO DIA",VLOOKUP(B17&amp;"|"&amp;C17,'PRODUTO 01'!$C$6:$N$88,12,FALSE),IF(C17="COMPRA",SUMIF('PRODUTO 01'!$C$6:$C$88,B17&amp;"|"&amp;C17,'PRODUTO 01'!$F$6:$F$88),SUMIF('PRODUTO 01'!$C$6:$C$88,B17&amp;"|"&amp;C17,'PRODUTO 01'!$J$6:$J$88))))</f>
        <v>NÃO HOUVE</v>
      </c>
    </row>
    <row r="18" spans="2:5" x14ac:dyDescent="0.3">
      <c r="B18" s="101">
        <v>37655</v>
      </c>
      <c r="C18" s="99" t="s">
        <v>4</v>
      </c>
      <c r="D18" s="111">
        <f>IF(C18="CONTAGEM",IFERROR(VLOOKUP(B18&amp;"|"&amp;C18,'PRODUTO 01'!$C$6:$N$88,9,FALSE),"NÃO HOUVE"),IF(C18="SALDO DO DIA",VLOOKUP(B18&amp;"|"&amp;C18,'PRODUTO 01'!$C$6:$N$88,11,FALSE),IF(C18="COMPRA",SUMIF('PRODUTO 01'!$C$6:$C$88,B18&amp;"|"&amp;C18,'PRODUTO 01'!$E$6:$E$88),SUMIF('PRODUTO 01'!$C$6:$C$88,B18&amp;"|"&amp;C18,'PRODUTO 01'!$I$6:$I$88))))</f>
        <v>0</v>
      </c>
      <c r="E18" s="102">
        <f>IF(C18="CONTAGEM",IFERROR(VLOOKUP(B18&amp;"|"&amp;C18,'PRODUTO 01'!$C$6:$N$88,10,FALSE),"NÃO HOUVE"),IF(C18="SALDO DO DIA",VLOOKUP(B18&amp;"|"&amp;C18,'PRODUTO 01'!$C$6:$N$88,12,FALSE),IF(C18="COMPRA",SUMIF('PRODUTO 01'!$C$6:$C$88,B18&amp;"|"&amp;C18,'PRODUTO 01'!$F$6:$F$88),SUMIF('PRODUTO 01'!$C$6:$C$88,B18&amp;"|"&amp;C18,'PRODUTO 01'!$J$6:$J$88))))</f>
        <v>0</v>
      </c>
    </row>
    <row r="19" spans="2:5" x14ac:dyDescent="0.3">
      <c r="B19" s="53">
        <v>37655</v>
      </c>
      <c r="C19" s="98" t="s">
        <v>19</v>
      </c>
      <c r="D19" s="89">
        <f>IF(C19="CONTAGEM",IFERROR(VLOOKUP(B19&amp;"|"&amp;C19,'PRODUTO 01'!$C$6:$N$88,9,FALSE),"NÃO HOUVE"),IF(C19="SALDO DO DIA",VLOOKUP(B19&amp;"|"&amp;C19,'PRODUTO 01'!$C$6:$N$88,11,FALSE),IF(C19="COMPRA",SUMIF('PRODUTO 01'!$C$6:$C$88,B19&amp;"|"&amp;C19,'PRODUTO 01'!$E$6:$E$88),SUMIF('PRODUTO 01'!$C$6:$C$88,B19&amp;"|"&amp;C19,'PRODUTO 01'!$I$6:$I$88))))</f>
        <v>13150</v>
      </c>
      <c r="E19" s="100">
        <f>IF(C19="CONTAGEM",IFERROR(VLOOKUP(B19&amp;"|"&amp;C19,'PRODUTO 01'!$C$6:$N$88,10,FALSE),"NÃO HOUVE"),IF(C19="SALDO DO DIA",VLOOKUP(B19&amp;"|"&amp;C19,'PRODUTO 01'!$C$6:$N$88,12,FALSE),IF(C19="COMPRA",SUMIF('PRODUTO 01'!$C$6:$C$88,B19&amp;"|"&amp;C19,'PRODUTO 01'!$F$6:$F$88),SUMIF('PRODUTO 01'!$C$6:$C$88,B19&amp;"|"&amp;C19,'PRODUTO 01'!$J$6:$J$88))))</f>
        <v>263</v>
      </c>
    </row>
    <row r="20" spans="2:5" x14ac:dyDescent="0.3">
      <c r="B20" s="101">
        <v>37655</v>
      </c>
      <c r="C20" s="99" t="s">
        <v>20</v>
      </c>
      <c r="D20" s="111">
        <f>IF(C20="CONTAGEM",IFERROR(VLOOKUP(B20&amp;"|"&amp;C20,'PRODUTO 01'!$C$6:$N$88,9,FALSE),"NÃO HOUVE"),IF(C20="SALDO DO DIA",VLOOKUP(B20&amp;"|"&amp;C20,'PRODUTO 01'!$C$6:$N$88,11,FALSE),IF(C20="COMPRA",SUMIF('PRODUTO 01'!$C$6:$C$88,B20&amp;"|"&amp;C20,'PRODUTO 01'!$E$6:$E$88),SUMIF('PRODUTO 01'!$C$6:$C$88,B20&amp;"|"&amp;C20,'PRODUTO 01'!$I$6:$I$88))))</f>
        <v>1100</v>
      </c>
      <c r="E20" s="102">
        <f>IF(C20="CONTAGEM",IFERROR(VLOOKUP(B20&amp;"|"&amp;C20,'PRODUTO 01'!$C$6:$N$88,10,FALSE),"NÃO HOUVE"),IF(C20="SALDO DO DIA",VLOOKUP(B20&amp;"|"&amp;C20,'PRODUTO 01'!$C$6:$N$88,12,FALSE),IF(C20="COMPRA",SUMIF('PRODUTO 01'!$C$6:$C$88,B20&amp;"|"&amp;C20,'PRODUTO 01'!$F$6:$F$88),SUMIF('PRODUTO 01'!$C$6:$C$88,B20&amp;"|"&amp;C20,'PRODUTO 01'!$J$6:$J$88))))</f>
        <v>22</v>
      </c>
    </row>
    <row r="21" spans="2:5" x14ac:dyDescent="0.3">
      <c r="B21" s="53">
        <v>37655</v>
      </c>
      <c r="C21" s="98" t="s">
        <v>24</v>
      </c>
      <c r="D21" s="89">
        <f>IF(C21="CONTAGEM",IFERROR(VLOOKUP(B21&amp;"|"&amp;C21,'PRODUTO 01'!$C$6:$N$88,9,FALSE),"NÃO HOUVE"),IF(C21="SALDO DO DIA",VLOOKUP(B21&amp;"|"&amp;C21,'PRODUTO 01'!$C$6:$N$88,11,FALSE),IF(C21="COMPRA",SUMIF('PRODUTO 01'!$C$6:$C$88,B21&amp;"|"&amp;C21,'PRODUTO 01'!$E$6:$E$88),SUMIF('PRODUTO 01'!$C$6:$C$88,B21&amp;"|"&amp;C21,'PRODUTO 01'!$I$6:$I$88))))</f>
        <v>0</v>
      </c>
      <c r="E21" s="100">
        <f>IF(C21="CONTAGEM",IFERROR(VLOOKUP(B21&amp;"|"&amp;C21,'PRODUTO 01'!$C$6:$N$88,10,FALSE),"NÃO HOUVE"),IF(C21="SALDO DO DIA",VLOOKUP(B21&amp;"|"&amp;C21,'PRODUTO 01'!$C$6:$N$88,12,FALSE),IF(C21="COMPRA",SUMIF('PRODUTO 01'!$C$6:$C$88,B21&amp;"|"&amp;C21,'PRODUTO 01'!$F$6:$F$88),SUMIF('PRODUTO 01'!$C$6:$C$88,B21&amp;"|"&amp;C21,'PRODUTO 01'!$J$6:$J$88))))</f>
        <v>0</v>
      </c>
    </row>
    <row r="22" spans="2:5" ht="15" thickBot="1" x14ac:dyDescent="0.35">
      <c r="B22" s="106">
        <v>37655</v>
      </c>
      <c r="C22" s="107" t="s">
        <v>23</v>
      </c>
      <c r="D22" s="112">
        <f>IF(C22="CONTAGEM",IFERROR(VLOOKUP(B22&amp;"|"&amp;C22,'PRODUTO 01'!$C$6:$N$88,9,FALSE),"NÃO HOUVE"),IF(C22="SALDO DO DIA",VLOOKUP(B22&amp;"|"&amp;C22,'PRODUTO 01'!$C$6:$N$88,11,FALSE),IF(C22="COMPRA",SUMIF('PRODUTO 01'!$C$6:$C$88,B22&amp;"|"&amp;C22,'PRODUTO 01'!$E$6:$E$88),SUMIF('PRODUTO 01'!$C$6:$C$88,B22&amp;"|"&amp;C22,'PRODUTO 01'!$I$6:$I$88))))</f>
        <v>16100</v>
      </c>
      <c r="E22" s="108">
        <f>IF(C22="CONTAGEM",IFERROR(VLOOKUP(B22&amp;"|"&amp;C22,'PRODUTO 01'!$C$6:$N$88,10,FALSE),"NÃO HOUVE"),IF(C22="SALDO DO DIA",VLOOKUP(B22&amp;"|"&amp;C22,'PRODUTO 01'!$C$6:$N$88,12,FALSE),IF(C22="COMPRA",SUMIF('PRODUTO 01'!$C$6:$C$88,B22&amp;"|"&amp;C22,'PRODUTO 01'!$F$6:$F$88),SUMIF('PRODUTO 01'!$C$6:$C$88,B22&amp;"|"&amp;C22,'PRODUTO 01'!$J$6:$J$88))))</f>
        <v>322</v>
      </c>
    </row>
    <row r="23" spans="2:5" x14ac:dyDescent="0.3">
      <c r="B23" s="103">
        <v>37656</v>
      </c>
      <c r="C23" s="104" t="s">
        <v>6</v>
      </c>
      <c r="D23" s="104" t="str">
        <f>IF(C23="CONTAGEM",IFERROR(VLOOKUP(B23&amp;"|"&amp;C23,'PRODUTO 01'!$C$6:$N$88,9,FALSE),"NÃO HOUVE"),IF(C23="SALDO DO DIA",VLOOKUP(B23&amp;"|"&amp;C23,'PRODUTO 01'!$C$6:$N$88,11,FALSE),IF(C23="COMPRA",SUMIF('PRODUTO 01'!$C$6:$C$88,B23&amp;"|"&amp;C23,'PRODUTO 01'!$E$6:$E$88),SUMIF('PRODUTO 01'!$C$6:$C$88,B23&amp;"|"&amp;C23,'PRODUTO 01'!$I$6:$I$88))))</f>
        <v>NÃO HOUVE</v>
      </c>
      <c r="E23" s="105" t="str">
        <f>IF(C23="CONTAGEM",IFERROR(VLOOKUP(B23&amp;"|"&amp;C23,'PRODUTO 01'!$C$6:$N$88,10,FALSE),"NÃO HOUVE"),IF(C23="SALDO DO DIA",VLOOKUP(B23&amp;"|"&amp;C23,'PRODUTO 01'!$C$6:$N$88,12,FALSE),IF(C23="COMPRA",SUMIF('PRODUTO 01'!$C$6:$C$88,B23&amp;"|"&amp;C23,'PRODUTO 01'!$F$6:$F$88),SUMIF('PRODUTO 01'!$C$6:$C$88,B23&amp;"|"&amp;C23,'PRODUTO 01'!$J$6:$J$88))))</f>
        <v>NÃO HOUVE</v>
      </c>
    </row>
    <row r="24" spans="2:5" x14ac:dyDescent="0.3">
      <c r="B24" s="101">
        <v>37656</v>
      </c>
      <c r="C24" s="99" t="s">
        <v>4</v>
      </c>
      <c r="D24" s="111">
        <f>IF(C24="CONTAGEM",IFERROR(VLOOKUP(B24&amp;"|"&amp;C24,'PRODUTO 01'!$C$6:$N$88,9,FALSE),"NÃO HOUVE"),IF(C24="SALDO DO DIA",VLOOKUP(B24&amp;"|"&amp;C24,'PRODUTO 01'!$C$6:$N$88,11,FALSE),IF(C24="COMPRA",SUMIF('PRODUTO 01'!$C$6:$C$88,B24&amp;"|"&amp;C24,'PRODUTO 01'!$E$6:$E$88),SUMIF('PRODUTO 01'!$C$6:$C$88,B24&amp;"|"&amp;C24,'PRODUTO 01'!$I$6:$I$88))))</f>
        <v>13700</v>
      </c>
      <c r="E24" s="102">
        <f>IF(C24="CONTAGEM",IFERROR(VLOOKUP(B24&amp;"|"&amp;C24,'PRODUTO 01'!$C$6:$N$88,10,FALSE),"NÃO HOUVE"),IF(C24="SALDO DO DIA",VLOOKUP(B24&amp;"|"&amp;C24,'PRODUTO 01'!$C$6:$N$88,12,FALSE),IF(C24="COMPRA",SUMIF('PRODUTO 01'!$C$6:$C$88,B24&amp;"|"&amp;C24,'PRODUTO 01'!$F$6:$F$88),SUMIF('PRODUTO 01'!$C$6:$C$88,B24&amp;"|"&amp;C24,'PRODUTO 01'!$J$6:$J$88))))</f>
        <v>274</v>
      </c>
    </row>
    <row r="25" spans="2:5" x14ac:dyDescent="0.3">
      <c r="B25" s="53">
        <v>37656</v>
      </c>
      <c r="C25" s="98" t="s">
        <v>19</v>
      </c>
      <c r="D25" s="89">
        <f>IF(C25="CONTAGEM",IFERROR(VLOOKUP(B25&amp;"|"&amp;C25,'PRODUTO 01'!$C$6:$N$88,9,FALSE),"NÃO HOUVE"),IF(C25="SALDO DO DIA",VLOOKUP(B25&amp;"|"&amp;C25,'PRODUTO 01'!$C$6:$N$88,11,FALSE),IF(C25="COMPRA",SUMIF('PRODUTO 01'!$C$6:$C$88,B25&amp;"|"&amp;C25,'PRODUTO 01'!$E$6:$E$88),SUMIF('PRODUTO 01'!$C$6:$C$88,B25&amp;"|"&amp;C25,'PRODUTO 01'!$I$6:$I$88))))</f>
        <v>3300</v>
      </c>
      <c r="E25" s="100">
        <f>IF(C25="CONTAGEM",IFERROR(VLOOKUP(B25&amp;"|"&amp;C25,'PRODUTO 01'!$C$6:$N$88,10,FALSE),"NÃO HOUVE"),IF(C25="SALDO DO DIA",VLOOKUP(B25&amp;"|"&amp;C25,'PRODUTO 01'!$C$6:$N$88,12,FALSE),IF(C25="COMPRA",SUMIF('PRODUTO 01'!$C$6:$C$88,B25&amp;"|"&amp;C25,'PRODUTO 01'!$F$6:$F$88),SUMIF('PRODUTO 01'!$C$6:$C$88,B25&amp;"|"&amp;C25,'PRODUTO 01'!$J$6:$J$88))))</f>
        <v>66</v>
      </c>
    </row>
    <row r="26" spans="2:5" x14ac:dyDescent="0.3">
      <c r="B26" s="101">
        <v>37656</v>
      </c>
      <c r="C26" s="99" t="s">
        <v>20</v>
      </c>
      <c r="D26" s="111">
        <f>IF(C26="CONTAGEM",IFERROR(VLOOKUP(B26&amp;"|"&amp;C26,'PRODUTO 01'!$C$6:$N$88,9,FALSE),"NÃO HOUVE"),IF(C26="SALDO DO DIA",VLOOKUP(B26&amp;"|"&amp;C26,'PRODUTO 01'!$C$6:$N$88,11,FALSE),IF(C26="COMPRA",SUMIF('PRODUTO 01'!$C$6:$C$88,B26&amp;"|"&amp;C26,'PRODUTO 01'!$E$6:$E$88),SUMIF('PRODUTO 01'!$C$6:$C$88,B26&amp;"|"&amp;C26,'PRODUTO 01'!$I$6:$I$88))))</f>
        <v>0</v>
      </c>
      <c r="E26" s="102">
        <f>IF(C26="CONTAGEM",IFERROR(VLOOKUP(B26&amp;"|"&amp;C26,'PRODUTO 01'!$C$6:$N$88,10,FALSE),"NÃO HOUVE"),IF(C26="SALDO DO DIA",VLOOKUP(B26&amp;"|"&amp;C26,'PRODUTO 01'!$C$6:$N$88,12,FALSE),IF(C26="COMPRA",SUMIF('PRODUTO 01'!$C$6:$C$88,B26&amp;"|"&amp;C26,'PRODUTO 01'!$F$6:$F$88),SUMIF('PRODUTO 01'!$C$6:$C$88,B26&amp;"|"&amp;C26,'PRODUTO 01'!$J$6:$J$88))))</f>
        <v>0</v>
      </c>
    </row>
    <row r="27" spans="2:5" x14ac:dyDescent="0.3">
      <c r="B27" s="53">
        <v>37656</v>
      </c>
      <c r="C27" s="98" t="s">
        <v>24</v>
      </c>
      <c r="D27" s="89">
        <f>IF(C27="CONTAGEM",IFERROR(VLOOKUP(B27&amp;"|"&amp;C27,'PRODUTO 01'!$C$6:$N$88,9,FALSE),"NÃO HOUVE"),IF(C27="SALDO DO DIA",VLOOKUP(B27&amp;"|"&amp;C27,'PRODUTO 01'!$C$6:$N$88,11,FALSE),IF(C27="COMPRA",SUMIF('PRODUTO 01'!$C$6:$C$88,B27&amp;"|"&amp;C27,'PRODUTO 01'!$E$6:$E$88),SUMIF('PRODUTO 01'!$C$6:$C$88,B27&amp;"|"&amp;C27,'PRODUTO 01'!$I$6:$I$88))))</f>
        <v>0</v>
      </c>
      <c r="E27" s="100">
        <f>IF(C27="CONTAGEM",IFERROR(VLOOKUP(B27&amp;"|"&amp;C27,'PRODUTO 01'!$C$6:$N$88,10,FALSE),"NÃO HOUVE"),IF(C27="SALDO DO DIA",VLOOKUP(B27&amp;"|"&amp;C27,'PRODUTO 01'!$C$6:$N$88,12,FALSE),IF(C27="COMPRA",SUMIF('PRODUTO 01'!$C$6:$C$88,B27&amp;"|"&amp;C27,'PRODUTO 01'!$F$6:$F$88),SUMIF('PRODUTO 01'!$C$6:$C$88,B27&amp;"|"&amp;C27,'PRODUTO 01'!$J$6:$J$88))))</f>
        <v>0</v>
      </c>
    </row>
    <row r="28" spans="2:5" ht="15" thickBot="1" x14ac:dyDescent="0.35">
      <c r="B28" s="106">
        <v>37656</v>
      </c>
      <c r="C28" s="107" t="s">
        <v>23</v>
      </c>
      <c r="D28" s="112">
        <f>IF(C28="CONTAGEM",IFERROR(VLOOKUP(B28&amp;"|"&amp;C28,'PRODUTO 01'!$C$6:$N$88,9,FALSE),"NÃO HOUVE"),IF(C28="SALDO DO DIA",VLOOKUP(B28&amp;"|"&amp;C28,'PRODUTO 01'!$C$6:$N$88,11,FALSE),IF(C28="COMPRA",SUMIF('PRODUTO 01'!$C$6:$C$88,B28&amp;"|"&amp;C28,'PRODUTO 01'!$E$6:$E$88),SUMIF('PRODUTO 01'!$C$6:$C$88,B28&amp;"|"&amp;C28,'PRODUTO 01'!$I$6:$I$88))))</f>
        <v>5700</v>
      </c>
      <c r="E28" s="108">
        <f>IF(C28="CONTAGEM",IFERROR(VLOOKUP(B28&amp;"|"&amp;C28,'PRODUTO 01'!$C$6:$N$88,10,FALSE),"NÃO HOUVE"),IF(C28="SALDO DO DIA",VLOOKUP(B28&amp;"|"&amp;C28,'PRODUTO 01'!$C$6:$N$88,12,FALSE),IF(C28="COMPRA",SUMIF('PRODUTO 01'!$C$6:$C$88,B28&amp;"|"&amp;C28,'PRODUTO 01'!$F$6:$F$88),SUMIF('PRODUTO 01'!$C$6:$C$88,B28&amp;"|"&amp;C28,'PRODUTO 01'!$J$6:$J$88))))</f>
        <v>114</v>
      </c>
    </row>
    <row r="29" spans="2:5" x14ac:dyDescent="0.3">
      <c r="B29" s="103">
        <v>37657</v>
      </c>
      <c r="C29" s="104" t="s">
        <v>6</v>
      </c>
      <c r="D29" s="104" t="str">
        <f>IF(C29="CONTAGEM",IFERROR(VLOOKUP(B29&amp;"|"&amp;C29,'PRODUTO 01'!$C$6:$N$88,9,FALSE),"NÃO HOUVE"),IF(C29="SALDO DO DIA",VLOOKUP(B29&amp;"|"&amp;C29,'PRODUTO 01'!$C$6:$N$88,11,FALSE),IF(C29="COMPRA",SUMIF('PRODUTO 01'!$C$6:$C$88,B29&amp;"|"&amp;C29,'PRODUTO 01'!$E$6:$E$88),SUMIF('PRODUTO 01'!$C$6:$C$88,B29&amp;"|"&amp;C29,'PRODUTO 01'!$I$6:$I$88))))</f>
        <v>NÃO HOUVE</v>
      </c>
      <c r="E29" s="105" t="str">
        <f>IF(C29="CONTAGEM",IFERROR(VLOOKUP(B29&amp;"|"&amp;C29,'PRODUTO 01'!$C$6:$N$88,10,FALSE),"NÃO HOUVE"),IF(C29="SALDO DO DIA",VLOOKUP(B29&amp;"|"&amp;C29,'PRODUTO 01'!$C$6:$N$88,12,FALSE),IF(C29="COMPRA",SUMIF('PRODUTO 01'!$C$6:$C$88,B29&amp;"|"&amp;C29,'PRODUTO 01'!$F$6:$F$88),SUMIF('PRODUTO 01'!$C$6:$C$88,B29&amp;"|"&amp;C29,'PRODUTO 01'!$J$6:$J$88))))</f>
        <v>NÃO HOUVE</v>
      </c>
    </row>
    <row r="30" spans="2:5" x14ac:dyDescent="0.3">
      <c r="B30" s="101">
        <v>37657</v>
      </c>
      <c r="C30" s="99" t="s">
        <v>4</v>
      </c>
      <c r="D30" s="111">
        <f>IF(C30="CONTAGEM",IFERROR(VLOOKUP(B30&amp;"|"&amp;C30,'PRODUTO 01'!$C$6:$N$88,9,FALSE),"NÃO HOUVE"),IF(C30="SALDO DO DIA",VLOOKUP(B30&amp;"|"&amp;C30,'PRODUTO 01'!$C$6:$N$88,11,FALSE),IF(C30="COMPRA",SUMIF('PRODUTO 01'!$C$6:$C$88,B30&amp;"|"&amp;C30,'PRODUTO 01'!$E$6:$E$88),SUMIF('PRODUTO 01'!$C$6:$C$88,B30&amp;"|"&amp;C30,'PRODUTO 01'!$I$6:$I$88))))</f>
        <v>0</v>
      </c>
      <c r="E30" s="102">
        <f>IF(C30="CONTAGEM",IFERROR(VLOOKUP(B30&amp;"|"&amp;C30,'PRODUTO 01'!$C$6:$N$88,10,FALSE),"NÃO HOUVE"),IF(C30="SALDO DO DIA",VLOOKUP(B30&amp;"|"&amp;C30,'PRODUTO 01'!$C$6:$N$88,12,FALSE),IF(C30="COMPRA",SUMIF('PRODUTO 01'!$C$6:$C$88,B30&amp;"|"&amp;C30,'PRODUTO 01'!$F$6:$F$88),SUMIF('PRODUTO 01'!$C$6:$C$88,B30&amp;"|"&amp;C30,'PRODUTO 01'!$J$6:$J$88))))</f>
        <v>0</v>
      </c>
    </row>
    <row r="31" spans="2:5" x14ac:dyDescent="0.3">
      <c r="B31" s="53">
        <v>37657</v>
      </c>
      <c r="C31" s="98" t="s">
        <v>19</v>
      </c>
      <c r="D31" s="89">
        <f>IF(C31="CONTAGEM",IFERROR(VLOOKUP(B31&amp;"|"&amp;C31,'PRODUTO 01'!$C$6:$N$88,9,FALSE),"NÃO HOUVE"),IF(C31="SALDO DO DIA",VLOOKUP(B31&amp;"|"&amp;C31,'PRODUTO 01'!$C$6:$N$88,11,FALSE),IF(C31="COMPRA",SUMIF('PRODUTO 01'!$C$6:$C$88,B31&amp;"|"&amp;C31,'PRODUTO 01'!$E$6:$E$88),SUMIF('PRODUTO 01'!$C$6:$C$88,B31&amp;"|"&amp;C31,'PRODUTO 01'!$I$6:$I$88))))</f>
        <v>0</v>
      </c>
      <c r="E31" s="100">
        <f>IF(C31="CONTAGEM",IFERROR(VLOOKUP(B31&amp;"|"&amp;C31,'PRODUTO 01'!$C$6:$N$88,10,FALSE),"NÃO HOUVE"),IF(C31="SALDO DO DIA",VLOOKUP(B31&amp;"|"&amp;C31,'PRODUTO 01'!$C$6:$N$88,12,FALSE),IF(C31="COMPRA",SUMIF('PRODUTO 01'!$C$6:$C$88,B31&amp;"|"&amp;C31,'PRODUTO 01'!$F$6:$F$88),SUMIF('PRODUTO 01'!$C$6:$C$88,B31&amp;"|"&amp;C31,'PRODUTO 01'!$J$6:$J$88))))</f>
        <v>0</v>
      </c>
    </row>
    <row r="32" spans="2:5" x14ac:dyDescent="0.3">
      <c r="B32" s="101">
        <v>37657</v>
      </c>
      <c r="C32" s="99" t="s">
        <v>20</v>
      </c>
      <c r="D32" s="111">
        <f>IF(C32="CONTAGEM",IFERROR(VLOOKUP(B32&amp;"|"&amp;C32,'PRODUTO 01'!$C$6:$N$88,9,FALSE),"NÃO HOUVE"),IF(C32="SALDO DO DIA",VLOOKUP(B32&amp;"|"&amp;C32,'PRODUTO 01'!$C$6:$N$88,11,FALSE),IF(C32="COMPRA",SUMIF('PRODUTO 01'!$C$6:$C$88,B32&amp;"|"&amp;C32,'PRODUTO 01'!$E$6:$E$88),SUMIF('PRODUTO 01'!$C$6:$C$88,B32&amp;"|"&amp;C32,'PRODUTO 01'!$I$6:$I$88))))</f>
        <v>3500</v>
      </c>
      <c r="E32" s="102">
        <f>IF(C32="CONTAGEM",IFERROR(VLOOKUP(B32&amp;"|"&amp;C32,'PRODUTO 01'!$C$6:$N$88,10,FALSE),"NÃO HOUVE"),IF(C32="SALDO DO DIA",VLOOKUP(B32&amp;"|"&amp;C32,'PRODUTO 01'!$C$6:$N$88,12,FALSE),IF(C32="COMPRA",SUMIF('PRODUTO 01'!$C$6:$C$88,B32&amp;"|"&amp;C32,'PRODUTO 01'!$F$6:$F$88),SUMIF('PRODUTO 01'!$C$6:$C$88,B32&amp;"|"&amp;C32,'PRODUTO 01'!$J$6:$J$88))))</f>
        <v>70</v>
      </c>
    </row>
    <row r="33" spans="2:5" x14ac:dyDescent="0.3">
      <c r="B33" s="53">
        <v>37657</v>
      </c>
      <c r="C33" s="98" t="s">
        <v>24</v>
      </c>
      <c r="D33" s="89">
        <f>IF(C33="CONTAGEM",IFERROR(VLOOKUP(B33&amp;"|"&amp;C33,'PRODUTO 01'!$C$6:$N$88,9,FALSE),"NÃO HOUVE"),IF(C33="SALDO DO DIA",VLOOKUP(B33&amp;"|"&amp;C33,'PRODUTO 01'!$C$6:$N$88,11,FALSE),IF(C33="COMPRA",SUMIF('PRODUTO 01'!$C$6:$C$88,B33&amp;"|"&amp;C33,'PRODUTO 01'!$E$6:$E$88),SUMIF('PRODUTO 01'!$C$6:$C$88,B33&amp;"|"&amp;C33,'PRODUTO 01'!$I$6:$I$88))))</f>
        <v>0</v>
      </c>
      <c r="E33" s="100">
        <f>IF(C33="CONTAGEM",IFERROR(VLOOKUP(B33&amp;"|"&amp;C33,'PRODUTO 01'!$C$6:$N$88,10,FALSE),"NÃO HOUVE"),IF(C33="SALDO DO DIA",VLOOKUP(B33&amp;"|"&amp;C33,'PRODUTO 01'!$C$6:$N$88,12,FALSE),IF(C33="COMPRA",SUMIF('PRODUTO 01'!$C$6:$C$88,B33&amp;"|"&amp;C33,'PRODUTO 01'!$F$6:$F$88),SUMIF('PRODUTO 01'!$C$6:$C$88,B33&amp;"|"&amp;C33,'PRODUTO 01'!$J$6:$J$88))))</f>
        <v>0</v>
      </c>
    </row>
    <row r="34" spans="2:5" ht="15" thickBot="1" x14ac:dyDescent="0.35">
      <c r="B34" s="106">
        <v>37657</v>
      </c>
      <c r="C34" s="107" t="s">
        <v>23</v>
      </c>
      <c r="D34" s="112">
        <f>IF(C34="CONTAGEM",IFERROR(VLOOKUP(B34&amp;"|"&amp;C34,'PRODUTO 01'!$C$6:$N$88,9,FALSE),"NÃO HOUVE"),IF(C34="SALDO DO DIA",VLOOKUP(B34&amp;"|"&amp;C34,'PRODUTO 01'!$C$6:$N$88,11,FALSE),IF(C34="COMPRA",SUMIF('PRODUTO 01'!$C$6:$C$88,B34&amp;"|"&amp;C34,'PRODUTO 01'!$E$6:$E$88),SUMIF('PRODUTO 01'!$C$6:$C$88,B34&amp;"|"&amp;C34,'PRODUTO 01'!$I$6:$I$88))))</f>
        <v>2200</v>
      </c>
      <c r="E34" s="108">
        <f>IF(C34="CONTAGEM",IFERROR(VLOOKUP(B34&amp;"|"&amp;C34,'PRODUTO 01'!$C$6:$N$88,10,FALSE),"NÃO HOUVE"),IF(C34="SALDO DO DIA",VLOOKUP(B34&amp;"|"&amp;C34,'PRODUTO 01'!$C$6:$N$88,12,FALSE),IF(C34="COMPRA",SUMIF('PRODUTO 01'!$C$6:$C$88,B34&amp;"|"&amp;C34,'PRODUTO 01'!$F$6:$F$88),SUMIF('PRODUTO 01'!$C$6:$C$88,B34&amp;"|"&amp;C34,'PRODUTO 01'!$J$6:$J$88))))</f>
        <v>44</v>
      </c>
    </row>
    <row r="35" spans="2:5" x14ac:dyDescent="0.3">
      <c r="B35" s="103">
        <v>37658</v>
      </c>
      <c r="C35" s="104" t="s">
        <v>6</v>
      </c>
      <c r="D35" s="104" t="str">
        <f>IF(C35="CONTAGEM",IFERROR(VLOOKUP(B35&amp;"|"&amp;C35,'PRODUTO 01'!$C$6:$N$88,9,FALSE),"NÃO HOUVE"),IF(C35="SALDO DO DIA",VLOOKUP(B35&amp;"|"&amp;C35,'PRODUTO 01'!$C$6:$N$88,11,FALSE),IF(C35="COMPRA",SUMIF('PRODUTO 01'!$C$6:$C$88,B35&amp;"|"&amp;C35,'PRODUTO 01'!$E$6:$E$88),SUMIF('PRODUTO 01'!$C$6:$C$88,B35&amp;"|"&amp;C35,'PRODUTO 01'!$I$6:$I$88))))</f>
        <v>NÃO HOUVE</v>
      </c>
      <c r="E35" s="105" t="str">
        <f>IF(C35="CONTAGEM",IFERROR(VLOOKUP(B35&amp;"|"&amp;C35,'PRODUTO 01'!$C$6:$N$88,10,FALSE),"NÃO HOUVE"),IF(C35="SALDO DO DIA",VLOOKUP(B35&amp;"|"&amp;C35,'PRODUTO 01'!$C$6:$N$88,12,FALSE),IF(C35="COMPRA",SUMIF('PRODUTO 01'!$C$6:$C$88,B35&amp;"|"&amp;C35,'PRODUTO 01'!$F$6:$F$88),SUMIF('PRODUTO 01'!$C$6:$C$88,B35&amp;"|"&amp;C35,'PRODUTO 01'!$J$6:$J$88))))</f>
        <v>NÃO HOUVE</v>
      </c>
    </row>
    <row r="36" spans="2:5" x14ac:dyDescent="0.3">
      <c r="B36" s="101">
        <v>37658</v>
      </c>
      <c r="C36" s="99" t="s">
        <v>4</v>
      </c>
      <c r="D36" s="111">
        <f>IF(C36="CONTAGEM",IFERROR(VLOOKUP(B36&amp;"|"&amp;C36,'PRODUTO 01'!$C$6:$N$88,9,FALSE),"NÃO HOUVE"),IF(C36="SALDO DO DIA",VLOOKUP(B36&amp;"|"&amp;C36,'PRODUTO 01'!$C$6:$N$88,11,FALSE),IF(C36="COMPRA",SUMIF('PRODUTO 01'!$C$6:$C$88,B36&amp;"|"&amp;C36,'PRODUTO 01'!$E$6:$E$88),SUMIF('PRODUTO 01'!$C$6:$C$88,B36&amp;"|"&amp;C36,'PRODUTO 01'!$I$6:$I$88))))</f>
        <v>0</v>
      </c>
      <c r="E36" s="102">
        <f>IF(C36="CONTAGEM",IFERROR(VLOOKUP(B36&amp;"|"&amp;C36,'PRODUTO 01'!$C$6:$N$88,10,FALSE),"NÃO HOUVE"),IF(C36="SALDO DO DIA",VLOOKUP(B36&amp;"|"&amp;C36,'PRODUTO 01'!$C$6:$N$88,12,FALSE),IF(C36="COMPRA",SUMIF('PRODUTO 01'!$C$6:$C$88,B36&amp;"|"&amp;C36,'PRODUTO 01'!$F$6:$F$88),SUMIF('PRODUTO 01'!$C$6:$C$88,B36&amp;"|"&amp;C36,'PRODUTO 01'!$J$6:$J$88))))</f>
        <v>0</v>
      </c>
    </row>
    <row r="37" spans="2:5" x14ac:dyDescent="0.3">
      <c r="B37" s="53">
        <v>37658</v>
      </c>
      <c r="C37" s="98" t="s">
        <v>19</v>
      </c>
      <c r="D37" s="89">
        <f>IF(C37="CONTAGEM",IFERROR(VLOOKUP(B37&amp;"|"&amp;C37,'PRODUTO 01'!$C$6:$N$88,9,FALSE),"NÃO HOUVE"),IF(C37="SALDO DO DIA",VLOOKUP(B37&amp;"|"&amp;C37,'PRODUTO 01'!$C$6:$N$88,11,FALSE),IF(C37="COMPRA",SUMIF('PRODUTO 01'!$C$6:$C$88,B37&amp;"|"&amp;C37,'PRODUTO 01'!$E$6:$E$88),SUMIF('PRODUTO 01'!$C$6:$C$88,B37&amp;"|"&amp;C37,'PRODUTO 01'!$I$6:$I$88))))</f>
        <v>0</v>
      </c>
      <c r="E37" s="100">
        <f>IF(C37="CONTAGEM",IFERROR(VLOOKUP(B37&amp;"|"&amp;C37,'PRODUTO 01'!$C$6:$N$88,10,FALSE),"NÃO HOUVE"),IF(C37="SALDO DO DIA",VLOOKUP(B37&amp;"|"&amp;C37,'PRODUTO 01'!$C$6:$N$88,12,FALSE),IF(C37="COMPRA",SUMIF('PRODUTO 01'!$C$6:$C$88,B37&amp;"|"&amp;C37,'PRODUTO 01'!$F$6:$F$88),SUMIF('PRODUTO 01'!$C$6:$C$88,B37&amp;"|"&amp;C37,'PRODUTO 01'!$J$6:$J$88))))</f>
        <v>0</v>
      </c>
    </row>
    <row r="38" spans="2:5" x14ac:dyDescent="0.3">
      <c r="B38" s="101">
        <v>37658</v>
      </c>
      <c r="C38" s="99" t="s">
        <v>20</v>
      </c>
      <c r="D38" s="111">
        <f>IF(C38="CONTAGEM",IFERROR(VLOOKUP(B38&amp;"|"&amp;C38,'PRODUTO 01'!$C$6:$N$88,9,FALSE),"NÃO HOUVE"),IF(C38="SALDO DO DIA",VLOOKUP(B38&amp;"|"&amp;C38,'PRODUTO 01'!$C$6:$N$88,11,FALSE),IF(C38="COMPRA",SUMIF('PRODUTO 01'!$C$6:$C$88,B38&amp;"|"&amp;C38,'PRODUTO 01'!$E$6:$E$88),SUMIF('PRODUTO 01'!$C$6:$C$88,B38&amp;"|"&amp;C38,'PRODUTO 01'!$I$6:$I$88))))</f>
        <v>0</v>
      </c>
      <c r="E38" s="102">
        <f>IF(C38="CONTAGEM",IFERROR(VLOOKUP(B38&amp;"|"&amp;C38,'PRODUTO 01'!$C$6:$N$88,10,FALSE),"NÃO HOUVE"),IF(C38="SALDO DO DIA",VLOOKUP(B38&amp;"|"&amp;C38,'PRODUTO 01'!$C$6:$N$88,12,FALSE),IF(C38="COMPRA",SUMIF('PRODUTO 01'!$C$6:$C$88,B38&amp;"|"&amp;C38,'PRODUTO 01'!$F$6:$F$88),SUMIF('PRODUTO 01'!$C$6:$C$88,B38&amp;"|"&amp;C38,'PRODUTO 01'!$J$6:$J$88))))</f>
        <v>0</v>
      </c>
    </row>
    <row r="39" spans="2:5" x14ac:dyDescent="0.3">
      <c r="B39" s="53">
        <v>37658</v>
      </c>
      <c r="C39" s="98" t="s">
        <v>24</v>
      </c>
      <c r="D39" s="89">
        <f>IF(C39="CONTAGEM",IFERROR(VLOOKUP(B39&amp;"|"&amp;C39,'PRODUTO 01'!$C$6:$N$88,9,FALSE),"NÃO HOUVE"),IF(C39="SALDO DO DIA",VLOOKUP(B39&amp;"|"&amp;C39,'PRODUTO 01'!$C$6:$N$88,11,FALSE),IF(C39="COMPRA",SUMIF('PRODUTO 01'!$C$6:$C$88,B39&amp;"|"&amp;C39,'PRODUTO 01'!$E$6:$E$88),SUMIF('PRODUTO 01'!$C$6:$C$88,B39&amp;"|"&amp;C39,'PRODUTO 01'!$I$6:$I$88))))</f>
        <v>0</v>
      </c>
      <c r="E39" s="100">
        <f>IF(C39="CONTAGEM",IFERROR(VLOOKUP(B39&amp;"|"&amp;C39,'PRODUTO 01'!$C$6:$N$88,10,FALSE),"NÃO HOUVE"),IF(C39="SALDO DO DIA",VLOOKUP(B39&amp;"|"&amp;C39,'PRODUTO 01'!$C$6:$N$88,12,FALSE),IF(C39="COMPRA",SUMIF('PRODUTO 01'!$C$6:$C$88,B39&amp;"|"&amp;C39,'PRODUTO 01'!$F$6:$F$88),SUMIF('PRODUTO 01'!$C$6:$C$88,B39&amp;"|"&amp;C39,'PRODUTO 01'!$J$6:$J$88))))</f>
        <v>0</v>
      </c>
    </row>
    <row r="40" spans="2:5" ht="15" thickBot="1" x14ac:dyDescent="0.35">
      <c r="B40" s="106">
        <v>37658</v>
      </c>
      <c r="C40" s="107" t="s">
        <v>23</v>
      </c>
      <c r="D40" s="112">
        <f>IF(C40="CONTAGEM",IFERROR(VLOOKUP(B40&amp;"|"&amp;C40,'PRODUTO 01'!$C$6:$N$88,9,FALSE),"NÃO HOUVE"),IF(C40="SALDO DO DIA",VLOOKUP(B40&amp;"|"&amp;C40,'PRODUTO 01'!$C$6:$N$88,11,FALSE),IF(C40="COMPRA",SUMIF('PRODUTO 01'!$C$6:$C$88,B40&amp;"|"&amp;C40,'PRODUTO 01'!$E$6:$E$88),SUMIF('PRODUTO 01'!$C$6:$C$88,B40&amp;"|"&amp;C40,'PRODUTO 01'!$I$6:$I$88))))</f>
        <v>2200</v>
      </c>
      <c r="E40" s="108">
        <f>IF(C40="CONTAGEM",IFERROR(VLOOKUP(B40&amp;"|"&amp;C40,'PRODUTO 01'!$C$6:$N$88,10,FALSE),"NÃO HOUVE"),IF(C40="SALDO DO DIA",VLOOKUP(B40&amp;"|"&amp;C40,'PRODUTO 01'!$C$6:$N$88,12,FALSE),IF(C40="COMPRA",SUMIF('PRODUTO 01'!$C$6:$C$88,B40&amp;"|"&amp;C40,'PRODUTO 01'!$F$6:$F$88),SUMIF('PRODUTO 01'!$C$6:$C$88,B40&amp;"|"&amp;C40,'PRODUTO 01'!$J$6:$J$88))))</f>
        <v>44</v>
      </c>
    </row>
    <row r="41" spans="2:5" x14ac:dyDescent="0.3">
      <c r="B41" s="103">
        <v>37659</v>
      </c>
      <c r="C41" s="104" t="s">
        <v>6</v>
      </c>
      <c r="D41" s="104" t="str">
        <f>IF(C41="CONTAGEM",IFERROR(VLOOKUP(B41&amp;"|"&amp;C41,'PRODUTO 01'!$C$6:$N$88,9,FALSE),"NÃO HOUVE"),IF(C41="SALDO DO DIA",VLOOKUP(B41&amp;"|"&amp;C41,'PRODUTO 01'!$C$6:$N$88,11,FALSE),IF(C41="COMPRA",SUMIF('PRODUTO 01'!$C$6:$C$88,B41&amp;"|"&amp;C41,'PRODUTO 01'!$E$6:$E$88),SUMIF('PRODUTO 01'!$C$6:$C$88,B41&amp;"|"&amp;C41,'PRODUTO 01'!$I$6:$I$88))))</f>
        <v>NÃO HOUVE</v>
      </c>
      <c r="E41" s="105" t="str">
        <f>IF(C41="CONTAGEM",IFERROR(VLOOKUP(B41&amp;"|"&amp;C41,'PRODUTO 01'!$C$6:$N$88,10,FALSE),"NÃO HOUVE"),IF(C41="SALDO DO DIA",VLOOKUP(B41&amp;"|"&amp;C41,'PRODUTO 01'!$C$6:$N$88,12,FALSE),IF(C41="COMPRA",SUMIF('PRODUTO 01'!$C$6:$C$88,B41&amp;"|"&amp;C41,'PRODUTO 01'!$F$6:$F$88),SUMIF('PRODUTO 01'!$C$6:$C$88,B41&amp;"|"&amp;C41,'PRODUTO 01'!$J$6:$J$88))))</f>
        <v>NÃO HOUVE</v>
      </c>
    </row>
    <row r="42" spans="2:5" x14ac:dyDescent="0.3">
      <c r="B42" s="101">
        <v>37659</v>
      </c>
      <c r="C42" s="99" t="s">
        <v>4</v>
      </c>
      <c r="D42" s="111">
        <f>IF(C42="CONTAGEM",IFERROR(VLOOKUP(B42&amp;"|"&amp;C42,'PRODUTO 01'!$C$6:$N$88,9,FALSE),"NÃO HOUVE"),IF(C42="SALDO DO DIA",VLOOKUP(B42&amp;"|"&amp;C42,'PRODUTO 01'!$C$6:$N$88,11,FALSE),IF(C42="COMPRA",SUMIF('PRODUTO 01'!$C$6:$C$88,B42&amp;"|"&amp;C42,'PRODUTO 01'!$E$6:$E$88),SUMIF('PRODUTO 01'!$C$6:$C$88,B42&amp;"|"&amp;C42,'PRODUTO 01'!$I$6:$I$88))))</f>
        <v>850</v>
      </c>
      <c r="E42" s="102">
        <f>IF(C42="CONTAGEM",IFERROR(VLOOKUP(B42&amp;"|"&amp;C42,'PRODUTO 01'!$C$6:$N$88,10,FALSE),"NÃO HOUVE"),IF(C42="SALDO DO DIA",VLOOKUP(B42&amp;"|"&amp;C42,'PRODUTO 01'!$C$6:$N$88,12,FALSE),IF(C42="COMPRA",SUMIF('PRODUTO 01'!$C$6:$C$88,B42&amp;"|"&amp;C42,'PRODUTO 01'!$F$6:$F$88),SUMIF('PRODUTO 01'!$C$6:$C$88,B42&amp;"|"&amp;C42,'PRODUTO 01'!$J$6:$J$88))))</f>
        <v>17</v>
      </c>
    </row>
    <row r="43" spans="2:5" x14ac:dyDescent="0.3">
      <c r="B43" s="53">
        <v>37659</v>
      </c>
      <c r="C43" s="98" t="s">
        <v>19</v>
      </c>
      <c r="D43" s="89">
        <f>IF(C43="CONTAGEM",IFERROR(VLOOKUP(B43&amp;"|"&amp;C43,'PRODUTO 01'!$C$6:$N$88,9,FALSE),"NÃO HOUVE"),IF(C43="SALDO DO DIA",VLOOKUP(B43&amp;"|"&amp;C43,'PRODUTO 01'!$C$6:$N$88,11,FALSE),IF(C43="COMPRA",SUMIF('PRODUTO 01'!$C$6:$C$88,B43&amp;"|"&amp;C43,'PRODUTO 01'!$E$6:$E$88),SUMIF('PRODUTO 01'!$C$6:$C$88,B43&amp;"|"&amp;C43,'PRODUTO 01'!$I$6:$I$88))))</f>
        <v>0</v>
      </c>
      <c r="E43" s="100">
        <f>IF(C43="CONTAGEM",IFERROR(VLOOKUP(B43&amp;"|"&amp;C43,'PRODUTO 01'!$C$6:$N$88,10,FALSE),"NÃO HOUVE"),IF(C43="SALDO DO DIA",VLOOKUP(B43&amp;"|"&amp;C43,'PRODUTO 01'!$C$6:$N$88,12,FALSE),IF(C43="COMPRA",SUMIF('PRODUTO 01'!$C$6:$C$88,B43&amp;"|"&amp;C43,'PRODUTO 01'!$F$6:$F$88),SUMIF('PRODUTO 01'!$C$6:$C$88,B43&amp;"|"&amp;C43,'PRODUTO 01'!$J$6:$J$88))))</f>
        <v>0</v>
      </c>
    </row>
    <row r="44" spans="2:5" x14ac:dyDescent="0.3">
      <c r="B44" s="101">
        <v>37659</v>
      </c>
      <c r="C44" s="99" t="s">
        <v>20</v>
      </c>
      <c r="D44" s="111">
        <f>IF(C44="CONTAGEM",IFERROR(VLOOKUP(B44&amp;"|"&amp;C44,'PRODUTO 01'!$C$6:$N$88,9,FALSE),"NÃO HOUVE"),IF(C44="SALDO DO DIA",VLOOKUP(B44&amp;"|"&amp;C44,'PRODUTO 01'!$C$6:$N$88,11,FALSE),IF(C44="COMPRA",SUMIF('PRODUTO 01'!$C$6:$C$88,B44&amp;"|"&amp;C44,'PRODUTO 01'!$E$6:$E$88),SUMIF('PRODUTO 01'!$C$6:$C$88,B44&amp;"|"&amp;C44,'PRODUTO 01'!$I$6:$I$88))))</f>
        <v>400</v>
      </c>
      <c r="E44" s="102">
        <f>IF(C44="CONTAGEM",IFERROR(VLOOKUP(B44&amp;"|"&amp;C44,'PRODUTO 01'!$C$6:$N$88,10,FALSE),"NÃO HOUVE"),IF(C44="SALDO DO DIA",VLOOKUP(B44&amp;"|"&amp;C44,'PRODUTO 01'!$C$6:$N$88,12,FALSE),IF(C44="COMPRA",SUMIF('PRODUTO 01'!$C$6:$C$88,B44&amp;"|"&amp;C44,'PRODUTO 01'!$F$6:$F$88),SUMIF('PRODUTO 01'!$C$6:$C$88,B44&amp;"|"&amp;C44,'PRODUTO 01'!$J$6:$J$88))))</f>
        <v>8</v>
      </c>
    </row>
    <row r="45" spans="2:5" x14ac:dyDescent="0.3">
      <c r="B45" s="53">
        <v>37659</v>
      </c>
      <c r="C45" s="98" t="s">
        <v>24</v>
      </c>
      <c r="D45" s="89">
        <f>IF(C45="CONTAGEM",IFERROR(VLOOKUP(B45&amp;"|"&amp;C45,'PRODUTO 01'!$C$6:$N$88,9,FALSE),"NÃO HOUVE"),IF(C45="SALDO DO DIA",VLOOKUP(B45&amp;"|"&amp;C45,'PRODUTO 01'!$C$6:$N$88,11,FALSE),IF(C45="COMPRA",SUMIF('PRODUTO 01'!$C$6:$C$88,B45&amp;"|"&amp;C45,'PRODUTO 01'!$E$6:$E$88),SUMIF('PRODUTO 01'!$C$6:$C$88,B45&amp;"|"&amp;C45,'PRODUTO 01'!$I$6:$I$88))))</f>
        <v>0</v>
      </c>
      <c r="E45" s="100">
        <f>IF(C45="CONTAGEM",IFERROR(VLOOKUP(B45&amp;"|"&amp;C45,'PRODUTO 01'!$C$6:$N$88,10,FALSE),"NÃO HOUVE"),IF(C45="SALDO DO DIA",VLOOKUP(B45&amp;"|"&amp;C45,'PRODUTO 01'!$C$6:$N$88,12,FALSE),IF(C45="COMPRA",SUMIF('PRODUTO 01'!$C$6:$C$88,B45&amp;"|"&amp;C45,'PRODUTO 01'!$F$6:$F$88),SUMIF('PRODUTO 01'!$C$6:$C$88,B45&amp;"|"&amp;C45,'PRODUTO 01'!$J$6:$J$88))))</f>
        <v>0</v>
      </c>
    </row>
    <row r="46" spans="2:5" ht="15" thickBot="1" x14ac:dyDescent="0.35">
      <c r="B46" s="106">
        <v>37659</v>
      </c>
      <c r="C46" s="107" t="s">
        <v>23</v>
      </c>
      <c r="D46" s="112">
        <f>IF(C46="CONTAGEM",IFERROR(VLOOKUP(B46&amp;"|"&amp;C46,'PRODUTO 01'!$C$6:$N$88,9,FALSE),"NÃO HOUVE"),IF(C46="SALDO DO DIA",VLOOKUP(B46&amp;"|"&amp;C46,'PRODUTO 01'!$C$6:$N$88,11,FALSE),IF(C46="COMPRA",SUMIF('PRODUTO 01'!$C$6:$C$88,B46&amp;"|"&amp;C46,'PRODUTO 01'!$E$6:$E$88),SUMIF('PRODUTO 01'!$C$6:$C$88,B46&amp;"|"&amp;C46,'PRODUTO 01'!$I$6:$I$88))))</f>
        <v>950</v>
      </c>
      <c r="E46" s="108">
        <f>IF(C46="CONTAGEM",IFERROR(VLOOKUP(B46&amp;"|"&amp;C46,'PRODUTO 01'!$C$6:$N$88,10,FALSE),"NÃO HOUVE"),IF(C46="SALDO DO DIA",VLOOKUP(B46&amp;"|"&amp;C46,'PRODUTO 01'!$C$6:$N$88,12,FALSE),IF(C46="COMPRA",SUMIF('PRODUTO 01'!$C$6:$C$88,B46&amp;"|"&amp;C46,'PRODUTO 01'!$F$6:$F$88),SUMIF('PRODUTO 01'!$C$6:$C$88,B46&amp;"|"&amp;C46,'PRODUTO 01'!$J$6:$J$88))))</f>
        <v>19</v>
      </c>
    </row>
    <row r="47" spans="2:5" x14ac:dyDescent="0.3">
      <c r="B47" s="103">
        <v>37660</v>
      </c>
      <c r="C47" s="104" t="s">
        <v>6</v>
      </c>
      <c r="D47" s="104" t="str">
        <f>IF(C47="CONTAGEM",IFERROR(VLOOKUP(B47&amp;"|"&amp;C47,'PRODUTO 01'!$C$6:$N$88,9,FALSE),"NÃO HOUVE"),IF(C47="SALDO DO DIA",VLOOKUP(B47&amp;"|"&amp;C47,'PRODUTO 01'!$C$6:$N$88,11,FALSE),IF(C47="COMPRA",SUMIF('PRODUTO 01'!$C$6:$C$88,B47&amp;"|"&amp;C47,'PRODUTO 01'!$E$6:$E$88),SUMIF('PRODUTO 01'!$C$6:$C$88,B47&amp;"|"&amp;C47,'PRODUTO 01'!$I$6:$I$88))))</f>
        <v>NÃO HOUVE</v>
      </c>
      <c r="E47" s="105" t="str">
        <f>IF(C47="CONTAGEM",IFERROR(VLOOKUP(B47&amp;"|"&amp;C47,'PRODUTO 01'!$C$6:$N$88,10,FALSE),"NÃO HOUVE"),IF(C47="SALDO DO DIA",VLOOKUP(B47&amp;"|"&amp;C47,'PRODUTO 01'!$C$6:$N$88,12,FALSE),IF(C47="COMPRA",SUMIF('PRODUTO 01'!$C$6:$C$88,B47&amp;"|"&amp;C47,'PRODUTO 01'!$F$6:$F$88),SUMIF('PRODUTO 01'!$C$6:$C$88,B47&amp;"|"&amp;C47,'PRODUTO 01'!$J$6:$J$88))))</f>
        <v>NÃO HOUVE</v>
      </c>
    </row>
    <row r="48" spans="2:5" x14ac:dyDescent="0.3">
      <c r="B48" s="101">
        <v>37660</v>
      </c>
      <c r="C48" s="99" t="s">
        <v>4</v>
      </c>
      <c r="D48" s="111">
        <f>IF(C48="CONTAGEM",IFERROR(VLOOKUP(B48&amp;"|"&amp;C48,'PRODUTO 01'!$C$6:$N$88,9,FALSE),"NÃO HOUVE"),IF(C48="SALDO DO DIA",VLOOKUP(B48&amp;"|"&amp;C48,'PRODUTO 01'!$C$6:$N$88,11,FALSE),IF(C48="COMPRA",SUMIF('PRODUTO 01'!$C$6:$C$88,B48&amp;"|"&amp;C48,'PRODUTO 01'!$E$6:$E$88),SUMIF('PRODUTO 01'!$C$6:$C$88,B48&amp;"|"&amp;C48,'PRODUTO 01'!$I$6:$I$88))))</f>
        <v>600</v>
      </c>
      <c r="E48" s="102">
        <f>IF(C48="CONTAGEM",IFERROR(VLOOKUP(B48&amp;"|"&amp;C48,'PRODUTO 01'!$C$6:$N$88,10,FALSE),"NÃO HOUVE"),IF(C48="SALDO DO DIA",VLOOKUP(B48&amp;"|"&amp;C48,'PRODUTO 01'!$C$6:$N$88,12,FALSE),IF(C48="COMPRA",SUMIF('PRODUTO 01'!$C$6:$C$88,B48&amp;"|"&amp;C48,'PRODUTO 01'!$F$6:$F$88),SUMIF('PRODUTO 01'!$C$6:$C$88,B48&amp;"|"&amp;C48,'PRODUTO 01'!$J$6:$J$88))))</f>
        <v>12</v>
      </c>
    </row>
    <row r="49" spans="2:5" x14ac:dyDescent="0.3">
      <c r="B49" s="53">
        <v>37660</v>
      </c>
      <c r="C49" s="98" t="s">
        <v>19</v>
      </c>
      <c r="D49" s="89">
        <f>IF(C49="CONTAGEM",IFERROR(VLOOKUP(B49&amp;"|"&amp;C49,'PRODUTO 01'!$C$6:$N$88,9,FALSE),"NÃO HOUVE"),IF(C49="SALDO DO DIA",VLOOKUP(B49&amp;"|"&amp;C49,'PRODUTO 01'!$C$6:$N$88,11,FALSE),IF(C49="COMPRA",SUMIF('PRODUTO 01'!$C$6:$C$88,B49&amp;"|"&amp;C49,'PRODUTO 01'!$E$6:$E$88),SUMIF('PRODUTO 01'!$C$6:$C$88,B49&amp;"|"&amp;C49,'PRODUTO 01'!$I$6:$I$88))))</f>
        <v>12150</v>
      </c>
      <c r="E49" s="100">
        <f>IF(C49="CONTAGEM",IFERROR(VLOOKUP(B49&amp;"|"&amp;C49,'PRODUTO 01'!$C$6:$N$88,10,FALSE),"NÃO HOUVE"),IF(C49="SALDO DO DIA",VLOOKUP(B49&amp;"|"&amp;C49,'PRODUTO 01'!$C$6:$N$88,12,FALSE),IF(C49="COMPRA",SUMIF('PRODUTO 01'!$C$6:$C$88,B49&amp;"|"&amp;C49,'PRODUTO 01'!$F$6:$F$88),SUMIF('PRODUTO 01'!$C$6:$C$88,B49&amp;"|"&amp;C49,'PRODUTO 01'!$J$6:$J$88))))</f>
        <v>243</v>
      </c>
    </row>
    <row r="50" spans="2:5" x14ac:dyDescent="0.3">
      <c r="B50" s="101">
        <v>37660</v>
      </c>
      <c r="C50" s="99" t="s">
        <v>20</v>
      </c>
      <c r="D50" s="111">
        <f>IF(C50="CONTAGEM",IFERROR(VLOOKUP(B50&amp;"|"&amp;C50,'PRODUTO 01'!$C$6:$N$88,9,FALSE),"NÃO HOUVE"),IF(C50="SALDO DO DIA",VLOOKUP(B50&amp;"|"&amp;C50,'PRODUTO 01'!$C$6:$N$88,11,FALSE),IF(C50="COMPRA",SUMIF('PRODUTO 01'!$C$6:$C$88,B50&amp;"|"&amp;C50,'PRODUTO 01'!$E$6:$E$88),SUMIF('PRODUTO 01'!$C$6:$C$88,B50&amp;"|"&amp;C50,'PRODUTO 01'!$I$6:$I$88))))</f>
        <v>0</v>
      </c>
      <c r="E50" s="102">
        <f>IF(C50="CONTAGEM",IFERROR(VLOOKUP(B50&amp;"|"&amp;C50,'PRODUTO 01'!$C$6:$N$88,10,FALSE),"NÃO HOUVE"),IF(C50="SALDO DO DIA",VLOOKUP(B50&amp;"|"&amp;C50,'PRODUTO 01'!$C$6:$N$88,12,FALSE),IF(C50="COMPRA",SUMIF('PRODUTO 01'!$C$6:$C$88,B50&amp;"|"&amp;C50,'PRODUTO 01'!$F$6:$F$88),SUMIF('PRODUTO 01'!$C$6:$C$88,B50&amp;"|"&amp;C50,'PRODUTO 01'!$J$6:$J$88))))</f>
        <v>0</v>
      </c>
    </row>
    <row r="51" spans="2:5" x14ac:dyDescent="0.3">
      <c r="B51" s="53">
        <v>37660</v>
      </c>
      <c r="C51" s="98" t="s">
        <v>24</v>
      </c>
      <c r="D51" s="89">
        <f>IF(C51="CONTAGEM",IFERROR(VLOOKUP(B51&amp;"|"&amp;C51,'PRODUTO 01'!$C$6:$N$88,9,FALSE),"NÃO HOUVE"),IF(C51="SALDO DO DIA",VLOOKUP(B51&amp;"|"&amp;C51,'PRODUTO 01'!$C$6:$N$88,11,FALSE),IF(C51="COMPRA",SUMIF('PRODUTO 01'!$C$6:$C$88,B51&amp;"|"&amp;C51,'PRODUTO 01'!$E$6:$E$88),SUMIF('PRODUTO 01'!$C$6:$C$88,B51&amp;"|"&amp;C51,'PRODUTO 01'!$I$6:$I$88))))</f>
        <v>3450</v>
      </c>
      <c r="E51" s="100">
        <f>IF(C51="CONTAGEM",IFERROR(VLOOKUP(B51&amp;"|"&amp;C51,'PRODUTO 01'!$C$6:$N$88,10,FALSE),"NÃO HOUVE"),IF(C51="SALDO DO DIA",VLOOKUP(B51&amp;"|"&amp;C51,'PRODUTO 01'!$C$6:$N$88,12,FALSE),IF(C51="COMPRA",SUMIF('PRODUTO 01'!$C$6:$C$88,B51&amp;"|"&amp;C51,'PRODUTO 01'!$F$6:$F$88),SUMIF('PRODUTO 01'!$C$6:$C$88,B51&amp;"|"&amp;C51,'PRODUTO 01'!$J$6:$J$88))))</f>
        <v>69</v>
      </c>
    </row>
    <row r="52" spans="2:5" ht="15" thickBot="1" x14ac:dyDescent="0.35">
      <c r="B52" s="106">
        <v>37660</v>
      </c>
      <c r="C52" s="107" t="s">
        <v>23</v>
      </c>
      <c r="D52" s="112">
        <f>IF(C52="CONTAGEM",IFERROR(VLOOKUP(B52&amp;"|"&amp;C52,'PRODUTO 01'!$C$6:$N$88,9,FALSE),"NÃO HOUVE"),IF(C52="SALDO DO DIA",VLOOKUP(B52&amp;"|"&amp;C52,'PRODUTO 01'!$C$6:$N$88,11,FALSE),IF(C52="COMPRA",SUMIF('PRODUTO 01'!$C$6:$C$88,B52&amp;"|"&amp;C52,'PRODUTO 01'!$E$6:$E$88),SUMIF('PRODUTO 01'!$C$6:$C$88,B52&amp;"|"&amp;C52,'PRODUTO 01'!$I$6:$I$88))))</f>
        <v>9050</v>
      </c>
      <c r="E52" s="108">
        <f>IF(C52="CONTAGEM",IFERROR(VLOOKUP(B52&amp;"|"&amp;C52,'PRODUTO 01'!$C$6:$N$88,10,FALSE),"NÃO HOUVE"),IF(C52="SALDO DO DIA",VLOOKUP(B52&amp;"|"&amp;C52,'PRODUTO 01'!$C$6:$N$88,12,FALSE),IF(C52="COMPRA",SUMIF('PRODUTO 01'!$C$6:$C$88,B52&amp;"|"&amp;C52,'PRODUTO 01'!$F$6:$F$88),SUMIF('PRODUTO 01'!$C$6:$C$88,B52&amp;"|"&amp;C52,'PRODUTO 01'!$J$6:$J$88))))</f>
        <v>181</v>
      </c>
    </row>
    <row r="53" spans="2:5" x14ac:dyDescent="0.3">
      <c r="B53" s="103">
        <v>37661</v>
      </c>
      <c r="C53" s="104" t="s">
        <v>6</v>
      </c>
      <c r="D53" s="104" t="str">
        <f>IF(C53="CONTAGEM",IFERROR(VLOOKUP(B53&amp;"|"&amp;C53,'PRODUTO 01'!$C$6:$N$88,9,FALSE),"NÃO HOUVE"),IF(C53="SALDO DO DIA",VLOOKUP(B53&amp;"|"&amp;C53,'PRODUTO 01'!$C$6:$N$88,11,FALSE),IF(C53="COMPRA",SUMIF('PRODUTO 01'!$C$6:$C$88,B53&amp;"|"&amp;C53,'PRODUTO 01'!$E$6:$E$88),SUMIF('PRODUTO 01'!$C$6:$C$88,B53&amp;"|"&amp;C53,'PRODUTO 01'!$I$6:$I$88))))</f>
        <v>NÃO HOUVE</v>
      </c>
      <c r="E53" s="105" t="str">
        <f>IF(C53="CONTAGEM",IFERROR(VLOOKUP(B53&amp;"|"&amp;C53,'PRODUTO 01'!$C$6:$N$88,10,FALSE),"NÃO HOUVE"),IF(C53="SALDO DO DIA",VLOOKUP(B53&amp;"|"&amp;C53,'PRODUTO 01'!$C$6:$N$88,12,FALSE),IF(C53="COMPRA",SUMIF('PRODUTO 01'!$C$6:$C$88,B53&amp;"|"&amp;C53,'PRODUTO 01'!$F$6:$F$88),SUMIF('PRODUTO 01'!$C$6:$C$88,B53&amp;"|"&amp;C53,'PRODUTO 01'!$J$6:$J$88))))</f>
        <v>NÃO HOUVE</v>
      </c>
    </row>
    <row r="54" spans="2:5" x14ac:dyDescent="0.3">
      <c r="B54" s="101">
        <v>37661</v>
      </c>
      <c r="C54" s="99" t="s">
        <v>4</v>
      </c>
      <c r="D54" s="111">
        <f>IF(C54="CONTAGEM",IFERROR(VLOOKUP(B54&amp;"|"&amp;C54,'PRODUTO 01'!$C$6:$N$88,9,FALSE),"NÃO HOUVE"),IF(C54="SALDO DO DIA",VLOOKUP(B54&amp;"|"&amp;C54,'PRODUTO 01'!$C$6:$N$88,11,FALSE),IF(C54="COMPRA",SUMIF('PRODUTO 01'!$C$6:$C$88,B54&amp;"|"&amp;C54,'PRODUTO 01'!$E$6:$E$88),SUMIF('PRODUTO 01'!$C$6:$C$88,B54&amp;"|"&amp;C54,'PRODUTO 01'!$I$6:$I$88))))</f>
        <v>0</v>
      </c>
      <c r="E54" s="102">
        <f>IF(C54="CONTAGEM",IFERROR(VLOOKUP(B54&amp;"|"&amp;C54,'PRODUTO 01'!$C$6:$N$88,10,FALSE),"NÃO HOUVE"),IF(C54="SALDO DO DIA",VLOOKUP(B54&amp;"|"&amp;C54,'PRODUTO 01'!$C$6:$N$88,12,FALSE),IF(C54="COMPRA",SUMIF('PRODUTO 01'!$C$6:$C$88,B54&amp;"|"&amp;C54,'PRODUTO 01'!$F$6:$F$88),SUMIF('PRODUTO 01'!$C$6:$C$88,B54&amp;"|"&amp;C54,'PRODUTO 01'!$J$6:$J$88))))</f>
        <v>0</v>
      </c>
    </row>
    <row r="55" spans="2:5" x14ac:dyDescent="0.3">
      <c r="B55" s="53">
        <v>37661</v>
      </c>
      <c r="C55" s="98" t="s">
        <v>19</v>
      </c>
      <c r="D55" s="89">
        <f>IF(C55="CONTAGEM",IFERROR(VLOOKUP(B55&amp;"|"&amp;C55,'PRODUTO 01'!$C$6:$N$88,9,FALSE),"NÃO HOUVE"),IF(C55="SALDO DO DIA",VLOOKUP(B55&amp;"|"&amp;C55,'PRODUTO 01'!$C$6:$N$88,11,FALSE),IF(C55="COMPRA",SUMIF('PRODUTO 01'!$C$6:$C$88,B55&amp;"|"&amp;C55,'PRODUTO 01'!$E$6:$E$88),SUMIF('PRODUTO 01'!$C$6:$C$88,B55&amp;"|"&amp;C55,'PRODUTO 01'!$I$6:$I$88))))</f>
        <v>0</v>
      </c>
      <c r="E55" s="100">
        <f>IF(C55="CONTAGEM",IFERROR(VLOOKUP(B55&amp;"|"&amp;C55,'PRODUTO 01'!$C$6:$N$88,10,FALSE),"NÃO HOUVE"),IF(C55="SALDO DO DIA",VLOOKUP(B55&amp;"|"&amp;C55,'PRODUTO 01'!$C$6:$N$88,12,FALSE),IF(C55="COMPRA",SUMIF('PRODUTO 01'!$C$6:$C$88,B55&amp;"|"&amp;C55,'PRODUTO 01'!$F$6:$F$88),SUMIF('PRODUTO 01'!$C$6:$C$88,B55&amp;"|"&amp;C55,'PRODUTO 01'!$J$6:$J$88))))</f>
        <v>0</v>
      </c>
    </row>
    <row r="56" spans="2:5" x14ac:dyDescent="0.3">
      <c r="B56" s="101">
        <v>37661</v>
      </c>
      <c r="C56" s="99" t="s">
        <v>20</v>
      </c>
      <c r="D56" s="111">
        <f>IF(C56="CONTAGEM",IFERROR(VLOOKUP(B56&amp;"|"&amp;C56,'PRODUTO 01'!$C$6:$N$88,9,FALSE),"NÃO HOUVE"),IF(C56="SALDO DO DIA",VLOOKUP(B56&amp;"|"&amp;C56,'PRODUTO 01'!$C$6:$N$88,11,FALSE),IF(C56="COMPRA",SUMIF('PRODUTO 01'!$C$6:$C$88,B56&amp;"|"&amp;C56,'PRODUTO 01'!$E$6:$E$88),SUMIF('PRODUTO 01'!$C$6:$C$88,B56&amp;"|"&amp;C56,'PRODUTO 01'!$I$6:$I$88))))</f>
        <v>0</v>
      </c>
      <c r="E56" s="102">
        <f>IF(C56="CONTAGEM",IFERROR(VLOOKUP(B56&amp;"|"&amp;C56,'PRODUTO 01'!$C$6:$N$88,10,FALSE),"NÃO HOUVE"),IF(C56="SALDO DO DIA",VLOOKUP(B56&amp;"|"&amp;C56,'PRODUTO 01'!$C$6:$N$88,12,FALSE),IF(C56="COMPRA",SUMIF('PRODUTO 01'!$C$6:$C$88,B56&amp;"|"&amp;C56,'PRODUTO 01'!$F$6:$F$88),SUMIF('PRODUTO 01'!$C$6:$C$88,B56&amp;"|"&amp;C56,'PRODUTO 01'!$J$6:$J$88))))</f>
        <v>0</v>
      </c>
    </row>
    <row r="57" spans="2:5" x14ac:dyDescent="0.3">
      <c r="B57" s="53">
        <v>37661</v>
      </c>
      <c r="C57" s="98" t="s">
        <v>24</v>
      </c>
      <c r="D57" s="89">
        <f>IF(C57="CONTAGEM",IFERROR(VLOOKUP(B57&amp;"|"&amp;C57,'PRODUTO 01'!$C$6:$N$88,9,FALSE),"NÃO HOUVE"),IF(C57="SALDO DO DIA",VLOOKUP(B57&amp;"|"&amp;C57,'PRODUTO 01'!$C$6:$N$88,11,FALSE),IF(C57="COMPRA",SUMIF('PRODUTO 01'!$C$6:$C$88,B57&amp;"|"&amp;C57,'PRODUTO 01'!$E$6:$E$88),SUMIF('PRODUTO 01'!$C$6:$C$88,B57&amp;"|"&amp;C57,'PRODUTO 01'!$I$6:$I$88))))</f>
        <v>0</v>
      </c>
      <c r="E57" s="100">
        <f>IF(C57="CONTAGEM",IFERROR(VLOOKUP(B57&amp;"|"&amp;C57,'PRODUTO 01'!$C$6:$N$88,10,FALSE),"NÃO HOUVE"),IF(C57="SALDO DO DIA",VLOOKUP(B57&amp;"|"&amp;C57,'PRODUTO 01'!$C$6:$N$88,12,FALSE),IF(C57="COMPRA",SUMIF('PRODUTO 01'!$C$6:$C$88,B57&amp;"|"&amp;C57,'PRODUTO 01'!$F$6:$F$88),SUMIF('PRODUTO 01'!$C$6:$C$88,B57&amp;"|"&amp;C57,'PRODUTO 01'!$J$6:$J$88))))</f>
        <v>0</v>
      </c>
    </row>
    <row r="58" spans="2:5" ht="15" thickBot="1" x14ac:dyDescent="0.35">
      <c r="B58" s="106">
        <v>37661</v>
      </c>
      <c r="C58" s="107" t="s">
        <v>23</v>
      </c>
      <c r="D58" s="112">
        <f>IF(C58="CONTAGEM",IFERROR(VLOOKUP(B58&amp;"|"&amp;C58,'PRODUTO 01'!$C$6:$N$88,9,FALSE),"NÃO HOUVE"),IF(C58="SALDO DO DIA",VLOOKUP(B58&amp;"|"&amp;C58,'PRODUTO 01'!$C$6:$N$88,11,FALSE),IF(C58="COMPRA",SUMIF('PRODUTO 01'!$C$6:$C$88,B58&amp;"|"&amp;C58,'PRODUTO 01'!$E$6:$E$88),SUMIF('PRODUTO 01'!$C$6:$C$88,B58&amp;"|"&amp;C58,'PRODUTO 01'!$I$6:$I$88))))</f>
        <v>9050</v>
      </c>
      <c r="E58" s="108">
        <f>IF(C58="CONTAGEM",IFERROR(VLOOKUP(B58&amp;"|"&amp;C58,'PRODUTO 01'!$C$6:$N$88,10,FALSE),"NÃO HOUVE"),IF(C58="SALDO DO DIA",VLOOKUP(B58&amp;"|"&amp;C58,'PRODUTO 01'!$C$6:$N$88,12,FALSE),IF(C58="COMPRA",SUMIF('PRODUTO 01'!$C$6:$C$88,B58&amp;"|"&amp;C58,'PRODUTO 01'!$F$6:$F$88),SUMIF('PRODUTO 01'!$C$6:$C$88,B58&amp;"|"&amp;C58,'PRODUTO 01'!$J$6:$J$88))))</f>
        <v>181</v>
      </c>
    </row>
    <row r="59" spans="2:5" x14ac:dyDescent="0.3">
      <c r="B59" s="103">
        <v>37662</v>
      </c>
      <c r="C59" s="104" t="s">
        <v>6</v>
      </c>
      <c r="D59" s="104" t="str">
        <f>IF(C59="CONTAGEM",IFERROR(VLOOKUP(B59&amp;"|"&amp;C59,'PRODUTO 01'!$C$6:$N$88,9,FALSE),"NÃO HOUVE"),IF(C59="SALDO DO DIA",VLOOKUP(B59&amp;"|"&amp;C59,'PRODUTO 01'!$C$6:$N$88,11,FALSE),IF(C59="COMPRA",SUMIF('PRODUTO 01'!$C$6:$C$88,B59&amp;"|"&amp;C59,'PRODUTO 01'!$E$6:$E$88),SUMIF('PRODUTO 01'!$C$6:$C$88,B59&amp;"|"&amp;C59,'PRODUTO 01'!$I$6:$I$88))))</f>
        <v>NÃO HOUVE</v>
      </c>
      <c r="E59" s="105" t="str">
        <f>IF(C59="CONTAGEM",IFERROR(VLOOKUP(B59&amp;"|"&amp;C59,'PRODUTO 01'!$C$6:$N$88,10,FALSE),"NÃO HOUVE"),IF(C59="SALDO DO DIA",VLOOKUP(B59&amp;"|"&amp;C59,'PRODUTO 01'!$C$6:$N$88,12,FALSE),IF(C59="COMPRA",SUMIF('PRODUTO 01'!$C$6:$C$88,B59&amp;"|"&amp;C59,'PRODUTO 01'!$F$6:$F$88),SUMIF('PRODUTO 01'!$C$6:$C$88,B59&amp;"|"&amp;C59,'PRODUTO 01'!$J$6:$J$88))))</f>
        <v>NÃO HOUVE</v>
      </c>
    </row>
    <row r="60" spans="2:5" x14ac:dyDescent="0.3">
      <c r="B60" s="101">
        <v>37662</v>
      </c>
      <c r="C60" s="99" t="s">
        <v>4</v>
      </c>
      <c r="D60" s="111">
        <f>IF(C60="CONTAGEM",IFERROR(VLOOKUP(B60&amp;"|"&amp;C60,'PRODUTO 01'!$C$6:$N$88,9,FALSE),"NÃO HOUVE"),IF(C60="SALDO DO DIA",VLOOKUP(B60&amp;"|"&amp;C60,'PRODUTO 01'!$C$6:$N$88,11,FALSE),IF(C60="COMPRA",SUMIF('PRODUTO 01'!$C$6:$C$88,B60&amp;"|"&amp;C60,'PRODUTO 01'!$E$6:$E$88),SUMIF('PRODUTO 01'!$C$6:$C$88,B60&amp;"|"&amp;C60,'PRODUTO 01'!$I$6:$I$88))))</f>
        <v>0</v>
      </c>
      <c r="E60" s="102">
        <f>IF(C60="CONTAGEM",IFERROR(VLOOKUP(B60&amp;"|"&amp;C60,'PRODUTO 01'!$C$6:$N$88,10,FALSE),"NÃO HOUVE"),IF(C60="SALDO DO DIA",VLOOKUP(B60&amp;"|"&amp;C60,'PRODUTO 01'!$C$6:$N$88,12,FALSE),IF(C60="COMPRA",SUMIF('PRODUTO 01'!$C$6:$C$88,B60&amp;"|"&amp;C60,'PRODUTO 01'!$F$6:$F$88),SUMIF('PRODUTO 01'!$C$6:$C$88,B60&amp;"|"&amp;C60,'PRODUTO 01'!$J$6:$J$88))))</f>
        <v>0</v>
      </c>
    </row>
    <row r="61" spans="2:5" x14ac:dyDescent="0.3">
      <c r="B61" s="53">
        <v>37662</v>
      </c>
      <c r="C61" s="98" t="s">
        <v>19</v>
      </c>
      <c r="D61" s="89">
        <f>IF(C61="CONTAGEM",IFERROR(VLOOKUP(B61&amp;"|"&amp;C61,'PRODUTO 01'!$C$6:$N$88,9,FALSE),"NÃO HOUVE"),IF(C61="SALDO DO DIA",VLOOKUP(B61&amp;"|"&amp;C61,'PRODUTO 01'!$C$6:$N$88,11,FALSE),IF(C61="COMPRA",SUMIF('PRODUTO 01'!$C$6:$C$88,B61&amp;"|"&amp;C61,'PRODUTO 01'!$E$6:$E$88),SUMIF('PRODUTO 01'!$C$6:$C$88,B61&amp;"|"&amp;C61,'PRODUTO 01'!$I$6:$I$88))))</f>
        <v>0</v>
      </c>
      <c r="E61" s="100">
        <f>IF(C61="CONTAGEM",IFERROR(VLOOKUP(B61&amp;"|"&amp;C61,'PRODUTO 01'!$C$6:$N$88,10,FALSE),"NÃO HOUVE"),IF(C61="SALDO DO DIA",VLOOKUP(B61&amp;"|"&amp;C61,'PRODUTO 01'!$C$6:$N$88,12,FALSE),IF(C61="COMPRA",SUMIF('PRODUTO 01'!$C$6:$C$88,B61&amp;"|"&amp;C61,'PRODUTO 01'!$F$6:$F$88),SUMIF('PRODUTO 01'!$C$6:$C$88,B61&amp;"|"&amp;C61,'PRODUTO 01'!$J$6:$J$88))))</f>
        <v>0</v>
      </c>
    </row>
    <row r="62" spans="2:5" x14ac:dyDescent="0.3">
      <c r="B62" s="101">
        <v>37662</v>
      </c>
      <c r="C62" s="99" t="s">
        <v>20</v>
      </c>
      <c r="D62" s="111">
        <f>IF(C62="CONTAGEM",IFERROR(VLOOKUP(B62&amp;"|"&amp;C62,'PRODUTO 01'!$C$6:$N$88,9,FALSE),"NÃO HOUVE"),IF(C62="SALDO DO DIA",VLOOKUP(B62&amp;"|"&amp;C62,'PRODUTO 01'!$C$6:$N$88,11,FALSE),IF(C62="COMPRA",SUMIF('PRODUTO 01'!$C$6:$C$88,B62&amp;"|"&amp;C62,'PRODUTO 01'!$E$6:$E$88),SUMIF('PRODUTO 01'!$C$6:$C$88,B62&amp;"|"&amp;C62,'PRODUTO 01'!$I$6:$I$88))))</f>
        <v>0</v>
      </c>
      <c r="E62" s="102">
        <f>IF(C62="CONTAGEM",IFERROR(VLOOKUP(B62&amp;"|"&amp;C62,'PRODUTO 01'!$C$6:$N$88,10,FALSE),"NÃO HOUVE"),IF(C62="SALDO DO DIA",VLOOKUP(B62&amp;"|"&amp;C62,'PRODUTO 01'!$C$6:$N$88,12,FALSE),IF(C62="COMPRA",SUMIF('PRODUTO 01'!$C$6:$C$88,B62&amp;"|"&amp;C62,'PRODUTO 01'!$F$6:$F$88),SUMIF('PRODUTO 01'!$C$6:$C$88,B62&amp;"|"&amp;C62,'PRODUTO 01'!$J$6:$J$88))))</f>
        <v>0</v>
      </c>
    </row>
    <row r="63" spans="2:5" x14ac:dyDescent="0.3">
      <c r="B63" s="53">
        <v>37662</v>
      </c>
      <c r="C63" s="98" t="s">
        <v>24</v>
      </c>
      <c r="D63" s="89">
        <f>IF(C63="CONTAGEM",IFERROR(VLOOKUP(B63&amp;"|"&amp;C63,'PRODUTO 01'!$C$6:$N$88,9,FALSE),"NÃO HOUVE"),IF(C63="SALDO DO DIA",VLOOKUP(B63&amp;"|"&amp;C63,'PRODUTO 01'!$C$6:$N$88,11,FALSE),IF(C63="COMPRA",SUMIF('PRODUTO 01'!$C$6:$C$88,B63&amp;"|"&amp;C63,'PRODUTO 01'!$E$6:$E$88),SUMIF('PRODUTO 01'!$C$6:$C$88,B63&amp;"|"&amp;C63,'PRODUTO 01'!$I$6:$I$88))))</f>
        <v>0</v>
      </c>
      <c r="E63" s="100">
        <f>IF(C63="CONTAGEM",IFERROR(VLOOKUP(B63&amp;"|"&amp;C63,'PRODUTO 01'!$C$6:$N$88,10,FALSE),"NÃO HOUVE"),IF(C63="SALDO DO DIA",VLOOKUP(B63&amp;"|"&amp;C63,'PRODUTO 01'!$C$6:$N$88,12,FALSE),IF(C63="COMPRA",SUMIF('PRODUTO 01'!$C$6:$C$88,B63&amp;"|"&amp;C63,'PRODUTO 01'!$F$6:$F$88),SUMIF('PRODUTO 01'!$C$6:$C$88,B63&amp;"|"&amp;C63,'PRODUTO 01'!$J$6:$J$88))))</f>
        <v>0</v>
      </c>
    </row>
    <row r="64" spans="2:5" ht="15" thickBot="1" x14ac:dyDescent="0.35">
      <c r="B64" s="106">
        <v>37662</v>
      </c>
      <c r="C64" s="107" t="s">
        <v>23</v>
      </c>
      <c r="D64" s="112">
        <f>IF(C64="CONTAGEM",IFERROR(VLOOKUP(B64&amp;"|"&amp;C64,'PRODUTO 01'!$C$6:$N$88,9,FALSE),"NÃO HOUVE"),IF(C64="SALDO DO DIA",VLOOKUP(B64&amp;"|"&amp;C64,'PRODUTO 01'!$C$6:$N$88,11,FALSE),IF(C64="COMPRA",SUMIF('PRODUTO 01'!$C$6:$C$88,B64&amp;"|"&amp;C64,'PRODUTO 01'!$E$6:$E$88),SUMIF('PRODUTO 01'!$C$6:$C$88,B64&amp;"|"&amp;C64,'PRODUTO 01'!$I$6:$I$88))))</f>
        <v>9050</v>
      </c>
      <c r="E64" s="108">
        <f>IF(C64="CONTAGEM",IFERROR(VLOOKUP(B64&amp;"|"&amp;C64,'PRODUTO 01'!$C$6:$N$88,10,FALSE),"NÃO HOUVE"),IF(C64="SALDO DO DIA",VLOOKUP(B64&amp;"|"&amp;C64,'PRODUTO 01'!$C$6:$N$88,12,FALSE),IF(C64="COMPRA",SUMIF('PRODUTO 01'!$C$6:$C$88,B64&amp;"|"&amp;C64,'PRODUTO 01'!$F$6:$F$88),SUMIF('PRODUTO 01'!$C$6:$C$88,B64&amp;"|"&amp;C64,'PRODUTO 01'!$J$6:$J$88))))</f>
        <v>181</v>
      </c>
    </row>
    <row r="65" spans="2:5" x14ac:dyDescent="0.3">
      <c r="B65" s="103">
        <v>37663</v>
      </c>
      <c r="C65" s="104" t="s">
        <v>6</v>
      </c>
      <c r="D65" s="104" t="str">
        <f>IF(C65="CONTAGEM",IFERROR(VLOOKUP(B65&amp;"|"&amp;C65,'PRODUTO 01'!$C$6:$N$88,9,FALSE),"NÃO HOUVE"),IF(C65="SALDO DO DIA",VLOOKUP(B65&amp;"|"&amp;C65,'PRODUTO 01'!$C$6:$N$88,11,FALSE),IF(C65="COMPRA",SUMIF('PRODUTO 01'!$C$6:$C$88,B65&amp;"|"&amp;C65,'PRODUTO 01'!$E$6:$E$88),SUMIF('PRODUTO 01'!$C$6:$C$88,B65&amp;"|"&amp;C65,'PRODUTO 01'!$I$6:$I$88))))</f>
        <v>NÃO HOUVE</v>
      </c>
      <c r="E65" s="105" t="str">
        <f>IF(C65="CONTAGEM",IFERROR(VLOOKUP(B65&amp;"|"&amp;C65,'PRODUTO 01'!$C$6:$N$88,10,FALSE),"NÃO HOUVE"),IF(C65="SALDO DO DIA",VLOOKUP(B65&amp;"|"&amp;C65,'PRODUTO 01'!$C$6:$N$88,12,FALSE),IF(C65="COMPRA",SUMIF('PRODUTO 01'!$C$6:$C$88,B65&amp;"|"&amp;C65,'PRODUTO 01'!$F$6:$F$88),SUMIF('PRODUTO 01'!$C$6:$C$88,B65&amp;"|"&amp;C65,'PRODUTO 01'!$J$6:$J$88))))</f>
        <v>NÃO HOUVE</v>
      </c>
    </row>
    <row r="66" spans="2:5" x14ac:dyDescent="0.3">
      <c r="B66" s="101">
        <v>37663</v>
      </c>
      <c r="C66" s="99" t="s">
        <v>4</v>
      </c>
      <c r="D66" s="111">
        <f>IF(C66="CONTAGEM",IFERROR(VLOOKUP(B66&amp;"|"&amp;C66,'PRODUTO 01'!$C$6:$N$88,9,FALSE),"NÃO HOUVE"),IF(C66="SALDO DO DIA",VLOOKUP(B66&amp;"|"&amp;C66,'PRODUTO 01'!$C$6:$N$88,11,FALSE),IF(C66="COMPRA",SUMIF('PRODUTO 01'!$C$6:$C$88,B66&amp;"|"&amp;C66,'PRODUTO 01'!$E$6:$E$88),SUMIF('PRODUTO 01'!$C$6:$C$88,B66&amp;"|"&amp;C66,'PRODUTO 01'!$I$6:$I$88))))</f>
        <v>0</v>
      </c>
      <c r="E66" s="102">
        <f>IF(C66="CONTAGEM",IFERROR(VLOOKUP(B66&amp;"|"&amp;C66,'PRODUTO 01'!$C$6:$N$88,10,FALSE),"NÃO HOUVE"),IF(C66="SALDO DO DIA",VLOOKUP(B66&amp;"|"&amp;C66,'PRODUTO 01'!$C$6:$N$88,12,FALSE),IF(C66="COMPRA",SUMIF('PRODUTO 01'!$C$6:$C$88,B66&amp;"|"&amp;C66,'PRODUTO 01'!$F$6:$F$88),SUMIF('PRODUTO 01'!$C$6:$C$88,B66&amp;"|"&amp;C66,'PRODUTO 01'!$J$6:$J$88))))</f>
        <v>0</v>
      </c>
    </row>
    <row r="67" spans="2:5" x14ac:dyDescent="0.3">
      <c r="B67" s="53">
        <v>37663</v>
      </c>
      <c r="C67" s="98" t="s">
        <v>19</v>
      </c>
      <c r="D67" s="89">
        <f>IF(C67="CONTAGEM",IFERROR(VLOOKUP(B67&amp;"|"&amp;C67,'PRODUTO 01'!$C$6:$N$88,9,FALSE),"NÃO HOUVE"),IF(C67="SALDO DO DIA",VLOOKUP(B67&amp;"|"&amp;C67,'PRODUTO 01'!$C$6:$N$88,11,FALSE),IF(C67="COMPRA",SUMIF('PRODUTO 01'!$C$6:$C$88,B67&amp;"|"&amp;C67,'PRODUTO 01'!$E$6:$E$88),SUMIF('PRODUTO 01'!$C$6:$C$88,B67&amp;"|"&amp;C67,'PRODUTO 01'!$I$6:$I$88))))</f>
        <v>0</v>
      </c>
      <c r="E67" s="100">
        <f>IF(C67="CONTAGEM",IFERROR(VLOOKUP(B67&amp;"|"&amp;C67,'PRODUTO 01'!$C$6:$N$88,10,FALSE),"NÃO HOUVE"),IF(C67="SALDO DO DIA",VLOOKUP(B67&amp;"|"&amp;C67,'PRODUTO 01'!$C$6:$N$88,12,FALSE),IF(C67="COMPRA",SUMIF('PRODUTO 01'!$C$6:$C$88,B67&amp;"|"&amp;C67,'PRODUTO 01'!$F$6:$F$88),SUMIF('PRODUTO 01'!$C$6:$C$88,B67&amp;"|"&amp;C67,'PRODUTO 01'!$J$6:$J$88))))</f>
        <v>0</v>
      </c>
    </row>
    <row r="68" spans="2:5" x14ac:dyDescent="0.3">
      <c r="B68" s="101">
        <v>37663</v>
      </c>
      <c r="C68" s="99" t="s">
        <v>20</v>
      </c>
      <c r="D68" s="111">
        <f>IF(C68="CONTAGEM",IFERROR(VLOOKUP(B68&amp;"|"&amp;C68,'PRODUTO 01'!$C$6:$N$88,9,FALSE),"NÃO HOUVE"),IF(C68="SALDO DO DIA",VLOOKUP(B68&amp;"|"&amp;C68,'PRODUTO 01'!$C$6:$N$88,11,FALSE),IF(C68="COMPRA",SUMIF('PRODUTO 01'!$C$6:$C$88,B68&amp;"|"&amp;C68,'PRODUTO 01'!$E$6:$E$88),SUMIF('PRODUTO 01'!$C$6:$C$88,B68&amp;"|"&amp;C68,'PRODUTO 01'!$I$6:$I$88))))</f>
        <v>5800</v>
      </c>
      <c r="E68" s="102">
        <f>IF(C68="CONTAGEM",IFERROR(VLOOKUP(B68&amp;"|"&amp;C68,'PRODUTO 01'!$C$6:$N$88,10,FALSE),"NÃO HOUVE"),IF(C68="SALDO DO DIA",VLOOKUP(B68&amp;"|"&amp;C68,'PRODUTO 01'!$C$6:$N$88,12,FALSE),IF(C68="COMPRA",SUMIF('PRODUTO 01'!$C$6:$C$88,B68&amp;"|"&amp;C68,'PRODUTO 01'!$F$6:$F$88),SUMIF('PRODUTO 01'!$C$6:$C$88,B68&amp;"|"&amp;C68,'PRODUTO 01'!$J$6:$J$88))))</f>
        <v>116</v>
      </c>
    </row>
    <row r="69" spans="2:5" x14ac:dyDescent="0.3">
      <c r="B69" s="53">
        <v>37663</v>
      </c>
      <c r="C69" s="98" t="s">
        <v>24</v>
      </c>
      <c r="D69" s="89">
        <f>IF(C69="CONTAGEM",IFERROR(VLOOKUP(B69&amp;"|"&amp;C69,'PRODUTO 01'!$C$6:$N$88,9,FALSE),"NÃO HOUVE"),IF(C69="SALDO DO DIA",VLOOKUP(B69&amp;"|"&amp;C69,'PRODUTO 01'!$C$6:$N$88,11,FALSE),IF(C69="COMPRA",SUMIF('PRODUTO 01'!$C$6:$C$88,B69&amp;"|"&amp;C69,'PRODUTO 01'!$E$6:$E$88),SUMIF('PRODUTO 01'!$C$6:$C$88,B69&amp;"|"&amp;C69,'PRODUTO 01'!$I$6:$I$88))))</f>
        <v>0</v>
      </c>
      <c r="E69" s="100">
        <f>IF(C69="CONTAGEM",IFERROR(VLOOKUP(B69&amp;"|"&amp;C69,'PRODUTO 01'!$C$6:$N$88,10,FALSE),"NÃO HOUVE"),IF(C69="SALDO DO DIA",VLOOKUP(B69&amp;"|"&amp;C69,'PRODUTO 01'!$C$6:$N$88,12,FALSE),IF(C69="COMPRA",SUMIF('PRODUTO 01'!$C$6:$C$88,B69&amp;"|"&amp;C69,'PRODUTO 01'!$F$6:$F$88),SUMIF('PRODUTO 01'!$C$6:$C$88,B69&amp;"|"&amp;C69,'PRODUTO 01'!$J$6:$J$88))))</f>
        <v>0</v>
      </c>
    </row>
    <row r="70" spans="2:5" ht="15" thickBot="1" x14ac:dyDescent="0.35">
      <c r="B70" s="106">
        <v>37663</v>
      </c>
      <c r="C70" s="107" t="s">
        <v>23</v>
      </c>
      <c r="D70" s="112">
        <f>IF(C70="CONTAGEM",IFERROR(VLOOKUP(B70&amp;"|"&amp;C70,'PRODUTO 01'!$C$6:$N$88,9,FALSE),"NÃO HOUVE"),IF(C70="SALDO DO DIA",VLOOKUP(B70&amp;"|"&amp;C70,'PRODUTO 01'!$C$6:$N$88,11,FALSE),IF(C70="COMPRA",SUMIF('PRODUTO 01'!$C$6:$C$88,B70&amp;"|"&amp;C70,'PRODUTO 01'!$E$6:$E$88),SUMIF('PRODUTO 01'!$C$6:$C$88,B70&amp;"|"&amp;C70,'PRODUTO 01'!$I$6:$I$88))))</f>
        <v>3250</v>
      </c>
      <c r="E70" s="108">
        <f>IF(C70="CONTAGEM",IFERROR(VLOOKUP(B70&amp;"|"&amp;C70,'PRODUTO 01'!$C$6:$N$88,10,FALSE),"NÃO HOUVE"),IF(C70="SALDO DO DIA",VLOOKUP(B70&amp;"|"&amp;C70,'PRODUTO 01'!$C$6:$N$88,12,FALSE),IF(C70="COMPRA",SUMIF('PRODUTO 01'!$C$6:$C$88,B70&amp;"|"&amp;C70,'PRODUTO 01'!$F$6:$F$88),SUMIF('PRODUTO 01'!$C$6:$C$88,B70&amp;"|"&amp;C70,'PRODUTO 01'!$J$6:$J$88))))</f>
        <v>65</v>
      </c>
    </row>
    <row r="71" spans="2:5" x14ac:dyDescent="0.3">
      <c r="B71" s="103">
        <v>37664</v>
      </c>
      <c r="C71" s="104" t="s">
        <v>6</v>
      </c>
      <c r="D71" s="104" t="str">
        <f>IF(C71="CONTAGEM",IFERROR(VLOOKUP(B71&amp;"|"&amp;C71,'PRODUTO 01'!$C$6:$N$88,9,FALSE),"NÃO HOUVE"),IF(C71="SALDO DO DIA",VLOOKUP(B71&amp;"|"&amp;C71,'PRODUTO 01'!$C$6:$N$88,11,FALSE),IF(C71="COMPRA",SUMIF('PRODUTO 01'!$C$6:$C$88,B71&amp;"|"&amp;C71,'PRODUTO 01'!$E$6:$E$88),SUMIF('PRODUTO 01'!$C$6:$C$88,B71&amp;"|"&amp;C71,'PRODUTO 01'!$I$6:$I$88))))</f>
        <v>NÃO HOUVE</v>
      </c>
      <c r="E71" s="105" t="str">
        <f>IF(C71="CONTAGEM",IFERROR(VLOOKUP(B71&amp;"|"&amp;C71,'PRODUTO 01'!$C$6:$N$88,10,FALSE),"NÃO HOUVE"),IF(C71="SALDO DO DIA",VLOOKUP(B71&amp;"|"&amp;C71,'PRODUTO 01'!$C$6:$N$88,12,FALSE),IF(C71="COMPRA",SUMIF('PRODUTO 01'!$C$6:$C$88,B71&amp;"|"&amp;C71,'PRODUTO 01'!$F$6:$F$88),SUMIF('PRODUTO 01'!$C$6:$C$88,B71&amp;"|"&amp;C71,'PRODUTO 01'!$J$6:$J$88))))</f>
        <v>NÃO HOUVE</v>
      </c>
    </row>
    <row r="72" spans="2:5" x14ac:dyDescent="0.3">
      <c r="B72" s="101">
        <v>37664</v>
      </c>
      <c r="C72" s="99" t="s">
        <v>4</v>
      </c>
      <c r="D72" s="111">
        <f>IF(C72="CONTAGEM",IFERROR(VLOOKUP(B72&amp;"|"&amp;C72,'PRODUTO 01'!$C$6:$N$88,9,FALSE),"NÃO HOUVE"),IF(C72="SALDO DO DIA",VLOOKUP(B72&amp;"|"&amp;C72,'PRODUTO 01'!$C$6:$N$88,11,FALSE),IF(C72="COMPRA",SUMIF('PRODUTO 01'!$C$6:$C$88,B72&amp;"|"&amp;C72,'PRODUTO 01'!$E$6:$E$88),SUMIF('PRODUTO 01'!$C$6:$C$88,B72&amp;"|"&amp;C72,'PRODUTO 01'!$I$6:$I$88))))</f>
        <v>1850</v>
      </c>
      <c r="E72" s="102">
        <f>IF(C72="CONTAGEM",IFERROR(VLOOKUP(B72&amp;"|"&amp;C72,'PRODUTO 01'!$C$6:$N$88,10,FALSE),"NÃO HOUVE"),IF(C72="SALDO DO DIA",VLOOKUP(B72&amp;"|"&amp;C72,'PRODUTO 01'!$C$6:$N$88,12,FALSE),IF(C72="COMPRA",SUMIF('PRODUTO 01'!$C$6:$C$88,B72&amp;"|"&amp;C72,'PRODUTO 01'!$F$6:$F$88),SUMIF('PRODUTO 01'!$C$6:$C$88,B72&amp;"|"&amp;C72,'PRODUTO 01'!$J$6:$J$88))))</f>
        <v>37</v>
      </c>
    </row>
    <row r="73" spans="2:5" x14ac:dyDescent="0.3">
      <c r="B73" s="53">
        <v>37664</v>
      </c>
      <c r="C73" s="98" t="s">
        <v>19</v>
      </c>
      <c r="D73" s="89">
        <f>IF(C73="CONTAGEM",IFERROR(VLOOKUP(B73&amp;"|"&amp;C73,'PRODUTO 01'!$C$6:$N$88,9,FALSE),"NÃO HOUVE"),IF(C73="SALDO DO DIA",VLOOKUP(B73&amp;"|"&amp;C73,'PRODUTO 01'!$C$6:$N$88,11,FALSE),IF(C73="COMPRA",SUMIF('PRODUTO 01'!$C$6:$C$88,B73&amp;"|"&amp;C73,'PRODUTO 01'!$E$6:$E$88),SUMIF('PRODUTO 01'!$C$6:$C$88,B73&amp;"|"&amp;C73,'PRODUTO 01'!$I$6:$I$88))))</f>
        <v>0</v>
      </c>
      <c r="E73" s="100">
        <f>IF(C73="CONTAGEM",IFERROR(VLOOKUP(B73&amp;"|"&amp;C73,'PRODUTO 01'!$C$6:$N$88,10,FALSE),"NÃO HOUVE"),IF(C73="SALDO DO DIA",VLOOKUP(B73&amp;"|"&amp;C73,'PRODUTO 01'!$C$6:$N$88,12,FALSE),IF(C73="COMPRA",SUMIF('PRODUTO 01'!$C$6:$C$88,B73&amp;"|"&amp;C73,'PRODUTO 01'!$F$6:$F$88),SUMIF('PRODUTO 01'!$C$6:$C$88,B73&amp;"|"&amp;C73,'PRODUTO 01'!$J$6:$J$88))))</f>
        <v>0</v>
      </c>
    </row>
    <row r="74" spans="2:5" x14ac:dyDescent="0.3">
      <c r="B74" s="101">
        <v>37664</v>
      </c>
      <c r="C74" s="99" t="s">
        <v>20</v>
      </c>
      <c r="D74" s="111">
        <f>IF(C74="CONTAGEM",IFERROR(VLOOKUP(B74&amp;"|"&amp;C74,'PRODUTO 01'!$C$6:$N$88,9,FALSE),"NÃO HOUVE"),IF(C74="SALDO DO DIA",VLOOKUP(B74&amp;"|"&amp;C74,'PRODUTO 01'!$C$6:$N$88,11,FALSE),IF(C74="COMPRA",SUMIF('PRODUTO 01'!$C$6:$C$88,B74&amp;"|"&amp;C74,'PRODUTO 01'!$E$6:$E$88),SUMIF('PRODUTO 01'!$C$6:$C$88,B74&amp;"|"&amp;C74,'PRODUTO 01'!$I$6:$I$88))))</f>
        <v>650</v>
      </c>
      <c r="E74" s="102">
        <f>IF(C74="CONTAGEM",IFERROR(VLOOKUP(B74&amp;"|"&amp;C74,'PRODUTO 01'!$C$6:$N$88,10,FALSE),"NÃO HOUVE"),IF(C74="SALDO DO DIA",VLOOKUP(B74&amp;"|"&amp;C74,'PRODUTO 01'!$C$6:$N$88,12,FALSE),IF(C74="COMPRA",SUMIF('PRODUTO 01'!$C$6:$C$88,B74&amp;"|"&amp;C74,'PRODUTO 01'!$F$6:$F$88),SUMIF('PRODUTO 01'!$C$6:$C$88,B74&amp;"|"&amp;C74,'PRODUTO 01'!$J$6:$J$88))))</f>
        <v>13</v>
      </c>
    </row>
    <row r="75" spans="2:5" x14ac:dyDescent="0.3">
      <c r="B75" s="53">
        <v>37664</v>
      </c>
      <c r="C75" s="98" t="s">
        <v>24</v>
      </c>
      <c r="D75" s="89">
        <f>IF(C75="CONTAGEM",IFERROR(VLOOKUP(B75&amp;"|"&amp;C75,'PRODUTO 01'!$C$6:$N$88,9,FALSE),"NÃO HOUVE"),IF(C75="SALDO DO DIA",VLOOKUP(B75&amp;"|"&amp;C75,'PRODUTO 01'!$C$6:$N$88,11,FALSE),IF(C75="COMPRA",SUMIF('PRODUTO 01'!$C$6:$C$88,B75&amp;"|"&amp;C75,'PRODUTO 01'!$E$6:$E$88),SUMIF('PRODUTO 01'!$C$6:$C$88,B75&amp;"|"&amp;C75,'PRODUTO 01'!$I$6:$I$88))))</f>
        <v>0</v>
      </c>
      <c r="E75" s="100">
        <f>IF(C75="CONTAGEM",IFERROR(VLOOKUP(B75&amp;"|"&amp;C75,'PRODUTO 01'!$C$6:$N$88,10,FALSE),"NÃO HOUVE"),IF(C75="SALDO DO DIA",VLOOKUP(B75&amp;"|"&amp;C75,'PRODUTO 01'!$C$6:$N$88,12,FALSE),IF(C75="COMPRA",SUMIF('PRODUTO 01'!$C$6:$C$88,B75&amp;"|"&amp;C75,'PRODUTO 01'!$F$6:$F$88),SUMIF('PRODUTO 01'!$C$6:$C$88,B75&amp;"|"&amp;C75,'PRODUTO 01'!$J$6:$J$88))))</f>
        <v>0</v>
      </c>
    </row>
    <row r="76" spans="2:5" ht="15" thickBot="1" x14ac:dyDescent="0.35">
      <c r="B76" s="106">
        <v>37664</v>
      </c>
      <c r="C76" s="107" t="s">
        <v>23</v>
      </c>
      <c r="D76" s="112">
        <f>IF(C76="CONTAGEM",IFERROR(VLOOKUP(B76&amp;"|"&amp;C76,'PRODUTO 01'!$C$6:$N$88,9,FALSE),"NÃO HOUVE"),IF(C76="SALDO DO DIA",VLOOKUP(B76&amp;"|"&amp;C76,'PRODUTO 01'!$C$6:$N$88,11,FALSE),IF(C76="COMPRA",SUMIF('PRODUTO 01'!$C$6:$C$88,B76&amp;"|"&amp;C76,'PRODUTO 01'!$E$6:$E$88),SUMIF('PRODUTO 01'!$C$6:$C$88,B76&amp;"|"&amp;C76,'PRODUTO 01'!$I$6:$I$88))))</f>
        <v>750</v>
      </c>
      <c r="E76" s="108">
        <f>IF(C76="CONTAGEM",IFERROR(VLOOKUP(B76&amp;"|"&amp;C76,'PRODUTO 01'!$C$6:$N$88,10,FALSE),"NÃO HOUVE"),IF(C76="SALDO DO DIA",VLOOKUP(B76&amp;"|"&amp;C76,'PRODUTO 01'!$C$6:$N$88,12,FALSE),IF(C76="COMPRA",SUMIF('PRODUTO 01'!$C$6:$C$88,B76&amp;"|"&amp;C76,'PRODUTO 01'!$F$6:$F$88),SUMIF('PRODUTO 01'!$C$6:$C$88,B76&amp;"|"&amp;C76,'PRODUTO 01'!$J$6:$J$88))))</f>
        <v>15</v>
      </c>
    </row>
    <row r="77" spans="2:5" x14ac:dyDescent="0.3">
      <c r="B77" s="103">
        <v>37665</v>
      </c>
      <c r="C77" s="104" t="s">
        <v>6</v>
      </c>
      <c r="D77" s="104" t="str">
        <f>IF(C77="CONTAGEM",IFERROR(VLOOKUP(B77&amp;"|"&amp;C77,'PRODUTO 01'!$C$6:$N$88,9,FALSE),"NÃO HOUVE"),IF(C77="SALDO DO DIA",VLOOKUP(B77&amp;"|"&amp;C77,'PRODUTO 01'!$C$6:$N$88,11,FALSE),IF(C77="COMPRA",SUMIF('PRODUTO 01'!$C$6:$C$88,B77&amp;"|"&amp;C77,'PRODUTO 01'!$E$6:$E$88),SUMIF('PRODUTO 01'!$C$6:$C$88,B77&amp;"|"&amp;C77,'PRODUTO 01'!$I$6:$I$88))))</f>
        <v>NÃO HOUVE</v>
      </c>
      <c r="E77" s="105" t="str">
        <f>IF(C77="CONTAGEM",IFERROR(VLOOKUP(B77&amp;"|"&amp;C77,'PRODUTO 01'!$C$6:$N$88,10,FALSE),"NÃO HOUVE"),IF(C77="SALDO DO DIA",VLOOKUP(B77&amp;"|"&amp;C77,'PRODUTO 01'!$C$6:$N$88,12,FALSE),IF(C77="COMPRA",SUMIF('PRODUTO 01'!$C$6:$C$88,B77&amp;"|"&amp;C77,'PRODUTO 01'!$F$6:$F$88),SUMIF('PRODUTO 01'!$C$6:$C$88,B77&amp;"|"&amp;C77,'PRODUTO 01'!$J$6:$J$88))))</f>
        <v>NÃO HOUVE</v>
      </c>
    </row>
    <row r="78" spans="2:5" x14ac:dyDescent="0.3">
      <c r="B78" s="101">
        <v>37665</v>
      </c>
      <c r="C78" s="99" t="s">
        <v>4</v>
      </c>
      <c r="D78" s="111">
        <f>IF(C78="CONTAGEM",IFERROR(VLOOKUP(B78&amp;"|"&amp;C78,'PRODUTO 01'!$C$6:$N$88,9,FALSE),"NÃO HOUVE"),IF(C78="SALDO DO DIA",VLOOKUP(B78&amp;"|"&amp;C78,'PRODUTO 01'!$C$6:$N$88,11,FALSE),IF(C78="COMPRA",SUMIF('PRODUTO 01'!$C$6:$C$88,B78&amp;"|"&amp;C78,'PRODUTO 01'!$E$6:$E$88),SUMIF('PRODUTO 01'!$C$6:$C$88,B78&amp;"|"&amp;C78,'PRODUTO 01'!$I$6:$I$88))))</f>
        <v>0</v>
      </c>
      <c r="E78" s="102">
        <f>IF(C78="CONTAGEM",IFERROR(VLOOKUP(B78&amp;"|"&amp;C78,'PRODUTO 01'!$C$6:$N$88,10,FALSE),"NÃO HOUVE"),IF(C78="SALDO DO DIA",VLOOKUP(B78&amp;"|"&amp;C78,'PRODUTO 01'!$C$6:$N$88,12,FALSE),IF(C78="COMPRA",SUMIF('PRODUTO 01'!$C$6:$C$88,B78&amp;"|"&amp;C78,'PRODUTO 01'!$F$6:$F$88),SUMIF('PRODUTO 01'!$C$6:$C$88,B78&amp;"|"&amp;C78,'PRODUTO 01'!$J$6:$J$88))))</f>
        <v>0</v>
      </c>
    </row>
    <row r="79" spans="2:5" x14ac:dyDescent="0.3">
      <c r="B79" s="53">
        <v>37665</v>
      </c>
      <c r="C79" s="98" t="s">
        <v>19</v>
      </c>
      <c r="D79" s="89">
        <f>IF(C79="CONTAGEM",IFERROR(VLOOKUP(B79&amp;"|"&amp;C79,'PRODUTO 01'!$C$6:$N$88,9,FALSE),"NÃO HOUVE"),IF(C79="SALDO DO DIA",VLOOKUP(B79&amp;"|"&amp;C79,'PRODUTO 01'!$C$6:$N$88,11,FALSE),IF(C79="COMPRA",SUMIF('PRODUTO 01'!$C$6:$C$88,B79&amp;"|"&amp;C79,'PRODUTO 01'!$E$6:$E$88),SUMIF('PRODUTO 01'!$C$6:$C$88,B79&amp;"|"&amp;C79,'PRODUTO 01'!$I$6:$I$88))))</f>
        <v>0</v>
      </c>
      <c r="E79" s="100">
        <f>IF(C79="CONTAGEM",IFERROR(VLOOKUP(B79&amp;"|"&amp;C79,'PRODUTO 01'!$C$6:$N$88,10,FALSE),"NÃO HOUVE"),IF(C79="SALDO DO DIA",VLOOKUP(B79&amp;"|"&amp;C79,'PRODUTO 01'!$C$6:$N$88,12,FALSE),IF(C79="COMPRA",SUMIF('PRODUTO 01'!$C$6:$C$88,B79&amp;"|"&amp;C79,'PRODUTO 01'!$F$6:$F$88),SUMIF('PRODUTO 01'!$C$6:$C$88,B79&amp;"|"&amp;C79,'PRODUTO 01'!$J$6:$J$88))))</f>
        <v>0</v>
      </c>
    </row>
    <row r="80" spans="2:5" x14ac:dyDescent="0.3">
      <c r="B80" s="101">
        <v>37665</v>
      </c>
      <c r="C80" s="99" t="s">
        <v>20</v>
      </c>
      <c r="D80" s="111">
        <f>IF(C80="CONTAGEM",IFERROR(VLOOKUP(B80&amp;"|"&amp;C80,'PRODUTO 01'!$C$6:$N$88,9,FALSE),"NÃO HOUVE"),IF(C80="SALDO DO DIA",VLOOKUP(B80&amp;"|"&amp;C80,'PRODUTO 01'!$C$6:$N$88,11,FALSE),IF(C80="COMPRA",SUMIF('PRODUTO 01'!$C$6:$C$88,B80&amp;"|"&amp;C80,'PRODUTO 01'!$E$6:$E$88),SUMIF('PRODUTO 01'!$C$6:$C$88,B80&amp;"|"&amp;C80,'PRODUTO 01'!$I$6:$I$88))))</f>
        <v>0</v>
      </c>
      <c r="E80" s="102">
        <f>IF(C80="CONTAGEM",IFERROR(VLOOKUP(B80&amp;"|"&amp;C80,'PRODUTO 01'!$C$6:$N$88,10,FALSE),"NÃO HOUVE"),IF(C80="SALDO DO DIA",VLOOKUP(B80&amp;"|"&amp;C80,'PRODUTO 01'!$C$6:$N$88,12,FALSE),IF(C80="COMPRA",SUMIF('PRODUTO 01'!$C$6:$C$88,B80&amp;"|"&amp;C80,'PRODUTO 01'!$F$6:$F$88),SUMIF('PRODUTO 01'!$C$6:$C$88,B80&amp;"|"&amp;C80,'PRODUTO 01'!$J$6:$J$88))))</f>
        <v>0</v>
      </c>
    </row>
    <row r="81" spans="2:5" x14ac:dyDescent="0.3">
      <c r="B81" s="53">
        <v>37665</v>
      </c>
      <c r="C81" s="98" t="s">
        <v>24</v>
      </c>
      <c r="D81" s="89">
        <f>IF(C81="CONTAGEM",IFERROR(VLOOKUP(B81&amp;"|"&amp;C81,'PRODUTO 01'!$C$6:$N$88,9,FALSE),"NÃO HOUVE"),IF(C81="SALDO DO DIA",VLOOKUP(B81&amp;"|"&amp;C81,'PRODUTO 01'!$C$6:$N$88,11,FALSE),IF(C81="COMPRA",SUMIF('PRODUTO 01'!$C$6:$C$88,B81&amp;"|"&amp;C81,'PRODUTO 01'!$E$6:$E$88),SUMIF('PRODUTO 01'!$C$6:$C$88,B81&amp;"|"&amp;C81,'PRODUTO 01'!$I$6:$I$88))))</f>
        <v>0</v>
      </c>
      <c r="E81" s="100">
        <f>IF(C81="CONTAGEM",IFERROR(VLOOKUP(B81&amp;"|"&amp;C81,'PRODUTO 01'!$C$6:$N$88,10,FALSE),"NÃO HOUVE"),IF(C81="SALDO DO DIA",VLOOKUP(B81&amp;"|"&amp;C81,'PRODUTO 01'!$C$6:$N$88,12,FALSE),IF(C81="COMPRA",SUMIF('PRODUTO 01'!$C$6:$C$88,B81&amp;"|"&amp;C81,'PRODUTO 01'!$F$6:$F$88),SUMIF('PRODUTO 01'!$C$6:$C$88,B81&amp;"|"&amp;C81,'PRODUTO 01'!$J$6:$J$88))))</f>
        <v>0</v>
      </c>
    </row>
    <row r="82" spans="2:5" ht="15" thickBot="1" x14ac:dyDescent="0.35">
      <c r="B82" s="106">
        <v>37665</v>
      </c>
      <c r="C82" s="107" t="s">
        <v>23</v>
      </c>
      <c r="D82" s="112">
        <f>IF(C82="CONTAGEM",IFERROR(VLOOKUP(B82&amp;"|"&amp;C82,'PRODUTO 01'!$C$6:$N$88,9,FALSE),"NÃO HOUVE"),IF(C82="SALDO DO DIA",VLOOKUP(B82&amp;"|"&amp;C82,'PRODUTO 01'!$C$6:$N$88,11,FALSE),IF(C82="COMPRA",SUMIF('PRODUTO 01'!$C$6:$C$88,B82&amp;"|"&amp;C82,'PRODUTO 01'!$E$6:$E$88),SUMIF('PRODUTO 01'!$C$6:$C$88,B82&amp;"|"&amp;C82,'PRODUTO 01'!$I$6:$I$88))))</f>
        <v>750</v>
      </c>
      <c r="E82" s="108">
        <f>IF(C82="CONTAGEM",IFERROR(VLOOKUP(B82&amp;"|"&amp;C82,'PRODUTO 01'!$C$6:$N$88,10,FALSE),"NÃO HOUVE"),IF(C82="SALDO DO DIA",VLOOKUP(B82&amp;"|"&amp;C82,'PRODUTO 01'!$C$6:$N$88,12,FALSE),IF(C82="COMPRA",SUMIF('PRODUTO 01'!$C$6:$C$88,B82&amp;"|"&amp;C82,'PRODUTO 01'!$F$6:$F$88),SUMIF('PRODUTO 01'!$C$6:$C$88,B82&amp;"|"&amp;C82,'PRODUTO 01'!$J$6:$J$88))))</f>
        <v>15</v>
      </c>
    </row>
    <row r="83" spans="2:5" x14ac:dyDescent="0.3">
      <c r="B83" s="103">
        <v>37666</v>
      </c>
      <c r="C83" s="104" t="s">
        <v>6</v>
      </c>
      <c r="D83" s="104" t="str">
        <f>IF(C83="CONTAGEM",IFERROR(VLOOKUP(B83&amp;"|"&amp;C83,'PRODUTO 01'!$C$6:$N$88,9,FALSE),"NÃO HOUVE"),IF(C83="SALDO DO DIA",VLOOKUP(B83&amp;"|"&amp;C83,'PRODUTO 01'!$C$6:$N$88,11,FALSE),IF(C83="COMPRA",SUMIF('PRODUTO 01'!$C$6:$C$88,B83&amp;"|"&amp;C83,'PRODUTO 01'!$E$6:$E$88),SUMIF('PRODUTO 01'!$C$6:$C$88,B83&amp;"|"&amp;C83,'PRODUTO 01'!$I$6:$I$88))))</f>
        <v>NÃO HOUVE</v>
      </c>
      <c r="E83" s="105" t="str">
        <f>IF(C83="CONTAGEM",IFERROR(VLOOKUP(B83&amp;"|"&amp;C83,'PRODUTO 01'!$C$6:$N$88,10,FALSE),"NÃO HOUVE"),IF(C83="SALDO DO DIA",VLOOKUP(B83&amp;"|"&amp;C83,'PRODUTO 01'!$C$6:$N$88,12,FALSE),IF(C83="COMPRA",SUMIF('PRODUTO 01'!$C$6:$C$88,B83&amp;"|"&amp;C83,'PRODUTO 01'!$F$6:$F$88),SUMIF('PRODUTO 01'!$C$6:$C$88,B83&amp;"|"&amp;C83,'PRODUTO 01'!$J$6:$J$88))))</f>
        <v>NÃO HOUVE</v>
      </c>
    </row>
    <row r="84" spans="2:5" x14ac:dyDescent="0.3">
      <c r="B84" s="101">
        <v>37666</v>
      </c>
      <c r="C84" s="99" t="s">
        <v>4</v>
      </c>
      <c r="D84" s="111">
        <f>IF(C84="CONTAGEM",IFERROR(VLOOKUP(B84&amp;"|"&amp;C84,'PRODUTO 01'!$C$6:$N$88,9,FALSE),"NÃO HOUVE"),IF(C84="SALDO DO DIA",VLOOKUP(B84&amp;"|"&amp;C84,'PRODUTO 01'!$C$6:$N$88,11,FALSE),IF(C84="COMPRA",SUMIF('PRODUTO 01'!$C$6:$C$88,B84&amp;"|"&amp;C84,'PRODUTO 01'!$E$6:$E$88),SUMIF('PRODUTO 01'!$C$6:$C$88,B84&amp;"|"&amp;C84,'PRODUTO 01'!$I$6:$I$88))))</f>
        <v>300</v>
      </c>
      <c r="E84" s="102">
        <f>IF(C84="CONTAGEM",IFERROR(VLOOKUP(B84&amp;"|"&amp;C84,'PRODUTO 01'!$C$6:$N$88,10,FALSE),"NÃO HOUVE"),IF(C84="SALDO DO DIA",VLOOKUP(B84&amp;"|"&amp;C84,'PRODUTO 01'!$C$6:$N$88,12,FALSE),IF(C84="COMPRA",SUMIF('PRODUTO 01'!$C$6:$C$88,B84&amp;"|"&amp;C84,'PRODUTO 01'!$F$6:$F$88),SUMIF('PRODUTO 01'!$C$6:$C$88,B84&amp;"|"&amp;C84,'PRODUTO 01'!$J$6:$J$88))))</f>
        <v>6</v>
      </c>
    </row>
    <row r="85" spans="2:5" x14ac:dyDescent="0.3">
      <c r="B85" s="53">
        <v>37666</v>
      </c>
      <c r="C85" s="98" t="s">
        <v>19</v>
      </c>
      <c r="D85" s="89">
        <f>IF(C85="CONTAGEM",IFERROR(VLOOKUP(B85&amp;"|"&amp;C85,'PRODUTO 01'!$C$6:$N$88,9,FALSE),"NÃO HOUVE"),IF(C85="SALDO DO DIA",VLOOKUP(B85&amp;"|"&amp;C85,'PRODUTO 01'!$C$6:$N$88,11,FALSE),IF(C85="COMPRA",SUMIF('PRODUTO 01'!$C$6:$C$88,B85&amp;"|"&amp;C85,'PRODUTO 01'!$E$6:$E$88),SUMIF('PRODUTO 01'!$C$6:$C$88,B85&amp;"|"&amp;C85,'PRODUTO 01'!$I$6:$I$88))))</f>
        <v>0</v>
      </c>
      <c r="E85" s="100">
        <f>IF(C85="CONTAGEM",IFERROR(VLOOKUP(B85&amp;"|"&amp;C85,'PRODUTO 01'!$C$6:$N$88,10,FALSE),"NÃO HOUVE"),IF(C85="SALDO DO DIA",VLOOKUP(B85&amp;"|"&amp;C85,'PRODUTO 01'!$C$6:$N$88,12,FALSE),IF(C85="COMPRA",SUMIF('PRODUTO 01'!$C$6:$C$88,B85&amp;"|"&amp;C85,'PRODUTO 01'!$F$6:$F$88),SUMIF('PRODUTO 01'!$C$6:$C$88,B85&amp;"|"&amp;C85,'PRODUTO 01'!$J$6:$J$88))))</f>
        <v>0</v>
      </c>
    </row>
    <row r="86" spans="2:5" x14ac:dyDescent="0.3">
      <c r="B86" s="101">
        <v>37666</v>
      </c>
      <c r="C86" s="99" t="s">
        <v>20</v>
      </c>
      <c r="D86" s="111">
        <f>IF(C86="CONTAGEM",IFERROR(VLOOKUP(B86&amp;"|"&amp;C86,'PRODUTO 01'!$C$6:$N$88,9,FALSE),"NÃO HOUVE"),IF(C86="SALDO DO DIA",VLOOKUP(B86&amp;"|"&amp;C86,'PRODUTO 01'!$C$6:$N$88,11,FALSE),IF(C86="COMPRA",SUMIF('PRODUTO 01'!$C$6:$C$88,B86&amp;"|"&amp;C86,'PRODUTO 01'!$E$6:$E$88),SUMIF('PRODUTO 01'!$C$6:$C$88,B86&amp;"|"&amp;C86,'PRODUTO 01'!$I$6:$I$88))))</f>
        <v>0</v>
      </c>
      <c r="E86" s="102">
        <f>IF(C86="CONTAGEM",IFERROR(VLOOKUP(B86&amp;"|"&amp;C86,'PRODUTO 01'!$C$6:$N$88,10,FALSE),"NÃO HOUVE"),IF(C86="SALDO DO DIA",VLOOKUP(B86&amp;"|"&amp;C86,'PRODUTO 01'!$C$6:$N$88,12,FALSE),IF(C86="COMPRA",SUMIF('PRODUTO 01'!$C$6:$C$88,B86&amp;"|"&amp;C86,'PRODUTO 01'!$F$6:$F$88),SUMIF('PRODUTO 01'!$C$6:$C$88,B86&amp;"|"&amp;C86,'PRODUTO 01'!$J$6:$J$88))))</f>
        <v>0</v>
      </c>
    </row>
    <row r="87" spans="2:5" x14ac:dyDescent="0.3">
      <c r="B87" s="53">
        <v>37666</v>
      </c>
      <c r="C87" s="98" t="s">
        <v>24</v>
      </c>
      <c r="D87" s="89">
        <f>IF(C87="CONTAGEM",IFERROR(VLOOKUP(B87&amp;"|"&amp;C87,'PRODUTO 01'!$C$6:$N$88,9,FALSE),"NÃO HOUVE"),IF(C87="SALDO DO DIA",VLOOKUP(B87&amp;"|"&amp;C87,'PRODUTO 01'!$C$6:$N$88,11,FALSE),IF(C87="COMPRA",SUMIF('PRODUTO 01'!$C$6:$C$88,B87&amp;"|"&amp;C87,'PRODUTO 01'!$E$6:$E$88),SUMIF('PRODUTO 01'!$C$6:$C$88,B87&amp;"|"&amp;C87,'PRODUTO 01'!$I$6:$I$88))))</f>
        <v>0</v>
      </c>
      <c r="E87" s="100">
        <f>IF(C87="CONTAGEM",IFERROR(VLOOKUP(B87&amp;"|"&amp;C87,'PRODUTO 01'!$C$6:$N$88,10,FALSE),"NÃO HOUVE"),IF(C87="SALDO DO DIA",VLOOKUP(B87&amp;"|"&amp;C87,'PRODUTO 01'!$C$6:$N$88,12,FALSE),IF(C87="COMPRA",SUMIF('PRODUTO 01'!$C$6:$C$88,B87&amp;"|"&amp;C87,'PRODUTO 01'!$F$6:$F$88),SUMIF('PRODUTO 01'!$C$6:$C$88,B87&amp;"|"&amp;C87,'PRODUTO 01'!$J$6:$J$88))))</f>
        <v>0</v>
      </c>
    </row>
    <row r="88" spans="2:5" ht="15" thickBot="1" x14ac:dyDescent="0.35">
      <c r="B88" s="106">
        <v>37666</v>
      </c>
      <c r="C88" s="107" t="s">
        <v>23</v>
      </c>
      <c r="D88" s="112">
        <f>IF(C88="CONTAGEM",IFERROR(VLOOKUP(B88&amp;"|"&amp;C88,'PRODUTO 01'!$C$6:$N$88,9,FALSE),"NÃO HOUVE"),IF(C88="SALDO DO DIA",VLOOKUP(B88&amp;"|"&amp;C88,'PRODUTO 01'!$C$6:$N$88,11,FALSE),IF(C88="COMPRA",SUMIF('PRODUTO 01'!$C$6:$C$88,B88&amp;"|"&amp;C88,'PRODUTO 01'!$E$6:$E$88),SUMIF('PRODUTO 01'!$C$6:$C$88,B88&amp;"|"&amp;C88,'PRODUTO 01'!$I$6:$I$88))))</f>
        <v>450</v>
      </c>
      <c r="E88" s="108">
        <f>IF(C88="CONTAGEM",IFERROR(VLOOKUP(B88&amp;"|"&amp;C88,'PRODUTO 01'!$C$6:$N$88,10,FALSE),"NÃO HOUVE"),IF(C88="SALDO DO DIA",VLOOKUP(B88&amp;"|"&amp;C88,'PRODUTO 01'!$C$6:$N$88,12,FALSE),IF(C88="COMPRA",SUMIF('PRODUTO 01'!$C$6:$C$88,B88&amp;"|"&amp;C88,'PRODUTO 01'!$F$6:$F$88),SUMIF('PRODUTO 01'!$C$6:$C$88,B88&amp;"|"&amp;C88,'PRODUTO 01'!$J$6:$J$88))))</f>
        <v>9</v>
      </c>
    </row>
    <row r="89" spans="2:5" x14ac:dyDescent="0.3">
      <c r="B89" s="103">
        <v>37667</v>
      </c>
      <c r="C89" s="104" t="s">
        <v>6</v>
      </c>
      <c r="D89" s="104" t="str">
        <f>IF(C89="CONTAGEM",IFERROR(VLOOKUP(B89&amp;"|"&amp;C89,'PRODUTO 01'!$C$6:$N$88,9,FALSE),"NÃO HOUVE"),IF(C89="SALDO DO DIA",VLOOKUP(B89&amp;"|"&amp;C89,'PRODUTO 01'!$C$6:$N$88,11,FALSE),IF(C89="COMPRA",SUMIF('PRODUTO 01'!$C$6:$C$88,B89&amp;"|"&amp;C89,'PRODUTO 01'!$E$6:$E$88),SUMIF('PRODUTO 01'!$C$6:$C$88,B89&amp;"|"&amp;C89,'PRODUTO 01'!$I$6:$I$88))))</f>
        <v>NÃO HOUVE</v>
      </c>
      <c r="E89" s="105" t="str">
        <f>IF(C89="CONTAGEM",IFERROR(VLOOKUP(B89&amp;"|"&amp;C89,'PRODUTO 01'!$C$6:$N$88,10,FALSE),"NÃO HOUVE"),IF(C89="SALDO DO DIA",VLOOKUP(B89&amp;"|"&amp;C89,'PRODUTO 01'!$C$6:$N$88,12,FALSE),IF(C89="COMPRA",SUMIF('PRODUTO 01'!$C$6:$C$88,B89&amp;"|"&amp;C89,'PRODUTO 01'!$F$6:$F$88),SUMIF('PRODUTO 01'!$C$6:$C$88,B89&amp;"|"&amp;C89,'PRODUTO 01'!$J$6:$J$88))))</f>
        <v>NÃO HOUVE</v>
      </c>
    </row>
    <row r="90" spans="2:5" x14ac:dyDescent="0.3">
      <c r="B90" s="101">
        <v>37667</v>
      </c>
      <c r="C90" s="99" t="s">
        <v>4</v>
      </c>
      <c r="D90" s="111">
        <f>IF(C90="CONTAGEM",IFERROR(VLOOKUP(B90&amp;"|"&amp;C90,'PRODUTO 01'!$C$6:$N$88,9,FALSE),"NÃO HOUVE"),IF(C90="SALDO DO DIA",VLOOKUP(B90&amp;"|"&amp;C90,'PRODUTO 01'!$C$6:$N$88,11,FALSE),IF(C90="COMPRA",SUMIF('PRODUTO 01'!$C$6:$C$88,B90&amp;"|"&amp;C90,'PRODUTO 01'!$E$6:$E$88),SUMIF('PRODUTO 01'!$C$6:$C$88,B90&amp;"|"&amp;C90,'PRODUTO 01'!$I$6:$I$88))))</f>
        <v>1100</v>
      </c>
      <c r="E90" s="102">
        <f>IF(C90="CONTAGEM",IFERROR(VLOOKUP(B90&amp;"|"&amp;C90,'PRODUTO 01'!$C$6:$N$88,10,FALSE),"NÃO HOUVE"),IF(C90="SALDO DO DIA",VLOOKUP(B90&amp;"|"&amp;C90,'PRODUTO 01'!$C$6:$N$88,12,FALSE),IF(C90="COMPRA",SUMIF('PRODUTO 01'!$C$6:$C$88,B90&amp;"|"&amp;C90,'PRODUTO 01'!$F$6:$F$88),SUMIF('PRODUTO 01'!$C$6:$C$88,B90&amp;"|"&amp;C90,'PRODUTO 01'!$J$6:$J$88))))</f>
        <v>22</v>
      </c>
    </row>
    <row r="91" spans="2:5" x14ac:dyDescent="0.3">
      <c r="B91" s="53">
        <v>37667</v>
      </c>
      <c r="C91" s="98" t="s">
        <v>19</v>
      </c>
      <c r="D91" s="89">
        <f>IF(C91="CONTAGEM",IFERROR(VLOOKUP(B91&amp;"|"&amp;C91,'PRODUTO 01'!$C$6:$N$88,9,FALSE),"NÃO HOUVE"),IF(C91="SALDO DO DIA",VLOOKUP(B91&amp;"|"&amp;C91,'PRODUTO 01'!$C$6:$N$88,11,FALSE),IF(C91="COMPRA",SUMIF('PRODUTO 01'!$C$6:$C$88,B91&amp;"|"&amp;C91,'PRODUTO 01'!$E$6:$E$88),SUMIF('PRODUTO 01'!$C$6:$C$88,B91&amp;"|"&amp;C91,'PRODUTO 01'!$I$6:$I$88))))</f>
        <v>10900</v>
      </c>
      <c r="E91" s="100">
        <f>IF(C91="CONTAGEM",IFERROR(VLOOKUP(B91&amp;"|"&amp;C91,'PRODUTO 01'!$C$6:$N$88,10,FALSE),"NÃO HOUVE"),IF(C91="SALDO DO DIA",VLOOKUP(B91&amp;"|"&amp;C91,'PRODUTO 01'!$C$6:$N$88,12,FALSE),IF(C91="COMPRA",SUMIF('PRODUTO 01'!$C$6:$C$88,B91&amp;"|"&amp;C91,'PRODUTO 01'!$F$6:$F$88),SUMIF('PRODUTO 01'!$C$6:$C$88,B91&amp;"|"&amp;C91,'PRODUTO 01'!$J$6:$J$88))))</f>
        <v>218</v>
      </c>
    </row>
    <row r="92" spans="2:5" x14ac:dyDescent="0.3">
      <c r="B92" s="101">
        <v>37667</v>
      </c>
      <c r="C92" s="99" t="s">
        <v>20</v>
      </c>
      <c r="D92" s="111">
        <f>IF(C92="CONTAGEM",IFERROR(VLOOKUP(B92&amp;"|"&amp;C92,'PRODUTO 01'!$C$6:$N$88,9,FALSE),"NÃO HOUVE"),IF(C92="SALDO DO DIA",VLOOKUP(B92&amp;"|"&amp;C92,'PRODUTO 01'!$C$6:$N$88,11,FALSE),IF(C92="COMPRA",SUMIF('PRODUTO 01'!$C$6:$C$88,B92&amp;"|"&amp;C92,'PRODUTO 01'!$E$6:$E$88),SUMIF('PRODUTO 01'!$C$6:$C$88,B92&amp;"|"&amp;C92,'PRODUTO 01'!$I$6:$I$88))))</f>
        <v>0</v>
      </c>
      <c r="E92" s="102">
        <f>IF(C92="CONTAGEM",IFERROR(VLOOKUP(B92&amp;"|"&amp;C92,'PRODUTO 01'!$C$6:$N$88,10,FALSE),"NÃO HOUVE"),IF(C92="SALDO DO DIA",VLOOKUP(B92&amp;"|"&amp;C92,'PRODUTO 01'!$C$6:$N$88,12,FALSE),IF(C92="COMPRA",SUMIF('PRODUTO 01'!$C$6:$C$88,B92&amp;"|"&amp;C92,'PRODUTO 01'!$F$6:$F$88),SUMIF('PRODUTO 01'!$C$6:$C$88,B92&amp;"|"&amp;C92,'PRODUTO 01'!$J$6:$J$88))))</f>
        <v>0</v>
      </c>
    </row>
    <row r="93" spans="2:5" x14ac:dyDescent="0.3">
      <c r="B93" s="53">
        <v>37667</v>
      </c>
      <c r="C93" s="98" t="s">
        <v>24</v>
      </c>
      <c r="D93" s="89">
        <f>IF(C93="CONTAGEM",IFERROR(VLOOKUP(B93&amp;"|"&amp;C93,'PRODUTO 01'!$C$6:$N$88,9,FALSE),"NÃO HOUVE"),IF(C93="SALDO DO DIA",VLOOKUP(B93&amp;"|"&amp;C93,'PRODUTO 01'!$C$6:$N$88,11,FALSE),IF(C93="COMPRA",SUMIF('PRODUTO 01'!$C$6:$C$88,B93&amp;"|"&amp;C93,'PRODUTO 01'!$E$6:$E$88),SUMIF('PRODUTO 01'!$C$6:$C$88,B93&amp;"|"&amp;C93,'PRODUTO 01'!$I$6:$I$88))))</f>
        <v>4050</v>
      </c>
      <c r="E93" s="100">
        <f>IF(C93="CONTAGEM",IFERROR(VLOOKUP(B93&amp;"|"&amp;C93,'PRODUTO 01'!$C$6:$N$88,10,FALSE),"NÃO HOUVE"),IF(C93="SALDO DO DIA",VLOOKUP(B93&amp;"|"&amp;C93,'PRODUTO 01'!$C$6:$N$88,12,FALSE),IF(C93="COMPRA",SUMIF('PRODUTO 01'!$C$6:$C$88,B93&amp;"|"&amp;C93,'PRODUTO 01'!$F$6:$F$88),SUMIF('PRODUTO 01'!$C$6:$C$88,B93&amp;"|"&amp;C93,'PRODUTO 01'!$J$6:$J$88))))</f>
        <v>81</v>
      </c>
    </row>
    <row r="94" spans="2:5" ht="15" thickBot="1" x14ac:dyDescent="0.35">
      <c r="B94" s="106">
        <v>37667</v>
      </c>
      <c r="C94" s="107" t="s">
        <v>23</v>
      </c>
      <c r="D94" s="112">
        <f>IF(C94="CONTAGEM",IFERROR(VLOOKUP(B94&amp;"|"&amp;C94,'PRODUTO 01'!$C$6:$N$88,9,FALSE),"NÃO HOUVE"),IF(C94="SALDO DO DIA",VLOOKUP(B94&amp;"|"&amp;C94,'PRODUTO 01'!$C$6:$N$88,11,FALSE),IF(C94="COMPRA",SUMIF('PRODUTO 01'!$C$6:$C$88,B94&amp;"|"&amp;C94,'PRODUTO 01'!$E$6:$E$88),SUMIF('PRODUTO 01'!$C$6:$C$88,B94&amp;"|"&amp;C94,'PRODUTO 01'!$I$6:$I$88))))</f>
        <v>6200</v>
      </c>
      <c r="E94" s="108">
        <f>IF(C94="CONTAGEM",IFERROR(VLOOKUP(B94&amp;"|"&amp;C94,'PRODUTO 01'!$C$6:$N$88,10,FALSE),"NÃO HOUVE"),IF(C94="SALDO DO DIA",VLOOKUP(B94&amp;"|"&amp;C94,'PRODUTO 01'!$C$6:$N$88,12,FALSE),IF(C94="COMPRA",SUMIF('PRODUTO 01'!$C$6:$C$88,B94&amp;"|"&amp;C94,'PRODUTO 01'!$F$6:$F$88),SUMIF('PRODUTO 01'!$C$6:$C$88,B94&amp;"|"&amp;C94,'PRODUTO 01'!$J$6:$J$88))))</f>
        <v>124</v>
      </c>
    </row>
    <row r="95" spans="2:5" x14ac:dyDescent="0.3">
      <c r="B95" s="103">
        <v>37668</v>
      </c>
      <c r="C95" s="104" t="s">
        <v>6</v>
      </c>
      <c r="D95" s="104" t="str">
        <f>IF(C95="CONTAGEM",IFERROR(VLOOKUP(B95&amp;"|"&amp;C95,'PRODUTO 01'!$C$6:$N$88,9,FALSE),"NÃO HOUVE"),IF(C95="SALDO DO DIA",VLOOKUP(B95&amp;"|"&amp;C95,'PRODUTO 01'!$C$6:$N$88,11,FALSE),IF(C95="COMPRA",SUMIF('PRODUTO 01'!$C$6:$C$88,B95&amp;"|"&amp;C95,'PRODUTO 01'!$E$6:$E$88),SUMIF('PRODUTO 01'!$C$6:$C$88,B95&amp;"|"&amp;C95,'PRODUTO 01'!$I$6:$I$88))))</f>
        <v>NÃO HOUVE</v>
      </c>
      <c r="E95" s="105" t="str">
        <f>IF(C95="CONTAGEM",IFERROR(VLOOKUP(B95&amp;"|"&amp;C95,'PRODUTO 01'!$C$6:$N$88,10,FALSE),"NÃO HOUVE"),IF(C95="SALDO DO DIA",VLOOKUP(B95&amp;"|"&amp;C95,'PRODUTO 01'!$C$6:$N$88,12,FALSE),IF(C95="COMPRA",SUMIF('PRODUTO 01'!$C$6:$C$88,B95&amp;"|"&amp;C95,'PRODUTO 01'!$F$6:$F$88),SUMIF('PRODUTO 01'!$C$6:$C$88,B95&amp;"|"&amp;C95,'PRODUTO 01'!$J$6:$J$88))))</f>
        <v>NÃO HOUVE</v>
      </c>
    </row>
    <row r="96" spans="2:5" x14ac:dyDescent="0.3">
      <c r="B96" s="101">
        <v>37668</v>
      </c>
      <c r="C96" s="99" t="s">
        <v>4</v>
      </c>
      <c r="D96" s="111">
        <f>IF(C96="CONTAGEM",IFERROR(VLOOKUP(B96&amp;"|"&amp;C96,'PRODUTO 01'!$C$6:$N$88,9,FALSE),"NÃO HOUVE"),IF(C96="SALDO DO DIA",VLOOKUP(B96&amp;"|"&amp;C96,'PRODUTO 01'!$C$6:$N$88,11,FALSE),IF(C96="COMPRA",SUMIF('PRODUTO 01'!$C$6:$C$88,B96&amp;"|"&amp;C96,'PRODUTO 01'!$E$6:$E$88),SUMIF('PRODUTO 01'!$C$6:$C$88,B96&amp;"|"&amp;C96,'PRODUTO 01'!$I$6:$I$88))))</f>
        <v>300</v>
      </c>
      <c r="E96" s="102">
        <f>IF(C96="CONTAGEM",IFERROR(VLOOKUP(B96&amp;"|"&amp;C96,'PRODUTO 01'!$C$6:$N$88,10,FALSE),"NÃO HOUVE"),IF(C96="SALDO DO DIA",VLOOKUP(B96&amp;"|"&amp;C96,'PRODUTO 01'!$C$6:$N$88,12,FALSE),IF(C96="COMPRA",SUMIF('PRODUTO 01'!$C$6:$C$88,B96&amp;"|"&amp;C96,'PRODUTO 01'!$F$6:$F$88),SUMIF('PRODUTO 01'!$C$6:$C$88,B96&amp;"|"&amp;C96,'PRODUTO 01'!$J$6:$J$88))))</f>
        <v>6</v>
      </c>
    </row>
    <row r="97" spans="2:5" x14ac:dyDescent="0.3">
      <c r="B97" s="53">
        <v>37668</v>
      </c>
      <c r="C97" s="98" t="s">
        <v>19</v>
      </c>
      <c r="D97" s="89">
        <f>IF(C97="CONTAGEM",IFERROR(VLOOKUP(B97&amp;"|"&amp;C97,'PRODUTO 01'!$C$6:$N$88,9,FALSE),"NÃO HOUVE"),IF(C97="SALDO DO DIA",VLOOKUP(B97&amp;"|"&amp;C97,'PRODUTO 01'!$C$6:$N$88,11,FALSE),IF(C97="COMPRA",SUMIF('PRODUTO 01'!$C$6:$C$88,B97&amp;"|"&amp;C97,'PRODUTO 01'!$E$6:$E$88),SUMIF('PRODUTO 01'!$C$6:$C$88,B97&amp;"|"&amp;C97,'PRODUTO 01'!$I$6:$I$88))))</f>
        <v>0</v>
      </c>
      <c r="E97" s="100">
        <f>IF(C97="CONTAGEM",IFERROR(VLOOKUP(B97&amp;"|"&amp;C97,'PRODUTO 01'!$C$6:$N$88,10,FALSE),"NÃO HOUVE"),IF(C97="SALDO DO DIA",VLOOKUP(B97&amp;"|"&amp;C97,'PRODUTO 01'!$C$6:$N$88,12,FALSE),IF(C97="COMPRA",SUMIF('PRODUTO 01'!$C$6:$C$88,B97&amp;"|"&amp;C97,'PRODUTO 01'!$F$6:$F$88),SUMIF('PRODUTO 01'!$C$6:$C$88,B97&amp;"|"&amp;C97,'PRODUTO 01'!$J$6:$J$88))))</f>
        <v>0</v>
      </c>
    </row>
    <row r="98" spans="2:5" x14ac:dyDescent="0.3">
      <c r="B98" s="101">
        <v>37668</v>
      </c>
      <c r="C98" s="99" t="s">
        <v>20</v>
      </c>
      <c r="D98" s="111">
        <f>IF(C98="CONTAGEM",IFERROR(VLOOKUP(B98&amp;"|"&amp;C98,'PRODUTO 01'!$C$6:$N$88,9,FALSE),"NÃO HOUVE"),IF(C98="SALDO DO DIA",VLOOKUP(B98&amp;"|"&amp;C98,'PRODUTO 01'!$C$6:$N$88,11,FALSE),IF(C98="COMPRA",SUMIF('PRODUTO 01'!$C$6:$C$88,B98&amp;"|"&amp;C98,'PRODUTO 01'!$E$6:$E$88),SUMIF('PRODUTO 01'!$C$6:$C$88,B98&amp;"|"&amp;C98,'PRODUTO 01'!$I$6:$I$88))))</f>
        <v>2750</v>
      </c>
      <c r="E98" s="102">
        <f>IF(C98="CONTAGEM",IFERROR(VLOOKUP(B98&amp;"|"&amp;C98,'PRODUTO 01'!$C$6:$N$88,10,FALSE),"NÃO HOUVE"),IF(C98="SALDO DO DIA",VLOOKUP(B98&amp;"|"&amp;C98,'PRODUTO 01'!$C$6:$N$88,12,FALSE),IF(C98="COMPRA",SUMIF('PRODUTO 01'!$C$6:$C$88,B98&amp;"|"&amp;C98,'PRODUTO 01'!$F$6:$F$88),SUMIF('PRODUTO 01'!$C$6:$C$88,B98&amp;"|"&amp;C98,'PRODUTO 01'!$J$6:$J$88))))</f>
        <v>55</v>
      </c>
    </row>
    <row r="99" spans="2:5" x14ac:dyDescent="0.3">
      <c r="B99" s="101">
        <v>37668</v>
      </c>
      <c r="C99" s="99" t="s">
        <v>24</v>
      </c>
      <c r="D99" s="111">
        <f>IF(C99="CONTAGEM",IFERROR(VLOOKUP(B99&amp;"|"&amp;C99,'PRODUTO 01'!$C$6:$N$88,9,FALSE),"NÃO HOUVE"),IF(C99="SALDO DO DIA",VLOOKUP(B99&amp;"|"&amp;C99,'PRODUTO 01'!$C$6:$N$88,11,FALSE),IF(C99="COMPRA",SUMIF('PRODUTO 01'!$C$6:$C$88,B99&amp;"|"&amp;C99,'PRODUTO 01'!$E$6:$E$88),SUMIF('PRODUTO 01'!$C$6:$C$88,B99&amp;"|"&amp;C99,'PRODUTO 01'!$I$6:$I$88))))</f>
        <v>850</v>
      </c>
      <c r="E99" s="102">
        <f>IF(C99="CONTAGEM",IFERROR(VLOOKUP(B99&amp;"|"&amp;C99,'PRODUTO 01'!$C$6:$N$88,10,FALSE),"NÃO HOUVE"),IF(C99="SALDO DO DIA",VLOOKUP(B99&amp;"|"&amp;C99,'PRODUTO 01'!$C$6:$N$88,12,FALSE),IF(C99="COMPRA",SUMIF('PRODUTO 01'!$C$6:$C$88,B99&amp;"|"&amp;C99,'PRODUTO 01'!$F$6:$F$88),SUMIF('PRODUTO 01'!$C$6:$C$88,B99&amp;"|"&amp;C99,'PRODUTO 01'!$J$6:$J$88))))</f>
        <v>17</v>
      </c>
    </row>
    <row r="100" spans="2:5" ht="15" thickBot="1" x14ac:dyDescent="0.35">
      <c r="B100" s="106">
        <v>37668</v>
      </c>
      <c r="C100" s="107" t="s">
        <v>23</v>
      </c>
      <c r="D100" s="112">
        <f>IF(C100="CONTAGEM",IFERROR(VLOOKUP(B100&amp;"|"&amp;C100,'PRODUTO 01'!$C$6:$N$88,9,FALSE),"NÃO HOUVE"),IF(C100="SALDO DO DIA",VLOOKUP(B100&amp;"|"&amp;C100,'PRODUTO 01'!$C$6:$N$88,11,FALSE),IF(C100="COMPRA",SUMIF('PRODUTO 01'!$C$6:$C$88,B100&amp;"|"&amp;C100,'PRODUTO 01'!$E$6:$E$88),SUMIF('PRODUTO 01'!$C$6:$C$88,B100&amp;"|"&amp;C100,'PRODUTO 01'!$I$6:$I$88))))</f>
        <v>2300</v>
      </c>
      <c r="E100" s="108">
        <f>IF(C100="CONTAGEM",IFERROR(VLOOKUP(B100&amp;"|"&amp;C100,'PRODUTO 01'!$C$6:$N$88,10,FALSE),"NÃO HOUVE"),IF(C100="SALDO DO DIA",VLOOKUP(B100&amp;"|"&amp;C100,'PRODUTO 01'!$C$6:$N$88,12,FALSE),IF(C100="COMPRA",SUMIF('PRODUTO 01'!$C$6:$C$88,B100&amp;"|"&amp;C100,'PRODUTO 01'!$F$6:$F$88),SUMIF('PRODUTO 01'!$C$6:$C$88,B100&amp;"|"&amp;C100,'PRODUTO 01'!$J$6:$J$88))))</f>
        <v>46</v>
      </c>
    </row>
    <row r="101" spans="2:5" x14ac:dyDescent="0.3">
      <c r="B101" s="103">
        <v>37669</v>
      </c>
      <c r="C101" s="104" t="s">
        <v>6</v>
      </c>
      <c r="D101" s="104" t="str">
        <f>IF(C101="CONTAGEM",IFERROR(VLOOKUP(B101&amp;"|"&amp;C101,'PRODUTO 01'!$C$6:$N$88,9,FALSE),"NÃO HOUVE"),IF(C101="SALDO DO DIA",VLOOKUP(B101&amp;"|"&amp;C101,'PRODUTO 01'!$C$6:$N$88,11,FALSE),IF(C101="COMPRA",SUMIF('PRODUTO 01'!$C$6:$C$88,B101&amp;"|"&amp;C101,'PRODUTO 01'!$E$6:$E$88),SUMIF('PRODUTO 01'!$C$6:$C$88,B101&amp;"|"&amp;C101,'PRODUTO 01'!$I$6:$I$88))))</f>
        <v>NÃO HOUVE</v>
      </c>
      <c r="E101" s="105" t="str">
        <f>IF(C101="CONTAGEM",IFERROR(VLOOKUP(B101&amp;"|"&amp;C101,'PRODUTO 01'!$C$6:$N$88,10,FALSE),"NÃO HOUVE"),IF(C101="SALDO DO DIA",VLOOKUP(B101&amp;"|"&amp;C101,'PRODUTO 01'!$C$6:$N$88,12,FALSE),IF(C101="COMPRA",SUMIF('PRODUTO 01'!$C$6:$C$88,B101&amp;"|"&amp;C101,'PRODUTO 01'!$F$6:$F$88),SUMIF('PRODUTO 01'!$C$6:$C$88,B101&amp;"|"&amp;C101,'PRODUTO 01'!$J$6:$J$88))))</f>
        <v>NÃO HOUVE</v>
      </c>
    </row>
    <row r="102" spans="2:5" x14ac:dyDescent="0.3">
      <c r="B102" s="101">
        <v>37669</v>
      </c>
      <c r="C102" s="99" t="s">
        <v>4</v>
      </c>
      <c r="D102" s="111">
        <f>IF(C102="CONTAGEM",IFERROR(VLOOKUP(B102&amp;"|"&amp;C102,'PRODUTO 01'!$C$6:$N$88,9,FALSE),"NÃO HOUVE"),IF(C102="SALDO DO DIA",VLOOKUP(B102&amp;"|"&amp;C102,'PRODUTO 01'!$C$6:$N$88,11,FALSE),IF(C102="COMPRA",SUMIF('PRODUTO 01'!$C$6:$C$88,B102&amp;"|"&amp;C102,'PRODUTO 01'!$E$6:$E$88),SUMIF('PRODUTO 01'!$C$6:$C$88,B102&amp;"|"&amp;C102,'PRODUTO 01'!$I$6:$I$88))))</f>
        <v>0</v>
      </c>
      <c r="E102" s="102">
        <f>IF(C102="CONTAGEM",IFERROR(VLOOKUP(B102&amp;"|"&amp;C102,'PRODUTO 01'!$C$6:$N$88,10,FALSE),"NÃO HOUVE"),IF(C102="SALDO DO DIA",VLOOKUP(B102&amp;"|"&amp;C102,'PRODUTO 01'!$C$6:$N$88,12,FALSE),IF(C102="COMPRA",SUMIF('PRODUTO 01'!$C$6:$C$88,B102&amp;"|"&amp;C102,'PRODUTO 01'!$F$6:$F$88),SUMIF('PRODUTO 01'!$C$6:$C$88,B102&amp;"|"&amp;C102,'PRODUTO 01'!$J$6:$J$88))))</f>
        <v>0</v>
      </c>
    </row>
    <row r="103" spans="2:5" x14ac:dyDescent="0.3">
      <c r="B103" s="53">
        <v>37669</v>
      </c>
      <c r="C103" s="98" t="s">
        <v>19</v>
      </c>
      <c r="D103" s="89">
        <f>IF(C103="CONTAGEM",IFERROR(VLOOKUP(B103&amp;"|"&amp;C103,'PRODUTO 01'!$C$6:$N$88,9,FALSE),"NÃO HOUVE"),IF(C103="SALDO DO DIA",VLOOKUP(B103&amp;"|"&amp;C103,'PRODUTO 01'!$C$6:$N$88,11,FALSE),IF(C103="COMPRA",SUMIF('PRODUTO 01'!$C$6:$C$88,B103&amp;"|"&amp;C103,'PRODUTO 01'!$E$6:$E$88),SUMIF('PRODUTO 01'!$C$6:$C$88,B103&amp;"|"&amp;C103,'PRODUTO 01'!$I$6:$I$88))))</f>
        <v>0</v>
      </c>
      <c r="E103" s="100">
        <f>IF(C103="CONTAGEM",IFERROR(VLOOKUP(B103&amp;"|"&amp;C103,'PRODUTO 01'!$C$6:$N$88,10,FALSE),"NÃO HOUVE"),IF(C103="SALDO DO DIA",VLOOKUP(B103&amp;"|"&amp;C103,'PRODUTO 01'!$C$6:$N$88,12,FALSE),IF(C103="COMPRA",SUMIF('PRODUTO 01'!$C$6:$C$88,B103&amp;"|"&amp;C103,'PRODUTO 01'!$F$6:$F$88),SUMIF('PRODUTO 01'!$C$6:$C$88,B103&amp;"|"&amp;C103,'PRODUTO 01'!$J$6:$J$88))))</f>
        <v>0</v>
      </c>
    </row>
    <row r="104" spans="2:5" x14ac:dyDescent="0.3">
      <c r="B104" s="101">
        <v>37669</v>
      </c>
      <c r="C104" s="99" t="s">
        <v>20</v>
      </c>
      <c r="D104" s="111">
        <f>IF(C104="CONTAGEM",IFERROR(VLOOKUP(B104&amp;"|"&amp;C104,'PRODUTO 01'!$C$6:$N$88,9,FALSE),"NÃO HOUVE"),IF(C104="SALDO DO DIA",VLOOKUP(B104&amp;"|"&amp;C104,'PRODUTO 01'!$C$6:$N$88,11,FALSE),IF(C104="COMPRA",SUMIF('PRODUTO 01'!$C$6:$C$88,B104&amp;"|"&amp;C104,'PRODUTO 01'!$E$6:$E$88),SUMIF('PRODUTO 01'!$C$6:$C$88,B104&amp;"|"&amp;C104,'PRODUTO 01'!$I$6:$I$88))))</f>
        <v>0</v>
      </c>
      <c r="E104" s="102">
        <f>IF(C104="CONTAGEM",IFERROR(VLOOKUP(B104&amp;"|"&amp;C104,'PRODUTO 01'!$C$6:$N$88,10,FALSE),"NÃO HOUVE"),IF(C104="SALDO DO DIA",VLOOKUP(B104&amp;"|"&amp;C104,'PRODUTO 01'!$C$6:$N$88,12,FALSE),IF(C104="COMPRA",SUMIF('PRODUTO 01'!$C$6:$C$88,B104&amp;"|"&amp;C104,'PRODUTO 01'!$F$6:$F$88),SUMIF('PRODUTO 01'!$C$6:$C$88,B104&amp;"|"&amp;C104,'PRODUTO 01'!$J$6:$J$88))))</f>
        <v>0</v>
      </c>
    </row>
    <row r="105" spans="2:5" x14ac:dyDescent="0.3">
      <c r="B105" s="53">
        <v>37669</v>
      </c>
      <c r="C105" s="98" t="s">
        <v>24</v>
      </c>
      <c r="D105" s="89">
        <f>IF(C105="CONTAGEM",IFERROR(VLOOKUP(B105&amp;"|"&amp;C105,'PRODUTO 01'!$C$6:$N$88,9,FALSE),"NÃO HOUVE"),IF(C105="SALDO DO DIA",VLOOKUP(B105&amp;"|"&amp;C105,'PRODUTO 01'!$C$6:$N$88,11,FALSE),IF(C105="COMPRA",SUMIF('PRODUTO 01'!$C$6:$C$88,B105&amp;"|"&amp;C105,'PRODUTO 01'!$E$6:$E$88),SUMIF('PRODUTO 01'!$C$6:$C$88,B105&amp;"|"&amp;C105,'PRODUTO 01'!$I$6:$I$88))))</f>
        <v>50</v>
      </c>
      <c r="E105" s="100">
        <f>IF(C105="CONTAGEM",IFERROR(VLOOKUP(B105&amp;"|"&amp;C105,'PRODUTO 01'!$C$6:$N$88,10,FALSE),"NÃO HOUVE"),IF(C105="SALDO DO DIA",VLOOKUP(B105&amp;"|"&amp;C105,'PRODUTO 01'!$C$6:$N$88,12,FALSE),IF(C105="COMPRA",SUMIF('PRODUTO 01'!$C$6:$C$88,B105&amp;"|"&amp;C105,'PRODUTO 01'!$F$6:$F$88),SUMIF('PRODUTO 01'!$C$6:$C$88,B105&amp;"|"&amp;C105,'PRODUTO 01'!$J$6:$J$88))))</f>
        <v>1</v>
      </c>
    </row>
    <row r="106" spans="2:5" ht="15" thickBot="1" x14ac:dyDescent="0.35">
      <c r="B106" s="106">
        <v>37669</v>
      </c>
      <c r="C106" s="107" t="s">
        <v>23</v>
      </c>
      <c r="D106" s="112">
        <f>IF(C106="CONTAGEM",IFERROR(VLOOKUP(B106&amp;"|"&amp;C106,'PRODUTO 01'!$C$6:$N$88,9,FALSE),"NÃO HOUVE"),IF(C106="SALDO DO DIA",VLOOKUP(B106&amp;"|"&amp;C106,'PRODUTO 01'!$C$6:$N$88,11,FALSE),IF(C106="COMPRA",SUMIF('PRODUTO 01'!$C$6:$C$88,B106&amp;"|"&amp;C106,'PRODUTO 01'!$E$6:$E$88),SUMIF('PRODUTO 01'!$C$6:$C$88,B106&amp;"|"&amp;C106,'PRODUTO 01'!$I$6:$I$88))))</f>
        <v>2250</v>
      </c>
      <c r="E106" s="108">
        <f>IF(C106="CONTAGEM",IFERROR(VLOOKUP(B106&amp;"|"&amp;C106,'PRODUTO 01'!$C$6:$N$88,10,FALSE),"NÃO HOUVE"),IF(C106="SALDO DO DIA",VLOOKUP(B106&amp;"|"&amp;C106,'PRODUTO 01'!$C$6:$N$88,12,FALSE),IF(C106="COMPRA",SUMIF('PRODUTO 01'!$C$6:$C$88,B106&amp;"|"&amp;C106,'PRODUTO 01'!$F$6:$F$88),SUMIF('PRODUTO 01'!$C$6:$C$88,B106&amp;"|"&amp;C106,'PRODUTO 01'!$J$6:$J$88))))</f>
        <v>45</v>
      </c>
    </row>
    <row r="107" spans="2:5" x14ac:dyDescent="0.3">
      <c r="B107" s="103">
        <v>37670</v>
      </c>
      <c r="C107" s="104" t="s">
        <v>6</v>
      </c>
      <c r="D107" s="104" t="str">
        <f>IF(C107="CONTAGEM",IFERROR(VLOOKUP(B107&amp;"|"&amp;C107,'PRODUTO 01'!$C$6:$N$88,9,FALSE),"NÃO HOUVE"),IF(C107="SALDO DO DIA",VLOOKUP(B107&amp;"|"&amp;C107,'PRODUTO 01'!$C$6:$N$88,11,FALSE),IF(C107="COMPRA",SUMIF('PRODUTO 01'!$C$6:$C$88,B107&amp;"|"&amp;C107,'PRODUTO 01'!$E$6:$E$88),SUMIF('PRODUTO 01'!$C$6:$C$88,B107&amp;"|"&amp;C107,'PRODUTO 01'!$I$6:$I$88))))</f>
        <v>NÃO HOUVE</v>
      </c>
      <c r="E107" s="105" t="str">
        <f>IF(C107="CONTAGEM",IFERROR(VLOOKUP(B107&amp;"|"&amp;C107,'PRODUTO 01'!$C$6:$N$88,10,FALSE),"NÃO HOUVE"),IF(C107="SALDO DO DIA",VLOOKUP(B107&amp;"|"&amp;C107,'PRODUTO 01'!$C$6:$N$88,12,FALSE),IF(C107="COMPRA",SUMIF('PRODUTO 01'!$C$6:$C$88,B107&amp;"|"&amp;C107,'PRODUTO 01'!$F$6:$F$88),SUMIF('PRODUTO 01'!$C$6:$C$88,B107&amp;"|"&amp;C107,'PRODUTO 01'!$J$6:$J$88))))</f>
        <v>NÃO HOUVE</v>
      </c>
    </row>
    <row r="108" spans="2:5" x14ac:dyDescent="0.3">
      <c r="B108" s="101">
        <v>37670</v>
      </c>
      <c r="C108" s="99" t="s">
        <v>4</v>
      </c>
      <c r="D108" s="111">
        <f>IF(C108="CONTAGEM",IFERROR(VLOOKUP(B108&amp;"|"&amp;C108,'PRODUTO 01'!$C$6:$N$88,9,FALSE),"NÃO HOUVE"),IF(C108="SALDO DO DIA",VLOOKUP(B108&amp;"|"&amp;C108,'PRODUTO 01'!$C$6:$N$88,11,FALSE),IF(C108="COMPRA",SUMIF('PRODUTO 01'!$C$6:$C$88,B108&amp;"|"&amp;C108,'PRODUTO 01'!$E$6:$E$88),SUMIF('PRODUTO 01'!$C$6:$C$88,B108&amp;"|"&amp;C108,'PRODUTO 01'!$I$6:$I$88))))</f>
        <v>0</v>
      </c>
      <c r="E108" s="102">
        <f>IF(C108="CONTAGEM",IFERROR(VLOOKUP(B108&amp;"|"&amp;C108,'PRODUTO 01'!$C$6:$N$88,10,FALSE),"NÃO HOUVE"),IF(C108="SALDO DO DIA",VLOOKUP(B108&amp;"|"&amp;C108,'PRODUTO 01'!$C$6:$N$88,12,FALSE),IF(C108="COMPRA",SUMIF('PRODUTO 01'!$C$6:$C$88,B108&amp;"|"&amp;C108,'PRODUTO 01'!$F$6:$F$88),SUMIF('PRODUTO 01'!$C$6:$C$88,B108&amp;"|"&amp;C108,'PRODUTO 01'!$J$6:$J$88))))</f>
        <v>0</v>
      </c>
    </row>
    <row r="109" spans="2:5" x14ac:dyDescent="0.3">
      <c r="B109" s="53">
        <v>37670</v>
      </c>
      <c r="C109" s="98" t="s">
        <v>19</v>
      </c>
      <c r="D109" s="89">
        <f>IF(C109="CONTAGEM",IFERROR(VLOOKUP(B109&amp;"|"&amp;C109,'PRODUTO 01'!$C$6:$N$88,9,FALSE),"NÃO HOUVE"),IF(C109="SALDO DO DIA",VLOOKUP(B109&amp;"|"&amp;C109,'PRODUTO 01'!$C$6:$N$88,11,FALSE),IF(C109="COMPRA",SUMIF('PRODUTO 01'!$C$6:$C$88,B109&amp;"|"&amp;C109,'PRODUTO 01'!$E$6:$E$88),SUMIF('PRODUTO 01'!$C$6:$C$88,B109&amp;"|"&amp;C109,'PRODUTO 01'!$I$6:$I$88))))</f>
        <v>0</v>
      </c>
      <c r="E109" s="100">
        <f>IF(C109="CONTAGEM",IFERROR(VLOOKUP(B109&amp;"|"&amp;C109,'PRODUTO 01'!$C$6:$N$88,10,FALSE),"NÃO HOUVE"),IF(C109="SALDO DO DIA",VLOOKUP(B109&amp;"|"&amp;C109,'PRODUTO 01'!$C$6:$N$88,12,FALSE),IF(C109="COMPRA",SUMIF('PRODUTO 01'!$C$6:$C$88,B109&amp;"|"&amp;C109,'PRODUTO 01'!$F$6:$F$88),SUMIF('PRODUTO 01'!$C$6:$C$88,B109&amp;"|"&amp;C109,'PRODUTO 01'!$J$6:$J$88))))</f>
        <v>0</v>
      </c>
    </row>
    <row r="110" spans="2:5" x14ac:dyDescent="0.3">
      <c r="B110" s="101">
        <v>37670</v>
      </c>
      <c r="C110" s="99" t="s">
        <v>20</v>
      </c>
      <c r="D110" s="111">
        <f>IF(C110="CONTAGEM",IFERROR(VLOOKUP(B110&amp;"|"&amp;C110,'PRODUTO 01'!$C$6:$N$88,9,FALSE),"NÃO HOUVE"),IF(C110="SALDO DO DIA",VLOOKUP(B110&amp;"|"&amp;C110,'PRODUTO 01'!$C$6:$N$88,11,FALSE),IF(C110="COMPRA",SUMIF('PRODUTO 01'!$C$6:$C$88,B110&amp;"|"&amp;C110,'PRODUTO 01'!$E$6:$E$88),SUMIF('PRODUTO 01'!$C$6:$C$88,B110&amp;"|"&amp;C110,'PRODUTO 01'!$I$6:$I$88))))</f>
        <v>700</v>
      </c>
      <c r="E110" s="102">
        <f>IF(C110="CONTAGEM",IFERROR(VLOOKUP(B110&amp;"|"&amp;C110,'PRODUTO 01'!$C$6:$N$88,10,FALSE),"NÃO HOUVE"),IF(C110="SALDO DO DIA",VLOOKUP(B110&amp;"|"&amp;C110,'PRODUTO 01'!$C$6:$N$88,12,FALSE),IF(C110="COMPRA",SUMIF('PRODUTO 01'!$C$6:$C$88,B110&amp;"|"&amp;C110,'PRODUTO 01'!$F$6:$F$88),SUMIF('PRODUTO 01'!$C$6:$C$88,B110&amp;"|"&amp;C110,'PRODUTO 01'!$J$6:$J$88))))</f>
        <v>14</v>
      </c>
    </row>
    <row r="111" spans="2:5" x14ac:dyDescent="0.3">
      <c r="B111" s="53">
        <v>37670</v>
      </c>
      <c r="C111" s="98" t="s">
        <v>24</v>
      </c>
      <c r="D111" s="89">
        <f>IF(C111="CONTAGEM",IFERROR(VLOOKUP(B111&amp;"|"&amp;C111,'PRODUTO 01'!$C$6:$N$88,9,FALSE),"NÃO HOUVE"),IF(C111="SALDO DO DIA",VLOOKUP(B111&amp;"|"&amp;C111,'PRODUTO 01'!$C$6:$N$88,11,FALSE),IF(C111="COMPRA",SUMIF('PRODUTO 01'!$C$6:$C$88,B111&amp;"|"&amp;C111,'PRODUTO 01'!$E$6:$E$88),SUMIF('PRODUTO 01'!$C$6:$C$88,B111&amp;"|"&amp;C111,'PRODUTO 01'!$I$6:$I$88))))</f>
        <v>0</v>
      </c>
      <c r="E111" s="100">
        <f>IF(C111="CONTAGEM",IFERROR(VLOOKUP(B111&amp;"|"&amp;C111,'PRODUTO 01'!$C$6:$N$88,10,FALSE),"NÃO HOUVE"),IF(C111="SALDO DO DIA",VLOOKUP(B111&amp;"|"&amp;C111,'PRODUTO 01'!$C$6:$N$88,12,FALSE),IF(C111="COMPRA",SUMIF('PRODUTO 01'!$C$6:$C$88,B111&amp;"|"&amp;C111,'PRODUTO 01'!$F$6:$F$88),SUMIF('PRODUTO 01'!$C$6:$C$88,B111&amp;"|"&amp;C111,'PRODUTO 01'!$J$6:$J$88))))</f>
        <v>0</v>
      </c>
    </row>
    <row r="112" spans="2:5" ht="15" thickBot="1" x14ac:dyDescent="0.35">
      <c r="B112" s="106">
        <v>37670</v>
      </c>
      <c r="C112" s="107" t="s">
        <v>23</v>
      </c>
      <c r="D112" s="112">
        <f>IF(C112="CONTAGEM",IFERROR(VLOOKUP(B112&amp;"|"&amp;C112,'PRODUTO 01'!$C$6:$N$88,9,FALSE),"NÃO HOUVE"),IF(C112="SALDO DO DIA",VLOOKUP(B112&amp;"|"&amp;C112,'PRODUTO 01'!$C$6:$N$88,11,FALSE),IF(C112="COMPRA",SUMIF('PRODUTO 01'!$C$6:$C$88,B112&amp;"|"&amp;C112,'PRODUTO 01'!$E$6:$E$88),SUMIF('PRODUTO 01'!$C$6:$C$88,B112&amp;"|"&amp;C112,'PRODUTO 01'!$I$6:$I$88))))</f>
        <v>1550</v>
      </c>
      <c r="E112" s="108">
        <f>IF(C112="CONTAGEM",IFERROR(VLOOKUP(B112&amp;"|"&amp;C112,'PRODUTO 01'!$C$6:$N$88,10,FALSE),"NÃO HOUVE"),IF(C112="SALDO DO DIA",VLOOKUP(B112&amp;"|"&amp;C112,'PRODUTO 01'!$C$6:$N$88,12,FALSE),IF(C112="COMPRA",SUMIF('PRODUTO 01'!$C$6:$C$88,B112&amp;"|"&amp;C112,'PRODUTO 01'!$F$6:$F$88),SUMIF('PRODUTO 01'!$C$6:$C$88,B112&amp;"|"&amp;C112,'PRODUTO 01'!$J$6:$J$88))))</f>
        <v>31</v>
      </c>
    </row>
    <row r="113" spans="2:5" x14ac:dyDescent="0.3">
      <c r="B113" s="103">
        <v>37671</v>
      </c>
      <c r="C113" s="104" t="s">
        <v>6</v>
      </c>
      <c r="D113" s="104" t="str">
        <f>IF(C113="CONTAGEM",IFERROR(VLOOKUP(B113&amp;"|"&amp;C113,'PRODUTO 01'!$C$6:$N$88,9,FALSE),"NÃO HOUVE"),IF(C113="SALDO DO DIA",VLOOKUP(B113&amp;"|"&amp;C113,'PRODUTO 01'!$C$6:$N$88,11,FALSE),IF(C113="COMPRA",SUMIF('PRODUTO 01'!$C$6:$C$88,B113&amp;"|"&amp;C113,'PRODUTO 01'!$E$6:$E$88),SUMIF('PRODUTO 01'!$C$6:$C$88,B113&amp;"|"&amp;C113,'PRODUTO 01'!$I$6:$I$88))))</f>
        <v>NÃO HOUVE</v>
      </c>
      <c r="E113" s="105" t="str">
        <f>IF(C113="CONTAGEM",IFERROR(VLOOKUP(B113&amp;"|"&amp;C113,'PRODUTO 01'!$C$6:$N$88,10,FALSE),"NÃO HOUVE"),IF(C113="SALDO DO DIA",VLOOKUP(B113&amp;"|"&amp;C113,'PRODUTO 01'!$C$6:$N$88,12,FALSE),IF(C113="COMPRA",SUMIF('PRODUTO 01'!$C$6:$C$88,B113&amp;"|"&amp;C113,'PRODUTO 01'!$F$6:$F$88),SUMIF('PRODUTO 01'!$C$6:$C$88,B113&amp;"|"&amp;C113,'PRODUTO 01'!$J$6:$J$88))))</f>
        <v>NÃO HOUVE</v>
      </c>
    </row>
    <row r="114" spans="2:5" x14ac:dyDescent="0.3">
      <c r="B114" s="101">
        <v>37671</v>
      </c>
      <c r="C114" s="99" t="s">
        <v>4</v>
      </c>
      <c r="D114" s="111">
        <f>IF(C114="CONTAGEM",IFERROR(VLOOKUP(B114&amp;"|"&amp;C114,'PRODUTO 01'!$C$6:$N$88,9,FALSE),"NÃO HOUVE"),IF(C114="SALDO DO DIA",VLOOKUP(B114&amp;"|"&amp;C114,'PRODUTO 01'!$C$6:$N$88,11,FALSE),IF(C114="COMPRA",SUMIF('PRODUTO 01'!$C$6:$C$88,B114&amp;"|"&amp;C114,'PRODUTO 01'!$E$6:$E$88),SUMIF('PRODUTO 01'!$C$6:$C$88,B114&amp;"|"&amp;C114,'PRODUTO 01'!$I$6:$I$88))))</f>
        <v>1400</v>
      </c>
      <c r="E114" s="102">
        <f>IF(C114="CONTAGEM",IFERROR(VLOOKUP(B114&amp;"|"&amp;C114,'PRODUTO 01'!$C$6:$N$88,10,FALSE),"NÃO HOUVE"),IF(C114="SALDO DO DIA",VLOOKUP(B114&amp;"|"&amp;C114,'PRODUTO 01'!$C$6:$N$88,12,FALSE),IF(C114="COMPRA",SUMIF('PRODUTO 01'!$C$6:$C$88,B114&amp;"|"&amp;C114,'PRODUTO 01'!$F$6:$F$88),SUMIF('PRODUTO 01'!$C$6:$C$88,B114&amp;"|"&amp;C114,'PRODUTO 01'!$J$6:$J$88))))</f>
        <v>28</v>
      </c>
    </row>
    <row r="115" spans="2:5" x14ac:dyDescent="0.3">
      <c r="B115" s="53">
        <v>37671</v>
      </c>
      <c r="C115" s="98" t="s">
        <v>19</v>
      </c>
      <c r="D115" s="89">
        <f>IF(C115="CONTAGEM",IFERROR(VLOOKUP(B115&amp;"|"&amp;C115,'PRODUTO 01'!$C$6:$N$88,9,FALSE),"NÃO HOUVE"),IF(C115="SALDO DO DIA",VLOOKUP(B115&amp;"|"&amp;C115,'PRODUTO 01'!$C$6:$N$88,11,FALSE),IF(C115="COMPRA",SUMIF('PRODUTO 01'!$C$6:$C$88,B115&amp;"|"&amp;C115,'PRODUTO 01'!$E$6:$E$88),SUMIF('PRODUTO 01'!$C$6:$C$88,B115&amp;"|"&amp;C115,'PRODUTO 01'!$I$6:$I$88))))</f>
        <v>3750</v>
      </c>
      <c r="E115" s="100">
        <f>IF(C115="CONTAGEM",IFERROR(VLOOKUP(B115&amp;"|"&amp;C115,'PRODUTO 01'!$C$6:$N$88,10,FALSE),"NÃO HOUVE"),IF(C115="SALDO DO DIA",VLOOKUP(B115&amp;"|"&amp;C115,'PRODUTO 01'!$C$6:$N$88,12,FALSE),IF(C115="COMPRA",SUMIF('PRODUTO 01'!$C$6:$C$88,B115&amp;"|"&amp;C115,'PRODUTO 01'!$F$6:$F$88),SUMIF('PRODUTO 01'!$C$6:$C$88,B115&amp;"|"&amp;C115,'PRODUTO 01'!$J$6:$J$88))))</f>
        <v>75</v>
      </c>
    </row>
    <row r="116" spans="2:5" x14ac:dyDescent="0.3">
      <c r="B116" s="101">
        <v>37671</v>
      </c>
      <c r="C116" s="99" t="s">
        <v>20</v>
      </c>
      <c r="D116" s="111">
        <f>IF(C116="CONTAGEM",IFERROR(VLOOKUP(B116&amp;"|"&amp;C116,'PRODUTO 01'!$C$6:$N$88,9,FALSE),"NÃO HOUVE"),IF(C116="SALDO DO DIA",VLOOKUP(B116&amp;"|"&amp;C116,'PRODUTO 01'!$C$6:$N$88,11,FALSE),IF(C116="COMPRA",SUMIF('PRODUTO 01'!$C$6:$C$88,B116&amp;"|"&amp;C116,'PRODUTO 01'!$E$6:$E$88),SUMIF('PRODUTO 01'!$C$6:$C$88,B116&amp;"|"&amp;C116,'PRODUTO 01'!$I$6:$I$88))))</f>
        <v>0</v>
      </c>
      <c r="E116" s="102">
        <f>IF(C116="CONTAGEM",IFERROR(VLOOKUP(B116&amp;"|"&amp;C116,'PRODUTO 01'!$C$6:$N$88,10,FALSE),"NÃO HOUVE"),IF(C116="SALDO DO DIA",VLOOKUP(B116&amp;"|"&amp;C116,'PRODUTO 01'!$C$6:$N$88,12,FALSE),IF(C116="COMPRA",SUMIF('PRODUTO 01'!$C$6:$C$88,B116&amp;"|"&amp;C116,'PRODUTO 01'!$F$6:$F$88),SUMIF('PRODUTO 01'!$C$6:$C$88,B116&amp;"|"&amp;C116,'PRODUTO 01'!$J$6:$J$88))))</f>
        <v>0</v>
      </c>
    </row>
    <row r="117" spans="2:5" x14ac:dyDescent="0.3">
      <c r="B117" s="53">
        <v>37671</v>
      </c>
      <c r="C117" s="98" t="s">
        <v>24</v>
      </c>
      <c r="D117" s="89">
        <f>IF(C117="CONTAGEM",IFERROR(VLOOKUP(B117&amp;"|"&amp;C117,'PRODUTO 01'!$C$6:$N$88,9,FALSE),"NÃO HOUVE"),IF(C117="SALDO DO DIA",VLOOKUP(B117&amp;"|"&amp;C117,'PRODUTO 01'!$C$6:$N$88,11,FALSE),IF(C117="COMPRA",SUMIF('PRODUTO 01'!$C$6:$C$88,B117&amp;"|"&amp;C117,'PRODUTO 01'!$E$6:$E$88),SUMIF('PRODUTO 01'!$C$6:$C$88,B117&amp;"|"&amp;C117,'PRODUTO 01'!$I$6:$I$88))))</f>
        <v>0</v>
      </c>
      <c r="E117" s="100">
        <f>IF(C117="CONTAGEM",IFERROR(VLOOKUP(B117&amp;"|"&amp;C117,'PRODUTO 01'!$C$6:$N$88,10,FALSE),"NÃO HOUVE"),IF(C117="SALDO DO DIA",VLOOKUP(B117&amp;"|"&amp;C117,'PRODUTO 01'!$C$6:$N$88,12,FALSE),IF(C117="COMPRA",SUMIF('PRODUTO 01'!$C$6:$C$88,B117&amp;"|"&amp;C117,'PRODUTO 01'!$F$6:$F$88),SUMIF('PRODUTO 01'!$C$6:$C$88,B117&amp;"|"&amp;C117,'PRODUTO 01'!$J$6:$J$88))))</f>
        <v>0</v>
      </c>
    </row>
    <row r="118" spans="2:5" ht="15" thickBot="1" x14ac:dyDescent="0.35">
      <c r="B118" s="106">
        <v>37671</v>
      </c>
      <c r="C118" s="107" t="s">
        <v>23</v>
      </c>
      <c r="D118" s="112">
        <f>IF(C118="CONTAGEM",IFERROR(VLOOKUP(B118&amp;"|"&amp;C118,'PRODUTO 01'!$C$6:$N$88,9,FALSE),"NÃO HOUVE"),IF(C118="SALDO DO DIA",VLOOKUP(B118&amp;"|"&amp;C118,'PRODUTO 01'!$C$6:$N$88,11,FALSE),IF(C118="COMPRA",SUMIF('PRODUTO 01'!$C$6:$C$88,B118&amp;"|"&amp;C118,'PRODUTO 01'!$E$6:$E$88),SUMIF('PRODUTO 01'!$C$6:$C$88,B118&amp;"|"&amp;C118,'PRODUTO 01'!$I$6:$I$88))))</f>
        <v>3900</v>
      </c>
      <c r="E118" s="108">
        <f>IF(C118="CONTAGEM",IFERROR(VLOOKUP(B118&amp;"|"&amp;C118,'PRODUTO 01'!$C$6:$N$88,10,FALSE),"NÃO HOUVE"),IF(C118="SALDO DO DIA",VLOOKUP(B118&amp;"|"&amp;C118,'PRODUTO 01'!$C$6:$N$88,12,FALSE),IF(C118="COMPRA",SUMIF('PRODUTO 01'!$C$6:$C$88,B118&amp;"|"&amp;C118,'PRODUTO 01'!$F$6:$F$88),SUMIF('PRODUTO 01'!$C$6:$C$88,B118&amp;"|"&amp;C118,'PRODUTO 01'!$J$6:$J$88))))</f>
        <v>78</v>
      </c>
    </row>
    <row r="119" spans="2:5" x14ac:dyDescent="0.3">
      <c r="B119" s="103">
        <v>37672</v>
      </c>
      <c r="C119" s="104" t="s">
        <v>6</v>
      </c>
      <c r="D119" s="104" t="str">
        <f>IF(C119="CONTAGEM",IFERROR(VLOOKUP(B119&amp;"|"&amp;C119,'PRODUTO 01'!$C$6:$N$88,9,FALSE),"NÃO HOUVE"),IF(C119="SALDO DO DIA",VLOOKUP(B119&amp;"|"&amp;C119,'PRODUTO 01'!$C$6:$N$88,11,FALSE),IF(C119="COMPRA",SUMIF('PRODUTO 01'!$C$6:$C$88,B119&amp;"|"&amp;C119,'PRODUTO 01'!$E$6:$E$88),SUMIF('PRODUTO 01'!$C$6:$C$88,B119&amp;"|"&amp;C119,'PRODUTO 01'!$I$6:$I$88))))</f>
        <v>NÃO HOUVE</v>
      </c>
      <c r="E119" s="105" t="str">
        <f>IF(C119="CONTAGEM",IFERROR(VLOOKUP(B119&amp;"|"&amp;C119,'PRODUTO 01'!$C$6:$N$88,10,FALSE),"NÃO HOUVE"),IF(C119="SALDO DO DIA",VLOOKUP(B119&amp;"|"&amp;C119,'PRODUTO 01'!$C$6:$N$88,12,FALSE),IF(C119="COMPRA",SUMIF('PRODUTO 01'!$C$6:$C$88,B119&amp;"|"&amp;C119,'PRODUTO 01'!$F$6:$F$88),SUMIF('PRODUTO 01'!$C$6:$C$88,B119&amp;"|"&amp;C119,'PRODUTO 01'!$J$6:$J$88))))</f>
        <v>NÃO HOUVE</v>
      </c>
    </row>
    <row r="120" spans="2:5" x14ac:dyDescent="0.3">
      <c r="B120" s="101">
        <v>37672</v>
      </c>
      <c r="C120" s="99" t="s">
        <v>4</v>
      </c>
      <c r="D120" s="111">
        <f>IF(C120="CONTAGEM",IFERROR(VLOOKUP(B120&amp;"|"&amp;C120,'PRODUTO 01'!$C$6:$N$88,9,FALSE),"NÃO HOUVE"),IF(C120="SALDO DO DIA",VLOOKUP(B120&amp;"|"&amp;C120,'PRODUTO 01'!$C$6:$N$88,11,FALSE),IF(C120="COMPRA",SUMIF('PRODUTO 01'!$C$6:$C$88,B120&amp;"|"&amp;C120,'PRODUTO 01'!$E$6:$E$88),SUMIF('PRODUTO 01'!$C$6:$C$88,B120&amp;"|"&amp;C120,'PRODUTO 01'!$I$6:$I$88))))</f>
        <v>1450</v>
      </c>
      <c r="E120" s="102">
        <f>IF(C120="CONTAGEM",IFERROR(VLOOKUP(B120&amp;"|"&amp;C120,'PRODUTO 01'!$C$6:$N$88,10,FALSE),"NÃO HOUVE"),IF(C120="SALDO DO DIA",VLOOKUP(B120&amp;"|"&amp;C120,'PRODUTO 01'!$C$6:$N$88,12,FALSE),IF(C120="COMPRA",SUMIF('PRODUTO 01'!$C$6:$C$88,B120&amp;"|"&amp;C120,'PRODUTO 01'!$F$6:$F$88),SUMIF('PRODUTO 01'!$C$6:$C$88,B120&amp;"|"&amp;C120,'PRODUTO 01'!$J$6:$J$88))))</f>
        <v>29</v>
      </c>
    </row>
    <row r="121" spans="2:5" x14ac:dyDescent="0.3">
      <c r="B121" s="53">
        <v>37672</v>
      </c>
      <c r="C121" s="98" t="s">
        <v>19</v>
      </c>
      <c r="D121" s="89">
        <f>IF(C121="CONTAGEM",IFERROR(VLOOKUP(B121&amp;"|"&amp;C121,'PRODUTO 01'!$C$6:$N$88,9,FALSE),"NÃO HOUVE"),IF(C121="SALDO DO DIA",VLOOKUP(B121&amp;"|"&amp;C121,'PRODUTO 01'!$C$6:$N$88,11,FALSE),IF(C121="COMPRA",SUMIF('PRODUTO 01'!$C$6:$C$88,B121&amp;"|"&amp;C121,'PRODUTO 01'!$E$6:$E$88),SUMIF('PRODUTO 01'!$C$6:$C$88,B121&amp;"|"&amp;C121,'PRODUTO 01'!$I$6:$I$88))))</f>
        <v>0</v>
      </c>
      <c r="E121" s="100">
        <f>IF(C121="CONTAGEM",IFERROR(VLOOKUP(B121&amp;"|"&amp;C121,'PRODUTO 01'!$C$6:$N$88,10,FALSE),"NÃO HOUVE"),IF(C121="SALDO DO DIA",VLOOKUP(B121&amp;"|"&amp;C121,'PRODUTO 01'!$C$6:$N$88,12,FALSE),IF(C121="COMPRA",SUMIF('PRODUTO 01'!$C$6:$C$88,B121&amp;"|"&amp;C121,'PRODUTO 01'!$F$6:$F$88),SUMIF('PRODUTO 01'!$C$6:$C$88,B121&amp;"|"&amp;C121,'PRODUTO 01'!$J$6:$J$88))))</f>
        <v>0</v>
      </c>
    </row>
    <row r="122" spans="2:5" x14ac:dyDescent="0.3">
      <c r="B122" s="101">
        <v>37672</v>
      </c>
      <c r="C122" s="99" t="s">
        <v>20</v>
      </c>
      <c r="D122" s="111">
        <f>IF(C122="CONTAGEM",IFERROR(VLOOKUP(B122&amp;"|"&amp;C122,'PRODUTO 01'!$C$6:$N$88,9,FALSE),"NÃO HOUVE"),IF(C122="SALDO DO DIA",VLOOKUP(B122&amp;"|"&amp;C122,'PRODUTO 01'!$C$6:$N$88,11,FALSE),IF(C122="COMPRA",SUMIF('PRODUTO 01'!$C$6:$C$88,B122&amp;"|"&amp;C122,'PRODUTO 01'!$E$6:$E$88),SUMIF('PRODUTO 01'!$C$6:$C$88,B122&amp;"|"&amp;C122,'PRODUTO 01'!$I$6:$I$88))))</f>
        <v>0</v>
      </c>
      <c r="E122" s="102">
        <f>IF(C122="CONTAGEM",IFERROR(VLOOKUP(B122&amp;"|"&amp;C122,'PRODUTO 01'!$C$6:$N$88,10,FALSE),"NÃO HOUVE"),IF(C122="SALDO DO DIA",VLOOKUP(B122&amp;"|"&amp;C122,'PRODUTO 01'!$C$6:$N$88,12,FALSE),IF(C122="COMPRA",SUMIF('PRODUTO 01'!$C$6:$C$88,B122&amp;"|"&amp;C122,'PRODUTO 01'!$F$6:$F$88),SUMIF('PRODUTO 01'!$C$6:$C$88,B122&amp;"|"&amp;C122,'PRODUTO 01'!$J$6:$J$88))))</f>
        <v>0</v>
      </c>
    </row>
    <row r="123" spans="2:5" x14ac:dyDescent="0.3">
      <c r="B123" s="53">
        <v>37672</v>
      </c>
      <c r="C123" s="98" t="s">
        <v>24</v>
      </c>
      <c r="D123" s="89">
        <f>IF(C123="CONTAGEM",IFERROR(VLOOKUP(B123&amp;"|"&amp;C123,'PRODUTO 01'!$C$6:$N$88,9,FALSE),"NÃO HOUVE"),IF(C123="SALDO DO DIA",VLOOKUP(B123&amp;"|"&amp;C123,'PRODUTO 01'!$C$6:$N$88,11,FALSE),IF(C123="COMPRA",SUMIF('PRODUTO 01'!$C$6:$C$88,B123&amp;"|"&amp;C123,'PRODUTO 01'!$E$6:$E$88),SUMIF('PRODUTO 01'!$C$6:$C$88,B123&amp;"|"&amp;C123,'PRODUTO 01'!$I$6:$I$88))))</f>
        <v>0</v>
      </c>
      <c r="E123" s="100">
        <f>IF(C123="CONTAGEM",IFERROR(VLOOKUP(B123&amp;"|"&amp;C123,'PRODUTO 01'!$C$6:$N$88,10,FALSE),"NÃO HOUVE"),IF(C123="SALDO DO DIA",VLOOKUP(B123&amp;"|"&amp;C123,'PRODUTO 01'!$C$6:$N$88,12,FALSE),IF(C123="COMPRA",SUMIF('PRODUTO 01'!$C$6:$C$88,B123&amp;"|"&amp;C123,'PRODUTO 01'!$F$6:$F$88),SUMIF('PRODUTO 01'!$C$6:$C$88,B123&amp;"|"&amp;C123,'PRODUTO 01'!$J$6:$J$88))))</f>
        <v>0</v>
      </c>
    </row>
    <row r="124" spans="2:5" ht="15" thickBot="1" x14ac:dyDescent="0.35">
      <c r="B124" s="106">
        <v>37672</v>
      </c>
      <c r="C124" s="107" t="s">
        <v>23</v>
      </c>
      <c r="D124" s="112">
        <f>IF(C124="CONTAGEM",IFERROR(VLOOKUP(B124&amp;"|"&amp;C124,'PRODUTO 01'!$C$6:$N$88,9,FALSE),"NÃO HOUVE"),IF(C124="SALDO DO DIA",VLOOKUP(B124&amp;"|"&amp;C124,'PRODUTO 01'!$C$6:$N$88,11,FALSE),IF(C124="COMPRA",SUMIF('PRODUTO 01'!$C$6:$C$88,B124&amp;"|"&amp;C124,'PRODUTO 01'!$E$6:$E$88),SUMIF('PRODUTO 01'!$C$6:$C$88,B124&amp;"|"&amp;C124,'PRODUTO 01'!$I$6:$I$88))))</f>
        <v>2450</v>
      </c>
      <c r="E124" s="108">
        <f>IF(C124="CONTAGEM",IFERROR(VLOOKUP(B124&amp;"|"&amp;C124,'PRODUTO 01'!$C$6:$N$88,10,FALSE),"NÃO HOUVE"),IF(C124="SALDO DO DIA",VLOOKUP(B124&amp;"|"&amp;C124,'PRODUTO 01'!$C$6:$N$88,12,FALSE),IF(C124="COMPRA",SUMIF('PRODUTO 01'!$C$6:$C$88,B124&amp;"|"&amp;C124,'PRODUTO 01'!$F$6:$F$88),SUMIF('PRODUTO 01'!$C$6:$C$88,B124&amp;"|"&amp;C124,'PRODUTO 01'!$J$6:$J$88))))</f>
        <v>49</v>
      </c>
    </row>
    <row r="125" spans="2:5" x14ac:dyDescent="0.3">
      <c r="B125" s="103">
        <v>37673</v>
      </c>
      <c r="C125" s="104" t="s">
        <v>6</v>
      </c>
      <c r="D125" s="104" t="str">
        <f>IF(C125="CONTAGEM",IFERROR(VLOOKUP(B125&amp;"|"&amp;C125,'PRODUTO 01'!$C$6:$N$88,9,FALSE),"NÃO HOUVE"),IF(C125="SALDO DO DIA",VLOOKUP(B125&amp;"|"&amp;C125,'PRODUTO 01'!$C$6:$N$88,11,FALSE),IF(C125="COMPRA",SUMIF('PRODUTO 01'!$C$6:$C$88,B125&amp;"|"&amp;C125,'PRODUTO 01'!$E$6:$E$88),SUMIF('PRODUTO 01'!$C$6:$C$88,B125&amp;"|"&amp;C125,'PRODUTO 01'!$I$6:$I$88))))</f>
        <v>NÃO HOUVE</v>
      </c>
      <c r="E125" s="105" t="str">
        <f>IF(C125="CONTAGEM",IFERROR(VLOOKUP(B125&amp;"|"&amp;C125,'PRODUTO 01'!$C$6:$N$88,10,FALSE),"NÃO HOUVE"),IF(C125="SALDO DO DIA",VLOOKUP(B125&amp;"|"&amp;C125,'PRODUTO 01'!$C$6:$N$88,12,FALSE),IF(C125="COMPRA",SUMIF('PRODUTO 01'!$C$6:$C$88,B125&amp;"|"&amp;C125,'PRODUTO 01'!$F$6:$F$88),SUMIF('PRODUTO 01'!$C$6:$C$88,B125&amp;"|"&amp;C125,'PRODUTO 01'!$J$6:$J$88))))</f>
        <v>NÃO HOUVE</v>
      </c>
    </row>
    <row r="126" spans="2:5" x14ac:dyDescent="0.3">
      <c r="B126" s="101">
        <v>37673</v>
      </c>
      <c r="C126" s="99" t="s">
        <v>4</v>
      </c>
      <c r="D126" s="111">
        <f>IF(C126="CONTAGEM",IFERROR(VLOOKUP(B126&amp;"|"&amp;C126,'PRODUTO 01'!$C$6:$N$88,9,FALSE),"NÃO HOUVE"),IF(C126="SALDO DO DIA",VLOOKUP(B126&amp;"|"&amp;C126,'PRODUTO 01'!$C$6:$N$88,11,FALSE),IF(C126="COMPRA",SUMIF('PRODUTO 01'!$C$6:$C$88,B126&amp;"|"&amp;C126,'PRODUTO 01'!$E$6:$E$88),SUMIF('PRODUTO 01'!$C$6:$C$88,B126&amp;"|"&amp;C126,'PRODUTO 01'!$I$6:$I$88))))</f>
        <v>0</v>
      </c>
      <c r="E126" s="102">
        <f>IF(C126="CONTAGEM",IFERROR(VLOOKUP(B126&amp;"|"&amp;C126,'PRODUTO 01'!$C$6:$N$88,10,FALSE),"NÃO HOUVE"),IF(C126="SALDO DO DIA",VLOOKUP(B126&amp;"|"&amp;C126,'PRODUTO 01'!$C$6:$N$88,12,FALSE),IF(C126="COMPRA",SUMIF('PRODUTO 01'!$C$6:$C$88,B126&amp;"|"&amp;C126,'PRODUTO 01'!$F$6:$F$88),SUMIF('PRODUTO 01'!$C$6:$C$88,B126&amp;"|"&amp;C126,'PRODUTO 01'!$J$6:$J$88))))</f>
        <v>0</v>
      </c>
    </row>
    <row r="127" spans="2:5" x14ac:dyDescent="0.3">
      <c r="B127" s="53">
        <v>37673</v>
      </c>
      <c r="C127" s="98" t="s">
        <v>19</v>
      </c>
      <c r="D127" s="89">
        <f>IF(C127="CONTAGEM",IFERROR(VLOOKUP(B127&amp;"|"&amp;C127,'PRODUTO 01'!$C$6:$N$88,9,FALSE),"NÃO HOUVE"),IF(C127="SALDO DO DIA",VLOOKUP(B127&amp;"|"&amp;C127,'PRODUTO 01'!$C$6:$N$88,11,FALSE),IF(C127="COMPRA",SUMIF('PRODUTO 01'!$C$6:$C$88,B127&amp;"|"&amp;C127,'PRODUTO 01'!$E$6:$E$88),SUMIF('PRODUTO 01'!$C$6:$C$88,B127&amp;"|"&amp;C127,'PRODUTO 01'!$I$6:$I$88))))</f>
        <v>0</v>
      </c>
      <c r="E127" s="100">
        <f>IF(C127="CONTAGEM",IFERROR(VLOOKUP(B127&amp;"|"&amp;C127,'PRODUTO 01'!$C$6:$N$88,10,FALSE),"NÃO HOUVE"),IF(C127="SALDO DO DIA",VLOOKUP(B127&amp;"|"&amp;C127,'PRODUTO 01'!$C$6:$N$88,12,FALSE),IF(C127="COMPRA",SUMIF('PRODUTO 01'!$C$6:$C$88,B127&amp;"|"&amp;C127,'PRODUTO 01'!$F$6:$F$88),SUMIF('PRODUTO 01'!$C$6:$C$88,B127&amp;"|"&amp;C127,'PRODUTO 01'!$J$6:$J$88))))</f>
        <v>0</v>
      </c>
    </row>
    <row r="128" spans="2:5" x14ac:dyDescent="0.3">
      <c r="B128" s="101">
        <v>37673</v>
      </c>
      <c r="C128" s="99" t="s">
        <v>20</v>
      </c>
      <c r="D128" s="111">
        <f>IF(C128="CONTAGEM",IFERROR(VLOOKUP(B128&amp;"|"&amp;C128,'PRODUTO 01'!$C$6:$N$88,9,FALSE),"NÃO HOUVE"),IF(C128="SALDO DO DIA",VLOOKUP(B128&amp;"|"&amp;C128,'PRODUTO 01'!$C$6:$N$88,11,FALSE),IF(C128="COMPRA",SUMIF('PRODUTO 01'!$C$6:$C$88,B128&amp;"|"&amp;C128,'PRODUTO 01'!$E$6:$E$88),SUMIF('PRODUTO 01'!$C$6:$C$88,B128&amp;"|"&amp;C128,'PRODUTO 01'!$I$6:$I$88))))</f>
        <v>0</v>
      </c>
      <c r="E128" s="102">
        <f>IF(C128="CONTAGEM",IFERROR(VLOOKUP(B128&amp;"|"&amp;C128,'PRODUTO 01'!$C$6:$N$88,10,FALSE),"NÃO HOUVE"),IF(C128="SALDO DO DIA",VLOOKUP(B128&amp;"|"&amp;C128,'PRODUTO 01'!$C$6:$N$88,12,FALSE),IF(C128="COMPRA",SUMIF('PRODUTO 01'!$C$6:$C$88,B128&amp;"|"&amp;C128,'PRODUTO 01'!$F$6:$F$88),SUMIF('PRODUTO 01'!$C$6:$C$88,B128&amp;"|"&amp;C128,'PRODUTO 01'!$J$6:$J$88))))</f>
        <v>0</v>
      </c>
    </row>
    <row r="129" spans="2:5" x14ac:dyDescent="0.3">
      <c r="B129" s="53">
        <v>37673</v>
      </c>
      <c r="C129" s="98" t="s">
        <v>24</v>
      </c>
      <c r="D129" s="89">
        <f>IF(C129="CONTAGEM",IFERROR(VLOOKUP(B129&amp;"|"&amp;C129,'PRODUTO 01'!$C$6:$N$88,9,FALSE),"NÃO HOUVE"),IF(C129="SALDO DO DIA",VLOOKUP(B129&amp;"|"&amp;C129,'PRODUTO 01'!$C$6:$N$88,11,FALSE),IF(C129="COMPRA",SUMIF('PRODUTO 01'!$C$6:$C$88,B129&amp;"|"&amp;C129,'PRODUTO 01'!$E$6:$E$88),SUMIF('PRODUTO 01'!$C$6:$C$88,B129&amp;"|"&amp;C129,'PRODUTO 01'!$I$6:$I$88))))</f>
        <v>0</v>
      </c>
      <c r="E129" s="100">
        <f>IF(C129="CONTAGEM",IFERROR(VLOOKUP(B129&amp;"|"&amp;C129,'PRODUTO 01'!$C$6:$N$88,10,FALSE),"NÃO HOUVE"),IF(C129="SALDO DO DIA",VLOOKUP(B129&amp;"|"&amp;C129,'PRODUTO 01'!$C$6:$N$88,12,FALSE),IF(C129="COMPRA",SUMIF('PRODUTO 01'!$C$6:$C$88,B129&amp;"|"&amp;C129,'PRODUTO 01'!$F$6:$F$88),SUMIF('PRODUTO 01'!$C$6:$C$88,B129&amp;"|"&amp;C129,'PRODUTO 01'!$J$6:$J$88))))</f>
        <v>0</v>
      </c>
    </row>
    <row r="130" spans="2:5" ht="15" thickBot="1" x14ac:dyDescent="0.35">
      <c r="B130" s="106">
        <v>37673</v>
      </c>
      <c r="C130" s="107" t="s">
        <v>23</v>
      </c>
      <c r="D130" s="112">
        <f>IF(C130="CONTAGEM",IFERROR(VLOOKUP(B130&amp;"|"&amp;C130,'PRODUTO 01'!$C$6:$N$88,9,FALSE),"NÃO HOUVE"),IF(C130="SALDO DO DIA",VLOOKUP(B130&amp;"|"&amp;C130,'PRODUTO 01'!$C$6:$N$88,11,FALSE),IF(C130="COMPRA",SUMIF('PRODUTO 01'!$C$6:$C$88,B130&amp;"|"&amp;C130,'PRODUTO 01'!$E$6:$E$88),SUMIF('PRODUTO 01'!$C$6:$C$88,B130&amp;"|"&amp;C130,'PRODUTO 01'!$I$6:$I$88))))</f>
        <v>2450</v>
      </c>
      <c r="E130" s="108">
        <f>IF(C130="CONTAGEM",IFERROR(VLOOKUP(B130&amp;"|"&amp;C130,'PRODUTO 01'!$C$6:$N$88,10,FALSE),"NÃO HOUVE"),IF(C130="SALDO DO DIA",VLOOKUP(B130&amp;"|"&amp;C130,'PRODUTO 01'!$C$6:$N$88,12,FALSE),IF(C130="COMPRA",SUMIF('PRODUTO 01'!$C$6:$C$88,B130&amp;"|"&amp;C130,'PRODUTO 01'!$F$6:$F$88),SUMIF('PRODUTO 01'!$C$6:$C$88,B130&amp;"|"&amp;C130,'PRODUTO 01'!$J$6:$J$88))))</f>
        <v>49</v>
      </c>
    </row>
    <row r="131" spans="2:5" x14ac:dyDescent="0.3">
      <c r="B131" s="103">
        <v>37674</v>
      </c>
      <c r="C131" s="104" t="s">
        <v>6</v>
      </c>
      <c r="D131" s="104" t="str">
        <f>IF(C131="CONTAGEM",IFERROR(VLOOKUP(B131&amp;"|"&amp;C131,'PRODUTO 01'!$C$6:$N$88,9,FALSE),"NÃO HOUVE"),IF(C131="SALDO DO DIA",VLOOKUP(B131&amp;"|"&amp;C131,'PRODUTO 01'!$C$6:$N$88,11,FALSE),IF(C131="COMPRA",SUMIF('PRODUTO 01'!$C$6:$C$88,B131&amp;"|"&amp;C131,'PRODUTO 01'!$E$6:$E$88),SUMIF('PRODUTO 01'!$C$6:$C$88,B131&amp;"|"&amp;C131,'PRODUTO 01'!$I$6:$I$88))))</f>
        <v>NÃO HOUVE</v>
      </c>
      <c r="E131" s="105" t="str">
        <f>IF(C131="CONTAGEM",IFERROR(VLOOKUP(B131&amp;"|"&amp;C131,'PRODUTO 01'!$C$6:$N$88,10,FALSE),"NÃO HOUVE"),IF(C131="SALDO DO DIA",VLOOKUP(B131&amp;"|"&amp;C131,'PRODUTO 01'!$C$6:$N$88,12,FALSE),IF(C131="COMPRA",SUMIF('PRODUTO 01'!$C$6:$C$88,B131&amp;"|"&amp;C131,'PRODUTO 01'!$F$6:$F$88),SUMIF('PRODUTO 01'!$C$6:$C$88,B131&amp;"|"&amp;C131,'PRODUTO 01'!$J$6:$J$88))))</f>
        <v>NÃO HOUVE</v>
      </c>
    </row>
    <row r="132" spans="2:5" x14ac:dyDescent="0.3">
      <c r="B132" s="101">
        <v>37674</v>
      </c>
      <c r="C132" s="99" t="s">
        <v>4</v>
      </c>
      <c r="D132" s="111">
        <f>IF(C132="CONTAGEM",IFERROR(VLOOKUP(B132&amp;"|"&amp;C132,'PRODUTO 01'!$C$6:$N$88,9,FALSE),"NÃO HOUVE"),IF(C132="SALDO DO DIA",VLOOKUP(B132&amp;"|"&amp;C132,'PRODUTO 01'!$C$6:$N$88,11,FALSE),IF(C132="COMPRA",SUMIF('PRODUTO 01'!$C$6:$C$88,B132&amp;"|"&amp;C132,'PRODUTO 01'!$E$6:$E$88),SUMIF('PRODUTO 01'!$C$6:$C$88,B132&amp;"|"&amp;C132,'PRODUTO 01'!$I$6:$I$88))))</f>
        <v>0</v>
      </c>
      <c r="E132" s="102">
        <f>IF(C132="CONTAGEM",IFERROR(VLOOKUP(B132&amp;"|"&amp;C132,'PRODUTO 01'!$C$6:$N$88,10,FALSE),"NÃO HOUVE"),IF(C132="SALDO DO DIA",VLOOKUP(B132&amp;"|"&amp;C132,'PRODUTO 01'!$C$6:$N$88,12,FALSE),IF(C132="COMPRA",SUMIF('PRODUTO 01'!$C$6:$C$88,B132&amp;"|"&amp;C132,'PRODUTO 01'!$F$6:$F$88),SUMIF('PRODUTO 01'!$C$6:$C$88,B132&amp;"|"&amp;C132,'PRODUTO 01'!$J$6:$J$88))))</f>
        <v>0</v>
      </c>
    </row>
    <row r="133" spans="2:5" x14ac:dyDescent="0.3">
      <c r="B133" s="53">
        <v>37674</v>
      </c>
      <c r="C133" s="98" t="s">
        <v>19</v>
      </c>
      <c r="D133" s="89">
        <f>IF(C133="CONTAGEM",IFERROR(VLOOKUP(B133&amp;"|"&amp;C133,'PRODUTO 01'!$C$6:$N$88,9,FALSE),"NÃO HOUVE"),IF(C133="SALDO DO DIA",VLOOKUP(B133&amp;"|"&amp;C133,'PRODUTO 01'!$C$6:$N$88,11,FALSE),IF(C133="COMPRA",SUMIF('PRODUTO 01'!$C$6:$C$88,B133&amp;"|"&amp;C133,'PRODUTO 01'!$E$6:$E$88),SUMIF('PRODUTO 01'!$C$6:$C$88,B133&amp;"|"&amp;C133,'PRODUTO 01'!$I$6:$I$88))))</f>
        <v>0</v>
      </c>
      <c r="E133" s="100">
        <f>IF(C133="CONTAGEM",IFERROR(VLOOKUP(B133&amp;"|"&amp;C133,'PRODUTO 01'!$C$6:$N$88,10,FALSE),"NÃO HOUVE"),IF(C133="SALDO DO DIA",VLOOKUP(B133&amp;"|"&amp;C133,'PRODUTO 01'!$C$6:$N$88,12,FALSE),IF(C133="COMPRA",SUMIF('PRODUTO 01'!$C$6:$C$88,B133&amp;"|"&amp;C133,'PRODUTO 01'!$F$6:$F$88),SUMIF('PRODUTO 01'!$C$6:$C$88,B133&amp;"|"&amp;C133,'PRODUTO 01'!$J$6:$J$88))))</f>
        <v>0</v>
      </c>
    </row>
    <row r="134" spans="2:5" x14ac:dyDescent="0.3">
      <c r="B134" s="101">
        <v>37674</v>
      </c>
      <c r="C134" s="99" t="s">
        <v>20</v>
      </c>
      <c r="D134" s="111">
        <f>IF(C134="CONTAGEM",IFERROR(VLOOKUP(B134&amp;"|"&amp;C134,'PRODUTO 01'!$C$6:$N$88,9,FALSE),"NÃO HOUVE"),IF(C134="SALDO DO DIA",VLOOKUP(B134&amp;"|"&amp;C134,'PRODUTO 01'!$C$6:$N$88,11,FALSE),IF(C134="COMPRA",SUMIF('PRODUTO 01'!$C$6:$C$88,B134&amp;"|"&amp;C134,'PRODUTO 01'!$E$6:$E$88),SUMIF('PRODUTO 01'!$C$6:$C$88,B134&amp;"|"&amp;C134,'PRODUTO 01'!$I$6:$I$88))))</f>
        <v>0</v>
      </c>
      <c r="E134" s="102">
        <f>IF(C134="CONTAGEM",IFERROR(VLOOKUP(B134&amp;"|"&amp;C134,'PRODUTO 01'!$C$6:$N$88,10,FALSE),"NÃO HOUVE"),IF(C134="SALDO DO DIA",VLOOKUP(B134&amp;"|"&amp;C134,'PRODUTO 01'!$C$6:$N$88,12,FALSE),IF(C134="COMPRA",SUMIF('PRODUTO 01'!$C$6:$C$88,B134&amp;"|"&amp;C134,'PRODUTO 01'!$F$6:$F$88),SUMIF('PRODUTO 01'!$C$6:$C$88,B134&amp;"|"&amp;C134,'PRODUTO 01'!$J$6:$J$88))))</f>
        <v>0</v>
      </c>
    </row>
    <row r="135" spans="2:5" x14ac:dyDescent="0.3">
      <c r="B135" s="53">
        <v>37674</v>
      </c>
      <c r="C135" s="98" t="s">
        <v>24</v>
      </c>
      <c r="D135" s="89">
        <f>IF(C135="CONTAGEM",IFERROR(VLOOKUP(B135&amp;"|"&amp;C135,'PRODUTO 01'!$C$6:$N$88,9,FALSE),"NÃO HOUVE"),IF(C135="SALDO DO DIA",VLOOKUP(B135&amp;"|"&amp;C135,'PRODUTO 01'!$C$6:$N$88,11,FALSE),IF(C135="COMPRA",SUMIF('PRODUTO 01'!$C$6:$C$88,B135&amp;"|"&amp;C135,'PRODUTO 01'!$E$6:$E$88),SUMIF('PRODUTO 01'!$C$6:$C$88,B135&amp;"|"&amp;C135,'PRODUTO 01'!$I$6:$I$88))))</f>
        <v>0</v>
      </c>
      <c r="E135" s="100">
        <f>IF(C135="CONTAGEM",IFERROR(VLOOKUP(B135&amp;"|"&amp;C135,'PRODUTO 01'!$C$6:$N$88,10,FALSE),"NÃO HOUVE"),IF(C135="SALDO DO DIA",VLOOKUP(B135&amp;"|"&amp;C135,'PRODUTO 01'!$C$6:$N$88,12,FALSE),IF(C135="COMPRA",SUMIF('PRODUTO 01'!$C$6:$C$88,B135&amp;"|"&amp;C135,'PRODUTO 01'!$F$6:$F$88),SUMIF('PRODUTO 01'!$C$6:$C$88,B135&amp;"|"&amp;C135,'PRODUTO 01'!$J$6:$J$88))))</f>
        <v>0</v>
      </c>
    </row>
    <row r="136" spans="2:5" ht="15" thickBot="1" x14ac:dyDescent="0.35">
      <c r="B136" s="106">
        <v>37674</v>
      </c>
      <c r="C136" s="107" t="s">
        <v>23</v>
      </c>
      <c r="D136" s="112">
        <f>IF(C136="CONTAGEM",IFERROR(VLOOKUP(B136&amp;"|"&amp;C136,'PRODUTO 01'!$C$6:$N$88,9,FALSE),"NÃO HOUVE"),IF(C136="SALDO DO DIA",VLOOKUP(B136&amp;"|"&amp;C136,'PRODUTO 01'!$C$6:$N$88,11,FALSE),IF(C136="COMPRA",SUMIF('PRODUTO 01'!$C$6:$C$88,B136&amp;"|"&amp;C136,'PRODUTO 01'!$E$6:$E$88),SUMIF('PRODUTO 01'!$C$6:$C$88,B136&amp;"|"&amp;C136,'PRODUTO 01'!$I$6:$I$88))))</f>
        <v>2450</v>
      </c>
      <c r="E136" s="108">
        <f>IF(C136="CONTAGEM",IFERROR(VLOOKUP(B136&amp;"|"&amp;C136,'PRODUTO 01'!$C$6:$N$88,10,FALSE),"NÃO HOUVE"),IF(C136="SALDO DO DIA",VLOOKUP(B136&amp;"|"&amp;C136,'PRODUTO 01'!$C$6:$N$88,12,FALSE),IF(C136="COMPRA",SUMIF('PRODUTO 01'!$C$6:$C$88,B136&amp;"|"&amp;C136,'PRODUTO 01'!$F$6:$F$88),SUMIF('PRODUTO 01'!$C$6:$C$88,B136&amp;"|"&amp;C136,'PRODUTO 01'!$J$6:$J$88))))</f>
        <v>49</v>
      </c>
    </row>
    <row r="137" spans="2:5" x14ac:dyDescent="0.3">
      <c r="B137" s="103">
        <v>37675</v>
      </c>
      <c r="C137" s="104" t="s">
        <v>6</v>
      </c>
      <c r="D137" s="104" t="str">
        <f>IF(C137="CONTAGEM",IFERROR(VLOOKUP(B137&amp;"|"&amp;C137,'PRODUTO 01'!$C$6:$N$88,9,FALSE),"NÃO HOUVE"),IF(C137="SALDO DO DIA",VLOOKUP(B137&amp;"|"&amp;C137,'PRODUTO 01'!$C$6:$N$88,11,FALSE),IF(C137="COMPRA",SUMIF('PRODUTO 01'!$C$6:$C$88,B137&amp;"|"&amp;C137,'PRODUTO 01'!$E$6:$E$88),SUMIF('PRODUTO 01'!$C$6:$C$88,B137&amp;"|"&amp;C137,'PRODUTO 01'!$I$6:$I$88))))</f>
        <v>NÃO HOUVE</v>
      </c>
      <c r="E137" s="105" t="str">
        <f>IF(C137="CONTAGEM",IFERROR(VLOOKUP(B137&amp;"|"&amp;C137,'PRODUTO 01'!$C$6:$N$88,10,FALSE),"NÃO HOUVE"),IF(C137="SALDO DO DIA",VLOOKUP(B137&amp;"|"&amp;C137,'PRODUTO 01'!$C$6:$N$88,12,FALSE),IF(C137="COMPRA",SUMIF('PRODUTO 01'!$C$6:$C$88,B137&amp;"|"&amp;C137,'PRODUTO 01'!$F$6:$F$88),SUMIF('PRODUTO 01'!$C$6:$C$88,B137&amp;"|"&amp;C137,'PRODUTO 01'!$J$6:$J$88))))</f>
        <v>NÃO HOUVE</v>
      </c>
    </row>
    <row r="138" spans="2:5" x14ac:dyDescent="0.3">
      <c r="B138" s="101">
        <v>37675</v>
      </c>
      <c r="C138" s="99" t="s">
        <v>4</v>
      </c>
      <c r="D138" s="111">
        <f>IF(C138="CONTAGEM",IFERROR(VLOOKUP(B138&amp;"|"&amp;C138,'PRODUTO 01'!$C$6:$N$88,9,FALSE),"NÃO HOUVE"),IF(C138="SALDO DO DIA",VLOOKUP(B138&amp;"|"&amp;C138,'PRODUTO 01'!$C$6:$N$88,11,FALSE),IF(C138="COMPRA",SUMIF('PRODUTO 01'!$C$6:$C$88,B138&amp;"|"&amp;C138,'PRODUTO 01'!$E$6:$E$88),SUMIF('PRODUTO 01'!$C$6:$C$88,B138&amp;"|"&amp;C138,'PRODUTO 01'!$I$6:$I$88))))</f>
        <v>450</v>
      </c>
      <c r="E138" s="102">
        <f>IF(C138="CONTAGEM",IFERROR(VLOOKUP(B138&amp;"|"&amp;C138,'PRODUTO 01'!$C$6:$N$88,10,FALSE),"NÃO HOUVE"),IF(C138="SALDO DO DIA",VLOOKUP(B138&amp;"|"&amp;C138,'PRODUTO 01'!$C$6:$N$88,12,FALSE),IF(C138="COMPRA",SUMIF('PRODUTO 01'!$C$6:$C$88,B138&amp;"|"&amp;C138,'PRODUTO 01'!$F$6:$F$88),SUMIF('PRODUTO 01'!$C$6:$C$88,B138&amp;"|"&amp;C138,'PRODUTO 01'!$J$6:$J$88))))</f>
        <v>9</v>
      </c>
    </row>
    <row r="139" spans="2:5" x14ac:dyDescent="0.3">
      <c r="B139" s="53">
        <v>37675</v>
      </c>
      <c r="C139" s="98" t="s">
        <v>19</v>
      </c>
      <c r="D139" s="89">
        <f>IF(C139="CONTAGEM",IFERROR(VLOOKUP(B139&amp;"|"&amp;C139,'PRODUTO 01'!$C$6:$N$88,9,FALSE),"NÃO HOUVE"),IF(C139="SALDO DO DIA",VLOOKUP(B139&amp;"|"&amp;C139,'PRODUTO 01'!$C$6:$N$88,11,FALSE),IF(C139="COMPRA",SUMIF('PRODUTO 01'!$C$6:$C$88,B139&amp;"|"&amp;C139,'PRODUTO 01'!$E$6:$E$88),SUMIF('PRODUTO 01'!$C$6:$C$88,B139&amp;"|"&amp;C139,'PRODUTO 01'!$I$6:$I$88))))</f>
        <v>0</v>
      </c>
      <c r="E139" s="100">
        <f>IF(C139="CONTAGEM",IFERROR(VLOOKUP(B139&amp;"|"&amp;C139,'PRODUTO 01'!$C$6:$N$88,10,FALSE),"NÃO HOUVE"),IF(C139="SALDO DO DIA",VLOOKUP(B139&amp;"|"&amp;C139,'PRODUTO 01'!$C$6:$N$88,12,FALSE),IF(C139="COMPRA",SUMIF('PRODUTO 01'!$C$6:$C$88,B139&amp;"|"&amp;C139,'PRODUTO 01'!$F$6:$F$88),SUMIF('PRODUTO 01'!$C$6:$C$88,B139&amp;"|"&amp;C139,'PRODUTO 01'!$J$6:$J$88))))</f>
        <v>0</v>
      </c>
    </row>
    <row r="140" spans="2:5" x14ac:dyDescent="0.3">
      <c r="B140" s="101">
        <v>37675</v>
      </c>
      <c r="C140" s="99" t="s">
        <v>20</v>
      </c>
      <c r="D140" s="111">
        <f>IF(C140="CONTAGEM",IFERROR(VLOOKUP(B140&amp;"|"&amp;C140,'PRODUTO 01'!$C$6:$N$88,9,FALSE),"NÃO HOUVE"),IF(C140="SALDO DO DIA",VLOOKUP(B140&amp;"|"&amp;C140,'PRODUTO 01'!$C$6:$N$88,11,FALSE),IF(C140="COMPRA",SUMIF('PRODUTO 01'!$C$6:$C$88,B140&amp;"|"&amp;C140,'PRODUTO 01'!$E$6:$E$88),SUMIF('PRODUTO 01'!$C$6:$C$88,B140&amp;"|"&amp;C140,'PRODUTO 01'!$I$6:$I$88))))</f>
        <v>250</v>
      </c>
      <c r="E140" s="102">
        <f>IF(C140="CONTAGEM",IFERROR(VLOOKUP(B140&amp;"|"&amp;C140,'PRODUTO 01'!$C$6:$N$88,10,FALSE),"NÃO HOUVE"),IF(C140="SALDO DO DIA",VLOOKUP(B140&amp;"|"&amp;C140,'PRODUTO 01'!$C$6:$N$88,12,FALSE),IF(C140="COMPRA",SUMIF('PRODUTO 01'!$C$6:$C$88,B140&amp;"|"&amp;C140,'PRODUTO 01'!$F$6:$F$88),SUMIF('PRODUTO 01'!$C$6:$C$88,B140&amp;"|"&amp;C140,'PRODUTO 01'!$J$6:$J$88))))</f>
        <v>5</v>
      </c>
    </row>
    <row r="141" spans="2:5" x14ac:dyDescent="0.3">
      <c r="B141" s="53">
        <v>37675</v>
      </c>
      <c r="C141" s="98" t="s">
        <v>24</v>
      </c>
      <c r="D141" s="89">
        <f>IF(C141="CONTAGEM",IFERROR(VLOOKUP(B141&amp;"|"&amp;C141,'PRODUTO 01'!$C$6:$N$88,9,FALSE),"NÃO HOUVE"),IF(C141="SALDO DO DIA",VLOOKUP(B141&amp;"|"&amp;C141,'PRODUTO 01'!$C$6:$N$88,11,FALSE),IF(C141="COMPRA",SUMIF('PRODUTO 01'!$C$6:$C$88,B141&amp;"|"&amp;C141,'PRODUTO 01'!$E$6:$E$88),SUMIF('PRODUTO 01'!$C$6:$C$88,B141&amp;"|"&amp;C141,'PRODUTO 01'!$I$6:$I$88))))</f>
        <v>0</v>
      </c>
      <c r="E141" s="100">
        <f>IF(C141="CONTAGEM",IFERROR(VLOOKUP(B141&amp;"|"&amp;C141,'PRODUTO 01'!$C$6:$N$88,10,FALSE),"NÃO HOUVE"),IF(C141="SALDO DO DIA",VLOOKUP(B141&amp;"|"&amp;C141,'PRODUTO 01'!$C$6:$N$88,12,FALSE),IF(C141="COMPRA",SUMIF('PRODUTO 01'!$C$6:$C$88,B141&amp;"|"&amp;C141,'PRODUTO 01'!$F$6:$F$88),SUMIF('PRODUTO 01'!$C$6:$C$88,B141&amp;"|"&amp;C141,'PRODUTO 01'!$J$6:$J$88))))</f>
        <v>0</v>
      </c>
    </row>
    <row r="142" spans="2:5" ht="15" thickBot="1" x14ac:dyDescent="0.35">
      <c r="B142" s="106">
        <v>37675</v>
      </c>
      <c r="C142" s="107" t="s">
        <v>23</v>
      </c>
      <c r="D142" s="112">
        <f>IF(C142="CONTAGEM",IFERROR(VLOOKUP(B142&amp;"|"&amp;C142,'PRODUTO 01'!$C$6:$N$88,9,FALSE),"NÃO HOUVE"),IF(C142="SALDO DO DIA",VLOOKUP(B142&amp;"|"&amp;C142,'PRODUTO 01'!$C$6:$N$88,11,FALSE),IF(C142="COMPRA",SUMIF('PRODUTO 01'!$C$6:$C$88,B142&amp;"|"&amp;C142,'PRODUTO 01'!$E$6:$E$88),SUMIF('PRODUTO 01'!$C$6:$C$88,B142&amp;"|"&amp;C142,'PRODUTO 01'!$I$6:$I$88))))</f>
        <v>1750</v>
      </c>
      <c r="E142" s="108">
        <f>IF(C142="CONTAGEM",IFERROR(VLOOKUP(B142&amp;"|"&amp;C142,'PRODUTO 01'!$C$6:$N$88,10,FALSE),"NÃO HOUVE"),IF(C142="SALDO DO DIA",VLOOKUP(B142&amp;"|"&amp;C142,'PRODUTO 01'!$C$6:$N$88,12,FALSE),IF(C142="COMPRA",SUMIF('PRODUTO 01'!$C$6:$C$88,B142&amp;"|"&amp;C142,'PRODUTO 01'!$F$6:$F$88),SUMIF('PRODUTO 01'!$C$6:$C$88,B142&amp;"|"&amp;C142,'PRODUTO 01'!$J$6:$J$88))))</f>
        <v>35</v>
      </c>
    </row>
    <row r="143" spans="2:5" x14ac:dyDescent="0.3">
      <c r="B143" s="103">
        <v>37676</v>
      </c>
      <c r="C143" s="104" t="s">
        <v>6</v>
      </c>
      <c r="D143" s="104" t="str">
        <f>IF(C143="CONTAGEM",IFERROR(VLOOKUP(B143&amp;"|"&amp;C143,'PRODUTO 01'!$C$6:$N$88,9,FALSE),"NÃO HOUVE"),IF(C143="SALDO DO DIA",VLOOKUP(B143&amp;"|"&amp;C143,'PRODUTO 01'!$C$6:$N$88,11,FALSE),IF(C143="COMPRA",SUMIF('PRODUTO 01'!$C$6:$C$88,B143&amp;"|"&amp;C143,'PRODUTO 01'!$E$6:$E$88),SUMIF('PRODUTO 01'!$C$6:$C$88,B143&amp;"|"&amp;C143,'PRODUTO 01'!$I$6:$I$88))))</f>
        <v>NÃO HOUVE</v>
      </c>
      <c r="E143" s="105" t="str">
        <f>IF(C143="CONTAGEM",IFERROR(VLOOKUP(B143&amp;"|"&amp;C143,'PRODUTO 01'!$C$6:$N$88,10,FALSE),"NÃO HOUVE"),IF(C143="SALDO DO DIA",VLOOKUP(B143&amp;"|"&amp;C143,'PRODUTO 01'!$C$6:$N$88,12,FALSE),IF(C143="COMPRA",SUMIF('PRODUTO 01'!$C$6:$C$88,B143&amp;"|"&amp;C143,'PRODUTO 01'!$F$6:$F$88),SUMIF('PRODUTO 01'!$C$6:$C$88,B143&amp;"|"&amp;C143,'PRODUTO 01'!$J$6:$J$88))))</f>
        <v>NÃO HOUVE</v>
      </c>
    </row>
    <row r="144" spans="2:5" x14ac:dyDescent="0.3">
      <c r="B144" s="101">
        <v>37676</v>
      </c>
      <c r="C144" s="99" t="s">
        <v>4</v>
      </c>
      <c r="D144" s="111">
        <f>IF(C144="CONTAGEM",IFERROR(VLOOKUP(B144&amp;"|"&amp;C144,'PRODUTO 01'!$C$6:$N$88,9,FALSE),"NÃO HOUVE"),IF(C144="SALDO DO DIA",VLOOKUP(B144&amp;"|"&amp;C144,'PRODUTO 01'!$C$6:$N$88,11,FALSE),IF(C144="COMPRA",SUMIF('PRODUTO 01'!$C$6:$C$88,B144&amp;"|"&amp;C144,'PRODUTO 01'!$E$6:$E$88),SUMIF('PRODUTO 01'!$C$6:$C$88,B144&amp;"|"&amp;C144,'PRODUTO 01'!$I$6:$I$88))))</f>
        <v>100</v>
      </c>
      <c r="E144" s="102">
        <f>IF(C144="CONTAGEM",IFERROR(VLOOKUP(B144&amp;"|"&amp;C144,'PRODUTO 01'!$C$6:$N$88,10,FALSE),"NÃO HOUVE"),IF(C144="SALDO DO DIA",VLOOKUP(B144&amp;"|"&amp;C144,'PRODUTO 01'!$C$6:$N$88,12,FALSE),IF(C144="COMPRA",SUMIF('PRODUTO 01'!$C$6:$C$88,B144&amp;"|"&amp;C144,'PRODUTO 01'!$F$6:$F$88),SUMIF('PRODUTO 01'!$C$6:$C$88,B144&amp;"|"&amp;C144,'PRODUTO 01'!$J$6:$J$88))))</f>
        <v>2</v>
      </c>
    </row>
    <row r="145" spans="2:5" x14ac:dyDescent="0.3">
      <c r="B145" s="53">
        <v>37676</v>
      </c>
      <c r="C145" s="98" t="s">
        <v>19</v>
      </c>
      <c r="D145" s="89">
        <f>IF(C145="CONTAGEM",IFERROR(VLOOKUP(B145&amp;"|"&amp;C145,'PRODUTO 01'!$C$6:$N$88,9,FALSE),"NÃO HOUVE"),IF(C145="SALDO DO DIA",VLOOKUP(B145&amp;"|"&amp;C145,'PRODUTO 01'!$C$6:$N$88,11,FALSE),IF(C145="COMPRA",SUMIF('PRODUTO 01'!$C$6:$C$88,B145&amp;"|"&amp;C145,'PRODUTO 01'!$E$6:$E$88),SUMIF('PRODUTO 01'!$C$6:$C$88,B145&amp;"|"&amp;C145,'PRODUTO 01'!$I$6:$I$88))))</f>
        <v>0</v>
      </c>
      <c r="E145" s="100">
        <f>IF(C145="CONTAGEM",IFERROR(VLOOKUP(B145&amp;"|"&amp;C145,'PRODUTO 01'!$C$6:$N$88,10,FALSE),"NÃO HOUVE"),IF(C145="SALDO DO DIA",VLOOKUP(B145&amp;"|"&amp;C145,'PRODUTO 01'!$C$6:$N$88,12,FALSE),IF(C145="COMPRA",SUMIF('PRODUTO 01'!$C$6:$C$88,B145&amp;"|"&amp;C145,'PRODUTO 01'!$F$6:$F$88),SUMIF('PRODUTO 01'!$C$6:$C$88,B145&amp;"|"&amp;C145,'PRODUTO 01'!$J$6:$J$88))))</f>
        <v>0</v>
      </c>
    </row>
    <row r="146" spans="2:5" x14ac:dyDescent="0.3">
      <c r="B146" s="101">
        <v>37676</v>
      </c>
      <c r="C146" s="99" t="s">
        <v>20</v>
      </c>
      <c r="D146" s="111">
        <f>IF(C146="CONTAGEM",IFERROR(VLOOKUP(B146&amp;"|"&amp;C146,'PRODUTO 01'!$C$6:$N$88,9,FALSE),"NÃO HOUVE"),IF(C146="SALDO DO DIA",VLOOKUP(B146&amp;"|"&amp;C146,'PRODUTO 01'!$C$6:$N$88,11,FALSE),IF(C146="COMPRA",SUMIF('PRODUTO 01'!$C$6:$C$88,B146&amp;"|"&amp;C146,'PRODUTO 01'!$E$6:$E$88),SUMIF('PRODUTO 01'!$C$6:$C$88,B146&amp;"|"&amp;C146,'PRODUTO 01'!$I$6:$I$88))))</f>
        <v>1100</v>
      </c>
      <c r="E146" s="102">
        <f>IF(C146="CONTAGEM",IFERROR(VLOOKUP(B146&amp;"|"&amp;C146,'PRODUTO 01'!$C$6:$N$88,10,FALSE),"NÃO HOUVE"),IF(C146="SALDO DO DIA",VLOOKUP(B146&amp;"|"&amp;C146,'PRODUTO 01'!$C$6:$N$88,12,FALSE),IF(C146="COMPRA",SUMIF('PRODUTO 01'!$C$6:$C$88,B146&amp;"|"&amp;C146,'PRODUTO 01'!$F$6:$F$88),SUMIF('PRODUTO 01'!$C$6:$C$88,B146&amp;"|"&amp;C146,'PRODUTO 01'!$J$6:$J$88))))</f>
        <v>22</v>
      </c>
    </row>
    <row r="147" spans="2:5" x14ac:dyDescent="0.3">
      <c r="B147" s="53">
        <v>37676</v>
      </c>
      <c r="C147" s="98" t="s">
        <v>24</v>
      </c>
      <c r="D147" s="89">
        <f>IF(C147="CONTAGEM",IFERROR(VLOOKUP(B147&amp;"|"&amp;C147,'PRODUTO 01'!$C$6:$N$88,9,FALSE),"NÃO HOUVE"),IF(C147="SALDO DO DIA",VLOOKUP(B147&amp;"|"&amp;C147,'PRODUTO 01'!$C$6:$N$88,11,FALSE),IF(C147="COMPRA",SUMIF('PRODUTO 01'!$C$6:$C$88,B147&amp;"|"&amp;C147,'PRODUTO 01'!$E$6:$E$88),SUMIF('PRODUTO 01'!$C$6:$C$88,B147&amp;"|"&amp;C147,'PRODUTO 01'!$I$6:$I$88))))</f>
        <v>0</v>
      </c>
      <c r="E147" s="100">
        <f>IF(C147="CONTAGEM",IFERROR(VLOOKUP(B147&amp;"|"&amp;C147,'PRODUTO 01'!$C$6:$N$88,10,FALSE),"NÃO HOUVE"),IF(C147="SALDO DO DIA",VLOOKUP(B147&amp;"|"&amp;C147,'PRODUTO 01'!$C$6:$N$88,12,FALSE),IF(C147="COMPRA",SUMIF('PRODUTO 01'!$C$6:$C$88,B147&amp;"|"&amp;C147,'PRODUTO 01'!$F$6:$F$88),SUMIF('PRODUTO 01'!$C$6:$C$88,B147&amp;"|"&amp;C147,'PRODUTO 01'!$J$6:$J$88))))</f>
        <v>0</v>
      </c>
    </row>
    <row r="148" spans="2:5" ht="15" thickBot="1" x14ac:dyDescent="0.35">
      <c r="B148" s="106">
        <v>37676</v>
      </c>
      <c r="C148" s="107" t="s">
        <v>23</v>
      </c>
      <c r="D148" s="112">
        <f>IF(C148="CONTAGEM",IFERROR(VLOOKUP(B148&amp;"|"&amp;C148,'PRODUTO 01'!$C$6:$N$88,9,FALSE),"NÃO HOUVE"),IF(C148="SALDO DO DIA",VLOOKUP(B148&amp;"|"&amp;C148,'PRODUTO 01'!$C$6:$N$88,11,FALSE),IF(C148="COMPRA",SUMIF('PRODUTO 01'!$C$6:$C$88,B148&amp;"|"&amp;C148,'PRODUTO 01'!$E$6:$E$88),SUMIF('PRODUTO 01'!$C$6:$C$88,B148&amp;"|"&amp;C148,'PRODUTO 01'!$I$6:$I$88))))</f>
        <v>550</v>
      </c>
      <c r="E148" s="108">
        <f>IF(C148="CONTAGEM",IFERROR(VLOOKUP(B148&amp;"|"&amp;C148,'PRODUTO 01'!$C$6:$N$88,10,FALSE),"NÃO HOUVE"),IF(C148="SALDO DO DIA",VLOOKUP(B148&amp;"|"&amp;C148,'PRODUTO 01'!$C$6:$N$88,12,FALSE),IF(C148="COMPRA",SUMIF('PRODUTO 01'!$C$6:$C$88,B148&amp;"|"&amp;C148,'PRODUTO 01'!$F$6:$F$88),SUMIF('PRODUTO 01'!$C$6:$C$88,B148&amp;"|"&amp;C148,'PRODUTO 01'!$J$6:$J$88))))</f>
        <v>11</v>
      </c>
    </row>
    <row r="149" spans="2:5" x14ac:dyDescent="0.3">
      <c r="B149" s="103">
        <v>37677</v>
      </c>
      <c r="C149" s="104" t="s">
        <v>6</v>
      </c>
      <c r="D149" s="104" t="str">
        <f>IF(C149="CONTAGEM",IFERROR(VLOOKUP(B149&amp;"|"&amp;C149,'PRODUTO 01'!$C$6:$N$88,9,FALSE),"NÃO HOUVE"),IF(C149="SALDO DO DIA",VLOOKUP(B149&amp;"|"&amp;C149,'PRODUTO 01'!$C$6:$N$88,11,FALSE),IF(C149="COMPRA",SUMIF('PRODUTO 01'!$C$6:$C$88,B149&amp;"|"&amp;C149,'PRODUTO 01'!$E$6:$E$88),SUMIF('PRODUTO 01'!$C$6:$C$88,B149&amp;"|"&amp;C149,'PRODUTO 01'!$I$6:$I$88))))</f>
        <v>NÃO HOUVE</v>
      </c>
      <c r="E149" s="105" t="str">
        <f>IF(C149="CONTAGEM",IFERROR(VLOOKUP(B149&amp;"|"&amp;C149,'PRODUTO 01'!$C$6:$N$88,10,FALSE),"NÃO HOUVE"),IF(C149="SALDO DO DIA",VLOOKUP(B149&amp;"|"&amp;C149,'PRODUTO 01'!$C$6:$N$88,12,FALSE),IF(C149="COMPRA",SUMIF('PRODUTO 01'!$C$6:$C$88,B149&amp;"|"&amp;C149,'PRODUTO 01'!$F$6:$F$88),SUMIF('PRODUTO 01'!$C$6:$C$88,B149&amp;"|"&amp;C149,'PRODUTO 01'!$J$6:$J$88))))</f>
        <v>NÃO HOUVE</v>
      </c>
    </row>
    <row r="150" spans="2:5" x14ac:dyDescent="0.3">
      <c r="B150" s="101">
        <v>37677</v>
      </c>
      <c r="C150" s="99" t="s">
        <v>4</v>
      </c>
      <c r="D150" s="111">
        <f>IF(C150="CONTAGEM",IFERROR(VLOOKUP(B150&amp;"|"&amp;C150,'PRODUTO 01'!$C$6:$N$88,9,FALSE),"NÃO HOUVE"),IF(C150="SALDO DO DIA",VLOOKUP(B150&amp;"|"&amp;C150,'PRODUTO 01'!$C$6:$N$88,11,FALSE),IF(C150="COMPRA",SUMIF('PRODUTO 01'!$C$6:$C$88,B150&amp;"|"&amp;C150,'PRODUTO 01'!$E$6:$E$88),SUMIF('PRODUTO 01'!$C$6:$C$88,B150&amp;"|"&amp;C150,'PRODUTO 01'!$I$6:$I$88))))</f>
        <v>0</v>
      </c>
      <c r="E150" s="102">
        <f>IF(C150="CONTAGEM",IFERROR(VLOOKUP(B150&amp;"|"&amp;C150,'PRODUTO 01'!$C$6:$N$88,10,FALSE),"NÃO HOUVE"),IF(C150="SALDO DO DIA",VLOOKUP(B150&amp;"|"&amp;C150,'PRODUTO 01'!$C$6:$N$88,12,FALSE),IF(C150="COMPRA",SUMIF('PRODUTO 01'!$C$6:$C$88,B150&amp;"|"&amp;C150,'PRODUTO 01'!$F$6:$F$88),SUMIF('PRODUTO 01'!$C$6:$C$88,B150&amp;"|"&amp;C150,'PRODUTO 01'!$J$6:$J$88))))</f>
        <v>0</v>
      </c>
    </row>
    <row r="151" spans="2:5" x14ac:dyDescent="0.3">
      <c r="B151" s="53">
        <v>37677</v>
      </c>
      <c r="C151" s="98" t="s">
        <v>19</v>
      </c>
      <c r="D151" s="89">
        <f>IF(C151="CONTAGEM",IFERROR(VLOOKUP(B151&amp;"|"&amp;C151,'PRODUTO 01'!$C$6:$N$88,9,FALSE),"NÃO HOUVE"),IF(C151="SALDO DO DIA",VLOOKUP(B151&amp;"|"&amp;C151,'PRODUTO 01'!$C$6:$N$88,11,FALSE),IF(C151="COMPRA",SUMIF('PRODUTO 01'!$C$6:$C$88,B151&amp;"|"&amp;C151,'PRODUTO 01'!$E$6:$E$88),SUMIF('PRODUTO 01'!$C$6:$C$88,B151&amp;"|"&amp;C151,'PRODUTO 01'!$I$6:$I$88))))</f>
        <v>0</v>
      </c>
      <c r="E151" s="100">
        <f>IF(C151="CONTAGEM",IFERROR(VLOOKUP(B151&amp;"|"&amp;C151,'PRODUTO 01'!$C$6:$N$88,10,FALSE),"NÃO HOUVE"),IF(C151="SALDO DO DIA",VLOOKUP(B151&amp;"|"&amp;C151,'PRODUTO 01'!$C$6:$N$88,12,FALSE),IF(C151="COMPRA",SUMIF('PRODUTO 01'!$C$6:$C$88,B151&amp;"|"&amp;C151,'PRODUTO 01'!$F$6:$F$88),SUMIF('PRODUTO 01'!$C$6:$C$88,B151&amp;"|"&amp;C151,'PRODUTO 01'!$J$6:$J$88))))</f>
        <v>0</v>
      </c>
    </row>
    <row r="152" spans="2:5" x14ac:dyDescent="0.3">
      <c r="B152" s="101">
        <v>37677</v>
      </c>
      <c r="C152" s="99" t="s">
        <v>20</v>
      </c>
      <c r="D152" s="111">
        <f>IF(C152="CONTAGEM",IFERROR(VLOOKUP(B152&amp;"|"&amp;C152,'PRODUTO 01'!$C$6:$N$88,9,FALSE),"NÃO HOUVE"),IF(C152="SALDO DO DIA",VLOOKUP(B152&amp;"|"&amp;C152,'PRODUTO 01'!$C$6:$N$88,11,FALSE),IF(C152="COMPRA",SUMIF('PRODUTO 01'!$C$6:$C$88,B152&amp;"|"&amp;C152,'PRODUTO 01'!$E$6:$E$88),SUMIF('PRODUTO 01'!$C$6:$C$88,B152&amp;"|"&amp;C152,'PRODUTO 01'!$I$6:$I$88))))</f>
        <v>0</v>
      </c>
      <c r="E152" s="102">
        <f>IF(C152="CONTAGEM",IFERROR(VLOOKUP(B152&amp;"|"&amp;C152,'PRODUTO 01'!$C$6:$N$88,10,FALSE),"NÃO HOUVE"),IF(C152="SALDO DO DIA",VLOOKUP(B152&amp;"|"&amp;C152,'PRODUTO 01'!$C$6:$N$88,12,FALSE),IF(C152="COMPRA",SUMIF('PRODUTO 01'!$C$6:$C$88,B152&amp;"|"&amp;C152,'PRODUTO 01'!$F$6:$F$88),SUMIF('PRODUTO 01'!$C$6:$C$88,B152&amp;"|"&amp;C152,'PRODUTO 01'!$J$6:$J$88))))</f>
        <v>0</v>
      </c>
    </row>
    <row r="153" spans="2:5" x14ac:dyDescent="0.3">
      <c r="B153" s="53">
        <v>37677</v>
      </c>
      <c r="C153" s="98" t="s">
        <v>24</v>
      </c>
      <c r="D153" s="89">
        <f>IF(C153="CONTAGEM",IFERROR(VLOOKUP(B153&amp;"|"&amp;C153,'PRODUTO 01'!$C$6:$N$88,9,FALSE),"NÃO HOUVE"),IF(C153="SALDO DO DIA",VLOOKUP(B153&amp;"|"&amp;C153,'PRODUTO 01'!$C$6:$N$88,11,FALSE),IF(C153="COMPRA",SUMIF('PRODUTO 01'!$C$6:$C$88,B153&amp;"|"&amp;C153,'PRODUTO 01'!$E$6:$E$88),SUMIF('PRODUTO 01'!$C$6:$C$88,B153&amp;"|"&amp;C153,'PRODUTO 01'!$I$6:$I$88))))</f>
        <v>0</v>
      </c>
      <c r="E153" s="100">
        <f>IF(C153="CONTAGEM",IFERROR(VLOOKUP(B153&amp;"|"&amp;C153,'PRODUTO 01'!$C$6:$N$88,10,FALSE),"NÃO HOUVE"),IF(C153="SALDO DO DIA",VLOOKUP(B153&amp;"|"&amp;C153,'PRODUTO 01'!$C$6:$N$88,12,FALSE),IF(C153="COMPRA",SUMIF('PRODUTO 01'!$C$6:$C$88,B153&amp;"|"&amp;C153,'PRODUTO 01'!$F$6:$F$88),SUMIF('PRODUTO 01'!$C$6:$C$88,B153&amp;"|"&amp;C153,'PRODUTO 01'!$J$6:$J$88))))</f>
        <v>0</v>
      </c>
    </row>
    <row r="154" spans="2:5" ht="15" thickBot="1" x14ac:dyDescent="0.35">
      <c r="B154" s="106">
        <v>37677</v>
      </c>
      <c r="C154" s="107" t="s">
        <v>23</v>
      </c>
      <c r="D154" s="112">
        <f>IF(C154="CONTAGEM",IFERROR(VLOOKUP(B154&amp;"|"&amp;C154,'PRODUTO 01'!$C$6:$N$88,9,FALSE),"NÃO HOUVE"),IF(C154="SALDO DO DIA",VLOOKUP(B154&amp;"|"&amp;C154,'PRODUTO 01'!$C$6:$N$88,11,FALSE),IF(C154="COMPRA",SUMIF('PRODUTO 01'!$C$6:$C$88,B154&amp;"|"&amp;C154,'PRODUTO 01'!$E$6:$E$88),SUMIF('PRODUTO 01'!$C$6:$C$88,B154&amp;"|"&amp;C154,'PRODUTO 01'!$I$6:$I$88))))</f>
        <v>550</v>
      </c>
      <c r="E154" s="108">
        <f>IF(C154="CONTAGEM",IFERROR(VLOOKUP(B154&amp;"|"&amp;C154,'PRODUTO 01'!$C$6:$N$88,10,FALSE),"NÃO HOUVE"),IF(C154="SALDO DO DIA",VLOOKUP(B154&amp;"|"&amp;C154,'PRODUTO 01'!$C$6:$N$88,12,FALSE),IF(C154="COMPRA",SUMIF('PRODUTO 01'!$C$6:$C$88,B154&amp;"|"&amp;C154,'PRODUTO 01'!$F$6:$F$88),SUMIF('PRODUTO 01'!$C$6:$C$88,B154&amp;"|"&amp;C154,'PRODUTO 01'!$J$6:$J$88))))</f>
        <v>11</v>
      </c>
    </row>
    <row r="155" spans="2:5" x14ac:dyDescent="0.3">
      <c r="B155" s="103">
        <v>37678</v>
      </c>
      <c r="C155" s="104" t="s">
        <v>6</v>
      </c>
      <c r="D155" s="104" t="str">
        <f>IF(C155="CONTAGEM",IFERROR(VLOOKUP(B155&amp;"|"&amp;C155,'PRODUTO 01'!$C$6:$N$88,9,FALSE),"NÃO HOUVE"),IF(C155="SALDO DO DIA",VLOOKUP(B155&amp;"|"&amp;C155,'PRODUTO 01'!$C$6:$N$88,11,FALSE),IF(C155="COMPRA",SUMIF('PRODUTO 01'!$C$6:$C$88,B155&amp;"|"&amp;C155,'PRODUTO 01'!$E$6:$E$88),SUMIF('PRODUTO 01'!$C$6:$C$88,B155&amp;"|"&amp;C155,'PRODUTO 01'!$I$6:$I$88))))</f>
        <v>NÃO HOUVE</v>
      </c>
      <c r="E155" s="105" t="str">
        <f>IF(C155="CONTAGEM",IFERROR(VLOOKUP(B155&amp;"|"&amp;C155,'PRODUTO 01'!$C$6:$N$88,10,FALSE),"NÃO HOUVE"),IF(C155="SALDO DO DIA",VLOOKUP(B155&amp;"|"&amp;C155,'PRODUTO 01'!$C$6:$N$88,12,FALSE),IF(C155="COMPRA",SUMIF('PRODUTO 01'!$C$6:$C$88,B155&amp;"|"&amp;C155,'PRODUTO 01'!$F$6:$F$88),SUMIF('PRODUTO 01'!$C$6:$C$88,B155&amp;"|"&amp;C155,'PRODUTO 01'!$J$6:$J$88))))</f>
        <v>NÃO HOUVE</v>
      </c>
    </row>
    <row r="156" spans="2:5" x14ac:dyDescent="0.3">
      <c r="B156" s="101">
        <v>37678</v>
      </c>
      <c r="C156" s="99" t="s">
        <v>4</v>
      </c>
      <c r="D156" s="111">
        <f>IF(C156="CONTAGEM",IFERROR(VLOOKUP(B156&amp;"|"&amp;C156,'PRODUTO 01'!$C$6:$N$88,9,FALSE),"NÃO HOUVE"),IF(C156="SALDO DO DIA",VLOOKUP(B156&amp;"|"&amp;C156,'PRODUTO 01'!$C$6:$N$88,11,FALSE),IF(C156="COMPRA",SUMIF('PRODUTO 01'!$C$6:$C$88,B156&amp;"|"&amp;C156,'PRODUTO 01'!$E$6:$E$88),SUMIF('PRODUTO 01'!$C$6:$C$88,B156&amp;"|"&amp;C156,'PRODUTO 01'!$I$6:$I$88))))</f>
        <v>0</v>
      </c>
      <c r="E156" s="102">
        <f>IF(C156="CONTAGEM",IFERROR(VLOOKUP(B156&amp;"|"&amp;C156,'PRODUTO 01'!$C$6:$N$88,10,FALSE),"NÃO HOUVE"),IF(C156="SALDO DO DIA",VLOOKUP(B156&amp;"|"&amp;C156,'PRODUTO 01'!$C$6:$N$88,12,FALSE),IF(C156="COMPRA",SUMIF('PRODUTO 01'!$C$6:$C$88,B156&amp;"|"&amp;C156,'PRODUTO 01'!$F$6:$F$88),SUMIF('PRODUTO 01'!$C$6:$C$88,B156&amp;"|"&amp;C156,'PRODUTO 01'!$J$6:$J$88))))</f>
        <v>0</v>
      </c>
    </row>
    <row r="157" spans="2:5" x14ac:dyDescent="0.3">
      <c r="B157" s="53">
        <v>37678</v>
      </c>
      <c r="C157" s="98" t="s">
        <v>19</v>
      </c>
      <c r="D157" s="89">
        <f>IF(C157="CONTAGEM",IFERROR(VLOOKUP(B157&amp;"|"&amp;C157,'PRODUTO 01'!$C$6:$N$88,9,FALSE),"NÃO HOUVE"),IF(C157="SALDO DO DIA",VLOOKUP(B157&amp;"|"&amp;C157,'PRODUTO 01'!$C$6:$N$88,11,FALSE),IF(C157="COMPRA",SUMIF('PRODUTO 01'!$C$6:$C$88,B157&amp;"|"&amp;C157,'PRODUTO 01'!$E$6:$E$88),SUMIF('PRODUTO 01'!$C$6:$C$88,B157&amp;"|"&amp;C157,'PRODUTO 01'!$I$6:$I$88))))</f>
        <v>0</v>
      </c>
      <c r="E157" s="100">
        <f>IF(C157="CONTAGEM",IFERROR(VLOOKUP(B157&amp;"|"&amp;C157,'PRODUTO 01'!$C$6:$N$88,10,FALSE),"NÃO HOUVE"),IF(C157="SALDO DO DIA",VLOOKUP(B157&amp;"|"&amp;C157,'PRODUTO 01'!$C$6:$N$88,12,FALSE),IF(C157="COMPRA",SUMIF('PRODUTO 01'!$C$6:$C$88,B157&amp;"|"&amp;C157,'PRODUTO 01'!$F$6:$F$88),SUMIF('PRODUTO 01'!$C$6:$C$88,B157&amp;"|"&amp;C157,'PRODUTO 01'!$J$6:$J$88))))</f>
        <v>0</v>
      </c>
    </row>
    <row r="158" spans="2:5" x14ac:dyDescent="0.3">
      <c r="B158" s="101">
        <v>37678</v>
      </c>
      <c r="C158" s="99" t="s">
        <v>20</v>
      </c>
      <c r="D158" s="111">
        <f>IF(C158="CONTAGEM",IFERROR(VLOOKUP(B158&amp;"|"&amp;C158,'PRODUTO 01'!$C$6:$N$88,9,FALSE),"NÃO HOUVE"),IF(C158="SALDO DO DIA",VLOOKUP(B158&amp;"|"&amp;C158,'PRODUTO 01'!$C$6:$N$88,11,FALSE),IF(C158="COMPRA",SUMIF('PRODUTO 01'!$C$6:$C$88,B158&amp;"|"&amp;C158,'PRODUTO 01'!$E$6:$E$88),SUMIF('PRODUTO 01'!$C$6:$C$88,B158&amp;"|"&amp;C158,'PRODUTO 01'!$I$6:$I$88))))</f>
        <v>200</v>
      </c>
      <c r="E158" s="102">
        <f>IF(C158="CONTAGEM",IFERROR(VLOOKUP(B158&amp;"|"&amp;C158,'PRODUTO 01'!$C$6:$N$88,10,FALSE),"NÃO HOUVE"),IF(C158="SALDO DO DIA",VLOOKUP(B158&amp;"|"&amp;C158,'PRODUTO 01'!$C$6:$N$88,12,FALSE),IF(C158="COMPRA",SUMIF('PRODUTO 01'!$C$6:$C$88,B158&amp;"|"&amp;C158,'PRODUTO 01'!$F$6:$F$88),SUMIF('PRODUTO 01'!$C$6:$C$88,B158&amp;"|"&amp;C158,'PRODUTO 01'!$J$6:$J$88))))</f>
        <v>4</v>
      </c>
    </row>
    <row r="159" spans="2:5" x14ac:dyDescent="0.3">
      <c r="B159" s="53">
        <v>37678</v>
      </c>
      <c r="C159" s="98" t="s">
        <v>24</v>
      </c>
      <c r="D159" s="89">
        <f>IF(C159="CONTAGEM",IFERROR(VLOOKUP(B159&amp;"|"&amp;C159,'PRODUTO 01'!$C$6:$N$88,9,FALSE),"NÃO HOUVE"),IF(C159="SALDO DO DIA",VLOOKUP(B159&amp;"|"&amp;C159,'PRODUTO 01'!$C$6:$N$88,11,FALSE),IF(C159="COMPRA",SUMIF('PRODUTO 01'!$C$6:$C$88,B159&amp;"|"&amp;C159,'PRODUTO 01'!$E$6:$E$88),SUMIF('PRODUTO 01'!$C$6:$C$88,B159&amp;"|"&amp;C159,'PRODUTO 01'!$I$6:$I$88))))</f>
        <v>0</v>
      </c>
      <c r="E159" s="100">
        <f>IF(C159="CONTAGEM",IFERROR(VLOOKUP(B159&amp;"|"&amp;C159,'PRODUTO 01'!$C$6:$N$88,10,FALSE),"NÃO HOUVE"),IF(C159="SALDO DO DIA",VLOOKUP(B159&amp;"|"&amp;C159,'PRODUTO 01'!$C$6:$N$88,12,FALSE),IF(C159="COMPRA",SUMIF('PRODUTO 01'!$C$6:$C$88,B159&amp;"|"&amp;C159,'PRODUTO 01'!$F$6:$F$88),SUMIF('PRODUTO 01'!$C$6:$C$88,B159&amp;"|"&amp;C159,'PRODUTO 01'!$J$6:$J$88))))</f>
        <v>0</v>
      </c>
    </row>
    <row r="160" spans="2:5" ht="15" thickBot="1" x14ac:dyDescent="0.35">
      <c r="B160" s="106">
        <v>37678</v>
      </c>
      <c r="C160" s="107" t="s">
        <v>23</v>
      </c>
      <c r="D160" s="112">
        <f>IF(C160="CONTAGEM",IFERROR(VLOOKUP(B160&amp;"|"&amp;C160,'PRODUTO 01'!$C$6:$N$88,9,FALSE),"NÃO HOUVE"),IF(C160="SALDO DO DIA",VLOOKUP(B160&amp;"|"&amp;C160,'PRODUTO 01'!$C$6:$N$88,11,FALSE),IF(C160="COMPRA",SUMIF('PRODUTO 01'!$C$6:$C$88,B160&amp;"|"&amp;C160,'PRODUTO 01'!$E$6:$E$88),SUMIF('PRODUTO 01'!$C$6:$C$88,B160&amp;"|"&amp;C160,'PRODUTO 01'!$I$6:$I$88))))</f>
        <v>350</v>
      </c>
      <c r="E160" s="108">
        <f>IF(C160="CONTAGEM",IFERROR(VLOOKUP(B160&amp;"|"&amp;C160,'PRODUTO 01'!$C$6:$N$88,10,FALSE),"NÃO HOUVE"),IF(C160="SALDO DO DIA",VLOOKUP(B160&amp;"|"&amp;C160,'PRODUTO 01'!$C$6:$N$88,12,FALSE),IF(C160="COMPRA",SUMIF('PRODUTO 01'!$C$6:$C$88,B160&amp;"|"&amp;C160,'PRODUTO 01'!$F$6:$F$88),SUMIF('PRODUTO 01'!$C$6:$C$88,B160&amp;"|"&amp;C160,'PRODUTO 01'!$J$6:$J$88))))</f>
        <v>7</v>
      </c>
    </row>
    <row r="161" spans="2:5" x14ac:dyDescent="0.3">
      <c r="B161" s="103">
        <v>37679</v>
      </c>
      <c r="C161" s="104" t="s">
        <v>6</v>
      </c>
      <c r="D161" s="104" t="str">
        <f>IF(C161="CONTAGEM",IFERROR(VLOOKUP(B161&amp;"|"&amp;C161,'PRODUTO 01'!$C$6:$N$88,9,FALSE),"NÃO HOUVE"),IF(C161="SALDO DO DIA",VLOOKUP(B161&amp;"|"&amp;C161,'PRODUTO 01'!$C$6:$N$88,11,FALSE),IF(C161="COMPRA",SUMIF('PRODUTO 01'!$C$6:$C$88,B161&amp;"|"&amp;C161,'PRODUTO 01'!$E$6:$E$88),SUMIF('PRODUTO 01'!$C$6:$C$88,B161&amp;"|"&amp;C161,'PRODUTO 01'!$I$6:$I$88))))</f>
        <v>NÃO HOUVE</v>
      </c>
      <c r="E161" s="105" t="str">
        <f>IF(C161="CONTAGEM",IFERROR(VLOOKUP(B161&amp;"|"&amp;C161,'PRODUTO 01'!$C$6:$N$88,10,FALSE),"NÃO HOUVE"),IF(C161="SALDO DO DIA",VLOOKUP(B161&amp;"|"&amp;C161,'PRODUTO 01'!$C$6:$N$88,12,FALSE),IF(C161="COMPRA",SUMIF('PRODUTO 01'!$C$6:$C$88,B161&amp;"|"&amp;C161,'PRODUTO 01'!$F$6:$F$88),SUMIF('PRODUTO 01'!$C$6:$C$88,B161&amp;"|"&amp;C161,'PRODUTO 01'!$J$6:$J$88))))</f>
        <v>NÃO HOUVE</v>
      </c>
    </row>
    <row r="162" spans="2:5" x14ac:dyDescent="0.3">
      <c r="B162" s="101">
        <v>37679</v>
      </c>
      <c r="C162" s="99" t="s">
        <v>4</v>
      </c>
      <c r="D162" s="111">
        <f>IF(C162="CONTAGEM",IFERROR(VLOOKUP(B162&amp;"|"&amp;C162,'PRODUTO 01'!$C$6:$N$88,9,FALSE),"NÃO HOUVE"),IF(C162="SALDO DO DIA",VLOOKUP(B162&amp;"|"&amp;C162,'PRODUTO 01'!$C$6:$N$88,11,FALSE),IF(C162="COMPRA",SUMIF('PRODUTO 01'!$C$6:$C$88,B162&amp;"|"&amp;C162,'PRODUTO 01'!$E$6:$E$88),SUMIF('PRODUTO 01'!$C$6:$C$88,B162&amp;"|"&amp;C162,'PRODUTO 01'!$I$6:$I$88))))</f>
        <v>0</v>
      </c>
      <c r="E162" s="102">
        <f>IF(C162="CONTAGEM",IFERROR(VLOOKUP(B162&amp;"|"&amp;C162,'PRODUTO 01'!$C$6:$N$88,10,FALSE),"NÃO HOUVE"),IF(C162="SALDO DO DIA",VLOOKUP(B162&amp;"|"&amp;C162,'PRODUTO 01'!$C$6:$N$88,12,FALSE),IF(C162="COMPRA",SUMIF('PRODUTO 01'!$C$6:$C$88,B162&amp;"|"&amp;C162,'PRODUTO 01'!$F$6:$F$88),SUMIF('PRODUTO 01'!$C$6:$C$88,B162&amp;"|"&amp;C162,'PRODUTO 01'!$J$6:$J$88))))</f>
        <v>0</v>
      </c>
    </row>
    <row r="163" spans="2:5" x14ac:dyDescent="0.3">
      <c r="B163" s="53">
        <v>37679</v>
      </c>
      <c r="C163" s="98" t="s">
        <v>19</v>
      </c>
      <c r="D163" s="89">
        <f>IF(C163="CONTAGEM",IFERROR(VLOOKUP(B163&amp;"|"&amp;C163,'PRODUTO 01'!$C$6:$N$88,9,FALSE),"NÃO HOUVE"),IF(C163="SALDO DO DIA",VLOOKUP(B163&amp;"|"&amp;C163,'PRODUTO 01'!$C$6:$N$88,11,FALSE),IF(C163="COMPRA",SUMIF('PRODUTO 01'!$C$6:$C$88,B163&amp;"|"&amp;C163,'PRODUTO 01'!$E$6:$E$88),SUMIF('PRODUTO 01'!$C$6:$C$88,B163&amp;"|"&amp;C163,'PRODUTO 01'!$I$6:$I$88))))</f>
        <v>0</v>
      </c>
      <c r="E163" s="100">
        <f>IF(C163="CONTAGEM",IFERROR(VLOOKUP(B163&amp;"|"&amp;C163,'PRODUTO 01'!$C$6:$N$88,10,FALSE),"NÃO HOUVE"),IF(C163="SALDO DO DIA",VLOOKUP(B163&amp;"|"&amp;C163,'PRODUTO 01'!$C$6:$N$88,12,FALSE),IF(C163="COMPRA",SUMIF('PRODUTO 01'!$C$6:$C$88,B163&amp;"|"&amp;C163,'PRODUTO 01'!$F$6:$F$88),SUMIF('PRODUTO 01'!$C$6:$C$88,B163&amp;"|"&amp;C163,'PRODUTO 01'!$J$6:$J$88))))</f>
        <v>0</v>
      </c>
    </row>
    <row r="164" spans="2:5" x14ac:dyDescent="0.3">
      <c r="B164" s="101">
        <v>37679</v>
      </c>
      <c r="C164" s="99" t="s">
        <v>20</v>
      </c>
      <c r="D164" s="111">
        <f>IF(C164="CONTAGEM",IFERROR(VLOOKUP(B164&amp;"|"&amp;C164,'PRODUTO 01'!$C$6:$N$88,9,FALSE),"NÃO HOUVE"),IF(C164="SALDO DO DIA",VLOOKUP(B164&amp;"|"&amp;C164,'PRODUTO 01'!$C$6:$N$88,11,FALSE),IF(C164="COMPRA",SUMIF('PRODUTO 01'!$C$6:$C$88,B164&amp;"|"&amp;C164,'PRODUTO 01'!$E$6:$E$88),SUMIF('PRODUTO 01'!$C$6:$C$88,B164&amp;"|"&amp;C164,'PRODUTO 01'!$I$6:$I$88))))</f>
        <v>0</v>
      </c>
      <c r="E164" s="102">
        <f>IF(C164="CONTAGEM",IFERROR(VLOOKUP(B164&amp;"|"&amp;C164,'PRODUTO 01'!$C$6:$N$88,10,FALSE),"NÃO HOUVE"),IF(C164="SALDO DO DIA",VLOOKUP(B164&amp;"|"&amp;C164,'PRODUTO 01'!$C$6:$N$88,12,FALSE),IF(C164="COMPRA",SUMIF('PRODUTO 01'!$C$6:$C$88,B164&amp;"|"&amp;C164,'PRODUTO 01'!$F$6:$F$88),SUMIF('PRODUTO 01'!$C$6:$C$88,B164&amp;"|"&amp;C164,'PRODUTO 01'!$J$6:$J$88))))</f>
        <v>0</v>
      </c>
    </row>
    <row r="165" spans="2:5" x14ac:dyDescent="0.3">
      <c r="B165" s="53">
        <v>37679</v>
      </c>
      <c r="C165" s="98" t="s">
        <v>24</v>
      </c>
      <c r="D165" s="89">
        <f>IF(C165="CONTAGEM",IFERROR(VLOOKUP(B165&amp;"|"&amp;C165,'PRODUTO 01'!$C$6:$N$88,9,FALSE),"NÃO HOUVE"),IF(C165="SALDO DO DIA",VLOOKUP(B165&amp;"|"&amp;C165,'PRODUTO 01'!$C$6:$N$88,11,FALSE),IF(C165="COMPRA",SUMIF('PRODUTO 01'!$C$6:$C$88,B165&amp;"|"&amp;C165,'PRODUTO 01'!$E$6:$E$88),SUMIF('PRODUTO 01'!$C$6:$C$88,B165&amp;"|"&amp;C165,'PRODUTO 01'!$I$6:$I$88))))</f>
        <v>0</v>
      </c>
      <c r="E165" s="100">
        <f>IF(C165="CONTAGEM",IFERROR(VLOOKUP(B165&amp;"|"&amp;C165,'PRODUTO 01'!$C$6:$N$88,10,FALSE),"NÃO HOUVE"),IF(C165="SALDO DO DIA",VLOOKUP(B165&amp;"|"&amp;C165,'PRODUTO 01'!$C$6:$N$88,12,FALSE),IF(C165="COMPRA",SUMIF('PRODUTO 01'!$C$6:$C$88,B165&amp;"|"&amp;C165,'PRODUTO 01'!$F$6:$F$88),SUMIF('PRODUTO 01'!$C$6:$C$88,B165&amp;"|"&amp;C165,'PRODUTO 01'!$J$6:$J$88))))</f>
        <v>0</v>
      </c>
    </row>
    <row r="166" spans="2:5" ht="15" thickBot="1" x14ac:dyDescent="0.35">
      <c r="B166" s="106">
        <v>37679</v>
      </c>
      <c r="C166" s="107" t="s">
        <v>23</v>
      </c>
      <c r="D166" s="112">
        <f>IF(C166="CONTAGEM",IFERROR(VLOOKUP(B166&amp;"|"&amp;C166,'PRODUTO 01'!$C$6:$N$88,9,FALSE),"NÃO HOUVE"),IF(C166="SALDO DO DIA",VLOOKUP(B166&amp;"|"&amp;C166,'PRODUTO 01'!$C$6:$N$88,11,FALSE),IF(C166="COMPRA",SUMIF('PRODUTO 01'!$C$6:$C$88,B166&amp;"|"&amp;C166,'PRODUTO 01'!$E$6:$E$88),SUMIF('PRODUTO 01'!$C$6:$C$88,B166&amp;"|"&amp;C166,'PRODUTO 01'!$I$6:$I$88))))</f>
        <v>350</v>
      </c>
      <c r="E166" s="108">
        <f>IF(C166="CONTAGEM",IFERROR(VLOOKUP(B166&amp;"|"&amp;C166,'PRODUTO 01'!$C$6:$N$88,10,FALSE),"NÃO HOUVE"),IF(C166="SALDO DO DIA",VLOOKUP(B166&amp;"|"&amp;C166,'PRODUTO 01'!$C$6:$N$88,12,FALSE),IF(C166="COMPRA",SUMIF('PRODUTO 01'!$C$6:$C$88,B166&amp;"|"&amp;C166,'PRODUTO 01'!$F$6:$F$88),SUMIF('PRODUTO 01'!$C$6:$C$88,B166&amp;"|"&amp;C166,'PRODUTO 01'!$J$6:$J$88))))</f>
        <v>7</v>
      </c>
    </row>
    <row r="167" spans="2:5" x14ac:dyDescent="0.3">
      <c r="B167" s="103">
        <v>37680</v>
      </c>
      <c r="C167" s="104" t="s">
        <v>6</v>
      </c>
      <c r="D167" s="104" t="str">
        <f>IF(C167="CONTAGEM",IFERROR(VLOOKUP(B167&amp;"|"&amp;C167,'PRODUTO 01'!$C$6:$N$88,9,FALSE),"NÃO HOUVE"),IF(C167="SALDO DO DIA",VLOOKUP(B167&amp;"|"&amp;C167,'PRODUTO 01'!$C$6:$N$88,11,FALSE),IF(C167="COMPRA",SUMIF('PRODUTO 01'!$C$6:$C$88,B167&amp;"|"&amp;C167,'PRODUTO 01'!$E$6:$E$88),SUMIF('PRODUTO 01'!$C$6:$C$88,B167&amp;"|"&amp;C167,'PRODUTO 01'!$I$6:$I$88))))</f>
        <v>NÃO HOUVE</v>
      </c>
      <c r="E167" s="105" t="str">
        <f>IF(C167="CONTAGEM",IFERROR(VLOOKUP(B167&amp;"|"&amp;C167,'PRODUTO 01'!$C$6:$N$88,10,FALSE),"NÃO HOUVE"),IF(C167="SALDO DO DIA",VLOOKUP(B167&amp;"|"&amp;C167,'PRODUTO 01'!$C$6:$N$88,12,FALSE),IF(C167="COMPRA",SUMIF('PRODUTO 01'!$C$6:$C$88,B167&amp;"|"&amp;C167,'PRODUTO 01'!$F$6:$F$88),SUMIF('PRODUTO 01'!$C$6:$C$88,B167&amp;"|"&amp;C167,'PRODUTO 01'!$J$6:$J$88))))</f>
        <v>NÃO HOUVE</v>
      </c>
    </row>
    <row r="168" spans="2:5" x14ac:dyDescent="0.3">
      <c r="B168" s="101">
        <v>37680</v>
      </c>
      <c r="C168" s="99" t="s">
        <v>4</v>
      </c>
      <c r="D168" s="111">
        <f>IF(C168="CONTAGEM",IFERROR(VLOOKUP(B168&amp;"|"&amp;C168,'PRODUTO 01'!$C$6:$N$88,9,FALSE),"NÃO HOUVE"),IF(C168="SALDO DO DIA",VLOOKUP(B168&amp;"|"&amp;C168,'PRODUTO 01'!$C$6:$N$88,11,FALSE),IF(C168="COMPRA",SUMIF('PRODUTO 01'!$C$6:$C$88,B168&amp;"|"&amp;C168,'PRODUTO 01'!$E$6:$E$88),SUMIF('PRODUTO 01'!$C$6:$C$88,B168&amp;"|"&amp;C168,'PRODUTO 01'!$I$6:$I$88))))</f>
        <v>8550</v>
      </c>
      <c r="E168" s="102">
        <f>IF(C168="CONTAGEM",IFERROR(VLOOKUP(B168&amp;"|"&amp;C168,'PRODUTO 01'!$C$6:$N$88,10,FALSE),"NÃO HOUVE"),IF(C168="SALDO DO DIA",VLOOKUP(B168&amp;"|"&amp;C168,'PRODUTO 01'!$C$6:$N$88,12,FALSE),IF(C168="COMPRA",SUMIF('PRODUTO 01'!$C$6:$C$88,B168&amp;"|"&amp;C168,'PRODUTO 01'!$F$6:$F$88),SUMIF('PRODUTO 01'!$C$6:$C$88,B168&amp;"|"&amp;C168,'PRODUTO 01'!$J$6:$J$88))))</f>
        <v>171</v>
      </c>
    </row>
    <row r="169" spans="2:5" x14ac:dyDescent="0.3">
      <c r="B169" s="53">
        <v>37680</v>
      </c>
      <c r="C169" s="98" t="s">
        <v>19</v>
      </c>
      <c r="D169" s="89">
        <f>IF(C169="CONTAGEM",IFERROR(VLOOKUP(B169&amp;"|"&amp;C169,'PRODUTO 01'!$C$6:$N$88,9,FALSE),"NÃO HOUVE"),IF(C169="SALDO DO DIA",VLOOKUP(B169&amp;"|"&amp;C169,'PRODUTO 01'!$C$6:$N$88,11,FALSE),IF(C169="COMPRA",SUMIF('PRODUTO 01'!$C$6:$C$88,B169&amp;"|"&amp;C169,'PRODUTO 01'!$E$6:$E$88),SUMIF('PRODUTO 01'!$C$6:$C$88,B169&amp;"|"&amp;C169,'PRODUTO 01'!$I$6:$I$88))))</f>
        <v>13350</v>
      </c>
      <c r="E169" s="100">
        <f>IF(C169="CONTAGEM",IFERROR(VLOOKUP(B169&amp;"|"&amp;C169,'PRODUTO 01'!$C$6:$N$88,10,FALSE),"NÃO HOUVE"),IF(C169="SALDO DO DIA",VLOOKUP(B169&amp;"|"&amp;C169,'PRODUTO 01'!$C$6:$N$88,12,FALSE),IF(C169="COMPRA",SUMIF('PRODUTO 01'!$C$6:$C$88,B169&amp;"|"&amp;C169,'PRODUTO 01'!$F$6:$F$88),SUMIF('PRODUTO 01'!$C$6:$C$88,B169&amp;"|"&amp;C169,'PRODUTO 01'!$J$6:$J$88))))</f>
        <v>267</v>
      </c>
    </row>
    <row r="170" spans="2:5" x14ac:dyDescent="0.3">
      <c r="B170" s="101">
        <v>37680</v>
      </c>
      <c r="C170" s="99" t="s">
        <v>20</v>
      </c>
      <c r="D170" s="111">
        <f>IF(C170="CONTAGEM",IFERROR(VLOOKUP(B170&amp;"|"&amp;C170,'PRODUTO 01'!$C$6:$N$88,9,FALSE),"NÃO HOUVE"),IF(C170="SALDO DO DIA",VLOOKUP(B170&amp;"|"&amp;C170,'PRODUTO 01'!$C$6:$N$88,11,FALSE),IF(C170="COMPRA",SUMIF('PRODUTO 01'!$C$6:$C$88,B170&amp;"|"&amp;C170,'PRODUTO 01'!$E$6:$E$88),SUMIF('PRODUTO 01'!$C$6:$C$88,B170&amp;"|"&amp;C170,'PRODUTO 01'!$I$6:$I$88))))</f>
        <v>0</v>
      </c>
      <c r="E170" s="102">
        <f>IF(C170="CONTAGEM",IFERROR(VLOOKUP(B170&amp;"|"&amp;C170,'PRODUTO 01'!$C$6:$N$88,10,FALSE),"NÃO HOUVE"),IF(C170="SALDO DO DIA",VLOOKUP(B170&amp;"|"&amp;C170,'PRODUTO 01'!$C$6:$N$88,12,FALSE),IF(C170="COMPRA",SUMIF('PRODUTO 01'!$C$6:$C$88,B170&amp;"|"&amp;C170,'PRODUTO 01'!$F$6:$F$88),SUMIF('PRODUTO 01'!$C$6:$C$88,B170&amp;"|"&amp;C170,'PRODUTO 01'!$J$6:$J$88))))</f>
        <v>0</v>
      </c>
    </row>
    <row r="171" spans="2:5" x14ac:dyDescent="0.3">
      <c r="B171" s="53">
        <v>37680</v>
      </c>
      <c r="C171" s="98" t="s">
        <v>24</v>
      </c>
      <c r="D171" s="89">
        <f>IF(C171="CONTAGEM",IFERROR(VLOOKUP(B171&amp;"|"&amp;C171,'PRODUTO 01'!$C$6:$N$88,9,FALSE),"NÃO HOUVE"),IF(C171="SALDO DO DIA",VLOOKUP(B171&amp;"|"&amp;C171,'PRODUTO 01'!$C$6:$N$88,11,FALSE),IF(C171="COMPRA",SUMIF('PRODUTO 01'!$C$6:$C$88,B171&amp;"|"&amp;C171,'PRODUTO 01'!$E$6:$E$88),SUMIF('PRODUTO 01'!$C$6:$C$88,B171&amp;"|"&amp;C171,'PRODUTO 01'!$I$6:$I$88))))</f>
        <v>0</v>
      </c>
      <c r="E171" s="100">
        <f>IF(C171="CONTAGEM",IFERROR(VLOOKUP(B171&amp;"|"&amp;C171,'PRODUTO 01'!$C$6:$N$88,10,FALSE),"NÃO HOUVE"),IF(C171="SALDO DO DIA",VLOOKUP(B171&amp;"|"&amp;C171,'PRODUTO 01'!$C$6:$N$88,12,FALSE),IF(C171="COMPRA",SUMIF('PRODUTO 01'!$C$6:$C$88,B171&amp;"|"&amp;C171,'PRODUTO 01'!$F$6:$F$88),SUMIF('PRODUTO 01'!$C$6:$C$88,B171&amp;"|"&amp;C171,'PRODUTO 01'!$J$6:$J$88))))</f>
        <v>0</v>
      </c>
    </row>
    <row r="172" spans="2:5" ht="15" thickBot="1" x14ac:dyDescent="0.35">
      <c r="B172" s="106">
        <v>37680</v>
      </c>
      <c r="C172" s="107" t="s">
        <v>23</v>
      </c>
      <c r="D172" s="112">
        <f>IF(C172="CONTAGEM",IFERROR(VLOOKUP(B172&amp;"|"&amp;C172,'PRODUTO 01'!$C$6:$N$88,9,FALSE),"NÃO HOUVE"),IF(C172="SALDO DO DIA",VLOOKUP(B172&amp;"|"&amp;C172,'PRODUTO 01'!$C$6:$N$88,11,FALSE),IF(C172="COMPRA",SUMIF('PRODUTO 01'!$C$6:$C$88,B172&amp;"|"&amp;C172,'PRODUTO 01'!$E$6:$E$88),SUMIF('PRODUTO 01'!$C$6:$C$88,B172&amp;"|"&amp;C172,'PRODUTO 01'!$I$6:$I$88))))</f>
        <v>5150</v>
      </c>
      <c r="E172" s="108">
        <f>IF(C172="CONTAGEM",IFERROR(VLOOKUP(B172&amp;"|"&amp;C172,'PRODUTO 01'!$C$6:$N$88,10,FALSE),"NÃO HOUVE"),IF(C172="SALDO DO DIA",VLOOKUP(B172&amp;"|"&amp;C172,'PRODUTO 01'!$C$6:$N$88,12,FALSE),IF(C172="COMPRA",SUMIF('PRODUTO 01'!$C$6:$C$88,B172&amp;"|"&amp;C172,'PRODUTO 01'!$F$6:$F$88),SUMIF('PRODUTO 01'!$C$6:$C$88,B172&amp;"|"&amp;C172,'PRODUTO 01'!$J$6:$J$88))))</f>
        <v>103</v>
      </c>
    </row>
    <row r="173" spans="2:5" x14ac:dyDescent="0.3">
      <c r="B173" s="93"/>
    </row>
    <row r="174" spans="2:5" x14ac:dyDescent="0.3">
      <c r="B174" s="93"/>
    </row>
    <row r="175" spans="2:5" x14ac:dyDescent="0.3">
      <c r="B175" s="93"/>
    </row>
    <row r="176" spans="2:5" x14ac:dyDescent="0.3">
      <c r="B176" s="93"/>
    </row>
    <row r="177" spans="2:2" x14ac:dyDescent="0.3">
      <c r="B177" s="93"/>
    </row>
    <row r="178" spans="2:2" x14ac:dyDescent="0.3">
      <c r="B178" s="93"/>
    </row>
    <row r="179" spans="2:2" x14ac:dyDescent="0.3">
      <c r="B179" s="93"/>
    </row>
    <row r="180" spans="2:2" x14ac:dyDescent="0.3">
      <c r="B180" s="93"/>
    </row>
    <row r="181" spans="2:2" x14ac:dyDescent="0.3">
      <c r="B181" s="93"/>
    </row>
    <row r="182" spans="2:2" x14ac:dyDescent="0.3">
      <c r="B182" s="93"/>
    </row>
    <row r="183" spans="2:2" x14ac:dyDescent="0.3">
      <c r="B183" s="93"/>
    </row>
    <row r="184" spans="2:2" x14ac:dyDescent="0.3">
      <c r="B184" s="93"/>
    </row>
    <row r="185" spans="2:2" x14ac:dyDescent="0.3">
      <c r="B185" s="93"/>
    </row>
    <row r="186" spans="2:2" x14ac:dyDescent="0.3">
      <c r="B186" s="93"/>
    </row>
    <row r="187" spans="2:2" x14ac:dyDescent="0.3">
      <c r="B187" s="93"/>
    </row>
    <row r="188" spans="2:2" x14ac:dyDescent="0.3">
      <c r="B188" s="93"/>
    </row>
    <row r="189" spans="2:2" x14ac:dyDescent="0.3">
      <c r="B189" s="93"/>
    </row>
    <row r="190" spans="2:2" x14ac:dyDescent="0.3">
      <c r="B190" s="93"/>
    </row>
    <row r="191" spans="2:2" x14ac:dyDescent="0.3">
      <c r="B191" s="93"/>
    </row>
    <row r="192" spans="2:2" x14ac:dyDescent="0.3">
      <c r="B192" s="93"/>
    </row>
    <row r="193" spans="2:2" x14ac:dyDescent="0.3">
      <c r="B193" s="93"/>
    </row>
    <row r="194" spans="2:2" x14ac:dyDescent="0.3">
      <c r="B194" s="93"/>
    </row>
    <row r="195" spans="2:2" x14ac:dyDescent="0.3">
      <c r="B195" s="93"/>
    </row>
    <row r="196" spans="2:2" x14ac:dyDescent="0.3">
      <c r="B196" s="93"/>
    </row>
    <row r="197" spans="2:2" x14ac:dyDescent="0.3">
      <c r="B197" s="93"/>
    </row>
    <row r="198" spans="2:2" x14ac:dyDescent="0.3">
      <c r="B198" s="93"/>
    </row>
    <row r="199" spans="2:2" x14ac:dyDescent="0.3">
      <c r="B199" s="93"/>
    </row>
    <row r="200" spans="2:2" x14ac:dyDescent="0.3">
      <c r="B200" s="93"/>
    </row>
    <row r="201" spans="2:2" x14ac:dyDescent="0.3">
      <c r="B201" s="93"/>
    </row>
    <row r="202" spans="2:2" x14ac:dyDescent="0.3">
      <c r="B202" s="93"/>
    </row>
    <row r="203" spans="2:2" x14ac:dyDescent="0.3">
      <c r="B203" s="93"/>
    </row>
    <row r="204" spans="2:2" x14ac:dyDescent="0.3">
      <c r="B204" s="93"/>
    </row>
    <row r="205" spans="2:2" x14ac:dyDescent="0.3">
      <c r="B205" s="93"/>
    </row>
    <row r="206" spans="2:2" x14ac:dyDescent="0.3">
      <c r="B206" s="93"/>
    </row>
    <row r="207" spans="2:2" x14ac:dyDescent="0.3">
      <c r="B207" s="93"/>
    </row>
    <row r="208" spans="2:2" x14ac:dyDescent="0.3">
      <c r="B208" s="93"/>
    </row>
    <row r="209" spans="2:2" x14ac:dyDescent="0.3">
      <c r="B209" s="93"/>
    </row>
    <row r="210" spans="2:2" x14ac:dyDescent="0.3">
      <c r="B210" s="93"/>
    </row>
    <row r="211" spans="2:2" x14ac:dyDescent="0.3">
      <c r="B211" s="93"/>
    </row>
    <row r="212" spans="2:2" x14ac:dyDescent="0.3">
      <c r="B212" s="93"/>
    </row>
    <row r="213" spans="2:2" x14ac:dyDescent="0.3">
      <c r="B213" s="93"/>
    </row>
    <row r="214" spans="2:2" x14ac:dyDescent="0.3">
      <c r="B214" s="93"/>
    </row>
    <row r="215" spans="2:2" x14ac:dyDescent="0.3">
      <c r="B215" s="93"/>
    </row>
    <row r="216" spans="2:2" x14ac:dyDescent="0.3">
      <c r="B216" s="93"/>
    </row>
    <row r="217" spans="2:2" x14ac:dyDescent="0.3">
      <c r="B217" s="93"/>
    </row>
    <row r="218" spans="2:2" x14ac:dyDescent="0.3">
      <c r="B218" s="93"/>
    </row>
    <row r="219" spans="2:2" x14ac:dyDescent="0.3">
      <c r="B219" s="93"/>
    </row>
    <row r="220" spans="2:2" x14ac:dyDescent="0.3">
      <c r="B220" s="93"/>
    </row>
    <row r="221" spans="2:2" x14ac:dyDescent="0.3">
      <c r="B221" s="93"/>
    </row>
    <row r="222" spans="2:2" x14ac:dyDescent="0.3">
      <c r="B222" s="93"/>
    </row>
    <row r="223" spans="2:2" x14ac:dyDescent="0.3">
      <c r="B223" s="93"/>
    </row>
    <row r="224" spans="2:2" x14ac:dyDescent="0.3">
      <c r="B224" s="93"/>
    </row>
    <row r="225" spans="2:2" x14ac:dyDescent="0.3">
      <c r="B225" s="93"/>
    </row>
    <row r="226" spans="2:2" x14ac:dyDescent="0.3">
      <c r="B226" s="93"/>
    </row>
    <row r="227" spans="2:2" x14ac:dyDescent="0.3">
      <c r="B227" s="93"/>
    </row>
    <row r="228" spans="2:2" x14ac:dyDescent="0.3">
      <c r="B228" s="93"/>
    </row>
    <row r="229" spans="2:2" x14ac:dyDescent="0.3">
      <c r="B229" s="93"/>
    </row>
    <row r="230" spans="2:2" x14ac:dyDescent="0.3">
      <c r="B230" s="93"/>
    </row>
    <row r="231" spans="2:2" x14ac:dyDescent="0.3">
      <c r="B231" s="93"/>
    </row>
    <row r="232" spans="2:2" x14ac:dyDescent="0.3">
      <c r="B232" s="93"/>
    </row>
    <row r="233" spans="2:2" x14ac:dyDescent="0.3">
      <c r="B233" s="93"/>
    </row>
    <row r="234" spans="2:2" x14ac:dyDescent="0.3">
      <c r="B234" s="93"/>
    </row>
    <row r="235" spans="2:2" x14ac:dyDescent="0.3">
      <c r="B235" s="93"/>
    </row>
    <row r="236" spans="2:2" x14ac:dyDescent="0.3">
      <c r="B236" s="93"/>
    </row>
    <row r="237" spans="2:2" x14ac:dyDescent="0.3">
      <c r="B237" s="93"/>
    </row>
    <row r="238" spans="2:2" x14ac:dyDescent="0.3">
      <c r="B238" s="93"/>
    </row>
    <row r="239" spans="2:2" x14ac:dyDescent="0.3">
      <c r="B239" s="93"/>
    </row>
    <row r="240" spans="2:2" x14ac:dyDescent="0.3">
      <c r="B240" s="93"/>
    </row>
    <row r="241" spans="2:2" x14ac:dyDescent="0.3">
      <c r="B241" s="93"/>
    </row>
    <row r="242" spans="2:2" x14ac:dyDescent="0.3">
      <c r="B242" s="93"/>
    </row>
    <row r="243" spans="2:2" x14ac:dyDescent="0.3">
      <c r="B243" s="93"/>
    </row>
    <row r="244" spans="2:2" x14ac:dyDescent="0.3">
      <c r="B244" s="93"/>
    </row>
    <row r="245" spans="2:2" x14ac:dyDescent="0.3">
      <c r="B245" s="93"/>
    </row>
    <row r="246" spans="2:2" x14ac:dyDescent="0.3">
      <c r="B246" s="93"/>
    </row>
    <row r="247" spans="2:2" x14ac:dyDescent="0.3">
      <c r="B247" s="93"/>
    </row>
    <row r="248" spans="2:2" x14ac:dyDescent="0.3">
      <c r="B248" s="93"/>
    </row>
    <row r="249" spans="2:2" x14ac:dyDescent="0.3">
      <c r="B249" s="93"/>
    </row>
    <row r="250" spans="2:2" x14ac:dyDescent="0.3">
      <c r="B250" s="93"/>
    </row>
    <row r="251" spans="2:2" x14ac:dyDescent="0.3">
      <c r="B251" s="93"/>
    </row>
    <row r="252" spans="2:2" x14ac:dyDescent="0.3">
      <c r="B252" s="93"/>
    </row>
    <row r="253" spans="2:2" x14ac:dyDescent="0.3">
      <c r="B253" s="93"/>
    </row>
    <row r="254" spans="2:2" x14ac:dyDescent="0.3">
      <c r="B254" s="93"/>
    </row>
    <row r="255" spans="2:2" x14ac:dyDescent="0.3">
      <c r="B255" s="93"/>
    </row>
    <row r="256" spans="2:2" x14ac:dyDescent="0.3">
      <c r="B256" s="93"/>
    </row>
    <row r="257" spans="2:2" x14ac:dyDescent="0.3">
      <c r="B257" s="93"/>
    </row>
    <row r="258" spans="2:2" x14ac:dyDescent="0.3">
      <c r="B258" s="93"/>
    </row>
    <row r="259" spans="2:2" x14ac:dyDescent="0.3">
      <c r="B259" s="93"/>
    </row>
    <row r="260" spans="2:2" x14ac:dyDescent="0.3">
      <c r="B260" s="93"/>
    </row>
    <row r="261" spans="2:2" x14ac:dyDescent="0.3">
      <c r="B261" s="93"/>
    </row>
    <row r="262" spans="2:2" x14ac:dyDescent="0.3">
      <c r="B262" s="93"/>
    </row>
    <row r="263" spans="2:2" x14ac:dyDescent="0.3">
      <c r="B263" s="93"/>
    </row>
    <row r="264" spans="2:2" x14ac:dyDescent="0.3">
      <c r="B264" s="93"/>
    </row>
    <row r="265" spans="2:2" x14ac:dyDescent="0.3">
      <c r="B265" s="93"/>
    </row>
    <row r="266" spans="2:2" x14ac:dyDescent="0.3">
      <c r="B266" s="93"/>
    </row>
    <row r="267" spans="2:2" x14ac:dyDescent="0.3">
      <c r="B267" s="93"/>
    </row>
    <row r="268" spans="2:2" x14ac:dyDescent="0.3">
      <c r="B268" s="93"/>
    </row>
    <row r="269" spans="2:2" x14ac:dyDescent="0.3">
      <c r="B269" s="93"/>
    </row>
    <row r="270" spans="2:2" x14ac:dyDescent="0.3">
      <c r="B270" s="93"/>
    </row>
    <row r="271" spans="2:2" x14ac:dyDescent="0.3">
      <c r="B271" s="93"/>
    </row>
    <row r="272" spans="2:2" x14ac:dyDescent="0.3">
      <c r="B272" s="93"/>
    </row>
    <row r="273" spans="2:2" x14ac:dyDescent="0.3">
      <c r="B273" s="93"/>
    </row>
    <row r="274" spans="2:2" x14ac:dyDescent="0.3">
      <c r="B274" s="93"/>
    </row>
    <row r="275" spans="2:2" x14ac:dyDescent="0.3">
      <c r="B275" s="93"/>
    </row>
    <row r="276" spans="2:2" x14ac:dyDescent="0.3">
      <c r="B276" s="93"/>
    </row>
    <row r="277" spans="2:2" x14ac:dyDescent="0.3">
      <c r="B277" s="93"/>
    </row>
    <row r="278" spans="2:2" x14ac:dyDescent="0.3">
      <c r="B278" s="93"/>
    </row>
    <row r="279" spans="2:2" x14ac:dyDescent="0.3">
      <c r="B279" s="93"/>
    </row>
    <row r="280" spans="2:2" x14ac:dyDescent="0.3">
      <c r="B280" s="93"/>
    </row>
    <row r="281" spans="2:2" x14ac:dyDescent="0.3">
      <c r="B281" s="93"/>
    </row>
    <row r="282" spans="2:2" x14ac:dyDescent="0.3">
      <c r="B282" s="93"/>
    </row>
    <row r="283" spans="2:2" x14ac:dyDescent="0.3">
      <c r="B283" s="93"/>
    </row>
    <row r="284" spans="2:2" x14ac:dyDescent="0.3">
      <c r="B284" s="93"/>
    </row>
    <row r="285" spans="2:2" x14ac:dyDescent="0.3">
      <c r="B285" s="93"/>
    </row>
    <row r="286" spans="2:2" x14ac:dyDescent="0.3">
      <c r="B286" s="93"/>
    </row>
    <row r="287" spans="2:2" x14ac:dyDescent="0.3">
      <c r="B287" s="93"/>
    </row>
    <row r="288" spans="2:2" x14ac:dyDescent="0.3">
      <c r="B288" s="93"/>
    </row>
    <row r="289" spans="2:2" x14ac:dyDescent="0.3">
      <c r="B289" s="93"/>
    </row>
    <row r="290" spans="2:2" x14ac:dyDescent="0.3">
      <c r="B290" s="93"/>
    </row>
    <row r="291" spans="2:2" x14ac:dyDescent="0.3">
      <c r="B291" s="93"/>
    </row>
    <row r="292" spans="2:2" x14ac:dyDescent="0.3">
      <c r="B292" s="93"/>
    </row>
    <row r="293" spans="2:2" x14ac:dyDescent="0.3">
      <c r="B293" s="93"/>
    </row>
    <row r="294" spans="2:2" x14ac:dyDescent="0.3">
      <c r="B294" s="93"/>
    </row>
    <row r="295" spans="2:2" x14ac:dyDescent="0.3">
      <c r="B295" s="93"/>
    </row>
    <row r="296" spans="2:2" x14ac:dyDescent="0.3">
      <c r="B296" s="93"/>
    </row>
    <row r="297" spans="2:2" x14ac:dyDescent="0.3">
      <c r="B297" s="93"/>
    </row>
    <row r="298" spans="2:2" x14ac:dyDescent="0.3">
      <c r="B298" s="93"/>
    </row>
    <row r="299" spans="2:2" x14ac:dyDescent="0.3">
      <c r="B299" s="93"/>
    </row>
    <row r="300" spans="2:2" x14ac:dyDescent="0.3">
      <c r="B300" s="93"/>
    </row>
    <row r="301" spans="2:2" x14ac:dyDescent="0.3">
      <c r="B301" s="93"/>
    </row>
    <row r="302" spans="2:2" x14ac:dyDescent="0.3">
      <c r="B302" s="93"/>
    </row>
    <row r="303" spans="2:2" x14ac:dyDescent="0.3">
      <c r="B303" s="93"/>
    </row>
    <row r="304" spans="2:2" x14ac:dyDescent="0.3">
      <c r="B304" s="93"/>
    </row>
    <row r="305" spans="2:2" x14ac:dyDescent="0.3">
      <c r="B305" s="93"/>
    </row>
    <row r="306" spans="2:2" x14ac:dyDescent="0.3">
      <c r="B306" s="93"/>
    </row>
    <row r="307" spans="2:2" x14ac:dyDescent="0.3">
      <c r="B307" s="93"/>
    </row>
    <row r="308" spans="2:2" x14ac:dyDescent="0.3">
      <c r="B308" s="93"/>
    </row>
    <row r="309" spans="2:2" x14ac:dyDescent="0.3">
      <c r="B309" s="93"/>
    </row>
    <row r="310" spans="2:2" x14ac:dyDescent="0.3">
      <c r="B310" s="93"/>
    </row>
    <row r="311" spans="2:2" x14ac:dyDescent="0.3">
      <c r="B311" s="93"/>
    </row>
    <row r="312" spans="2:2" x14ac:dyDescent="0.3">
      <c r="B312" s="93"/>
    </row>
    <row r="313" spans="2:2" x14ac:dyDescent="0.3">
      <c r="B313" s="93"/>
    </row>
    <row r="314" spans="2:2" x14ac:dyDescent="0.3">
      <c r="B314" s="93"/>
    </row>
    <row r="315" spans="2:2" x14ac:dyDescent="0.3">
      <c r="B315" s="93"/>
    </row>
    <row r="316" spans="2:2" x14ac:dyDescent="0.3">
      <c r="B316" s="93"/>
    </row>
    <row r="317" spans="2:2" x14ac:dyDescent="0.3">
      <c r="B317" s="93"/>
    </row>
    <row r="318" spans="2:2" x14ac:dyDescent="0.3">
      <c r="B318" s="93"/>
    </row>
    <row r="319" spans="2:2" x14ac:dyDescent="0.3">
      <c r="B319" s="93"/>
    </row>
    <row r="320" spans="2:2" x14ac:dyDescent="0.3">
      <c r="B320" s="93"/>
    </row>
    <row r="321" spans="2:2" x14ac:dyDescent="0.3">
      <c r="B321" s="93"/>
    </row>
    <row r="322" spans="2:2" x14ac:dyDescent="0.3">
      <c r="B322" s="93"/>
    </row>
    <row r="323" spans="2:2" x14ac:dyDescent="0.3">
      <c r="B323" s="93"/>
    </row>
    <row r="324" spans="2:2" x14ac:dyDescent="0.3">
      <c r="B324" s="93"/>
    </row>
    <row r="325" spans="2:2" x14ac:dyDescent="0.3">
      <c r="B325" s="93"/>
    </row>
    <row r="326" spans="2:2" x14ac:dyDescent="0.3">
      <c r="B326" s="93"/>
    </row>
    <row r="327" spans="2:2" x14ac:dyDescent="0.3">
      <c r="B327" s="93"/>
    </row>
    <row r="328" spans="2:2" x14ac:dyDescent="0.3">
      <c r="B328" s="93"/>
    </row>
    <row r="329" spans="2:2" x14ac:dyDescent="0.3">
      <c r="B329" s="93"/>
    </row>
    <row r="330" spans="2:2" x14ac:dyDescent="0.3">
      <c r="B330" s="93"/>
    </row>
    <row r="331" spans="2:2" x14ac:dyDescent="0.3">
      <c r="B331" s="93"/>
    </row>
    <row r="332" spans="2:2" x14ac:dyDescent="0.3">
      <c r="B332" s="93"/>
    </row>
    <row r="333" spans="2:2" x14ac:dyDescent="0.3">
      <c r="B333" s="93"/>
    </row>
    <row r="334" spans="2:2" x14ac:dyDescent="0.3">
      <c r="B334" s="93"/>
    </row>
    <row r="335" spans="2:2" x14ac:dyDescent="0.3">
      <c r="B335" s="93"/>
    </row>
    <row r="336" spans="2:2" x14ac:dyDescent="0.3">
      <c r="B336" s="93"/>
    </row>
    <row r="337" spans="2:2" x14ac:dyDescent="0.3">
      <c r="B337" s="93"/>
    </row>
    <row r="338" spans="2:2" x14ac:dyDescent="0.3">
      <c r="B338" s="93"/>
    </row>
    <row r="339" spans="2:2" x14ac:dyDescent="0.3">
      <c r="B339" s="93"/>
    </row>
    <row r="340" spans="2:2" x14ac:dyDescent="0.3">
      <c r="B340" s="93"/>
    </row>
    <row r="341" spans="2:2" x14ac:dyDescent="0.3">
      <c r="B341" s="93"/>
    </row>
  </sheetData>
  <mergeCells count="2">
    <mergeCell ref="B3:E3"/>
    <mergeCell ref="G3:J3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3851A-A093-4D95-8A1B-559A3A6F1007}">
  <dimension ref="B1:P98"/>
  <sheetViews>
    <sheetView workbookViewId="0"/>
  </sheetViews>
  <sheetFormatPr defaultRowHeight="14.4" x14ac:dyDescent="0.3"/>
  <cols>
    <col min="1" max="1" width="1.296875" customWidth="1"/>
    <col min="2" max="2" width="10.69921875" style="9" bestFit="1" customWidth="1"/>
    <col min="3" max="3" width="19.8984375" style="9" hidden="1" customWidth="1"/>
    <col min="4" max="4" width="13.69921875" style="9" bestFit="1" customWidth="1"/>
    <col min="5" max="5" width="12.296875" style="9" bestFit="1" customWidth="1"/>
    <col min="6" max="6" width="9.69921875" style="9" bestFit="1" customWidth="1"/>
    <col min="7" max="7" width="9.69921875" style="9" customWidth="1"/>
    <col min="8" max="8" width="10.59765625" style="9" bestFit="1" customWidth="1"/>
    <col min="9" max="9" width="9.09765625" style="9"/>
    <col min="10" max="10" width="10.59765625" style="9" customWidth="1"/>
    <col min="11" max="11" width="10.59765625" style="9" bestFit="1" customWidth="1"/>
    <col min="12" max="12" width="12.796875" style="9" bestFit="1" customWidth="1"/>
    <col min="13" max="14" width="13.69921875" customWidth="1"/>
    <col min="15" max="16" width="13.19921875" customWidth="1"/>
  </cols>
  <sheetData>
    <row r="1" spans="2:16" ht="115.5" customHeight="1" x14ac:dyDescent="0.3"/>
    <row r="2" spans="2:16" ht="4.5" customHeight="1" thickBot="1" x14ac:dyDescent="0.35"/>
    <row r="3" spans="2:16" ht="18.45" thickBot="1" x14ac:dyDescent="0.4">
      <c r="B3" s="178" t="s">
        <v>68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80"/>
    </row>
    <row r="4" spans="2:16" ht="15" customHeight="1" thickBot="1" x14ac:dyDescent="0.35">
      <c r="B4" s="181" t="s">
        <v>0</v>
      </c>
      <c r="C4" s="168" t="s">
        <v>27</v>
      </c>
      <c r="D4" s="181" t="s">
        <v>64</v>
      </c>
      <c r="E4" s="172" t="s">
        <v>59</v>
      </c>
      <c r="F4" s="173"/>
      <c r="G4" s="173"/>
      <c r="H4" s="174"/>
      <c r="I4" s="175" t="s">
        <v>60</v>
      </c>
      <c r="J4" s="176"/>
      <c r="K4" s="176"/>
      <c r="L4" s="177"/>
      <c r="M4" s="183" t="s">
        <v>3</v>
      </c>
      <c r="N4" s="184"/>
      <c r="O4" s="170" t="s">
        <v>10</v>
      </c>
      <c r="P4" s="171"/>
    </row>
    <row r="5" spans="2:16" ht="15" thickBot="1" x14ac:dyDescent="0.35">
      <c r="B5" s="182"/>
      <c r="C5" s="169"/>
      <c r="D5" s="182"/>
      <c r="E5" s="5" t="s">
        <v>2</v>
      </c>
      <c r="F5" s="1" t="s">
        <v>5</v>
      </c>
      <c r="G5" s="1" t="s">
        <v>9</v>
      </c>
      <c r="H5" s="1" t="s">
        <v>51</v>
      </c>
      <c r="I5" s="2" t="s">
        <v>2</v>
      </c>
      <c r="J5" s="2" t="s">
        <v>5</v>
      </c>
      <c r="K5" s="2" t="s">
        <v>8</v>
      </c>
      <c r="L5" s="2" t="s">
        <v>52</v>
      </c>
      <c r="M5" s="3" t="s">
        <v>2</v>
      </c>
      <c r="N5" s="3" t="s">
        <v>5</v>
      </c>
      <c r="O5" s="170" t="s">
        <v>28</v>
      </c>
      <c r="P5" s="171"/>
    </row>
    <row r="6" spans="2:16" x14ac:dyDescent="0.3">
      <c r="B6" s="47">
        <v>37652</v>
      </c>
      <c r="C6" s="94" t="str">
        <f t="shared" ref="C6:C18" si="0">B6&amp;"|"&amp;D6</f>
        <v>37652|CONTAGEM</v>
      </c>
      <c r="D6" s="56" t="s">
        <v>6</v>
      </c>
      <c r="E6" s="119"/>
      <c r="F6" s="120"/>
      <c r="G6" s="120"/>
      <c r="H6" s="120"/>
      <c r="I6" s="48"/>
      <c r="J6" s="49"/>
      <c r="K6" s="49"/>
      <c r="L6" s="49"/>
      <c r="M6" s="50">
        <v>1000</v>
      </c>
      <c r="N6" s="51">
        <v>20</v>
      </c>
      <c r="O6" s="188"/>
      <c r="P6" s="189"/>
    </row>
    <row r="7" spans="2:16" x14ac:dyDescent="0.3">
      <c r="B7" s="54">
        <v>37652</v>
      </c>
      <c r="C7" s="95" t="str">
        <f t="shared" si="0"/>
        <v>37652|SALDO DO DIA</v>
      </c>
      <c r="D7" s="117" t="s">
        <v>23</v>
      </c>
      <c r="E7" s="6"/>
      <c r="F7" s="121"/>
      <c r="G7" s="121"/>
      <c r="H7" s="121"/>
      <c r="I7" s="88"/>
      <c r="J7" s="122"/>
      <c r="K7" s="122"/>
      <c r="L7" s="122"/>
      <c r="M7" s="37">
        <f t="shared" ref="M7:M66" si="1">IF(D7="SALDO DO DIA",IF(N6&gt;0,M6,0),IF(N6=0,0+E7,IF(AND(E7=0,I7&gt;0),M6-I7,M6+E7)))</f>
        <v>1000</v>
      </c>
      <c r="N7" s="62">
        <f>IF(D7="SALDO DO DIA",N6,IF(AND(F7=0,J7&gt;0),N6-J7,N6+F7))</f>
        <v>20</v>
      </c>
      <c r="O7" s="160"/>
      <c r="P7" s="161"/>
    </row>
    <row r="8" spans="2:16" x14ac:dyDescent="0.3">
      <c r="B8" s="52">
        <v>37653</v>
      </c>
      <c r="C8" s="96" t="str">
        <f t="shared" si="0"/>
        <v>37653|COMPRA</v>
      </c>
      <c r="D8" s="12" t="s">
        <v>19</v>
      </c>
      <c r="E8" s="7">
        <v>5000</v>
      </c>
      <c r="F8" s="41">
        <v>100</v>
      </c>
      <c r="G8" s="41">
        <v>1</v>
      </c>
      <c r="H8" s="41" t="s">
        <v>43</v>
      </c>
      <c r="I8" s="38"/>
      <c r="J8" s="43"/>
      <c r="K8" s="43"/>
      <c r="L8" s="43"/>
      <c r="M8" s="39">
        <f t="shared" si="1"/>
        <v>6000</v>
      </c>
      <c r="N8" s="35">
        <f t="shared" ref="N8:N18" si="2">IF(D8="SALDO DO DIA",N7,IF(AND(F8=0,J8&gt;0),N7-J8,N7+F8))</f>
        <v>120</v>
      </c>
      <c r="O8" s="190"/>
      <c r="P8" s="191"/>
    </row>
    <row r="9" spans="2:16" x14ac:dyDescent="0.3">
      <c r="B9" s="52">
        <v>37653</v>
      </c>
      <c r="C9" s="96" t="str">
        <f t="shared" si="0"/>
        <v>37653|COMPRA</v>
      </c>
      <c r="D9" s="12" t="s">
        <v>19</v>
      </c>
      <c r="E9" s="7">
        <v>10000</v>
      </c>
      <c r="F9" s="41">
        <v>200</v>
      </c>
      <c r="G9" s="41">
        <v>2</v>
      </c>
      <c r="H9" s="41" t="s">
        <v>43</v>
      </c>
      <c r="I9" s="38"/>
      <c r="J9" s="43"/>
      <c r="K9" s="43"/>
      <c r="L9" s="43"/>
      <c r="M9" s="39">
        <f t="shared" si="1"/>
        <v>16000</v>
      </c>
      <c r="N9" s="35">
        <f t="shared" si="2"/>
        <v>320</v>
      </c>
      <c r="O9" s="160"/>
      <c r="P9" s="161"/>
    </row>
    <row r="10" spans="2:16" x14ac:dyDescent="0.3">
      <c r="B10" s="52">
        <v>37653</v>
      </c>
      <c r="C10" s="96" t="str">
        <f t="shared" si="0"/>
        <v>37653|PRODUÇÃO</v>
      </c>
      <c r="D10" s="12" t="s">
        <v>4</v>
      </c>
      <c r="E10" s="7"/>
      <c r="F10" s="41"/>
      <c r="G10" s="41"/>
      <c r="H10" s="41"/>
      <c r="I10" s="38">
        <v>500</v>
      </c>
      <c r="J10" s="43">
        <v>10</v>
      </c>
      <c r="K10" s="43">
        <v>1</v>
      </c>
      <c r="L10" s="43" t="s">
        <v>63</v>
      </c>
      <c r="M10" s="39">
        <f t="shared" si="1"/>
        <v>15500</v>
      </c>
      <c r="N10" s="35">
        <f t="shared" si="2"/>
        <v>310</v>
      </c>
      <c r="O10" s="160"/>
      <c r="P10" s="161"/>
    </row>
    <row r="11" spans="2:16" x14ac:dyDescent="0.3">
      <c r="B11" s="53">
        <v>37653</v>
      </c>
      <c r="C11" s="97" t="str">
        <f t="shared" si="0"/>
        <v>37653|SALDO DO DIA</v>
      </c>
      <c r="D11" s="12" t="s">
        <v>23</v>
      </c>
      <c r="E11" s="7"/>
      <c r="F11" s="41"/>
      <c r="G11" s="41"/>
      <c r="H11" s="41"/>
      <c r="I11" s="38"/>
      <c r="J11" s="43"/>
      <c r="K11" s="43"/>
      <c r="L11" s="43"/>
      <c r="M11" s="39">
        <f t="shared" si="1"/>
        <v>15500</v>
      </c>
      <c r="N11" s="35">
        <f t="shared" si="2"/>
        <v>310</v>
      </c>
      <c r="O11" s="160"/>
      <c r="P11" s="161"/>
    </row>
    <row r="12" spans="2:16" x14ac:dyDescent="0.3">
      <c r="B12" s="53">
        <v>37654</v>
      </c>
      <c r="C12" s="97" t="str">
        <f t="shared" si="0"/>
        <v>37654|TRANSF</v>
      </c>
      <c r="D12" s="12" t="s">
        <v>20</v>
      </c>
      <c r="E12" s="7"/>
      <c r="F12" s="41"/>
      <c r="G12" s="41"/>
      <c r="H12" s="41"/>
      <c r="I12" s="38">
        <v>4400</v>
      </c>
      <c r="J12" s="43">
        <v>88</v>
      </c>
      <c r="K12" s="43">
        <v>2</v>
      </c>
      <c r="L12" s="43" t="s">
        <v>46</v>
      </c>
      <c r="M12" s="39">
        <f t="shared" si="1"/>
        <v>11100</v>
      </c>
      <c r="N12" s="35">
        <f t="shared" si="2"/>
        <v>222</v>
      </c>
      <c r="O12" s="160"/>
      <c r="P12" s="161"/>
    </row>
    <row r="13" spans="2:16" x14ac:dyDescent="0.3">
      <c r="B13" s="53">
        <v>37654</v>
      </c>
      <c r="C13" s="97" t="str">
        <f t="shared" si="0"/>
        <v>37654|PRODUÇÃO</v>
      </c>
      <c r="D13" s="12" t="s">
        <v>4</v>
      </c>
      <c r="E13" s="7"/>
      <c r="F13" s="41"/>
      <c r="G13" s="41"/>
      <c r="H13" s="41"/>
      <c r="I13" s="38">
        <v>5450</v>
      </c>
      <c r="J13" s="43">
        <v>109</v>
      </c>
      <c r="K13" s="43">
        <v>3</v>
      </c>
      <c r="L13" s="43" t="s">
        <v>63</v>
      </c>
      <c r="M13" s="39">
        <f t="shared" si="1"/>
        <v>5650</v>
      </c>
      <c r="N13" s="35">
        <f t="shared" si="2"/>
        <v>113</v>
      </c>
      <c r="O13" s="160"/>
      <c r="P13" s="161"/>
    </row>
    <row r="14" spans="2:16" x14ac:dyDescent="0.3">
      <c r="B14" s="53">
        <v>37654</v>
      </c>
      <c r="C14" s="97" t="str">
        <f t="shared" si="0"/>
        <v>37654|PRODUÇÃO</v>
      </c>
      <c r="D14" s="12" t="s">
        <v>4</v>
      </c>
      <c r="E14" s="7"/>
      <c r="F14" s="41"/>
      <c r="G14" s="41"/>
      <c r="H14" s="41"/>
      <c r="I14" s="38">
        <v>1300</v>
      </c>
      <c r="J14" s="43">
        <v>26</v>
      </c>
      <c r="K14" s="43">
        <v>4</v>
      </c>
      <c r="L14" s="43" t="s">
        <v>63</v>
      </c>
      <c r="M14" s="39">
        <f t="shared" si="1"/>
        <v>4350</v>
      </c>
      <c r="N14" s="35">
        <f t="shared" si="2"/>
        <v>87</v>
      </c>
      <c r="O14" s="160"/>
      <c r="P14" s="161"/>
    </row>
    <row r="15" spans="2:16" x14ac:dyDescent="0.3">
      <c r="B15" s="53">
        <v>37654</v>
      </c>
      <c r="C15" s="97" t="str">
        <f t="shared" si="0"/>
        <v>37654|TRANSF</v>
      </c>
      <c r="D15" s="12" t="s">
        <v>20</v>
      </c>
      <c r="E15" s="7"/>
      <c r="F15" s="41"/>
      <c r="G15" s="41"/>
      <c r="H15" s="41"/>
      <c r="I15" s="38">
        <v>1100</v>
      </c>
      <c r="J15" s="43">
        <v>22</v>
      </c>
      <c r="K15" s="43">
        <v>5</v>
      </c>
      <c r="L15" s="43" t="s">
        <v>47</v>
      </c>
      <c r="M15" s="39">
        <f t="shared" si="1"/>
        <v>3250</v>
      </c>
      <c r="N15" s="35">
        <f t="shared" si="2"/>
        <v>65</v>
      </c>
      <c r="O15" s="160"/>
      <c r="P15" s="161"/>
    </row>
    <row r="16" spans="2:16" x14ac:dyDescent="0.3">
      <c r="B16" s="53">
        <v>37654</v>
      </c>
      <c r="C16" s="97" t="str">
        <f t="shared" si="0"/>
        <v>37654|SALDO DO DIA</v>
      </c>
      <c r="D16" s="12" t="s">
        <v>23</v>
      </c>
      <c r="E16" s="7"/>
      <c r="F16" s="41"/>
      <c r="G16" s="41"/>
      <c r="H16" s="41"/>
      <c r="I16" s="38"/>
      <c r="J16" s="43"/>
      <c r="K16" s="43"/>
      <c r="L16" s="43"/>
      <c r="M16" s="39">
        <f t="shared" si="1"/>
        <v>3250</v>
      </c>
      <c r="N16" s="35">
        <f t="shared" si="2"/>
        <v>65</v>
      </c>
      <c r="O16" s="160"/>
      <c r="P16" s="161"/>
    </row>
    <row r="17" spans="2:16" x14ac:dyDescent="0.3">
      <c r="B17" s="53">
        <v>37655</v>
      </c>
      <c r="C17" s="97" t="str">
        <f t="shared" si="0"/>
        <v>37655|COMPRA</v>
      </c>
      <c r="D17" s="12" t="s">
        <v>19</v>
      </c>
      <c r="E17" s="7">
        <v>2600</v>
      </c>
      <c r="F17" s="41">
        <v>52</v>
      </c>
      <c r="G17" s="41">
        <v>1</v>
      </c>
      <c r="H17" s="41" t="s">
        <v>45</v>
      </c>
      <c r="I17" s="38"/>
      <c r="J17" s="43"/>
      <c r="K17" s="43"/>
      <c r="L17" s="43"/>
      <c r="M17" s="39">
        <f t="shared" si="1"/>
        <v>5850</v>
      </c>
      <c r="N17" s="35">
        <f t="shared" si="2"/>
        <v>117</v>
      </c>
      <c r="O17" s="160"/>
      <c r="P17" s="161"/>
    </row>
    <row r="18" spans="2:16" x14ac:dyDescent="0.3">
      <c r="B18" s="53">
        <v>37655</v>
      </c>
      <c r="C18" s="97" t="str">
        <f t="shared" si="0"/>
        <v>37655|TRANSF</v>
      </c>
      <c r="D18" s="12" t="s">
        <v>20</v>
      </c>
      <c r="E18" s="7"/>
      <c r="F18" s="41"/>
      <c r="G18" s="41"/>
      <c r="H18" s="41"/>
      <c r="I18" s="38">
        <v>2900</v>
      </c>
      <c r="J18" s="43">
        <v>58</v>
      </c>
      <c r="K18" s="43">
        <v>8</v>
      </c>
      <c r="L18" s="43" t="s">
        <v>48</v>
      </c>
      <c r="M18" s="39">
        <f t="shared" si="1"/>
        <v>2950</v>
      </c>
      <c r="N18" s="35">
        <f t="shared" si="2"/>
        <v>59</v>
      </c>
      <c r="O18" s="160"/>
      <c r="P18" s="161"/>
    </row>
    <row r="19" spans="2:16" x14ac:dyDescent="0.3">
      <c r="B19" s="53">
        <v>37655</v>
      </c>
      <c r="C19" s="97" t="str">
        <f>B19&amp;"|"&amp;D19</f>
        <v>37655|SALDO DO DIA</v>
      </c>
      <c r="D19" s="12" t="s">
        <v>23</v>
      </c>
      <c r="E19" s="7"/>
      <c r="F19" s="41"/>
      <c r="G19" s="41"/>
      <c r="H19" s="41"/>
      <c r="I19" s="38"/>
      <c r="J19" s="43"/>
      <c r="K19" s="43"/>
      <c r="L19" s="43"/>
      <c r="M19" s="39">
        <f>IF(D19="SALDO DO DIA",IF(N18&gt;0,M18,0),IF(N18=0,0+E19,IF(AND(E19=0,I19&gt;0),M18-I19,M18+E19)))</f>
        <v>2950</v>
      </c>
      <c r="N19" s="35">
        <f>IF(D19="SALDO DO DIA",N18,IF(AND(F19=0,J19&gt;0),N18-J19,N18+F19))</f>
        <v>59</v>
      </c>
      <c r="O19" s="160"/>
      <c r="P19" s="161"/>
    </row>
    <row r="20" spans="2:16" x14ac:dyDescent="0.3">
      <c r="B20" s="53">
        <v>37656</v>
      </c>
      <c r="C20" s="97" t="str">
        <f t="shared" ref="C20:C83" si="3">B20&amp;"|"&amp;D20</f>
        <v>37656|COMPRA</v>
      </c>
      <c r="D20" s="12" t="s">
        <v>19</v>
      </c>
      <c r="E20" s="7">
        <v>7550</v>
      </c>
      <c r="F20" s="41">
        <v>151</v>
      </c>
      <c r="G20" s="41">
        <v>3</v>
      </c>
      <c r="H20" s="41" t="s">
        <v>43</v>
      </c>
      <c r="I20" s="38"/>
      <c r="J20" s="43"/>
      <c r="K20" s="43"/>
      <c r="L20" s="43"/>
      <c r="M20" s="39">
        <f>IF(D20="SALDO DO DIA",IF(N19&gt;0,M19,0),IF(N19=0,0+E20,IF(AND(E20=0,I20&gt;0),M19-I20,M19+E20)))</f>
        <v>10500</v>
      </c>
      <c r="N20" s="35">
        <f>IF(D20="SALDO DO DIA",N19,IF(AND(F20=0,J20&gt;0),N19-J20,N19+F20))</f>
        <v>210</v>
      </c>
      <c r="O20" s="160"/>
      <c r="P20" s="161"/>
    </row>
    <row r="21" spans="2:16" x14ac:dyDescent="0.3">
      <c r="B21" s="53">
        <v>37656</v>
      </c>
      <c r="C21" s="97" t="str">
        <f t="shared" si="3"/>
        <v>37656|PRODUÇÃO</v>
      </c>
      <c r="D21" s="12" t="s">
        <v>4</v>
      </c>
      <c r="E21" s="7"/>
      <c r="F21" s="41"/>
      <c r="G21" s="41"/>
      <c r="H21" s="41"/>
      <c r="I21" s="38">
        <v>1050</v>
      </c>
      <c r="J21" s="43">
        <v>21</v>
      </c>
      <c r="K21" s="43">
        <v>11</v>
      </c>
      <c r="L21" s="43" t="s">
        <v>63</v>
      </c>
      <c r="M21" s="39">
        <f t="shared" si="1"/>
        <v>9450</v>
      </c>
      <c r="N21" s="35">
        <f t="shared" ref="N21:N84" si="4">IF(D21="SALDO DO DIA",N20,IF(AND(F21=0,J21&gt;0),N20-J21,N20+F21))</f>
        <v>189</v>
      </c>
      <c r="O21" s="160"/>
      <c r="P21" s="161"/>
    </row>
    <row r="22" spans="2:16" x14ac:dyDescent="0.3">
      <c r="B22" s="53">
        <v>37656</v>
      </c>
      <c r="C22" s="97" t="str">
        <f t="shared" si="3"/>
        <v>37656|PRODUÇÃO</v>
      </c>
      <c r="D22" s="12" t="s">
        <v>4</v>
      </c>
      <c r="E22" s="7"/>
      <c r="F22" s="41"/>
      <c r="G22" s="41"/>
      <c r="H22" s="41"/>
      <c r="I22" s="38">
        <v>3600</v>
      </c>
      <c r="J22" s="43">
        <v>72</v>
      </c>
      <c r="K22" s="43">
        <v>12</v>
      </c>
      <c r="L22" s="43" t="s">
        <v>63</v>
      </c>
      <c r="M22" s="39">
        <f t="shared" si="1"/>
        <v>5850</v>
      </c>
      <c r="N22" s="35">
        <f t="shared" si="4"/>
        <v>117</v>
      </c>
      <c r="O22" s="160"/>
      <c r="P22" s="161"/>
    </row>
    <row r="23" spans="2:16" x14ac:dyDescent="0.3">
      <c r="B23" s="53">
        <v>37656</v>
      </c>
      <c r="C23" s="97" t="str">
        <f t="shared" si="3"/>
        <v>37656|SALDO DO DIA</v>
      </c>
      <c r="D23" s="12" t="s">
        <v>23</v>
      </c>
      <c r="E23" s="7"/>
      <c r="F23" s="41"/>
      <c r="G23" s="41"/>
      <c r="H23" s="41"/>
      <c r="I23" s="38"/>
      <c r="J23" s="43"/>
      <c r="K23" s="43"/>
      <c r="L23" s="43"/>
      <c r="M23" s="39">
        <f t="shared" si="1"/>
        <v>5850</v>
      </c>
      <c r="N23" s="35">
        <f t="shared" si="4"/>
        <v>117</v>
      </c>
      <c r="O23" s="160"/>
      <c r="P23" s="161"/>
    </row>
    <row r="24" spans="2:16" x14ac:dyDescent="0.3">
      <c r="B24" s="53">
        <v>37657</v>
      </c>
      <c r="C24" s="97" t="str">
        <f t="shared" si="3"/>
        <v>37657|TRANSF</v>
      </c>
      <c r="D24" s="12" t="s">
        <v>20</v>
      </c>
      <c r="E24" s="7"/>
      <c r="F24" s="41"/>
      <c r="G24" s="41"/>
      <c r="H24" s="41"/>
      <c r="I24" s="38">
        <v>800</v>
      </c>
      <c r="J24" s="43">
        <v>16</v>
      </c>
      <c r="K24" s="43">
        <v>14</v>
      </c>
      <c r="L24" s="43" t="s">
        <v>46</v>
      </c>
      <c r="M24" s="39">
        <f>IF(D24="SALDO DO DIA",IF(N23&gt;0,M23,0),IF(N23=0,0+E24,IF(AND(E24=0,I24&gt;0),M23-I24,M23+E24)))</f>
        <v>5050</v>
      </c>
      <c r="N24" s="35">
        <f t="shared" si="4"/>
        <v>101</v>
      </c>
      <c r="O24" s="162"/>
      <c r="P24" s="163"/>
    </row>
    <row r="25" spans="2:16" x14ac:dyDescent="0.3">
      <c r="B25" s="53">
        <v>37657</v>
      </c>
      <c r="C25" s="97" t="str">
        <f t="shared" si="3"/>
        <v>37657|TRANSF</v>
      </c>
      <c r="D25" s="12" t="s">
        <v>20</v>
      </c>
      <c r="E25" s="7"/>
      <c r="F25" s="41"/>
      <c r="G25" s="41"/>
      <c r="H25" s="41"/>
      <c r="I25" s="38">
        <v>2450</v>
      </c>
      <c r="J25" s="43">
        <v>49</v>
      </c>
      <c r="K25" s="43">
        <v>15</v>
      </c>
      <c r="L25" s="43" t="s">
        <v>47</v>
      </c>
      <c r="M25" s="39">
        <f t="shared" si="1"/>
        <v>2600</v>
      </c>
      <c r="N25" s="35">
        <f t="shared" si="4"/>
        <v>52</v>
      </c>
      <c r="O25" s="162"/>
      <c r="P25" s="163"/>
    </row>
    <row r="26" spans="2:16" x14ac:dyDescent="0.3">
      <c r="B26" s="53">
        <v>37657</v>
      </c>
      <c r="C26" s="97" t="str">
        <f t="shared" si="3"/>
        <v>37657|SALDO DO DIA</v>
      </c>
      <c r="D26" s="12" t="s">
        <v>23</v>
      </c>
      <c r="E26" s="7"/>
      <c r="F26" s="41"/>
      <c r="G26" s="41"/>
      <c r="H26" s="41"/>
      <c r="I26" s="38"/>
      <c r="J26" s="43"/>
      <c r="K26" s="43"/>
      <c r="L26" s="43"/>
      <c r="M26" s="39">
        <f t="shared" si="1"/>
        <v>2600</v>
      </c>
      <c r="N26" s="35">
        <f t="shared" si="4"/>
        <v>52</v>
      </c>
      <c r="O26" s="16"/>
      <c r="P26" s="17"/>
    </row>
    <row r="27" spans="2:16" x14ac:dyDescent="0.3">
      <c r="B27" s="53">
        <v>37658</v>
      </c>
      <c r="C27" s="97" t="str">
        <f t="shared" si="3"/>
        <v>37658|SALDO DO DIA</v>
      </c>
      <c r="D27" s="12" t="s">
        <v>23</v>
      </c>
      <c r="E27" s="7"/>
      <c r="F27" s="41"/>
      <c r="G27" s="41"/>
      <c r="H27" s="41"/>
      <c r="I27" s="38"/>
      <c r="J27" s="43"/>
      <c r="K27" s="43"/>
      <c r="L27" s="43"/>
      <c r="M27" s="39">
        <f t="shared" si="1"/>
        <v>2600</v>
      </c>
      <c r="N27" s="35">
        <f t="shared" si="4"/>
        <v>52</v>
      </c>
      <c r="O27" s="160"/>
      <c r="P27" s="161"/>
    </row>
    <row r="28" spans="2:16" x14ac:dyDescent="0.3">
      <c r="B28" s="53">
        <v>37659</v>
      </c>
      <c r="C28" s="97" t="str">
        <f t="shared" si="3"/>
        <v>37659|PRODUÇÃO</v>
      </c>
      <c r="D28" s="12" t="s">
        <v>4</v>
      </c>
      <c r="E28" s="7"/>
      <c r="F28" s="41"/>
      <c r="G28" s="41"/>
      <c r="H28" s="41"/>
      <c r="I28" s="38">
        <v>50</v>
      </c>
      <c r="J28" s="43">
        <v>1</v>
      </c>
      <c r="K28" s="43">
        <v>18</v>
      </c>
      <c r="L28" s="43" t="s">
        <v>63</v>
      </c>
      <c r="M28" s="39">
        <f t="shared" si="1"/>
        <v>2550</v>
      </c>
      <c r="N28" s="35">
        <f t="shared" si="4"/>
        <v>51</v>
      </c>
      <c r="O28" s="91"/>
      <c r="P28" s="92"/>
    </row>
    <row r="29" spans="2:16" x14ac:dyDescent="0.3">
      <c r="B29" s="53">
        <v>37659</v>
      </c>
      <c r="C29" s="97" t="str">
        <f t="shared" si="3"/>
        <v>37659|TRANSF</v>
      </c>
      <c r="D29" s="12" t="s">
        <v>20</v>
      </c>
      <c r="E29" s="7"/>
      <c r="F29" s="41"/>
      <c r="G29" s="41"/>
      <c r="H29" s="41"/>
      <c r="I29" s="38">
        <v>100</v>
      </c>
      <c r="J29" s="43">
        <v>2</v>
      </c>
      <c r="K29" s="43">
        <v>19</v>
      </c>
      <c r="L29" s="43" t="s">
        <v>48</v>
      </c>
      <c r="M29" s="39">
        <f t="shared" si="1"/>
        <v>2450</v>
      </c>
      <c r="N29" s="35">
        <f t="shared" si="4"/>
        <v>49</v>
      </c>
      <c r="O29" s="16"/>
      <c r="P29" s="17"/>
    </row>
    <row r="30" spans="2:16" x14ac:dyDescent="0.3">
      <c r="B30" s="53">
        <v>37659</v>
      </c>
      <c r="C30" s="97" t="str">
        <f t="shared" si="3"/>
        <v>37659|SALDO DO DIA</v>
      </c>
      <c r="D30" s="12" t="s">
        <v>23</v>
      </c>
      <c r="E30" s="7"/>
      <c r="F30" s="41"/>
      <c r="G30" s="41"/>
      <c r="H30" s="41"/>
      <c r="I30" s="38"/>
      <c r="J30" s="43"/>
      <c r="K30" s="43"/>
      <c r="L30" s="43"/>
      <c r="M30" s="39">
        <f t="shared" si="1"/>
        <v>2450</v>
      </c>
      <c r="N30" s="35">
        <f t="shared" si="4"/>
        <v>49</v>
      </c>
      <c r="O30" s="16"/>
      <c r="P30" s="17"/>
    </row>
    <row r="31" spans="2:16" x14ac:dyDescent="0.3">
      <c r="B31" s="53">
        <v>37660</v>
      </c>
      <c r="C31" s="97" t="str">
        <f t="shared" si="3"/>
        <v>37660|PRODUÇÃO</v>
      </c>
      <c r="D31" s="12" t="s">
        <v>4</v>
      </c>
      <c r="E31" s="7"/>
      <c r="F31" s="41"/>
      <c r="G31" s="41"/>
      <c r="H31" s="41"/>
      <c r="I31" s="38">
        <v>50</v>
      </c>
      <c r="J31" s="43">
        <v>1</v>
      </c>
      <c r="K31" s="43">
        <v>21</v>
      </c>
      <c r="L31" s="43" t="s">
        <v>63</v>
      </c>
      <c r="M31" s="39">
        <f t="shared" si="1"/>
        <v>2400</v>
      </c>
      <c r="N31" s="35">
        <f t="shared" si="4"/>
        <v>48</v>
      </c>
      <c r="O31" s="16"/>
      <c r="P31" s="17"/>
    </row>
    <row r="32" spans="2:16" x14ac:dyDescent="0.3">
      <c r="B32" s="52">
        <v>37660</v>
      </c>
      <c r="C32" s="96" t="str">
        <f t="shared" si="3"/>
        <v>37660|PRODUÇÃO</v>
      </c>
      <c r="D32" s="12" t="s">
        <v>4</v>
      </c>
      <c r="E32" s="7"/>
      <c r="F32" s="41"/>
      <c r="G32" s="41"/>
      <c r="H32" s="41"/>
      <c r="I32" s="38">
        <v>800</v>
      </c>
      <c r="J32" s="43">
        <v>16</v>
      </c>
      <c r="K32" s="43">
        <v>22</v>
      </c>
      <c r="L32" s="43" t="s">
        <v>63</v>
      </c>
      <c r="M32" s="39">
        <f>IF(D32="SALDO DO DIA",IF(N31&gt;0,M31,0),IF(N31=0,0+E32,IF(AND(E32=0,I32&gt;0),M31-I32,M31+E32)))</f>
        <v>1600</v>
      </c>
      <c r="N32" s="35">
        <f>IF(D32="SALDO DO DIA",N31,IF(AND(F32=0,J32&gt;0),N31-J32,N31+F32))</f>
        <v>32</v>
      </c>
      <c r="O32" s="16"/>
      <c r="P32" s="17"/>
    </row>
    <row r="33" spans="2:16" x14ac:dyDescent="0.3">
      <c r="B33" s="52">
        <v>37660</v>
      </c>
      <c r="C33" s="96" t="str">
        <f t="shared" si="3"/>
        <v>37660|COMPRA</v>
      </c>
      <c r="D33" s="12" t="s">
        <v>19</v>
      </c>
      <c r="E33" s="7">
        <v>9300</v>
      </c>
      <c r="F33" s="41">
        <v>186</v>
      </c>
      <c r="G33" s="41">
        <v>1</v>
      </c>
      <c r="H33" s="41" t="s">
        <v>44</v>
      </c>
      <c r="I33" s="38"/>
      <c r="J33" s="43"/>
      <c r="K33" s="43"/>
      <c r="L33" s="43"/>
      <c r="M33" s="39">
        <f>IF(D33="SALDO DO DIA",IF(N32&gt;0,M32,0),IF(N32=0,0+E33,IF(AND(E33=0,I33&gt;0),M32-I33,M32+E33)))</f>
        <v>10900</v>
      </c>
      <c r="N33" s="35">
        <f>IF(D33="SALDO DO DIA",N32,IF(AND(F33=0,J33&gt;0),N32-J33,N32+F33))</f>
        <v>218</v>
      </c>
      <c r="O33" s="16"/>
      <c r="P33" s="17"/>
    </row>
    <row r="34" spans="2:16" x14ac:dyDescent="0.3">
      <c r="B34" s="52">
        <v>37660</v>
      </c>
      <c r="C34" s="96" t="str">
        <f t="shared" si="3"/>
        <v>37660|VENDA</v>
      </c>
      <c r="D34" s="12" t="s">
        <v>24</v>
      </c>
      <c r="E34" s="7"/>
      <c r="F34" s="41"/>
      <c r="G34" s="41"/>
      <c r="H34" s="41"/>
      <c r="I34" s="38">
        <v>4450</v>
      </c>
      <c r="J34" s="43">
        <v>89</v>
      </c>
      <c r="K34" s="43">
        <v>24</v>
      </c>
      <c r="L34" s="43" t="s">
        <v>55</v>
      </c>
      <c r="M34" s="39">
        <f t="shared" si="1"/>
        <v>6450</v>
      </c>
      <c r="N34" s="35">
        <f t="shared" si="4"/>
        <v>129</v>
      </c>
      <c r="O34" s="16"/>
      <c r="P34" s="17"/>
    </row>
    <row r="35" spans="2:16" x14ac:dyDescent="0.3">
      <c r="B35" s="53">
        <v>37660</v>
      </c>
      <c r="C35" s="97" t="str">
        <f t="shared" si="3"/>
        <v>37660|SALDO DO DIA</v>
      </c>
      <c r="D35" s="12" t="s">
        <v>23</v>
      </c>
      <c r="E35" s="7"/>
      <c r="F35" s="41"/>
      <c r="G35" s="41"/>
      <c r="H35" s="41"/>
      <c r="I35" s="38"/>
      <c r="J35" s="43"/>
      <c r="K35" s="43"/>
      <c r="L35" s="43"/>
      <c r="M35" s="39">
        <f t="shared" si="1"/>
        <v>6450</v>
      </c>
      <c r="N35" s="35">
        <f t="shared" si="4"/>
        <v>129</v>
      </c>
      <c r="O35" s="16"/>
      <c r="P35" s="17"/>
    </row>
    <row r="36" spans="2:16" x14ac:dyDescent="0.3">
      <c r="B36" s="53">
        <v>37661</v>
      </c>
      <c r="C36" s="97" t="str">
        <f t="shared" si="3"/>
        <v>37661|SALDO DO DIA</v>
      </c>
      <c r="D36" s="12" t="s">
        <v>23</v>
      </c>
      <c r="E36" s="7"/>
      <c r="F36" s="41"/>
      <c r="G36" s="41"/>
      <c r="H36" s="41"/>
      <c r="I36" s="38"/>
      <c r="J36" s="43"/>
      <c r="K36" s="43"/>
      <c r="L36" s="43"/>
      <c r="M36" s="39">
        <f t="shared" si="1"/>
        <v>6450</v>
      </c>
      <c r="N36" s="35">
        <f t="shared" si="4"/>
        <v>129</v>
      </c>
      <c r="O36" s="16"/>
      <c r="P36" s="17"/>
    </row>
    <row r="37" spans="2:16" x14ac:dyDescent="0.3">
      <c r="B37" s="53">
        <v>37662</v>
      </c>
      <c r="C37" s="97" t="str">
        <f t="shared" si="3"/>
        <v>37662|SALDO DO DIA</v>
      </c>
      <c r="D37" s="12" t="s">
        <v>23</v>
      </c>
      <c r="E37" s="7"/>
      <c r="F37" s="41"/>
      <c r="G37" s="41"/>
      <c r="H37" s="41"/>
      <c r="I37" s="38"/>
      <c r="J37" s="43"/>
      <c r="K37" s="43"/>
      <c r="L37" s="43"/>
      <c r="M37" s="39">
        <f t="shared" si="1"/>
        <v>6450</v>
      </c>
      <c r="N37" s="35">
        <f t="shared" si="4"/>
        <v>129</v>
      </c>
      <c r="O37" s="16"/>
      <c r="P37" s="17"/>
    </row>
    <row r="38" spans="2:16" x14ac:dyDescent="0.3">
      <c r="B38" s="53">
        <v>37663</v>
      </c>
      <c r="C38" s="97" t="str">
        <f t="shared" si="3"/>
        <v>37663|TRANSF</v>
      </c>
      <c r="D38" s="12" t="s">
        <v>20</v>
      </c>
      <c r="E38" s="7"/>
      <c r="F38" s="41"/>
      <c r="G38" s="41"/>
      <c r="H38" s="41"/>
      <c r="I38" s="38">
        <v>2800</v>
      </c>
      <c r="J38" s="43">
        <v>56</v>
      </c>
      <c r="K38" s="43">
        <v>28</v>
      </c>
      <c r="L38" s="43" t="s">
        <v>46</v>
      </c>
      <c r="M38" s="39">
        <f t="shared" si="1"/>
        <v>3650</v>
      </c>
      <c r="N38" s="35">
        <f t="shared" si="4"/>
        <v>73</v>
      </c>
      <c r="O38" s="160"/>
      <c r="P38" s="161"/>
    </row>
    <row r="39" spans="2:16" x14ac:dyDescent="0.3">
      <c r="B39" s="53">
        <v>37663</v>
      </c>
      <c r="C39" s="97" t="str">
        <f t="shared" si="3"/>
        <v>37663|TRANSF</v>
      </c>
      <c r="D39" s="12" t="s">
        <v>20</v>
      </c>
      <c r="E39" s="7"/>
      <c r="F39" s="41"/>
      <c r="G39" s="41"/>
      <c r="H39" s="41"/>
      <c r="I39" s="38">
        <v>200</v>
      </c>
      <c r="J39" s="43">
        <v>4</v>
      </c>
      <c r="K39" s="43">
        <v>29</v>
      </c>
      <c r="L39" s="43" t="s">
        <v>47</v>
      </c>
      <c r="M39" s="39">
        <f t="shared" si="1"/>
        <v>3450</v>
      </c>
      <c r="N39" s="35">
        <f t="shared" si="4"/>
        <v>69</v>
      </c>
      <c r="O39" s="160"/>
      <c r="P39" s="161"/>
    </row>
    <row r="40" spans="2:16" x14ac:dyDescent="0.3">
      <c r="B40" s="53">
        <v>37663</v>
      </c>
      <c r="C40" s="97" t="str">
        <f t="shared" si="3"/>
        <v>37663|TRANSF</v>
      </c>
      <c r="D40" s="12" t="s">
        <v>20</v>
      </c>
      <c r="E40" s="7"/>
      <c r="F40" s="41"/>
      <c r="G40" s="41"/>
      <c r="H40" s="41"/>
      <c r="I40" s="38">
        <v>1100</v>
      </c>
      <c r="J40" s="43">
        <v>22</v>
      </c>
      <c r="K40" s="43">
        <v>30</v>
      </c>
      <c r="L40" s="43" t="s">
        <v>48</v>
      </c>
      <c r="M40" s="39">
        <f t="shared" si="1"/>
        <v>2350</v>
      </c>
      <c r="N40" s="35">
        <f t="shared" si="4"/>
        <v>47</v>
      </c>
      <c r="O40" s="160"/>
      <c r="P40" s="161"/>
    </row>
    <row r="41" spans="2:16" x14ac:dyDescent="0.3">
      <c r="B41" s="53">
        <v>37663</v>
      </c>
      <c r="C41" s="97" t="str">
        <f t="shared" si="3"/>
        <v>37663|SALDO DO DIA</v>
      </c>
      <c r="D41" s="12" t="s">
        <v>23</v>
      </c>
      <c r="E41" s="7"/>
      <c r="F41" s="41"/>
      <c r="G41" s="41"/>
      <c r="H41" s="41"/>
      <c r="I41" s="38"/>
      <c r="J41" s="43"/>
      <c r="K41" s="43"/>
      <c r="L41" s="43"/>
      <c r="M41" s="39">
        <f t="shared" si="1"/>
        <v>2350</v>
      </c>
      <c r="N41" s="35">
        <f t="shared" si="4"/>
        <v>47</v>
      </c>
      <c r="O41" s="160"/>
      <c r="P41" s="161"/>
    </row>
    <row r="42" spans="2:16" x14ac:dyDescent="0.3">
      <c r="B42" s="53">
        <v>37664</v>
      </c>
      <c r="C42" s="97" t="str">
        <f t="shared" si="3"/>
        <v>37664|PRODUÇÃO</v>
      </c>
      <c r="D42" s="12" t="s">
        <v>4</v>
      </c>
      <c r="E42" s="7"/>
      <c r="F42" s="41"/>
      <c r="G42" s="41"/>
      <c r="H42" s="41"/>
      <c r="I42" s="38">
        <v>950</v>
      </c>
      <c r="J42" s="43">
        <v>19</v>
      </c>
      <c r="K42" s="43">
        <v>32</v>
      </c>
      <c r="L42" s="43" t="s">
        <v>63</v>
      </c>
      <c r="M42" s="39">
        <f t="shared" si="1"/>
        <v>1400</v>
      </c>
      <c r="N42" s="35">
        <f t="shared" si="4"/>
        <v>28</v>
      </c>
      <c r="O42" s="160"/>
      <c r="P42" s="161"/>
    </row>
    <row r="43" spans="2:16" x14ac:dyDescent="0.3">
      <c r="B43" s="53">
        <v>37664</v>
      </c>
      <c r="C43" s="97" t="str">
        <f t="shared" si="3"/>
        <v>37664|PRODUÇÃO</v>
      </c>
      <c r="D43" s="12" t="s">
        <v>4</v>
      </c>
      <c r="E43" s="7"/>
      <c r="F43" s="41"/>
      <c r="G43" s="41"/>
      <c r="H43" s="41"/>
      <c r="I43" s="38">
        <v>700</v>
      </c>
      <c r="J43" s="43">
        <v>14</v>
      </c>
      <c r="K43" s="43">
        <v>33</v>
      </c>
      <c r="L43" s="43" t="s">
        <v>63</v>
      </c>
      <c r="M43" s="39">
        <f t="shared" si="1"/>
        <v>700</v>
      </c>
      <c r="N43" s="35">
        <f t="shared" si="4"/>
        <v>14</v>
      </c>
      <c r="O43" s="160"/>
      <c r="P43" s="161"/>
    </row>
    <row r="44" spans="2:16" x14ac:dyDescent="0.3">
      <c r="B44" s="53">
        <v>37664</v>
      </c>
      <c r="C44" s="97" t="str">
        <f t="shared" si="3"/>
        <v>37664|TRANSF</v>
      </c>
      <c r="D44" s="12" t="s">
        <v>20</v>
      </c>
      <c r="E44" s="7"/>
      <c r="F44" s="41"/>
      <c r="G44" s="41"/>
      <c r="H44" s="41"/>
      <c r="I44" s="38">
        <v>200</v>
      </c>
      <c r="J44" s="43">
        <v>4</v>
      </c>
      <c r="K44" s="43">
        <v>34</v>
      </c>
      <c r="L44" s="43" t="s">
        <v>46</v>
      </c>
      <c r="M44" s="39">
        <f t="shared" si="1"/>
        <v>500</v>
      </c>
      <c r="N44" s="35">
        <f t="shared" si="4"/>
        <v>10</v>
      </c>
      <c r="O44" s="160"/>
      <c r="P44" s="161"/>
    </row>
    <row r="45" spans="2:16" x14ac:dyDescent="0.3">
      <c r="B45" s="53">
        <v>37664</v>
      </c>
      <c r="C45" s="97" t="str">
        <f t="shared" si="3"/>
        <v>37664|SALDO DO DIA</v>
      </c>
      <c r="D45" s="12" t="s">
        <v>23</v>
      </c>
      <c r="E45" s="7"/>
      <c r="F45" s="41"/>
      <c r="G45" s="41"/>
      <c r="H45" s="41"/>
      <c r="I45" s="38"/>
      <c r="J45" s="43"/>
      <c r="K45" s="43"/>
      <c r="L45" s="43"/>
      <c r="M45" s="39">
        <f t="shared" si="1"/>
        <v>500</v>
      </c>
      <c r="N45" s="35">
        <f t="shared" si="4"/>
        <v>10</v>
      </c>
      <c r="O45" s="160"/>
      <c r="P45" s="161"/>
    </row>
    <row r="46" spans="2:16" x14ac:dyDescent="0.3">
      <c r="B46" s="53">
        <v>37665</v>
      </c>
      <c r="C46" s="90" t="str">
        <f t="shared" si="3"/>
        <v>37665|SALDO DO DIA</v>
      </c>
      <c r="D46" s="12" t="s">
        <v>23</v>
      </c>
      <c r="E46" s="7"/>
      <c r="F46" s="41"/>
      <c r="G46" s="41"/>
      <c r="H46" s="41"/>
      <c r="I46" s="38"/>
      <c r="J46" s="43"/>
      <c r="K46" s="43"/>
      <c r="L46" s="43"/>
      <c r="M46" s="39">
        <f t="shared" si="1"/>
        <v>500</v>
      </c>
      <c r="N46" s="35">
        <f t="shared" si="4"/>
        <v>10</v>
      </c>
      <c r="O46" s="160"/>
      <c r="P46" s="161"/>
    </row>
    <row r="47" spans="2:16" x14ac:dyDescent="0.3">
      <c r="B47" s="53">
        <v>37666</v>
      </c>
      <c r="C47" s="90" t="str">
        <f t="shared" si="3"/>
        <v>37666|PRODUÇÃO</v>
      </c>
      <c r="D47" s="13" t="s">
        <v>4</v>
      </c>
      <c r="E47" s="19"/>
      <c r="F47" s="42"/>
      <c r="G47" s="42"/>
      <c r="H47" s="42"/>
      <c r="I47" s="40">
        <v>100</v>
      </c>
      <c r="J47" s="44">
        <v>2</v>
      </c>
      <c r="K47" s="43">
        <v>37</v>
      </c>
      <c r="L47" s="44" t="s">
        <v>63</v>
      </c>
      <c r="M47" s="39">
        <f t="shared" si="1"/>
        <v>400</v>
      </c>
      <c r="N47" s="35">
        <f t="shared" si="4"/>
        <v>8</v>
      </c>
      <c r="O47" s="160"/>
      <c r="P47" s="161"/>
    </row>
    <row r="48" spans="2:16" x14ac:dyDescent="0.3">
      <c r="B48" s="53">
        <v>37666</v>
      </c>
      <c r="C48" s="90" t="str">
        <f t="shared" si="3"/>
        <v>37666|PRODUÇÃO</v>
      </c>
      <c r="D48" s="13" t="s">
        <v>4</v>
      </c>
      <c r="E48" s="19"/>
      <c r="F48" s="42"/>
      <c r="G48" s="42"/>
      <c r="H48" s="42"/>
      <c r="I48" s="40">
        <v>50</v>
      </c>
      <c r="J48" s="44">
        <v>1</v>
      </c>
      <c r="K48" s="43">
        <v>38</v>
      </c>
      <c r="L48" s="44" t="s">
        <v>63</v>
      </c>
      <c r="M48" s="39">
        <f t="shared" si="1"/>
        <v>350</v>
      </c>
      <c r="N48" s="35">
        <f t="shared" si="4"/>
        <v>7</v>
      </c>
      <c r="O48" s="160"/>
      <c r="P48" s="161"/>
    </row>
    <row r="49" spans="2:16" x14ac:dyDescent="0.3">
      <c r="B49" s="53">
        <v>37666</v>
      </c>
      <c r="C49" s="90" t="str">
        <f t="shared" si="3"/>
        <v>37666|SALDO DO DIA</v>
      </c>
      <c r="D49" s="13" t="s">
        <v>23</v>
      </c>
      <c r="E49" s="19"/>
      <c r="F49" s="42"/>
      <c r="G49" s="42"/>
      <c r="H49" s="42"/>
      <c r="I49" s="40"/>
      <c r="J49" s="44"/>
      <c r="K49" s="43"/>
      <c r="L49" s="44"/>
      <c r="M49" s="39">
        <f t="shared" si="1"/>
        <v>350</v>
      </c>
      <c r="N49" s="35">
        <f t="shared" si="4"/>
        <v>7</v>
      </c>
      <c r="O49" s="160"/>
      <c r="P49" s="161"/>
    </row>
    <row r="50" spans="2:16" x14ac:dyDescent="0.3">
      <c r="B50" s="53">
        <v>37667</v>
      </c>
      <c r="C50" s="90" t="str">
        <f t="shared" si="3"/>
        <v>37667|COMPRA</v>
      </c>
      <c r="D50" s="13" t="s">
        <v>19</v>
      </c>
      <c r="E50" s="19">
        <v>13350</v>
      </c>
      <c r="F50" s="42">
        <v>267</v>
      </c>
      <c r="G50" s="42">
        <v>2</v>
      </c>
      <c r="H50" s="42" t="s">
        <v>45</v>
      </c>
      <c r="I50" s="40"/>
      <c r="J50" s="44"/>
      <c r="K50" s="43"/>
      <c r="L50" s="44"/>
      <c r="M50" s="39">
        <f t="shared" si="1"/>
        <v>13700</v>
      </c>
      <c r="N50" s="35">
        <f t="shared" si="4"/>
        <v>274</v>
      </c>
      <c r="O50" s="160"/>
      <c r="P50" s="161"/>
    </row>
    <row r="51" spans="2:16" x14ac:dyDescent="0.3">
      <c r="B51" s="53">
        <v>37667</v>
      </c>
      <c r="C51" s="90" t="str">
        <f t="shared" si="3"/>
        <v>37667|PRODUÇÃO</v>
      </c>
      <c r="D51" s="13" t="s">
        <v>4</v>
      </c>
      <c r="E51" s="19"/>
      <c r="F51" s="42"/>
      <c r="G51" s="42"/>
      <c r="H51" s="42"/>
      <c r="I51" s="40">
        <v>4900</v>
      </c>
      <c r="J51" s="44">
        <v>98</v>
      </c>
      <c r="K51" s="43">
        <v>41</v>
      </c>
      <c r="L51" s="44" t="s">
        <v>63</v>
      </c>
      <c r="M51" s="39">
        <f t="shared" si="1"/>
        <v>8800</v>
      </c>
      <c r="N51" s="35">
        <f t="shared" si="4"/>
        <v>176</v>
      </c>
      <c r="O51" s="160"/>
      <c r="P51" s="161"/>
    </row>
    <row r="52" spans="2:16" x14ac:dyDescent="0.3">
      <c r="B52" s="53">
        <v>37667</v>
      </c>
      <c r="C52" s="90" t="str">
        <f t="shared" si="3"/>
        <v>37667|VENDA</v>
      </c>
      <c r="D52" s="13" t="s">
        <v>24</v>
      </c>
      <c r="E52" s="19"/>
      <c r="F52" s="42"/>
      <c r="G52" s="42"/>
      <c r="H52" s="42"/>
      <c r="I52" s="40">
        <v>2300</v>
      </c>
      <c r="J52" s="44">
        <v>46</v>
      </c>
      <c r="K52" s="43">
        <v>42</v>
      </c>
      <c r="L52" s="44" t="s">
        <v>54</v>
      </c>
      <c r="M52" s="39">
        <f t="shared" si="1"/>
        <v>6500</v>
      </c>
      <c r="N52" s="35">
        <f t="shared" si="4"/>
        <v>130</v>
      </c>
      <c r="O52" s="160"/>
      <c r="P52" s="161"/>
    </row>
    <row r="53" spans="2:16" x14ac:dyDescent="0.3">
      <c r="B53" s="53">
        <v>37667</v>
      </c>
      <c r="C53" s="90" t="str">
        <f t="shared" si="3"/>
        <v>37667|SALDO DO DIA</v>
      </c>
      <c r="D53" s="13" t="s">
        <v>23</v>
      </c>
      <c r="E53" s="19"/>
      <c r="F53" s="42"/>
      <c r="G53" s="42"/>
      <c r="H53" s="42"/>
      <c r="I53" s="40"/>
      <c r="J53" s="44"/>
      <c r="K53" s="43"/>
      <c r="L53" s="44"/>
      <c r="M53" s="39">
        <f t="shared" si="1"/>
        <v>6500</v>
      </c>
      <c r="N53" s="35">
        <f t="shared" si="4"/>
        <v>130</v>
      </c>
      <c r="O53" s="160"/>
      <c r="P53" s="161"/>
    </row>
    <row r="54" spans="2:16" x14ac:dyDescent="0.3">
      <c r="B54" s="53">
        <v>37668</v>
      </c>
      <c r="C54" s="90" t="str">
        <f t="shared" si="3"/>
        <v>37668|PRODUÇÃO</v>
      </c>
      <c r="D54" s="13" t="s">
        <v>4</v>
      </c>
      <c r="E54" s="19"/>
      <c r="F54" s="42"/>
      <c r="G54" s="42"/>
      <c r="H54" s="42"/>
      <c r="I54" s="40">
        <v>2000</v>
      </c>
      <c r="J54" s="44">
        <v>40</v>
      </c>
      <c r="K54" s="43">
        <v>44</v>
      </c>
      <c r="L54" s="44" t="s">
        <v>63</v>
      </c>
      <c r="M54" s="39">
        <f t="shared" si="1"/>
        <v>4500</v>
      </c>
      <c r="N54" s="35">
        <f t="shared" si="4"/>
        <v>90</v>
      </c>
      <c r="O54" s="160"/>
      <c r="P54" s="161"/>
    </row>
    <row r="55" spans="2:16" x14ac:dyDescent="0.3">
      <c r="B55" s="53">
        <v>37668</v>
      </c>
      <c r="C55" s="90" t="str">
        <f t="shared" si="3"/>
        <v>37668|TRANSF</v>
      </c>
      <c r="D55" s="13" t="s">
        <v>20</v>
      </c>
      <c r="E55" s="19"/>
      <c r="F55" s="42"/>
      <c r="G55" s="42"/>
      <c r="H55" s="42"/>
      <c r="I55" s="40">
        <v>1350</v>
      </c>
      <c r="J55" s="44">
        <v>27</v>
      </c>
      <c r="K55" s="43">
        <v>45</v>
      </c>
      <c r="L55" s="44" t="s">
        <v>48</v>
      </c>
      <c r="M55" s="39">
        <f t="shared" si="1"/>
        <v>3150</v>
      </c>
      <c r="N55" s="35">
        <f t="shared" si="4"/>
        <v>63</v>
      </c>
      <c r="O55" s="160"/>
      <c r="P55" s="161"/>
    </row>
    <row r="56" spans="2:16" x14ac:dyDescent="0.3">
      <c r="B56" s="53">
        <v>37668</v>
      </c>
      <c r="C56" s="90" t="str">
        <f t="shared" si="3"/>
        <v>37668|VENDA</v>
      </c>
      <c r="D56" s="13" t="s">
        <v>24</v>
      </c>
      <c r="E56" s="19"/>
      <c r="F56" s="42"/>
      <c r="G56" s="42"/>
      <c r="H56" s="42"/>
      <c r="I56" s="40">
        <v>350</v>
      </c>
      <c r="J56" s="44">
        <v>7</v>
      </c>
      <c r="K56" s="43">
        <v>46</v>
      </c>
      <c r="L56" s="44" t="s">
        <v>57</v>
      </c>
      <c r="M56" s="39">
        <f t="shared" si="1"/>
        <v>2800</v>
      </c>
      <c r="N56" s="35">
        <f t="shared" si="4"/>
        <v>56</v>
      </c>
      <c r="O56" s="160"/>
      <c r="P56" s="161"/>
    </row>
    <row r="57" spans="2:16" x14ac:dyDescent="0.3">
      <c r="B57" s="53">
        <v>37668</v>
      </c>
      <c r="C57" s="90" t="str">
        <f t="shared" si="3"/>
        <v>37668|SALDO DO DIA</v>
      </c>
      <c r="D57" s="13" t="s">
        <v>23</v>
      </c>
      <c r="E57" s="19"/>
      <c r="F57" s="42"/>
      <c r="G57" s="42"/>
      <c r="H57" s="42"/>
      <c r="I57" s="40"/>
      <c r="J57" s="44"/>
      <c r="K57" s="43"/>
      <c r="L57" s="44"/>
      <c r="M57" s="39">
        <f t="shared" si="1"/>
        <v>2800</v>
      </c>
      <c r="N57" s="35">
        <f t="shared" si="4"/>
        <v>56</v>
      </c>
      <c r="O57" s="160"/>
      <c r="P57" s="161"/>
    </row>
    <row r="58" spans="2:16" x14ac:dyDescent="0.3">
      <c r="B58" s="53">
        <v>37669</v>
      </c>
      <c r="C58" s="90" t="str">
        <f t="shared" si="3"/>
        <v>37669|VENDA</v>
      </c>
      <c r="D58" s="13" t="s">
        <v>24</v>
      </c>
      <c r="E58" s="19"/>
      <c r="F58" s="42"/>
      <c r="G58" s="42"/>
      <c r="H58" s="42"/>
      <c r="I58" s="40">
        <v>550</v>
      </c>
      <c r="J58" s="44">
        <v>11</v>
      </c>
      <c r="K58" s="43">
        <v>48</v>
      </c>
      <c r="L58" s="44" t="s">
        <v>58</v>
      </c>
      <c r="M58" s="39">
        <f t="shared" si="1"/>
        <v>2250</v>
      </c>
      <c r="N58" s="35">
        <f t="shared" si="4"/>
        <v>45</v>
      </c>
      <c r="O58" s="160"/>
      <c r="P58" s="161"/>
    </row>
    <row r="59" spans="2:16" x14ac:dyDescent="0.3">
      <c r="B59" s="53">
        <v>37669</v>
      </c>
      <c r="C59" s="90" t="str">
        <f t="shared" si="3"/>
        <v>37669|SALDO DO DIA</v>
      </c>
      <c r="D59" s="13" t="s">
        <v>23</v>
      </c>
      <c r="E59" s="19"/>
      <c r="F59" s="42"/>
      <c r="G59" s="42"/>
      <c r="H59" s="42"/>
      <c r="I59" s="40"/>
      <c r="J59" s="44"/>
      <c r="K59" s="43"/>
      <c r="L59" s="44"/>
      <c r="M59" s="39">
        <f t="shared" si="1"/>
        <v>2250</v>
      </c>
      <c r="N59" s="35">
        <f t="shared" si="4"/>
        <v>45</v>
      </c>
      <c r="O59" s="160"/>
      <c r="P59" s="161"/>
    </row>
    <row r="60" spans="2:16" x14ac:dyDescent="0.3">
      <c r="B60" s="53">
        <v>37670</v>
      </c>
      <c r="C60" s="90" t="str">
        <f t="shared" si="3"/>
        <v>37670|TRANSF</v>
      </c>
      <c r="D60" s="13" t="s">
        <v>20</v>
      </c>
      <c r="E60" s="19"/>
      <c r="F60" s="42"/>
      <c r="G60" s="42"/>
      <c r="H60" s="42"/>
      <c r="I60" s="40">
        <v>1050</v>
      </c>
      <c r="J60" s="44">
        <v>21</v>
      </c>
      <c r="K60" s="43">
        <v>50</v>
      </c>
      <c r="L60" s="44" t="s">
        <v>47</v>
      </c>
      <c r="M60" s="39">
        <f t="shared" si="1"/>
        <v>1200</v>
      </c>
      <c r="N60" s="35">
        <f t="shared" si="4"/>
        <v>24</v>
      </c>
      <c r="O60" s="160"/>
      <c r="P60" s="161"/>
    </row>
    <row r="61" spans="2:16" x14ac:dyDescent="0.3">
      <c r="B61" s="113">
        <v>37670</v>
      </c>
      <c r="C61" s="114" t="str">
        <f t="shared" si="3"/>
        <v>37670|TRANSF</v>
      </c>
      <c r="D61" s="13" t="s">
        <v>20</v>
      </c>
      <c r="E61" s="19"/>
      <c r="F61" s="42"/>
      <c r="G61" s="42"/>
      <c r="H61" s="42"/>
      <c r="I61" s="40">
        <v>500</v>
      </c>
      <c r="J61" s="44">
        <v>10</v>
      </c>
      <c r="K61" s="43">
        <v>51</v>
      </c>
      <c r="L61" s="44" t="s">
        <v>46</v>
      </c>
      <c r="M61" s="115">
        <f t="shared" si="1"/>
        <v>700</v>
      </c>
      <c r="N61" s="116">
        <f t="shared" si="4"/>
        <v>14</v>
      </c>
      <c r="O61" s="160"/>
      <c r="P61" s="161"/>
    </row>
    <row r="62" spans="2:16" x14ac:dyDescent="0.3">
      <c r="B62" s="113">
        <v>37670</v>
      </c>
      <c r="C62" s="114" t="str">
        <f t="shared" si="3"/>
        <v>37670|SALDO DO DIA</v>
      </c>
      <c r="D62" s="13" t="s">
        <v>23</v>
      </c>
      <c r="E62" s="19"/>
      <c r="F62" s="42"/>
      <c r="G62" s="42"/>
      <c r="H62" s="42"/>
      <c r="I62" s="40"/>
      <c r="J62" s="44"/>
      <c r="K62" s="43"/>
      <c r="L62" s="44"/>
      <c r="M62" s="115">
        <f t="shared" si="1"/>
        <v>700</v>
      </c>
      <c r="N62" s="116">
        <f t="shared" si="4"/>
        <v>14</v>
      </c>
      <c r="O62" s="160"/>
      <c r="P62" s="161"/>
    </row>
    <row r="63" spans="2:16" x14ac:dyDescent="0.3">
      <c r="B63" s="113">
        <v>37671</v>
      </c>
      <c r="C63" s="114" t="str">
        <f t="shared" si="3"/>
        <v>37671|COMPRA</v>
      </c>
      <c r="D63" s="13" t="s">
        <v>19</v>
      </c>
      <c r="E63" s="19">
        <v>5500</v>
      </c>
      <c r="F63" s="42">
        <v>110</v>
      </c>
      <c r="G63" s="42">
        <v>3</v>
      </c>
      <c r="H63" s="42" t="s">
        <v>45</v>
      </c>
      <c r="I63" s="40"/>
      <c r="J63" s="44"/>
      <c r="K63" s="43"/>
      <c r="L63" s="44"/>
      <c r="M63" s="115">
        <f t="shared" si="1"/>
        <v>6200</v>
      </c>
      <c r="N63" s="116">
        <f t="shared" si="4"/>
        <v>124</v>
      </c>
      <c r="O63" s="160"/>
      <c r="P63" s="161"/>
    </row>
    <row r="64" spans="2:16" x14ac:dyDescent="0.3">
      <c r="B64" s="113">
        <v>37671</v>
      </c>
      <c r="C64" s="114" t="str">
        <f t="shared" si="3"/>
        <v>37671|PRODUÇÃO</v>
      </c>
      <c r="D64" s="13" t="s">
        <v>4</v>
      </c>
      <c r="E64" s="19"/>
      <c r="F64" s="42"/>
      <c r="G64" s="42"/>
      <c r="H64" s="42"/>
      <c r="I64" s="40">
        <v>1550</v>
      </c>
      <c r="J64" s="44">
        <v>31</v>
      </c>
      <c r="K64" s="43">
        <v>54</v>
      </c>
      <c r="L64" s="44" t="s">
        <v>63</v>
      </c>
      <c r="M64" s="115">
        <f t="shared" si="1"/>
        <v>4650</v>
      </c>
      <c r="N64" s="116">
        <f t="shared" si="4"/>
        <v>93</v>
      </c>
      <c r="O64" s="160"/>
      <c r="P64" s="161"/>
    </row>
    <row r="65" spans="2:16" x14ac:dyDescent="0.3">
      <c r="B65" s="113">
        <v>37671</v>
      </c>
      <c r="C65" s="114" t="str">
        <f t="shared" si="3"/>
        <v>37671|SALDO DO DIA</v>
      </c>
      <c r="D65" s="13" t="s">
        <v>23</v>
      </c>
      <c r="E65" s="19"/>
      <c r="F65" s="42"/>
      <c r="G65" s="42"/>
      <c r="H65" s="42"/>
      <c r="I65" s="40"/>
      <c r="J65" s="44"/>
      <c r="K65" s="43"/>
      <c r="L65" s="44"/>
      <c r="M65" s="115">
        <f t="shared" si="1"/>
        <v>4650</v>
      </c>
      <c r="N65" s="116">
        <f t="shared" si="4"/>
        <v>93</v>
      </c>
      <c r="O65" s="160"/>
      <c r="P65" s="161"/>
    </row>
    <row r="66" spans="2:16" x14ac:dyDescent="0.3">
      <c r="B66" s="113">
        <v>37672</v>
      </c>
      <c r="C66" s="114" t="str">
        <f t="shared" si="3"/>
        <v>37672|PRODUÇÃO</v>
      </c>
      <c r="D66" s="13" t="s">
        <v>4</v>
      </c>
      <c r="E66" s="19"/>
      <c r="F66" s="42"/>
      <c r="G66" s="42"/>
      <c r="H66" s="42"/>
      <c r="I66" s="40">
        <v>800</v>
      </c>
      <c r="J66" s="44">
        <v>16</v>
      </c>
      <c r="K66" s="43">
        <v>56</v>
      </c>
      <c r="L66" s="44" t="s">
        <v>63</v>
      </c>
      <c r="M66" s="115">
        <f t="shared" si="1"/>
        <v>3850</v>
      </c>
      <c r="N66" s="116">
        <f t="shared" si="4"/>
        <v>77</v>
      </c>
      <c r="O66" s="160"/>
      <c r="P66" s="161"/>
    </row>
    <row r="67" spans="2:16" x14ac:dyDescent="0.3">
      <c r="B67" s="113">
        <v>37672</v>
      </c>
      <c r="C67" s="114" t="str">
        <f t="shared" si="3"/>
        <v>37672|PRODUÇÃO</v>
      </c>
      <c r="D67" s="13" t="s">
        <v>4</v>
      </c>
      <c r="E67" s="19"/>
      <c r="F67" s="42"/>
      <c r="G67" s="42"/>
      <c r="H67" s="42"/>
      <c r="I67" s="40">
        <v>200</v>
      </c>
      <c r="J67" s="44">
        <v>4</v>
      </c>
      <c r="K67" s="43">
        <v>57</v>
      </c>
      <c r="L67" s="44" t="s">
        <v>63</v>
      </c>
      <c r="M67" s="115">
        <f>IF(D67="SALDO DO DIA",IF(N66&gt;0,M66,0),IF(N66=0,0+E67,IF(AND(E67=0,I67&gt;0),M66-I67,M66+E67)))</f>
        <v>3650</v>
      </c>
      <c r="N67" s="116">
        <f t="shared" si="4"/>
        <v>73</v>
      </c>
      <c r="O67" s="160"/>
      <c r="P67" s="161"/>
    </row>
    <row r="68" spans="2:16" x14ac:dyDescent="0.3">
      <c r="B68" s="113">
        <v>37672</v>
      </c>
      <c r="C68" s="114" t="str">
        <f t="shared" si="3"/>
        <v>37672|SALDO DO DIA</v>
      </c>
      <c r="D68" s="13" t="s">
        <v>23</v>
      </c>
      <c r="E68" s="19"/>
      <c r="F68" s="42"/>
      <c r="G68" s="42"/>
      <c r="H68" s="42"/>
      <c r="I68" s="40"/>
      <c r="J68" s="44"/>
      <c r="K68" s="44"/>
      <c r="L68" s="44"/>
      <c r="M68" s="115">
        <f t="shared" ref="M68:M88" si="5">IF(D68="SALDO DO DIA",IF(N67&gt;0,M67,0),IF(N67=0,0+E68,IF(AND(E68=0,I68&gt;0),M67-I68,M67+E68)))</f>
        <v>3650</v>
      </c>
      <c r="N68" s="116">
        <f t="shared" si="4"/>
        <v>73</v>
      </c>
      <c r="O68" s="91"/>
      <c r="P68" s="92"/>
    </row>
    <row r="69" spans="2:16" x14ac:dyDescent="0.3">
      <c r="B69" s="113">
        <v>37673</v>
      </c>
      <c r="C69" s="114" t="str">
        <f t="shared" si="3"/>
        <v>37673|SALDO DO DIA</v>
      </c>
      <c r="D69" s="13" t="s">
        <v>23</v>
      </c>
      <c r="E69" s="19"/>
      <c r="F69" s="42"/>
      <c r="G69" s="42"/>
      <c r="H69" s="42"/>
      <c r="I69" s="40"/>
      <c r="J69" s="44"/>
      <c r="K69" s="44"/>
      <c r="L69" s="44"/>
      <c r="M69" s="115">
        <f t="shared" si="5"/>
        <v>3650</v>
      </c>
      <c r="N69" s="116">
        <f t="shared" si="4"/>
        <v>73</v>
      </c>
      <c r="O69" s="91"/>
      <c r="P69" s="92"/>
    </row>
    <row r="70" spans="2:16" x14ac:dyDescent="0.3">
      <c r="B70" s="113">
        <v>37674</v>
      </c>
      <c r="C70" s="114" t="str">
        <f t="shared" si="3"/>
        <v>37674|SALDO DO DIA</v>
      </c>
      <c r="D70" s="13" t="s">
        <v>23</v>
      </c>
      <c r="E70" s="19"/>
      <c r="F70" s="42"/>
      <c r="G70" s="42"/>
      <c r="H70" s="42"/>
      <c r="I70" s="40"/>
      <c r="J70" s="44"/>
      <c r="K70" s="44"/>
      <c r="L70" s="44"/>
      <c r="M70" s="115">
        <f t="shared" si="5"/>
        <v>3650</v>
      </c>
      <c r="N70" s="116">
        <f t="shared" si="4"/>
        <v>73</v>
      </c>
      <c r="O70" s="91"/>
      <c r="P70" s="92"/>
    </row>
    <row r="71" spans="2:16" x14ac:dyDescent="0.3">
      <c r="B71" s="113">
        <v>37675</v>
      </c>
      <c r="C71" s="114" t="str">
        <f t="shared" si="3"/>
        <v>37675|PRODUÇÃO</v>
      </c>
      <c r="D71" s="13" t="s">
        <v>4</v>
      </c>
      <c r="E71" s="19"/>
      <c r="F71" s="42"/>
      <c r="G71" s="42"/>
      <c r="H71" s="42"/>
      <c r="I71" s="40">
        <v>1350</v>
      </c>
      <c r="J71" s="44">
        <v>27</v>
      </c>
      <c r="K71" s="44">
        <v>58</v>
      </c>
      <c r="L71" s="44" t="s">
        <v>63</v>
      </c>
      <c r="M71" s="115">
        <f t="shared" si="5"/>
        <v>2300</v>
      </c>
      <c r="N71" s="116">
        <f t="shared" si="4"/>
        <v>46</v>
      </c>
      <c r="O71" s="91"/>
      <c r="P71" s="92"/>
    </row>
    <row r="72" spans="2:16" x14ac:dyDescent="0.3">
      <c r="B72" s="113">
        <v>37675</v>
      </c>
      <c r="C72" s="114" t="str">
        <f t="shared" si="3"/>
        <v>37675|PRODUÇÃO</v>
      </c>
      <c r="D72" s="13" t="s">
        <v>4</v>
      </c>
      <c r="E72" s="19"/>
      <c r="F72" s="42"/>
      <c r="G72" s="42"/>
      <c r="H72" s="42"/>
      <c r="I72" s="40">
        <v>450</v>
      </c>
      <c r="J72" s="44">
        <v>9</v>
      </c>
      <c r="K72" s="44">
        <v>59</v>
      </c>
      <c r="L72" s="44" t="s">
        <v>63</v>
      </c>
      <c r="M72" s="115">
        <f t="shared" si="5"/>
        <v>1850</v>
      </c>
      <c r="N72" s="116">
        <f t="shared" si="4"/>
        <v>37</v>
      </c>
      <c r="O72" s="91"/>
      <c r="P72" s="92"/>
    </row>
    <row r="73" spans="2:16" x14ac:dyDescent="0.3">
      <c r="B73" s="113">
        <v>37675</v>
      </c>
      <c r="C73" s="114" t="str">
        <f t="shared" si="3"/>
        <v>37675|TRANSF</v>
      </c>
      <c r="D73" s="13" t="s">
        <v>20</v>
      </c>
      <c r="E73" s="19"/>
      <c r="F73" s="42"/>
      <c r="G73" s="42"/>
      <c r="H73" s="42"/>
      <c r="I73" s="40">
        <v>650</v>
      </c>
      <c r="J73" s="44">
        <v>13</v>
      </c>
      <c r="K73" s="44">
        <v>60</v>
      </c>
      <c r="L73" s="44" t="s">
        <v>46</v>
      </c>
      <c r="M73" s="115">
        <f t="shared" si="5"/>
        <v>1200</v>
      </c>
      <c r="N73" s="116">
        <f t="shared" si="4"/>
        <v>24</v>
      </c>
      <c r="O73" s="91"/>
      <c r="P73" s="92"/>
    </row>
    <row r="74" spans="2:16" x14ac:dyDescent="0.3">
      <c r="B74" s="113">
        <v>37675</v>
      </c>
      <c r="C74" s="114" t="str">
        <f t="shared" si="3"/>
        <v>37675|SALDO DO DIA</v>
      </c>
      <c r="D74" s="13" t="s">
        <v>23</v>
      </c>
      <c r="E74" s="19"/>
      <c r="F74" s="42"/>
      <c r="G74" s="42"/>
      <c r="H74" s="42"/>
      <c r="I74" s="40"/>
      <c r="J74" s="44"/>
      <c r="K74" s="44"/>
      <c r="L74" s="44"/>
      <c r="M74" s="115">
        <f t="shared" si="5"/>
        <v>1200</v>
      </c>
      <c r="N74" s="116">
        <f t="shared" si="4"/>
        <v>24</v>
      </c>
      <c r="O74" s="91"/>
      <c r="P74" s="92"/>
    </row>
    <row r="75" spans="2:16" x14ac:dyDescent="0.3">
      <c r="B75" s="113">
        <v>37676</v>
      </c>
      <c r="C75" s="114" t="str">
        <f t="shared" si="3"/>
        <v>37676|TRANSF</v>
      </c>
      <c r="D75" s="13" t="s">
        <v>20</v>
      </c>
      <c r="E75" s="19"/>
      <c r="F75" s="42"/>
      <c r="G75" s="42"/>
      <c r="H75" s="42"/>
      <c r="I75" s="40">
        <v>600</v>
      </c>
      <c r="J75" s="44">
        <v>12</v>
      </c>
      <c r="K75" s="44">
        <v>61</v>
      </c>
      <c r="L75" s="44" t="s">
        <v>48</v>
      </c>
      <c r="M75" s="115">
        <f t="shared" si="5"/>
        <v>600</v>
      </c>
      <c r="N75" s="116">
        <f t="shared" si="4"/>
        <v>12</v>
      </c>
      <c r="O75" s="91"/>
      <c r="P75" s="92"/>
    </row>
    <row r="76" spans="2:16" x14ac:dyDescent="0.3">
      <c r="B76" s="113">
        <v>37676</v>
      </c>
      <c r="C76" s="114" t="str">
        <f t="shared" si="3"/>
        <v>37676|TRANSF</v>
      </c>
      <c r="D76" s="13" t="s">
        <v>20</v>
      </c>
      <c r="E76" s="19"/>
      <c r="F76" s="42"/>
      <c r="G76" s="42"/>
      <c r="H76" s="42"/>
      <c r="I76" s="40">
        <v>100</v>
      </c>
      <c r="J76" s="44">
        <v>2</v>
      </c>
      <c r="K76" s="44">
        <v>62</v>
      </c>
      <c r="L76" s="44" t="s">
        <v>47</v>
      </c>
      <c r="M76" s="115">
        <f t="shared" si="5"/>
        <v>500</v>
      </c>
      <c r="N76" s="116">
        <f t="shared" si="4"/>
        <v>10</v>
      </c>
      <c r="O76" s="91"/>
      <c r="P76" s="92"/>
    </row>
    <row r="77" spans="2:16" x14ac:dyDescent="0.3">
      <c r="B77" s="113">
        <v>37676</v>
      </c>
      <c r="C77" s="114" t="str">
        <f t="shared" si="3"/>
        <v>37676|PRODUÇÃO</v>
      </c>
      <c r="D77" s="13" t="s">
        <v>4</v>
      </c>
      <c r="E77" s="19"/>
      <c r="F77" s="42"/>
      <c r="G77" s="42"/>
      <c r="H77" s="42"/>
      <c r="I77" s="40">
        <v>50</v>
      </c>
      <c r="J77" s="44">
        <v>1</v>
      </c>
      <c r="K77" s="44">
        <v>63</v>
      </c>
      <c r="L77" s="44" t="s">
        <v>63</v>
      </c>
      <c r="M77" s="115">
        <f t="shared" si="5"/>
        <v>450</v>
      </c>
      <c r="N77" s="116">
        <f t="shared" si="4"/>
        <v>9</v>
      </c>
      <c r="O77" s="91"/>
      <c r="P77" s="92"/>
    </row>
    <row r="78" spans="2:16" x14ac:dyDescent="0.3">
      <c r="B78" s="113">
        <v>37676</v>
      </c>
      <c r="C78" s="114" t="str">
        <f t="shared" si="3"/>
        <v>37676|SALDO DO DIA</v>
      </c>
      <c r="D78" s="13" t="s">
        <v>23</v>
      </c>
      <c r="E78" s="19"/>
      <c r="F78" s="42"/>
      <c r="G78" s="42"/>
      <c r="H78" s="42"/>
      <c r="I78" s="40"/>
      <c r="J78" s="44"/>
      <c r="K78" s="44"/>
      <c r="L78" s="44"/>
      <c r="M78" s="115">
        <f t="shared" si="5"/>
        <v>450</v>
      </c>
      <c r="N78" s="116">
        <f t="shared" si="4"/>
        <v>9</v>
      </c>
      <c r="O78" s="91"/>
      <c r="P78" s="92"/>
    </row>
    <row r="79" spans="2:16" x14ac:dyDescent="0.3">
      <c r="B79" s="113">
        <v>37677</v>
      </c>
      <c r="C79" s="114" t="str">
        <f t="shared" si="3"/>
        <v>37677|SALDO DO DIA</v>
      </c>
      <c r="D79" s="13" t="s">
        <v>23</v>
      </c>
      <c r="E79" s="19"/>
      <c r="F79" s="42"/>
      <c r="G79" s="42"/>
      <c r="H79" s="42"/>
      <c r="I79" s="40"/>
      <c r="J79" s="44"/>
      <c r="K79" s="44"/>
      <c r="L79" s="44"/>
      <c r="M79" s="115">
        <f t="shared" si="5"/>
        <v>450</v>
      </c>
      <c r="N79" s="116">
        <f t="shared" si="4"/>
        <v>9</v>
      </c>
      <c r="O79" s="91"/>
      <c r="P79" s="92"/>
    </row>
    <row r="80" spans="2:16" x14ac:dyDescent="0.3">
      <c r="B80" s="113">
        <v>37678</v>
      </c>
      <c r="C80" s="114" t="str">
        <f t="shared" si="3"/>
        <v>37678|TRANSF</v>
      </c>
      <c r="D80" s="13" t="s">
        <v>20</v>
      </c>
      <c r="E80" s="19"/>
      <c r="F80" s="42"/>
      <c r="G80" s="42"/>
      <c r="H80" s="42"/>
      <c r="I80" s="40">
        <v>50</v>
      </c>
      <c r="J80" s="44">
        <v>1</v>
      </c>
      <c r="K80" s="44">
        <v>64</v>
      </c>
      <c r="L80" s="44" t="s">
        <v>46</v>
      </c>
      <c r="M80" s="115">
        <f t="shared" si="5"/>
        <v>400</v>
      </c>
      <c r="N80" s="116">
        <f t="shared" si="4"/>
        <v>8</v>
      </c>
      <c r="O80" s="91"/>
      <c r="P80" s="92"/>
    </row>
    <row r="81" spans="2:16" x14ac:dyDescent="0.3">
      <c r="B81" s="113">
        <v>37678</v>
      </c>
      <c r="C81" s="114" t="str">
        <f t="shared" si="3"/>
        <v>37678|TRANSF</v>
      </c>
      <c r="D81" s="13" t="s">
        <v>20</v>
      </c>
      <c r="E81" s="19"/>
      <c r="F81" s="42"/>
      <c r="G81" s="42"/>
      <c r="H81" s="42"/>
      <c r="I81" s="40">
        <v>100</v>
      </c>
      <c r="J81" s="44">
        <v>2</v>
      </c>
      <c r="K81" s="44">
        <v>65</v>
      </c>
      <c r="L81" s="44" t="s">
        <v>47</v>
      </c>
      <c r="M81" s="115">
        <f t="shared" si="5"/>
        <v>300</v>
      </c>
      <c r="N81" s="116">
        <f t="shared" si="4"/>
        <v>6</v>
      </c>
      <c r="O81" s="91"/>
      <c r="P81" s="92"/>
    </row>
    <row r="82" spans="2:16" x14ac:dyDescent="0.3">
      <c r="B82" s="113">
        <v>37678</v>
      </c>
      <c r="C82" s="114" t="str">
        <f t="shared" si="3"/>
        <v>37678|TRANSF</v>
      </c>
      <c r="D82" s="13" t="s">
        <v>20</v>
      </c>
      <c r="E82" s="19"/>
      <c r="F82" s="42"/>
      <c r="G82" s="42"/>
      <c r="H82" s="42"/>
      <c r="I82" s="40">
        <v>150</v>
      </c>
      <c r="J82" s="44">
        <v>3</v>
      </c>
      <c r="K82" s="44">
        <v>66</v>
      </c>
      <c r="L82" s="44" t="s">
        <v>48</v>
      </c>
      <c r="M82" s="115">
        <f t="shared" si="5"/>
        <v>150</v>
      </c>
      <c r="N82" s="116">
        <f t="shared" si="4"/>
        <v>3</v>
      </c>
      <c r="O82" s="91"/>
      <c r="P82" s="92"/>
    </row>
    <row r="83" spans="2:16" x14ac:dyDescent="0.3">
      <c r="B83" s="113">
        <v>37678</v>
      </c>
      <c r="C83" s="114" t="str">
        <f t="shared" si="3"/>
        <v>37678|SALDO DO DIA</v>
      </c>
      <c r="D83" s="13" t="s">
        <v>23</v>
      </c>
      <c r="E83" s="19"/>
      <c r="F83" s="42"/>
      <c r="G83" s="42"/>
      <c r="H83" s="42"/>
      <c r="I83" s="40"/>
      <c r="J83" s="44"/>
      <c r="K83" s="44"/>
      <c r="L83" s="44"/>
      <c r="M83" s="115">
        <f t="shared" si="5"/>
        <v>150</v>
      </c>
      <c r="N83" s="116">
        <f t="shared" si="4"/>
        <v>3</v>
      </c>
      <c r="O83" s="91"/>
      <c r="P83" s="92"/>
    </row>
    <row r="84" spans="2:16" x14ac:dyDescent="0.3">
      <c r="B84" s="113">
        <v>37679</v>
      </c>
      <c r="C84" s="114" t="str">
        <f t="shared" ref="C84:C88" si="6">B84&amp;"|"&amp;D84</f>
        <v>37679|SALDO DO DIA</v>
      </c>
      <c r="D84" s="13" t="s">
        <v>23</v>
      </c>
      <c r="E84" s="19"/>
      <c r="F84" s="42"/>
      <c r="G84" s="42"/>
      <c r="H84" s="42"/>
      <c r="I84" s="40"/>
      <c r="J84" s="44"/>
      <c r="K84" s="44"/>
      <c r="L84" s="44"/>
      <c r="M84" s="115">
        <f t="shared" si="5"/>
        <v>150</v>
      </c>
      <c r="N84" s="116">
        <f t="shared" si="4"/>
        <v>3</v>
      </c>
      <c r="O84" s="91"/>
      <c r="P84" s="92"/>
    </row>
    <row r="85" spans="2:16" x14ac:dyDescent="0.3">
      <c r="B85" s="113">
        <v>37680</v>
      </c>
      <c r="C85" s="114" t="str">
        <f t="shared" si="6"/>
        <v>37680|COMPRA</v>
      </c>
      <c r="D85" s="13" t="s">
        <v>19</v>
      </c>
      <c r="E85" s="19">
        <v>12750</v>
      </c>
      <c r="F85" s="42">
        <v>255</v>
      </c>
      <c r="G85" s="42">
        <v>4</v>
      </c>
      <c r="H85" s="42" t="s">
        <v>43</v>
      </c>
      <c r="I85" s="40"/>
      <c r="J85" s="44"/>
      <c r="K85" s="44"/>
      <c r="L85" s="44"/>
      <c r="M85" s="115">
        <f t="shared" si="5"/>
        <v>12900</v>
      </c>
      <c r="N85" s="116">
        <f t="shared" ref="N85:N88" si="7">IF(D85="SALDO DO DIA",N84,IF(AND(F85=0,J85&gt;0),N84-J85,N84+F85))</f>
        <v>258</v>
      </c>
      <c r="O85" s="91"/>
      <c r="P85" s="92"/>
    </row>
    <row r="86" spans="2:16" x14ac:dyDescent="0.3">
      <c r="B86" s="113">
        <v>37680</v>
      </c>
      <c r="C86" s="114" t="str">
        <f t="shared" si="6"/>
        <v>37680|PRODUÇÃO</v>
      </c>
      <c r="D86" s="13" t="s">
        <v>4</v>
      </c>
      <c r="E86" s="19"/>
      <c r="F86" s="42"/>
      <c r="G86" s="42"/>
      <c r="H86" s="42"/>
      <c r="I86" s="40">
        <v>1900</v>
      </c>
      <c r="J86" s="44">
        <v>38</v>
      </c>
      <c r="K86" s="44">
        <v>68</v>
      </c>
      <c r="L86" s="44" t="s">
        <v>63</v>
      </c>
      <c r="M86" s="115">
        <f t="shared" si="5"/>
        <v>11000</v>
      </c>
      <c r="N86" s="116">
        <f t="shared" si="7"/>
        <v>220</v>
      </c>
      <c r="O86" s="91"/>
      <c r="P86" s="92"/>
    </row>
    <row r="87" spans="2:16" x14ac:dyDescent="0.3">
      <c r="B87" s="113">
        <v>37680</v>
      </c>
      <c r="C87" s="114" t="str">
        <f t="shared" si="6"/>
        <v>37680|PRODUÇÃO</v>
      </c>
      <c r="D87" s="13" t="s">
        <v>4</v>
      </c>
      <c r="E87" s="19"/>
      <c r="F87" s="42"/>
      <c r="G87" s="42"/>
      <c r="H87" s="42"/>
      <c r="I87" s="40">
        <v>850</v>
      </c>
      <c r="J87" s="44">
        <v>17</v>
      </c>
      <c r="K87" s="44">
        <v>69</v>
      </c>
      <c r="L87" s="44" t="s">
        <v>63</v>
      </c>
      <c r="M87" s="115">
        <f t="shared" si="5"/>
        <v>10150</v>
      </c>
      <c r="N87" s="116">
        <f t="shared" si="7"/>
        <v>203</v>
      </c>
      <c r="O87" s="91"/>
      <c r="P87" s="92"/>
    </row>
    <row r="88" spans="2:16" ht="15" thickBot="1" x14ac:dyDescent="0.35">
      <c r="B88" s="113">
        <v>37680</v>
      </c>
      <c r="C88" s="114" t="str">
        <f t="shared" si="6"/>
        <v>37680|SALDO DO DIA</v>
      </c>
      <c r="D88" s="13" t="s">
        <v>23</v>
      </c>
      <c r="E88" s="19"/>
      <c r="F88" s="42"/>
      <c r="G88" s="42"/>
      <c r="H88" s="42"/>
      <c r="I88" s="40"/>
      <c r="J88" s="44"/>
      <c r="K88" s="44"/>
      <c r="L88" s="44"/>
      <c r="M88" s="115">
        <f t="shared" si="5"/>
        <v>10150</v>
      </c>
      <c r="N88" s="116">
        <f t="shared" si="7"/>
        <v>203</v>
      </c>
      <c r="O88" s="91" t="s">
        <v>62</v>
      </c>
      <c r="P88" s="92"/>
    </row>
    <row r="89" spans="2:16" ht="15" thickBot="1" x14ac:dyDescent="0.35">
      <c r="B89" s="45"/>
      <c r="C89" s="46"/>
      <c r="D89" s="138"/>
      <c r="E89" s="139" t="s">
        <v>33</v>
      </c>
      <c r="F89" s="123" t="s">
        <v>34</v>
      </c>
      <c r="G89" s="123"/>
      <c r="H89" s="140"/>
      <c r="I89" s="141" t="s">
        <v>31</v>
      </c>
      <c r="J89" s="124" t="s">
        <v>32</v>
      </c>
      <c r="K89" s="125"/>
      <c r="L89" s="142"/>
      <c r="M89" s="143" t="s">
        <v>29</v>
      </c>
      <c r="N89" s="144" t="s">
        <v>30</v>
      </c>
      <c r="O89" s="126" t="s">
        <v>11</v>
      </c>
      <c r="P89" s="127" t="s">
        <v>12</v>
      </c>
    </row>
    <row r="90" spans="2:16" ht="29.4" customHeight="1" thickBot="1" x14ac:dyDescent="0.35">
      <c r="B90" s="185" t="s">
        <v>7</v>
      </c>
      <c r="C90" s="186"/>
      <c r="D90" s="187"/>
      <c r="E90" s="109">
        <f>SUM(E6:E88)</f>
        <v>66050</v>
      </c>
      <c r="F90" s="110">
        <f>SUM(F6:F88)</f>
        <v>1321</v>
      </c>
      <c r="G90" s="164" t="s">
        <v>10</v>
      </c>
      <c r="H90" s="165"/>
      <c r="I90" s="14">
        <f>SUM(I6:I88)</f>
        <v>56900</v>
      </c>
      <c r="J90" s="55">
        <f>SUM(J6:J88)</f>
        <v>1138</v>
      </c>
      <c r="K90" s="166" t="s">
        <v>10</v>
      </c>
      <c r="L90" s="167"/>
      <c r="M90" s="57">
        <f>M6</f>
        <v>1000</v>
      </c>
      <c r="N90" s="58">
        <f>N6</f>
        <v>20</v>
      </c>
      <c r="O90" s="15">
        <f>M90+E90-I90</f>
        <v>10150</v>
      </c>
      <c r="P90" s="118">
        <f>N90+F90-J90</f>
        <v>203</v>
      </c>
    </row>
    <row r="91" spans="2:16" x14ac:dyDescent="0.3">
      <c r="H91" s="135"/>
      <c r="I91" s="134"/>
    </row>
    <row r="97" spans="6:12" x14ac:dyDescent="0.3">
      <c r="F97"/>
      <c r="G97"/>
      <c r="H97"/>
      <c r="I97"/>
      <c r="J97"/>
      <c r="K97"/>
      <c r="L97"/>
    </row>
    <row r="98" spans="6:12" x14ac:dyDescent="0.3">
      <c r="F98"/>
      <c r="G98"/>
      <c r="H98"/>
      <c r="I98"/>
      <c r="J98"/>
      <c r="K98"/>
      <c r="L98"/>
    </row>
  </sheetData>
  <mergeCells count="63">
    <mergeCell ref="O6:P6"/>
    <mergeCell ref="B3:P3"/>
    <mergeCell ref="E4:H4"/>
    <mergeCell ref="I4:L4"/>
    <mergeCell ref="O4:P4"/>
    <mergeCell ref="O5:P5"/>
    <mergeCell ref="B90:D90"/>
    <mergeCell ref="M4:N4"/>
    <mergeCell ref="B4:B5"/>
    <mergeCell ref="D4:D5"/>
    <mergeCell ref="C4:C5"/>
    <mergeCell ref="O7:P7"/>
    <mergeCell ref="O8:P8"/>
    <mergeCell ref="O9:P9"/>
    <mergeCell ref="O10:P10"/>
    <mergeCell ref="O11:P11"/>
    <mergeCell ref="O12:P12"/>
    <mergeCell ref="O13:P13"/>
    <mergeCell ref="O14:P14"/>
    <mergeCell ref="O15:P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25:P25"/>
    <mergeCell ref="O27:P27"/>
    <mergeCell ref="O38:P38"/>
    <mergeCell ref="O39:P39"/>
    <mergeCell ref="O40:P40"/>
    <mergeCell ref="O41:P41"/>
    <mergeCell ref="O42:P42"/>
    <mergeCell ref="O43:P43"/>
    <mergeCell ref="O44:P44"/>
    <mergeCell ref="O45:P45"/>
    <mergeCell ref="O46:P46"/>
    <mergeCell ref="O47:P47"/>
    <mergeCell ref="O48:P48"/>
    <mergeCell ref="O49:P49"/>
    <mergeCell ref="O50:P50"/>
    <mergeCell ref="O51:P51"/>
    <mergeCell ref="O52:P52"/>
    <mergeCell ref="O53:P53"/>
    <mergeCell ref="O54:P54"/>
    <mergeCell ref="O55:P55"/>
    <mergeCell ref="O56:P56"/>
    <mergeCell ref="O57:P57"/>
    <mergeCell ref="O58:P58"/>
    <mergeCell ref="O59:P59"/>
    <mergeCell ref="O60:P60"/>
    <mergeCell ref="O61:P61"/>
    <mergeCell ref="O62:P62"/>
    <mergeCell ref="G90:H90"/>
    <mergeCell ref="K90:L90"/>
    <mergeCell ref="O63:P63"/>
    <mergeCell ref="O64:P64"/>
    <mergeCell ref="O65:P65"/>
    <mergeCell ref="O66:P66"/>
    <mergeCell ref="O67:P67"/>
  </mergeCells>
  <conditionalFormatting sqref="B6:D88">
    <cfRule type="expression" dxfId="7" priority="4">
      <formula>$D6="SALDO DO DIA"</formula>
    </cfRule>
  </conditionalFormatting>
  <conditionalFormatting sqref="E6:H88">
    <cfRule type="expression" dxfId="6" priority="3">
      <formula>$D6="SALDO DO DIA"</formula>
    </cfRule>
  </conditionalFormatting>
  <conditionalFormatting sqref="I6:L88">
    <cfRule type="expression" dxfId="5" priority="2">
      <formula>$D6="SALDO DO DIA"</formula>
    </cfRule>
  </conditionalFormatting>
  <conditionalFormatting sqref="M6:N88">
    <cfRule type="expression" dxfId="4" priority="1">
      <formula>$D6="SALDO DO DIA"</formula>
    </cfRule>
  </conditionalFormatting>
  <pageMargins left="0.511811024" right="0.511811024" top="0.78740157499999996" bottom="0.78740157499999996" header="0.31496062000000002" footer="0.31496062000000002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4F885F9-0091-49A0-919C-147BF4308606}">
          <x14:formula1>
            <xm:f>'base-dados'!$A$2:$A$29</xm:f>
          </x14:formula1>
          <xm:sqref>D6</xm:sqref>
        </x14:dataValidation>
        <x14:dataValidation type="list" allowBlank="1" showInputMessage="1" showErrorMessage="1" xr:uid="{85DD8638-1197-4126-A400-DC371D443B35}">
          <x14:formula1>
            <xm:f>'base-dados'!$A$2:$A$1048576</xm:f>
          </x14:formula1>
          <xm:sqref>D7:D88</xm:sqref>
        </x14:dataValidation>
        <x14:dataValidation type="list" allowBlank="1" showInputMessage="1" showErrorMessage="1" xr:uid="{7C652649-2CD3-4FEB-B0F2-9C720052E23A}">
          <x14:formula1>
            <xm:f>'base-dados'!$B$2:$B$1048576</xm:f>
          </x14:formula1>
          <xm:sqref>H6:H88</xm:sqref>
        </x14:dataValidation>
        <x14:dataValidation type="list" allowBlank="1" showInputMessage="1" showErrorMessage="1" xr:uid="{F776A82C-15BD-4CBA-9DDF-98D629429FBE}">
          <x14:formula1>
            <xm:f>'base-dados'!$E$2:$E$1048576</xm:f>
          </x14:formula1>
          <xm:sqref>L6:L88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38DD3-F894-48BE-97C2-E0FD920DF425}">
  <dimension ref="B1:J341"/>
  <sheetViews>
    <sheetView workbookViewId="0"/>
  </sheetViews>
  <sheetFormatPr defaultRowHeight="14.4" x14ac:dyDescent="0.3"/>
  <cols>
    <col min="1" max="1" width="1.296875" customWidth="1"/>
    <col min="2" max="2" width="10.69921875" bestFit="1" customWidth="1"/>
    <col min="3" max="3" width="13.69921875" bestFit="1" customWidth="1"/>
    <col min="4" max="5" width="11.8984375" bestFit="1" customWidth="1"/>
    <col min="7" max="7" width="11.09765625" bestFit="1" customWidth="1"/>
    <col min="9" max="9" width="10.59765625" bestFit="1" customWidth="1"/>
  </cols>
  <sheetData>
    <row r="1" spans="2:10" ht="115.5" customHeight="1" x14ac:dyDescent="0.3"/>
    <row r="2" spans="2:10" ht="4.5" customHeight="1" thickBot="1" x14ac:dyDescent="0.35"/>
    <row r="3" spans="2:10" ht="16.7" thickBot="1" x14ac:dyDescent="0.35">
      <c r="B3" s="192" t="s">
        <v>69</v>
      </c>
      <c r="C3" s="193"/>
      <c r="D3" s="193"/>
      <c r="E3" s="194"/>
      <c r="G3" s="195" t="s">
        <v>71</v>
      </c>
      <c r="H3" s="195"/>
      <c r="I3" s="195"/>
      <c r="J3" s="195"/>
    </row>
    <row r="4" spans="2:10" ht="15" thickBot="1" x14ac:dyDescent="0.35">
      <c r="B4" s="64" t="s">
        <v>0</v>
      </c>
      <c r="C4" s="64" t="s">
        <v>1</v>
      </c>
      <c r="D4" s="64" t="s">
        <v>14</v>
      </c>
      <c r="E4" s="64" t="s">
        <v>18</v>
      </c>
      <c r="G4" s="128" t="s">
        <v>13</v>
      </c>
      <c r="H4" s="128" t="s">
        <v>35</v>
      </c>
      <c r="I4" s="128" t="s">
        <v>2</v>
      </c>
      <c r="J4" s="128" t="s">
        <v>17</v>
      </c>
    </row>
    <row r="5" spans="2:10" x14ac:dyDescent="0.3">
      <c r="B5" s="103">
        <v>37653</v>
      </c>
      <c r="C5" s="104" t="s">
        <v>6</v>
      </c>
      <c r="D5" s="104" t="str">
        <f>IF(C5="CONTAGEM",IFERROR(VLOOKUP(B5&amp;"|"&amp;C5,'PRODUTO 02'!$C$6:$N$88,9,FALSE),"NÃO HOUVE"),IF(C5="SALDO DO DIA",VLOOKUP(B5&amp;"|"&amp;C5,'PRODUTO 02'!$C$6:$N$88,11,FALSE),IF(C5="COMPRA",SUMIF('PRODUTO 02'!$C$6:$C$88,B5&amp;"|"&amp;C5,'PRODUTO 02'!$E$6:$E$88),SUMIF('PRODUTO 02'!$C$6:$C$88,B5&amp;"|"&amp;C5,'PRODUTO 02'!$I$6:$I$88))))</f>
        <v>NÃO HOUVE</v>
      </c>
      <c r="E5" s="105" t="str">
        <f>IF(C5="CONTAGEM",IFERROR(VLOOKUP(B5&amp;"|"&amp;C5,'PRODUTO 02'!$C$6:$N$88,10,FALSE),"NÃO HOUVE"),IF(C5="SALDO DO DIA",VLOOKUP(B5&amp;"|"&amp;C5,'PRODUTO 02'!$C$6:$N$88,12,FALSE),IF(C5="COMPRA",SUMIF('PRODUTO 02'!$C$6:$C$88,B5&amp;"|"&amp;C5,'PRODUTO 02'!$F$6:$F$88),SUMIF('PRODUTO 02'!$C$6:$C$88,B5&amp;"|"&amp;C5,'PRODUTO 02'!$J$6:$J$88))))</f>
        <v>NÃO HOUVE</v>
      </c>
      <c r="G5" s="129" t="s">
        <v>4</v>
      </c>
      <c r="H5" s="129">
        <f>COUNTIF('PRODUTO 02'!$D$13:$D$88,'2-SINTETICO'!G5)</f>
        <v>21</v>
      </c>
      <c r="I5" s="131">
        <f t="shared" ref="I5:I8" si="0">SUMIF($C$5:$C$172,G5,$D$5:$D$172)</f>
        <v>28650</v>
      </c>
      <c r="J5" s="129">
        <f>SUMIF($C$5:$C$172,G5,$E$5:$E$172)</f>
        <v>573</v>
      </c>
    </row>
    <row r="6" spans="2:10" x14ac:dyDescent="0.3">
      <c r="B6" s="101">
        <v>37653</v>
      </c>
      <c r="C6" s="99" t="s">
        <v>4</v>
      </c>
      <c r="D6" s="111">
        <f>IF(C6="CONTAGEM",IFERROR(VLOOKUP(B6&amp;"|"&amp;C6,'PRODUTO 02'!$C$6:$N$88,9,FALSE),"NÃO HOUVE"),IF(C6="SALDO DO DIA",VLOOKUP(B6&amp;"|"&amp;C6,'PRODUTO 02'!$C$6:$N$88,11,FALSE),IF(C6="COMPRA",SUMIF('PRODUTO 02'!$C$6:$C$88,B6&amp;"|"&amp;C6,'PRODUTO 02'!$E$6:$E$88),SUMIF('PRODUTO 02'!$C$6:$C$88,B6&amp;"|"&amp;C6,'PRODUTO 02'!$I$6:$I$88))))</f>
        <v>500</v>
      </c>
      <c r="E6" s="102">
        <f>IF(C6="CONTAGEM",IFERROR(VLOOKUP(B6&amp;"|"&amp;C6,'PRODUTO 02'!$C$6:$N$88,10,FALSE),"NÃO HOUVE"),IF(C6="SALDO DO DIA",VLOOKUP(B6&amp;"|"&amp;C6,'PRODUTO 02'!$C$6:$N$88,12,FALSE),IF(C6="COMPRA",SUMIF('PRODUTO 02'!$C$6:$C$88,B6&amp;"|"&amp;C6,'PRODUTO 02'!$F$6:$F$88),SUMIF('PRODUTO 02'!$C$6:$C$88,B6&amp;"|"&amp;C6,'PRODUTO 02'!$J$6:$J$88))))</f>
        <v>10</v>
      </c>
      <c r="G6" s="130" t="s">
        <v>19</v>
      </c>
      <c r="H6" s="130">
        <f>COUNTIF('PRODUTO 02'!$D$13:$D$88,'2-SINTETICO'!G6)</f>
        <v>6</v>
      </c>
      <c r="I6" s="132">
        <f>SUMIF($C$5:$C$172,G6,$D$5:$D$172)</f>
        <v>66050</v>
      </c>
      <c r="J6" s="130">
        <f t="shared" ref="J6:J8" si="1">SUMIF($C$5:$C$172,G6,$E$5:$E$172)</f>
        <v>1321</v>
      </c>
    </row>
    <row r="7" spans="2:10" x14ac:dyDescent="0.3">
      <c r="B7" s="53">
        <v>37653</v>
      </c>
      <c r="C7" s="98" t="s">
        <v>19</v>
      </c>
      <c r="D7" s="89">
        <f>IF(C7="CONTAGEM",IFERROR(VLOOKUP(B7&amp;"|"&amp;C7,'PRODUTO 02'!$C$6:$N$88,9,FALSE),"NÃO HOUVE"),IF(C7="SALDO DO DIA",VLOOKUP(B7&amp;"|"&amp;C7,'PRODUTO 02'!$C$6:$N$88,11,FALSE),IF(C7="COMPRA",SUMIF('PRODUTO 02'!$C$6:$C$88,B7&amp;"|"&amp;C7,'PRODUTO 02'!$E$6:$E$88),SUMIF('PRODUTO 02'!$C$6:$C$88,B7&amp;"|"&amp;C7,'PRODUTO 02'!$I$6:$I$88))))</f>
        <v>15000</v>
      </c>
      <c r="E7" s="100">
        <f>IF(C7="CONTAGEM",IFERROR(VLOOKUP(B7&amp;"|"&amp;C7,'PRODUTO 02'!$C$6:$N$88,10,FALSE),"NÃO HOUVE"),IF(C7="SALDO DO DIA",VLOOKUP(B7&amp;"|"&amp;C7,'PRODUTO 02'!$C$6:$N$88,12,FALSE),IF(C7="COMPRA",SUMIF('PRODUTO 02'!$C$6:$C$88,B7&amp;"|"&amp;C7,'PRODUTO 02'!$F$6:$F$88),SUMIF('PRODUTO 02'!$C$6:$C$88,B7&amp;"|"&amp;C7,'PRODUTO 02'!$J$6:$J$88))))</f>
        <v>300</v>
      </c>
      <c r="G7" s="129" t="s">
        <v>20</v>
      </c>
      <c r="H7" s="129">
        <f>COUNTIF('PRODUTO 02'!$D$13:$D$88,'2-SINTETICO'!G7)</f>
        <v>18</v>
      </c>
      <c r="I7" s="131">
        <f t="shared" si="0"/>
        <v>20600</v>
      </c>
      <c r="J7" s="129">
        <f t="shared" si="1"/>
        <v>412</v>
      </c>
    </row>
    <row r="8" spans="2:10" x14ac:dyDescent="0.3">
      <c r="B8" s="101">
        <v>37653</v>
      </c>
      <c r="C8" s="99" t="s">
        <v>20</v>
      </c>
      <c r="D8" s="111">
        <f>IF(C8="CONTAGEM",IFERROR(VLOOKUP(B8&amp;"|"&amp;C8,'PRODUTO 02'!$C$6:$N$88,9,FALSE),"NÃO HOUVE"),IF(C8="SALDO DO DIA",VLOOKUP(B8&amp;"|"&amp;C8,'PRODUTO 02'!$C$6:$N$88,11,FALSE),IF(C8="COMPRA",SUMIF('PRODUTO 02'!$C$6:$C$88,B8&amp;"|"&amp;C8,'PRODUTO 02'!$E$6:$E$88),SUMIF('PRODUTO 02'!$C$6:$C$88,B8&amp;"|"&amp;C8,'PRODUTO 02'!$I$6:$I$88))))</f>
        <v>0</v>
      </c>
      <c r="E8" s="102">
        <f>IF(C8="CONTAGEM",IFERROR(VLOOKUP(B8&amp;"|"&amp;C8,'PRODUTO 02'!$C$6:$N$88,10,FALSE),"NÃO HOUVE"),IF(C8="SALDO DO DIA",VLOOKUP(B8&amp;"|"&amp;C8,'PRODUTO 02'!$C$6:$N$88,12,FALSE),IF(C8="COMPRA",SUMIF('PRODUTO 02'!$C$6:$C$88,B8&amp;"|"&amp;C8,'PRODUTO 02'!$F$6:$F$88),SUMIF('PRODUTO 02'!$C$6:$C$88,B8&amp;"|"&amp;C8,'PRODUTO 02'!$J$6:$J$88))))</f>
        <v>0</v>
      </c>
      <c r="G8" s="130" t="s">
        <v>24</v>
      </c>
      <c r="H8" s="130">
        <f>COUNTIF('PRODUTO 02'!$D$13:$D$88,'2-SINTETICO'!G8)</f>
        <v>4</v>
      </c>
      <c r="I8" s="132">
        <f t="shared" si="0"/>
        <v>7650</v>
      </c>
      <c r="J8" s="130">
        <f t="shared" si="1"/>
        <v>153</v>
      </c>
    </row>
    <row r="9" spans="2:10" x14ac:dyDescent="0.3">
      <c r="B9" s="53">
        <v>37653</v>
      </c>
      <c r="C9" s="98" t="s">
        <v>24</v>
      </c>
      <c r="D9" s="89">
        <f>IF(C9="CONTAGEM",IFERROR(VLOOKUP(B9&amp;"|"&amp;C9,'PRODUTO 02'!$C$6:$N$88,9,FALSE),"NÃO HOUVE"),IF(C9="SALDO DO DIA",VLOOKUP(B9&amp;"|"&amp;C9,'PRODUTO 02'!$C$6:$N$88,11,FALSE),IF(C9="COMPRA",SUMIF('PRODUTO 02'!$C$6:$C$88,B9&amp;"|"&amp;C9,'PRODUTO 02'!$E$6:$E$88),SUMIF('PRODUTO 02'!$C$6:$C$88,B9&amp;"|"&amp;C9,'PRODUTO 02'!$I$6:$I$88))))</f>
        <v>0</v>
      </c>
      <c r="E9" s="100">
        <f>IF(C9="CONTAGEM",IFERROR(VLOOKUP(B9&amp;"|"&amp;C9,'PRODUTO 02'!$C$6:$N$88,10,FALSE),"NÃO HOUVE"),IF(C9="SALDO DO DIA",VLOOKUP(B9&amp;"|"&amp;C9,'PRODUTO 02'!$C$6:$N$88,12,FALSE),IF(C9="COMPRA",SUMIF('PRODUTO 02'!$C$6:$C$88,B9&amp;"|"&amp;C9,'PRODUTO 02'!$F$6:$F$88),SUMIF('PRODUTO 02'!$C$6:$C$88,B9&amp;"|"&amp;C9,'PRODUTO 02'!$J$6:$J$88))))</f>
        <v>0</v>
      </c>
    </row>
    <row r="10" spans="2:10" ht="15" thickBot="1" x14ac:dyDescent="0.35">
      <c r="B10" s="106">
        <v>37653</v>
      </c>
      <c r="C10" s="107" t="s">
        <v>23</v>
      </c>
      <c r="D10" s="112">
        <f>IF(C10="CONTAGEM",IFERROR(VLOOKUP(B10&amp;"|"&amp;C10,'PRODUTO 02'!$C$6:$N$88,9,FALSE),"NÃO HOUVE"),IF(C10="SALDO DO DIA",VLOOKUP(B10&amp;"|"&amp;C10,'PRODUTO 02'!$C$6:$N$88,11,FALSE),IF(C10="COMPRA",SUMIF('PRODUTO 02'!$C$6:$C$88,B10&amp;"|"&amp;C10,'PRODUTO 02'!$E$6:$E$88),SUMIF('PRODUTO 02'!$C$6:$C$88,B10&amp;"|"&amp;C10,'PRODUTO 02'!$I$6:$I$88))))</f>
        <v>15500</v>
      </c>
      <c r="E10" s="108">
        <f>IF(C10="CONTAGEM",IFERROR(VLOOKUP(B10&amp;"|"&amp;C10,'PRODUTO 02'!$C$6:$N$88,10,FALSE),"NÃO HOUVE"),IF(C10="SALDO DO DIA",VLOOKUP(B10&amp;"|"&amp;C10,'PRODUTO 02'!$C$6:$N$88,12,FALSE),IF(C10="COMPRA",SUMIF('PRODUTO 02'!$C$6:$C$88,B10&amp;"|"&amp;C10,'PRODUTO 02'!$F$6:$F$88),SUMIF('PRODUTO 02'!$C$6:$C$88,B10&amp;"|"&amp;C10,'PRODUTO 02'!$J$6:$J$88))))</f>
        <v>310</v>
      </c>
    </row>
    <row r="11" spans="2:10" x14ac:dyDescent="0.3">
      <c r="B11" s="103">
        <v>37654</v>
      </c>
      <c r="C11" s="104" t="s">
        <v>6</v>
      </c>
      <c r="D11" s="104" t="str">
        <f>IF(C11="CONTAGEM",IFERROR(VLOOKUP(B11&amp;"|"&amp;C11,'PRODUTO 02'!$C$6:$N$88,9,FALSE),"NÃO HOUVE"),IF(C11="SALDO DO DIA",VLOOKUP(B11&amp;"|"&amp;C11,'PRODUTO 02'!$C$6:$N$88,11,FALSE),IF(C11="COMPRA",SUMIF('PRODUTO 02'!$C$6:$C$88,B11&amp;"|"&amp;C11,'PRODUTO 02'!$E$6:$E$88),SUMIF('PRODUTO 02'!$C$6:$C$88,B11&amp;"|"&amp;C11,'PRODUTO 02'!$I$6:$I$88))))</f>
        <v>NÃO HOUVE</v>
      </c>
      <c r="E11" s="105" t="str">
        <f>IF(C11="CONTAGEM",IFERROR(VLOOKUP(B11&amp;"|"&amp;C11,'PRODUTO 02'!$C$6:$N$88,10,FALSE),"NÃO HOUVE"),IF(C11="SALDO DO DIA",VLOOKUP(B11&amp;"|"&amp;C11,'PRODUTO 02'!$C$6:$N$88,12,FALSE),IF(C11="COMPRA",SUMIF('PRODUTO 02'!$C$6:$C$88,B11&amp;"|"&amp;C11,'PRODUTO 02'!$F$6:$F$88),SUMIF('PRODUTO 02'!$C$6:$C$88,B11&amp;"|"&amp;C11,'PRODUTO 02'!$J$6:$J$88))))</f>
        <v>NÃO HOUVE</v>
      </c>
    </row>
    <row r="12" spans="2:10" x14ac:dyDescent="0.3">
      <c r="B12" s="101">
        <v>37654</v>
      </c>
      <c r="C12" s="99" t="s">
        <v>4</v>
      </c>
      <c r="D12" s="111">
        <f>IF(C12="CONTAGEM",IFERROR(VLOOKUP(B12&amp;"|"&amp;C12,'PRODUTO 02'!$C$6:$N$88,9,FALSE),"NÃO HOUVE"),IF(C12="SALDO DO DIA",VLOOKUP(B12&amp;"|"&amp;C12,'PRODUTO 02'!$C$6:$N$88,11,FALSE),IF(C12="COMPRA",SUMIF('PRODUTO 02'!$C$6:$C$88,B12&amp;"|"&amp;C12,'PRODUTO 02'!$E$6:$E$88),SUMIF('PRODUTO 02'!$C$6:$C$88,B12&amp;"|"&amp;C12,'PRODUTO 02'!$I$6:$I$88))))</f>
        <v>6750</v>
      </c>
      <c r="E12" s="102">
        <f>IF(C12="CONTAGEM",IFERROR(VLOOKUP(B12&amp;"|"&amp;C12,'PRODUTO 02'!$C$6:$N$88,10,FALSE),"NÃO HOUVE"),IF(C12="SALDO DO DIA",VLOOKUP(B12&amp;"|"&amp;C12,'PRODUTO 02'!$C$6:$N$88,12,FALSE),IF(C12="COMPRA",SUMIF('PRODUTO 02'!$C$6:$C$88,B12&amp;"|"&amp;C12,'PRODUTO 02'!$F$6:$F$88),SUMIF('PRODUTO 02'!$C$6:$C$88,B12&amp;"|"&amp;C12,'PRODUTO 02'!$J$6:$J$88))))</f>
        <v>135</v>
      </c>
    </row>
    <row r="13" spans="2:10" x14ac:dyDescent="0.3">
      <c r="B13" s="53">
        <v>37654</v>
      </c>
      <c r="C13" s="98" t="s">
        <v>19</v>
      </c>
      <c r="D13" s="89">
        <f>IF(C13="CONTAGEM",IFERROR(VLOOKUP(B13&amp;"|"&amp;C13,'PRODUTO 02'!$C$6:$N$88,9,FALSE),"NÃO HOUVE"),IF(C13="SALDO DO DIA",VLOOKUP(B13&amp;"|"&amp;C13,'PRODUTO 02'!$C$6:$N$88,11,FALSE),IF(C13="COMPRA",SUMIF('PRODUTO 02'!$C$6:$C$88,B13&amp;"|"&amp;C13,'PRODUTO 02'!$E$6:$E$88),SUMIF('PRODUTO 02'!$C$6:$C$88,B13&amp;"|"&amp;C13,'PRODUTO 02'!$I$6:$I$88))))</f>
        <v>0</v>
      </c>
      <c r="E13" s="100">
        <f>IF(C13="CONTAGEM",IFERROR(VLOOKUP(B13&amp;"|"&amp;C13,'PRODUTO 02'!$C$6:$N$88,10,FALSE),"NÃO HOUVE"),IF(C13="SALDO DO DIA",VLOOKUP(B13&amp;"|"&amp;C13,'PRODUTO 02'!$C$6:$N$88,12,FALSE),IF(C13="COMPRA",SUMIF('PRODUTO 02'!$C$6:$C$88,B13&amp;"|"&amp;C13,'PRODUTO 02'!$F$6:$F$88),SUMIF('PRODUTO 02'!$C$6:$C$88,B13&amp;"|"&amp;C13,'PRODUTO 02'!$J$6:$J$88))))</f>
        <v>0</v>
      </c>
    </row>
    <row r="14" spans="2:10" x14ac:dyDescent="0.3">
      <c r="B14" s="101">
        <v>37654</v>
      </c>
      <c r="C14" s="99" t="s">
        <v>20</v>
      </c>
      <c r="D14" s="111">
        <f>IF(C14="CONTAGEM",IFERROR(VLOOKUP(B14&amp;"|"&amp;C14,'PRODUTO 02'!$C$6:$N$88,9,FALSE),"NÃO HOUVE"),IF(C14="SALDO DO DIA",VLOOKUP(B14&amp;"|"&amp;C14,'PRODUTO 02'!$C$6:$N$88,11,FALSE),IF(C14="COMPRA",SUMIF('PRODUTO 02'!$C$6:$C$88,B14&amp;"|"&amp;C14,'PRODUTO 02'!$E$6:$E$88),SUMIF('PRODUTO 02'!$C$6:$C$88,B14&amp;"|"&amp;C14,'PRODUTO 02'!$I$6:$I$88))))</f>
        <v>5500</v>
      </c>
      <c r="E14" s="102">
        <f>IF(C14="CONTAGEM",IFERROR(VLOOKUP(B14&amp;"|"&amp;C14,'PRODUTO 02'!$C$6:$N$88,10,FALSE),"NÃO HOUVE"),IF(C14="SALDO DO DIA",VLOOKUP(B14&amp;"|"&amp;C14,'PRODUTO 02'!$C$6:$N$88,12,FALSE),IF(C14="COMPRA",SUMIF('PRODUTO 02'!$C$6:$C$88,B14&amp;"|"&amp;C14,'PRODUTO 02'!$F$6:$F$88),SUMIF('PRODUTO 02'!$C$6:$C$88,B14&amp;"|"&amp;C14,'PRODUTO 02'!$J$6:$J$88))))</f>
        <v>110</v>
      </c>
    </row>
    <row r="15" spans="2:10" x14ac:dyDescent="0.3">
      <c r="B15" s="53">
        <v>37654</v>
      </c>
      <c r="C15" s="98" t="s">
        <v>24</v>
      </c>
      <c r="D15" s="89">
        <f>IF(C15="CONTAGEM",IFERROR(VLOOKUP(B15&amp;"|"&amp;C15,'PRODUTO 02'!$C$6:$N$88,9,FALSE),"NÃO HOUVE"),IF(C15="SALDO DO DIA",VLOOKUP(B15&amp;"|"&amp;C15,'PRODUTO 02'!$C$6:$N$88,11,FALSE),IF(C15="COMPRA",SUMIF('PRODUTO 02'!$C$6:$C$88,B15&amp;"|"&amp;C15,'PRODUTO 02'!$E$6:$E$88),SUMIF('PRODUTO 02'!$C$6:$C$88,B15&amp;"|"&amp;C15,'PRODUTO 02'!$I$6:$I$88))))</f>
        <v>0</v>
      </c>
      <c r="E15" s="100">
        <f>IF(C15="CONTAGEM",IFERROR(VLOOKUP(B15&amp;"|"&amp;C15,'PRODUTO 02'!$C$6:$N$88,10,FALSE),"NÃO HOUVE"),IF(C15="SALDO DO DIA",VLOOKUP(B15&amp;"|"&amp;C15,'PRODUTO 02'!$C$6:$N$88,12,FALSE),IF(C15="COMPRA",SUMIF('PRODUTO 02'!$C$6:$C$88,B15&amp;"|"&amp;C15,'PRODUTO 02'!$F$6:$F$88),SUMIF('PRODUTO 02'!$C$6:$C$88,B15&amp;"|"&amp;C15,'PRODUTO 02'!$J$6:$J$88))))</f>
        <v>0</v>
      </c>
    </row>
    <row r="16" spans="2:10" ht="15" thickBot="1" x14ac:dyDescent="0.35">
      <c r="B16" s="106">
        <v>37654</v>
      </c>
      <c r="C16" s="107" t="s">
        <v>23</v>
      </c>
      <c r="D16" s="112">
        <f>IF(C16="CONTAGEM",IFERROR(VLOOKUP(B16&amp;"|"&amp;C16,'PRODUTO 02'!$C$6:$N$88,9,FALSE),"NÃO HOUVE"),IF(C16="SALDO DO DIA",VLOOKUP(B16&amp;"|"&amp;C16,'PRODUTO 02'!$C$6:$N$88,11,FALSE),IF(C16="COMPRA",SUMIF('PRODUTO 02'!$C$6:$C$88,B16&amp;"|"&amp;C16,'PRODUTO 02'!$E$6:$E$88),SUMIF('PRODUTO 02'!$C$6:$C$88,B16&amp;"|"&amp;C16,'PRODUTO 02'!$I$6:$I$88))))</f>
        <v>3250</v>
      </c>
      <c r="E16" s="108">
        <f>IF(C16="CONTAGEM",IFERROR(VLOOKUP(B16&amp;"|"&amp;C16,'PRODUTO 02'!$C$6:$N$88,10,FALSE),"NÃO HOUVE"),IF(C16="SALDO DO DIA",VLOOKUP(B16&amp;"|"&amp;C16,'PRODUTO 02'!$C$6:$N$88,12,FALSE),IF(C16="COMPRA",SUMIF('PRODUTO 02'!$C$6:$C$88,B16&amp;"|"&amp;C16,'PRODUTO 02'!$F$6:$F$88),SUMIF('PRODUTO 02'!$C$6:$C$88,B16&amp;"|"&amp;C16,'PRODUTO 02'!$J$6:$J$88))))</f>
        <v>65</v>
      </c>
    </row>
    <row r="17" spans="2:5" x14ac:dyDescent="0.3">
      <c r="B17" s="103">
        <v>37655</v>
      </c>
      <c r="C17" s="104" t="s">
        <v>6</v>
      </c>
      <c r="D17" s="104" t="str">
        <f>IF(C17="CONTAGEM",IFERROR(VLOOKUP(B17&amp;"|"&amp;C17,'PRODUTO 02'!$C$6:$N$88,9,FALSE),"NÃO HOUVE"),IF(C17="SALDO DO DIA",VLOOKUP(B17&amp;"|"&amp;C17,'PRODUTO 02'!$C$6:$N$88,11,FALSE),IF(C17="COMPRA",SUMIF('PRODUTO 02'!$C$6:$C$88,B17&amp;"|"&amp;C17,'PRODUTO 02'!$E$6:$E$88),SUMIF('PRODUTO 02'!$C$6:$C$88,B17&amp;"|"&amp;C17,'PRODUTO 02'!$I$6:$I$88))))</f>
        <v>NÃO HOUVE</v>
      </c>
      <c r="E17" s="105" t="str">
        <f>IF(C17="CONTAGEM",IFERROR(VLOOKUP(B17&amp;"|"&amp;C17,'PRODUTO 02'!$C$6:$N$88,10,FALSE),"NÃO HOUVE"),IF(C17="SALDO DO DIA",VLOOKUP(B17&amp;"|"&amp;C17,'PRODUTO 02'!$C$6:$N$88,12,FALSE),IF(C17="COMPRA",SUMIF('PRODUTO 02'!$C$6:$C$88,B17&amp;"|"&amp;C17,'PRODUTO 02'!$F$6:$F$88),SUMIF('PRODUTO 02'!$C$6:$C$88,B17&amp;"|"&amp;C17,'PRODUTO 02'!$J$6:$J$88))))</f>
        <v>NÃO HOUVE</v>
      </c>
    </row>
    <row r="18" spans="2:5" x14ac:dyDescent="0.3">
      <c r="B18" s="101">
        <v>37655</v>
      </c>
      <c r="C18" s="99" t="s">
        <v>4</v>
      </c>
      <c r="D18" s="111">
        <f>IF(C18="CONTAGEM",IFERROR(VLOOKUP(B18&amp;"|"&amp;C18,'PRODUTO 02'!$C$6:$N$88,9,FALSE),"NÃO HOUVE"),IF(C18="SALDO DO DIA",VLOOKUP(B18&amp;"|"&amp;C18,'PRODUTO 02'!$C$6:$N$88,11,FALSE),IF(C18="COMPRA",SUMIF('PRODUTO 02'!$C$6:$C$88,B18&amp;"|"&amp;C18,'PRODUTO 02'!$E$6:$E$88),SUMIF('PRODUTO 02'!$C$6:$C$88,B18&amp;"|"&amp;C18,'PRODUTO 02'!$I$6:$I$88))))</f>
        <v>0</v>
      </c>
      <c r="E18" s="102">
        <f>IF(C18="CONTAGEM",IFERROR(VLOOKUP(B18&amp;"|"&amp;C18,'PRODUTO 02'!$C$6:$N$88,10,FALSE),"NÃO HOUVE"),IF(C18="SALDO DO DIA",VLOOKUP(B18&amp;"|"&amp;C18,'PRODUTO 02'!$C$6:$N$88,12,FALSE),IF(C18="COMPRA",SUMIF('PRODUTO 02'!$C$6:$C$88,B18&amp;"|"&amp;C18,'PRODUTO 02'!$F$6:$F$88),SUMIF('PRODUTO 02'!$C$6:$C$88,B18&amp;"|"&amp;C18,'PRODUTO 02'!$J$6:$J$88))))</f>
        <v>0</v>
      </c>
    </row>
    <row r="19" spans="2:5" x14ac:dyDescent="0.3">
      <c r="B19" s="53">
        <v>37655</v>
      </c>
      <c r="C19" s="98" t="s">
        <v>19</v>
      </c>
      <c r="D19" s="89">
        <f>IF(C19="CONTAGEM",IFERROR(VLOOKUP(B19&amp;"|"&amp;C19,'PRODUTO 02'!$C$6:$N$88,9,FALSE),"NÃO HOUVE"),IF(C19="SALDO DO DIA",VLOOKUP(B19&amp;"|"&amp;C19,'PRODUTO 02'!$C$6:$N$88,11,FALSE),IF(C19="COMPRA",SUMIF('PRODUTO 02'!$C$6:$C$88,B19&amp;"|"&amp;C19,'PRODUTO 02'!$E$6:$E$88),SUMIF('PRODUTO 02'!$C$6:$C$88,B19&amp;"|"&amp;C19,'PRODUTO 02'!$I$6:$I$88))))</f>
        <v>2600</v>
      </c>
      <c r="E19" s="100">
        <f>IF(C19="CONTAGEM",IFERROR(VLOOKUP(B19&amp;"|"&amp;C19,'PRODUTO 02'!$C$6:$N$88,10,FALSE),"NÃO HOUVE"),IF(C19="SALDO DO DIA",VLOOKUP(B19&amp;"|"&amp;C19,'PRODUTO 02'!$C$6:$N$88,12,FALSE),IF(C19="COMPRA",SUMIF('PRODUTO 02'!$C$6:$C$88,B19&amp;"|"&amp;C19,'PRODUTO 02'!$F$6:$F$88),SUMIF('PRODUTO 02'!$C$6:$C$88,B19&amp;"|"&amp;C19,'PRODUTO 02'!$J$6:$J$88))))</f>
        <v>52</v>
      </c>
    </row>
    <row r="20" spans="2:5" x14ac:dyDescent="0.3">
      <c r="B20" s="101">
        <v>37655</v>
      </c>
      <c r="C20" s="99" t="s">
        <v>20</v>
      </c>
      <c r="D20" s="111">
        <f>IF(C20="CONTAGEM",IFERROR(VLOOKUP(B20&amp;"|"&amp;C20,'PRODUTO 02'!$C$6:$N$88,9,FALSE),"NÃO HOUVE"),IF(C20="SALDO DO DIA",VLOOKUP(B20&amp;"|"&amp;C20,'PRODUTO 02'!$C$6:$N$88,11,FALSE),IF(C20="COMPRA",SUMIF('PRODUTO 02'!$C$6:$C$88,B20&amp;"|"&amp;C20,'PRODUTO 02'!$E$6:$E$88),SUMIF('PRODUTO 02'!$C$6:$C$88,B20&amp;"|"&amp;C20,'PRODUTO 02'!$I$6:$I$88))))</f>
        <v>2900</v>
      </c>
      <c r="E20" s="102">
        <f>IF(C20="CONTAGEM",IFERROR(VLOOKUP(B20&amp;"|"&amp;C20,'PRODUTO 02'!$C$6:$N$88,10,FALSE),"NÃO HOUVE"),IF(C20="SALDO DO DIA",VLOOKUP(B20&amp;"|"&amp;C20,'PRODUTO 02'!$C$6:$N$88,12,FALSE),IF(C20="COMPRA",SUMIF('PRODUTO 02'!$C$6:$C$88,B20&amp;"|"&amp;C20,'PRODUTO 02'!$F$6:$F$88),SUMIF('PRODUTO 02'!$C$6:$C$88,B20&amp;"|"&amp;C20,'PRODUTO 02'!$J$6:$J$88))))</f>
        <v>58</v>
      </c>
    </row>
    <row r="21" spans="2:5" x14ac:dyDescent="0.3">
      <c r="B21" s="53">
        <v>37655</v>
      </c>
      <c r="C21" s="98" t="s">
        <v>24</v>
      </c>
      <c r="D21" s="89">
        <f>IF(C21="CONTAGEM",IFERROR(VLOOKUP(B21&amp;"|"&amp;C21,'PRODUTO 02'!$C$6:$N$88,9,FALSE),"NÃO HOUVE"),IF(C21="SALDO DO DIA",VLOOKUP(B21&amp;"|"&amp;C21,'PRODUTO 02'!$C$6:$N$88,11,FALSE),IF(C21="COMPRA",SUMIF('PRODUTO 02'!$C$6:$C$88,B21&amp;"|"&amp;C21,'PRODUTO 02'!$E$6:$E$88),SUMIF('PRODUTO 02'!$C$6:$C$88,B21&amp;"|"&amp;C21,'PRODUTO 02'!$I$6:$I$88))))</f>
        <v>0</v>
      </c>
      <c r="E21" s="100">
        <f>IF(C21="CONTAGEM",IFERROR(VLOOKUP(B21&amp;"|"&amp;C21,'PRODUTO 02'!$C$6:$N$88,10,FALSE),"NÃO HOUVE"),IF(C21="SALDO DO DIA",VLOOKUP(B21&amp;"|"&amp;C21,'PRODUTO 02'!$C$6:$N$88,12,FALSE),IF(C21="COMPRA",SUMIF('PRODUTO 02'!$C$6:$C$88,B21&amp;"|"&amp;C21,'PRODUTO 02'!$F$6:$F$88),SUMIF('PRODUTO 02'!$C$6:$C$88,B21&amp;"|"&amp;C21,'PRODUTO 02'!$J$6:$J$88))))</f>
        <v>0</v>
      </c>
    </row>
    <row r="22" spans="2:5" ht="15" thickBot="1" x14ac:dyDescent="0.35">
      <c r="B22" s="106">
        <v>37655</v>
      </c>
      <c r="C22" s="107" t="s">
        <v>23</v>
      </c>
      <c r="D22" s="112">
        <f>IF(C22="CONTAGEM",IFERROR(VLOOKUP(B22&amp;"|"&amp;C22,'PRODUTO 02'!$C$6:$N$88,9,FALSE),"NÃO HOUVE"),IF(C22="SALDO DO DIA",VLOOKUP(B22&amp;"|"&amp;C22,'PRODUTO 02'!$C$6:$N$88,11,FALSE),IF(C22="COMPRA",SUMIF('PRODUTO 02'!$C$6:$C$88,B22&amp;"|"&amp;C22,'PRODUTO 02'!$E$6:$E$88),SUMIF('PRODUTO 02'!$C$6:$C$88,B22&amp;"|"&amp;C22,'PRODUTO 02'!$I$6:$I$88))))</f>
        <v>2950</v>
      </c>
      <c r="E22" s="108">
        <f>IF(C22="CONTAGEM",IFERROR(VLOOKUP(B22&amp;"|"&amp;C22,'PRODUTO 02'!$C$6:$N$88,10,FALSE),"NÃO HOUVE"),IF(C22="SALDO DO DIA",VLOOKUP(B22&amp;"|"&amp;C22,'PRODUTO 02'!$C$6:$N$88,12,FALSE),IF(C22="COMPRA",SUMIF('PRODUTO 02'!$C$6:$C$88,B22&amp;"|"&amp;C22,'PRODUTO 02'!$F$6:$F$88),SUMIF('PRODUTO 02'!$C$6:$C$88,B22&amp;"|"&amp;C22,'PRODUTO 02'!$J$6:$J$88))))</f>
        <v>59</v>
      </c>
    </row>
    <row r="23" spans="2:5" x14ac:dyDescent="0.3">
      <c r="B23" s="103">
        <v>37656</v>
      </c>
      <c r="C23" s="104" t="s">
        <v>6</v>
      </c>
      <c r="D23" s="104" t="str">
        <f>IF(C23="CONTAGEM",IFERROR(VLOOKUP(B23&amp;"|"&amp;C23,'PRODUTO 02'!$C$6:$N$88,9,FALSE),"NÃO HOUVE"),IF(C23="SALDO DO DIA",VLOOKUP(B23&amp;"|"&amp;C23,'PRODUTO 02'!$C$6:$N$88,11,FALSE),IF(C23="COMPRA",SUMIF('PRODUTO 02'!$C$6:$C$88,B23&amp;"|"&amp;C23,'PRODUTO 02'!$E$6:$E$88),SUMIF('PRODUTO 02'!$C$6:$C$88,B23&amp;"|"&amp;C23,'PRODUTO 02'!$I$6:$I$88))))</f>
        <v>NÃO HOUVE</v>
      </c>
      <c r="E23" s="105" t="str">
        <f>IF(C23="CONTAGEM",IFERROR(VLOOKUP(B23&amp;"|"&amp;C23,'PRODUTO 02'!$C$6:$N$88,10,FALSE),"NÃO HOUVE"),IF(C23="SALDO DO DIA",VLOOKUP(B23&amp;"|"&amp;C23,'PRODUTO 02'!$C$6:$N$88,12,FALSE),IF(C23="COMPRA",SUMIF('PRODUTO 02'!$C$6:$C$88,B23&amp;"|"&amp;C23,'PRODUTO 02'!$F$6:$F$88),SUMIF('PRODUTO 02'!$C$6:$C$88,B23&amp;"|"&amp;C23,'PRODUTO 02'!$J$6:$J$88))))</f>
        <v>NÃO HOUVE</v>
      </c>
    </row>
    <row r="24" spans="2:5" x14ac:dyDescent="0.3">
      <c r="B24" s="101">
        <v>37656</v>
      </c>
      <c r="C24" s="99" t="s">
        <v>4</v>
      </c>
      <c r="D24" s="111">
        <f>IF(C24="CONTAGEM",IFERROR(VLOOKUP(B24&amp;"|"&amp;C24,'PRODUTO 02'!$C$6:$N$88,9,FALSE),"NÃO HOUVE"),IF(C24="SALDO DO DIA",VLOOKUP(B24&amp;"|"&amp;C24,'PRODUTO 02'!$C$6:$N$88,11,FALSE),IF(C24="COMPRA",SUMIF('PRODUTO 02'!$C$6:$C$88,B24&amp;"|"&amp;C24,'PRODUTO 02'!$E$6:$E$88),SUMIF('PRODUTO 02'!$C$6:$C$88,B24&amp;"|"&amp;C24,'PRODUTO 02'!$I$6:$I$88))))</f>
        <v>4650</v>
      </c>
      <c r="E24" s="102">
        <f>IF(C24="CONTAGEM",IFERROR(VLOOKUP(B24&amp;"|"&amp;C24,'PRODUTO 02'!$C$6:$N$88,10,FALSE),"NÃO HOUVE"),IF(C24="SALDO DO DIA",VLOOKUP(B24&amp;"|"&amp;C24,'PRODUTO 02'!$C$6:$N$88,12,FALSE),IF(C24="COMPRA",SUMIF('PRODUTO 02'!$C$6:$C$88,B24&amp;"|"&amp;C24,'PRODUTO 02'!$F$6:$F$88),SUMIF('PRODUTO 02'!$C$6:$C$88,B24&amp;"|"&amp;C24,'PRODUTO 02'!$J$6:$J$88))))</f>
        <v>93</v>
      </c>
    </row>
    <row r="25" spans="2:5" x14ac:dyDescent="0.3">
      <c r="B25" s="53">
        <v>37656</v>
      </c>
      <c r="C25" s="98" t="s">
        <v>19</v>
      </c>
      <c r="D25" s="89">
        <f>IF(C25="CONTAGEM",IFERROR(VLOOKUP(B25&amp;"|"&amp;C25,'PRODUTO 02'!$C$6:$N$88,9,FALSE),"NÃO HOUVE"),IF(C25="SALDO DO DIA",VLOOKUP(B25&amp;"|"&amp;C25,'PRODUTO 02'!$C$6:$N$88,11,FALSE),IF(C25="COMPRA",SUMIF('PRODUTO 02'!$C$6:$C$88,B25&amp;"|"&amp;C25,'PRODUTO 02'!$E$6:$E$88),SUMIF('PRODUTO 02'!$C$6:$C$88,B25&amp;"|"&amp;C25,'PRODUTO 02'!$I$6:$I$88))))</f>
        <v>7550</v>
      </c>
      <c r="E25" s="100">
        <f>IF(C25="CONTAGEM",IFERROR(VLOOKUP(B25&amp;"|"&amp;C25,'PRODUTO 02'!$C$6:$N$88,10,FALSE),"NÃO HOUVE"),IF(C25="SALDO DO DIA",VLOOKUP(B25&amp;"|"&amp;C25,'PRODUTO 02'!$C$6:$N$88,12,FALSE),IF(C25="COMPRA",SUMIF('PRODUTO 02'!$C$6:$C$88,B25&amp;"|"&amp;C25,'PRODUTO 02'!$F$6:$F$88),SUMIF('PRODUTO 02'!$C$6:$C$88,B25&amp;"|"&amp;C25,'PRODUTO 02'!$J$6:$J$88))))</f>
        <v>151</v>
      </c>
    </row>
    <row r="26" spans="2:5" x14ac:dyDescent="0.3">
      <c r="B26" s="101">
        <v>37656</v>
      </c>
      <c r="C26" s="99" t="s">
        <v>20</v>
      </c>
      <c r="D26" s="111">
        <f>IF(C26="CONTAGEM",IFERROR(VLOOKUP(B26&amp;"|"&amp;C26,'PRODUTO 02'!$C$6:$N$88,9,FALSE),"NÃO HOUVE"),IF(C26="SALDO DO DIA",VLOOKUP(B26&amp;"|"&amp;C26,'PRODUTO 02'!$C$6:$N$88,11,FALSE),IF(C26="COMPRA",SUMIF('PRODUTO 02'!$C$6:$C$88,B26&amp;"|"&amp;C26,'PRODUTO 02'!$E$6:$E$88),SUMIF('PRODUTO 02'!$C$6:$C$88,B26&amp;"|"&amp;C26,'PRODUTO 02'!$I$6:$I$88))))</f>
        <v>0</v>
      </c>
      <c r="E26" s="102">
        <f>IF(C26="CONTAGEM",IFERROR(VLOOKUP(B26&amp;"|"&amp;C26,'PRODUTO 02'!$C$6:$N$88,10,FALSE),"NÃO HOUVE"),IF(C26="SALDO DO DIA",VLOOKUP(B26&amp;"|"&amp;C26,'PRODUTO 02'!$C$6:$N$88,12,FALSE),IF(C26="COMPRA",SUMIF('PRODUTO 02'!$C$6:$C$88,B26&amp;"|"&amp;C26,'PRODUTO 02'!$F$6:$F$88),SUMIF('PRODUTO 02'!$C$6:$C$88,B26&amp;"|"&amp;C26,'PRODUTO 02'!$J$6:$J$88))))</f>
        <v>0</v>
      </c>
    </row>
    <row r="27" spans="2:5" x14ac:dyDescent="0.3">
      <c r="B27" s="53">
        <v>37656</v>
      </c>
      <c r="C27" s="98" t="s">
        <v>24</v>
      </c>
      <c r="D27" s="89">
        <f>IF(C27="CONTAGEM",IFERROR(VLOOKUP(B27&amp;"|"&amp;C27,'PRODUTO 02'!$C$6:$N$88,9,FALSE),"NÃO HOUVE"),IF(C27="SALDO DO DIA",VLOOKUP(B27&amp;"|"&amp;C27,'PRODUTO 02'!$C$6:$N$88,11,FALSE),IF(C27="COMPRA",SUMIF('PRODUTO 02'!$C$6:$C$88,B27&amp;"|"&amp;C27,'PRODUTO 02'!$E$6:$E$88),SUMIF('PRODUTO 02'!$C$6:$C$88,B27&amp;"|"&amp;C27,'PRODUTO 02'!$I$6:$I$88))))</f>
        <v>0</v>
      </c>
      <c r="E27" s="100">
        <f>IF(C27="CONTAGEM",IFERROR(VLOOKUP(B27&amp;"|"&amp;C27,'PRODUTO 02'!$C$6:$N$88,10,FALSE),"NÃO HOUVE"),IF(C27="SALDO DO DIA",VLOOKUP(B27&amp;"|"&amp;C27,'PRODUTO 02'!$C$6:$N$88,12,FALSE),IF(C27="COMPRA",SUMIF('PRODUTO 02'!$C$6:$C$88,B27&amp;"|"&amp;C27,'PRODUTO 02'!$F$6:$F$88),SUMIF('PRODUTO 02'!$C$6:$C$88,B27&amp;"|"&amp;C27,'PRODUTO 02'!$J$6:$J$88))))</f>
        <v>0</v>
      </c>
    </row>
    <row r="28" spans="2:5" ht="15" thickBot="1" x14ac:dyDescent="0.35">
      <c r="B28" s="106">
        <v>37656</v>
      </c>
      <c r="C28" s="107" t="s">
        <v>23</v>
      </c>
      <c r="D28" s="112">
        <f>IF(C28="CONTAGEM",IFERROR(VLOOKUP(B28&amp;"|"&amp;C28,'PRODUTO 02'!$C$6:$N$88,9,FALSE),"NÃO HOUVE"),IF(C28="SALDO DO DIA",VLOOKUP(B28&amp;"|"&amp;C28,'PRODUTO 02'!$C$6:$N$88,11,FALSE),IF(C28="COMPRA",SUMIF('PRODUTO 02'!$C$6:$C$88,B28&amp;"|"&amp;C28,'PRODUTO 02'!$E$6:$E$88),SUMIF('PRODUTO 02'!$C$6:$C$88,B28&amp;"|"&amp;C28,'PRODUTO 02'!$I$6:$I$88))))</f>
        <v>5850</v>
      </c>
      <c r="E28" s="108">
        <f>IF(C28="CONTAGEM",IFERROR(VLOOKUP(B28&amp;"|"&amp;C28,'PRODUTO 02'!$C$6:$N$88,10,FALSE),"NÃO HOUVE"),IF(C28="SALDO DO DIA",VLOOKUP(B28&amp;"|"&amp;C28,'PRODUTO 02'!$C$6:$N$88,12,FALSE),IF(C28="COMPRA",SUMIF('PRODUTO 02'!$C$6:$C$88,B28&amp;"|"&amp;C28,'PRODUTO 02'!$F$6:$F$88),SUMIF('PRODUTO 02'!$C$6:$C$88,B28&amp;"|"&amp;C28,'PRODUTO 02'!$J$6:$J$88))))</f>
        <v>117</v>
      </c>
    </row>
    <row r="29" spans="2:5" x14ac:dyDescent="0.3">
      <c r="B29" s="103">
        <v>37657</v>
      </c>
      <c r="C29" s="104" t="s">
        <v>6</v>
      </c>
      <c r="D29" s="104" t="str">
        <f>IF(C29="CONTAGEM",IFERROR(VLOOKUP(B29&amp;"|"&amp;C29,'PRODUTO 02'!$C$6:$N$88,9,FALSE),"NÃO HOUVE"),IF(C29="SALDO DO DIA",VLOOKUP(B29&amp;"|"&amp;C29,'PRODUTO 02'!$C$6:$N$88,11,FALSE),IF(C29="COMPRA",SUMIF('PRODUTO 02'!$C$6:$C$88,B29&amp;"|"&amp;C29,'PRODUTO 02'!$E$6:$E$88),SUMIF('PRODUTO 02'!$C$6:$C$88,B29&amp;"|"&amp;C29,'PRODUTO 02'!$I$6:$I$88))))</f>
        <v>NÃO HOUVE</v>
      </c>
      <c r="E29" s="105" t="str">
        <f>IF(C29="CONTAGEM",IFERROR(VLOOKUP(B29&amp;"|"&amp;C29,'PRODUTO 02'!$C$6:$N$88,10,FALSE),"NÃO HOUVE"),IF(C29="SALDO DO DIA",VLOOKUP(B29&amp;"|"&amp;C29,'PRODUTO 02'!$C$6:$N$88,12,FALSE),IF(C29="COMPRA",SUMIF('PRODUTO 02'!$C$6:$C$88,B29&amp;"|"&amp;C29,'PRODUTO 02'!$F$6:$F$88),SUMIF('PRODUTO 02'!$C$6:$C$88,B29&amp;"|"&amp;C29,'PRODUTO 02'!$J$6:$J$88))))</f>
        <v>NÃO HOUVE</v>
      </c>
    </row>
    <row r="30" spans="2:5" x14ac:dyDescent="0.3">
      <c r="B30" s="101">
        <v>37657</v>
      </c>
      <c r="C30" s="99" t="s">
        <v>4</v>
      </c>
      <c r="D30" s="111">
        <f>IF(C30="CONTAGEM",IFERROR(VLOOKUP(B30&amp;"|"&amp;C30,'PRODUTO 02'!$C$6:$N$88,9,FALSE),"NÃO HOUVE"),IF(C30="SALDO DO DIA",VLOOKUP(B30&amp;"|"&amp;C30,'PRODUTO 02'!$C$6:$N$88,11,FALSE),IF(C30="COMPRA",SUMIF('PRODUTO 02'!$C$6:$C$88,B30&amp;"|"&amp;C30,'PRODUTO 02'!$E$6:$E$88),SUMIF('PRODUTO 02'!$C$6:$C$88,B30&amp;"|"&amp;C30,'PRODUTO 02'!$I$6:$I$88))))</f>
        <v>0</v>
      </c>
      <c r="E30" s="102">
        <f>IF(C30="CONTAGEM",IFERROR(VLOOKUP(B30&amp;"|"&amp;C30,'PRODUTO 02'!$C$6:$N$88,10,FALSE),"NÃO HOUVE"),IF(C30="SALDO DO DIA",VLOOKUP(B30&amp;"|"&amp;C30,'PRODUTO 02'!$C$6:$N$88,12,FALSE),IF(C30="COMPRA",SUMIF('PRODUTO 02'!$C$6:$C$88,B30&amp;"|"&amp;C30,'PRODUTO 02'!$F$6:$F$88),SUMIF('PRODUTO 02'!$C$6:$C$88,B30&amp;"|"&amp;C30,'PRODUTO 02'!$J$6:$J$88))))</f>
        <v>0</v>
      </c>
    </row>
    <row r="31" spans="2:5" x14ac:dyDescent="0.3">
      <c r="B31" s="53">
        <v>37657</v>
      </c>
      <c r="C31" s="98" t="s">
        <v>19</v>
      </c>
      <c r="D31" s="89">
        <f>IF(C31="CONTAGEM",IFERROR(VLOOKUP(B31&amp;"|"&amp;C31,'PRODUTO 02'!$C$6:$N$88,9,FALSE),"NÃO HOUVE"),IF(C31="SALDO DO DIA",VLOOKUP(B31&amp;"|"&amp;C31,'PRODUTO 02'!$C$6:$N$88,11,FALSE),IF(C31="COMPRA",SUMIF('PRODUTO 02'!$C$6:$C$88,B31&amp;"|"&amp;C31,'PRODUTO 02'!$E$6:$E$88),SUMIF('PRODUTO 02'!$C$6:$C$88,B31&amp;"|"&amp;C31,'PRODUTO 02'!$I$6:$I$88))))</f>
        <v>0</v>
      </c>
      <c r="E31" s="100">
        <f>IF(C31="CONTAGEM",IFERROR(VLOOKUP(B31&amp;"|"&amp;C31,'PRODUTO 02'!$C$6:$N$88,10,FALSE),"NÃO HOUVE"),IF(C31="SALDO DO DIA",VLOOKUP(B31&amp;"|"&amp;C31,'PRODUTO 02'!$C$6:$N$88,12,FALSE),IF(C31="COMPRA",SUMIF('PRODUTO 02'!$C$6:$C$88,B31&amp;"|"&amp;C31,'PRODUTO 02'!$F$6:$F$88),SUMIF('PRODUTO 02'!$C$6:$C$88,B31&amp;"|"&amp;C31,'PRODUTO 02'!$J$6:$J$88))))</f>
        <v>0</v>
      </c>
    </row>
    <row r="32" spans="2:5" x14ac:dyDescent="0.3">
      <c r="B32" s="101">
        <v>37657</v>
      </c>
      <c r="C32" s="99" t="s">
        <v>20</v>
      </c>
      <c r="D32" s="111">
        <f>IF(C32="CONTAGEM",IFERROR(VLOOKUP(B32&amp;"|"&amp;C32,'PRODUTO 02'!$C$6:$N$88,9,FALSE),"NÃO HOUVE"),IF(C32="SALDO DO DIA",VLOOKUP(B32&amp;"|"&amp;C32,'PRODUTO 02'!$C$6:$N$88,11,FALSE),IF(C32="COMPRA",SUMIF('PRODUTO 02'!$C$6:$C$88,B32&amp;"|"&amp;C32,'PRODUTO 02'!$E$6:$E$88),SUMIF('PRODUTO 02'!$C$6:$C$88,B32&amp;"|"&amp;C32,'PRODUTO 02'!$I$6:$I$88))))</f>
        <v>3250</v>
      </c>
      <c r="E32" s="102">
        <f>IF(C32="CONTAGEM",IFERROR(VLOOKUP(B32&amp;"|"&amp;C32,'PRODUTO 02'!$C$6:$N$88,10,FALSE),"NÃO HOUVE"),IF(C32="SALDO DO DIA",VLOOKUP(B32&amp;"|"&amp;C32,'PRODUTO 02'!$C$6:$N$88,12,FALSE),IF(C32="COMPRA",SUMIF('PRODUTO 02'!$C$6:$C$88,B32&amp;"|"&amp;C32,'PRODUTO 02'!$F$6:$F$88),SUMIF('PRODUTO 02'!$C$6:$C$88,B32&amp;"|"&amp;C32,'PRODUTO 02'!$J$6:$J$88))))</f>
        <v>65</v>
      </c>
    </row>
    <row r="33" spans="2:5" x14ac:dyDescent="0.3">
      <c r="B33" s="53">
        <v>37657</v>
      </c>
      <c r="C33" s="98" t="s">
        <v>24</v>
      </c>
      <c r="D33" s="89">
        <f>IF(C33="CONTAGEM",IFERROR(VLOOKUP(B33&amp;"|"&amp;C33,'PRODUTO 02'!$C$6:$N$88,9,FALSE),"NÃO HOUVE"),IF(C33="SALDO DO DIA",VLOOKUP(B33&amp;"|"&amp;C33,'PRODUTO 02'!$C$6:$N$88,11,FALSE),IF(C33="COMPRA",SUMIF('PRODUTO 02'!$C$6:$C$88,B33&amp;"|"&amp;C33,'PRODUTO 02'!$E$6:$E$88),SUMIF('PRODUTO 02'!$C$6:$C$88,B33&amp;"|"&amp;C33,'PRODUTO 02'!$I$6:$I$88))))</f>
        <v>0</v>
      </c>
      <c r="E33" s="100">
        <f>IF(C33="CONTAGEM",IFERROR(VLOOKUP(B33&amp;"|"&amp;C33,'PRODUTO 02'!$C$6:$N$88,10,FALSE),"NÃO HOUVE"),IF(C33="SALDO DO DIA",VLOOKUP(B33&amp;"|"&amp;C33,'PRODUTO 02'!$C$6:$N$88,12,FALSE),IF(C33="COMPRA",SUMIF('PRODUTO 02'!$C$6:$C$88,B33&amp;"|"&amp;C33,'PRODUTO 02'!$F$6:$F$88),SUMIF('PRODUTO 02'!$C$6:$C$88,B33&amp;"|"&amp;C33,'PRODUTO 02'!$J$6:$J$88))))</f>
        <v>0</v>
      </c>
    </row>
    <row r="34" spans="2:5" ht="15" thickBot="1" x14ac:dyDescent="0.35">
      <c r="B34" s="106">
        <v>37657</v>
      </c>
      <c r="C34" s="107" t="s">
        <v>23</v>
      </c>
      <c r="D34" s="112">
        <f>IF(C34="CONTAGEM",IFERROR(VLOOKUP(B34&amp;"|"&amp;C34,'PRODUTO 02'!$C$6:$N$88,9,FALSE),"NÃO HOUVE"),IF(C34="SALDO DO DIA",VLOOKUP(B34&amp;"|"&amp;C34,'PRODUTO 02'!$C$6:$N$88,11,FALSE),IF(C34="COMPRA",SUMIF('PRODUTO 02'!$C$6:$C$88,B34&amp;"|"&amp;C34,'PRODUTO 02'!$E$6:$E$88),SUMIF('PRODUTO 02'!$C$6:$C$88,B34&amp;"|"&amp;C34,'PRODUTO 02'!$I$6:$I$88))))</f>
        <v>2600</v>
      </c>
      <c r="E34" s="108">
        <f>IF(C34="CONTAGEM",IFERROR(VLOOKUP(B34&amp;"|"&amp;C34,'PRODUTO 02'!$C$6:$N$88,10,FALSE),"NÃO HOUVE"),IF(C34="SALDO DO DIA",VLOOKUP(B34&amp;"|"&amp;C34,'PRODUTO 02'!$C$6:$N$88,12,FALSE),IF(C34="COMPRA",SUMIF('PRODUTO 02'!$C$6:$C$88,B34&amp;"|"&amp;C34,'PRODUTO 02'!$F$6:$F$88),SUMIF('PRODUTO 02'!$C$6:$C$88,B34&amp;"|"&amp;C34,'PRODUTO 02'!$J$6:$J$88))))</f>
        <v>52</v>
      </c>
    </row>
    <row r="35" spans="2:5" x14ac:dyDescent="0.3">
      <c r="B35" s="103">
        <v>37658</v>
      </c>
      <c r="C35" s="104" t="s">
        <v>6</v>
      </c>
      <c r="D35" s="104" t="str">
        <f>IF(C35="CONTAGEM",IFERROR(VLOOKUP(B35&amp;"|"&amp;C35,'PRODUTO 02'!$C$6:$N$88,9,FALSE),"NÃO HOUVE"),IF(C35="SALDO DO DIA",VLOOKUP(B35&amp;"|"&amp;C35,'PRODUTO 02'!$C$6:$N$88,11,FALSE),IF(C35="COMPRA",SUMIF('PRODUTO 02'!$C$6:$C$88,B35&amp;"|"&amp;C35,'PRODUTO 02'!$E$6:$E$88),SUMIF('PRODUTO 02'!$C$6:$C$88,B35&amp;"|"&amp;C35,'PRODUTO 02'!$I$6:$I$88))))</f>
        <v>NÃO HOUVE</v>
      </c>
      <c r="E35" s="105" t="str">
        <f>IF(C35="CONTAGEM",IFERROR(VLOOKUP(B35&amp;"|"&amp;C35,'PRODUTO 02'!$C$6:$N$88,10,FALSE),"NÃO HOUVE"),IF(C35="SALDO DO DIA",VLOOKUP(B35&amp;"|"&amp;C35,'PRODUTO 02'!$C$6:$N$88,12,FALSE),IF(C35="COMPRA",SUMIF('PRODUTO 02'!$C$6:$C$88,B35&amp;"|"&amp;C35,'PRODUTO 02'!$F$6:$F$88),SUMIF('PRODUTO 02'!$C$6:$C$88,B35&amp;"|"&amp;C35,'PRODUTO 02'!$J$6:$J$88))))</f>
        <v>NÃO HOUVE</v>
      </c>
    </row>
    <row r="36" spans="2:5" x14ac:dyDescent="0.3">
      <c r="B36" s="101">
        <v>37658</v>
      </c>
      <c r="C36" s="99" t="s">
        <v>4</v>
      </c>
      <c r="D36" s="111">
        <f>IF(C36="CONTAGEM",IFERROR(VLOOKUP(B36&amp;"|"&amp;C36,'PRODUTO 02'!$C$6:$N$88,9,FALSE),"NÃO HOUVE"),IF(C36="SALDO DO DIA",VLOOKUP(B36&amp;"|"&amp;C36,'PRODUTO 02'!$C$6:$N$88,11,FALSE),IF(C36="COMPRA",SUMIF('PRODUTO 02'!$C$6:$C$88,B36&amp;"|"&amp;C36,'PRODUTO 02'!$E$6:$E$88),SUMIF('PRODUTO 02'!$C$6:$C$88,B36&amp;"|"&amp;C36,'PRODUTO 02'!$I$6:$I$88))))</f>
        <v>0</v>
      </c>
      <c r="E36" s="102">
        <f>IF(C36="CONTAGEM",IFERROR(VLOOKUP(B36&amp;"|"&amp;C36,'PRODUTO 02'!$C$6:$N$88,10,FALSE),"NÃO HOUVE"),IF(C36="SALDO DO DIA",VLOOKUP(B36&amp;"|"&amp;C36,'PRODUTO 02'!$C$6:$N$88,12,FALSE),IF(C36="COMPRA",SUMIF('PRODUTO 02'!$C$6:$C$88,B36&amp;"|"&amp;C36,'PRODUTO 02'!$F$6:$F$88),SUMIF('PRODUTO 02'!$C$6:$C$88,B36&amp;"|"&amp;C36,'PRODUTO 02'!$J$6:$J$88))))</f>
        <v>0</v>
      </c>
    </row>
    <row r="37" spans="2:5" x14ac:dyDescent="0.3">
      <c r="B37" s="53">
        <v>37658</v>
      </c>
      <c r="C37" s="98" t="s">
        <v>19</v>
      </c>
      <c r="D37" s="89">
        <f>IF(C37="CONTAGEM",IFERROR(VLOOKUP(B37&amp;"|"&amp;C37,'PRODUTO 02'!$C$6:$N$88,9,FALSE),"NÃO HOUVE"),IF(C37="SALDO DO DIA",VLOOKUP(B37&amp;"|"&amp;C37,'PRODUTO 02'!$C$6:$N$88,11,FALSE),IF(C37="COMPRA",SUMIF('PRODUTO 02'!$C$6:$C$88,B37&amp;"|"&amp;C37,'PRODUTO 02'!$E$6:$E$88),SUMIF('PRODUTO 02'!$C$6:$C$88,B37&amp;"|"&amp;C37,'PRODUTO 02'!$I$6:$I$88))))</f>
        <v>0</v>
      </c>
      <c r="E37" s="100">
        <f>IF(C37="CONTAGEM",IFERROR(VLOOKUP(B37&amp;"|"&amp;C37,'PRODUTO 02'!$C$6:$N$88,10,FALSE),"NÃO HOUVE"),IF(C37="SALDO DO DIA",VLOOKUP(B37&amp;"|"&amp;C37,'PRODUTO 02'!$C$6:$N$88,12,FALSE),IF(C37="COMPRA",SUMIF('PRODUTO 02'!$C$6:$C$88,B37&amp;"|"&amp;C37,'PRODUTO 02'!$F$6:$F$88),SUMIF('PRODUTO 02'!$C$6:$C$88,B37&amp;"|"&amp;C37,'PRODUTO 02'!$J$6:$J$88))))</f>
        <v>0</v>
      </c>
    </row>
    <row r="38" spans="2:5" x14ac:dyDescent="0.3">
      <c r="B38" s="101">
        <v>37658</v>
      </c>
      <c r="C38" s="99" t="s">
        <v>20</v>
      </c>
      <c r="D38" s="111">
        <f>IF(C38="CONTAGEM",IFERROR(VLOOKUP(B38&amp;"|"&amp;C38,'PRODUTO 02'!$C$6:$N$88,9,FALSE),"NÃO HOUVE"),IF(C38="SALDO DO DIA",VLOOKUP(B38&amp;"|"&amp;C38,'PRODUTO 02'!$C$6:$N$88,11,FALSE),IF(C38="COMPRA",SUMIF('PRODUTO 02'!$C$6:$C$88,B38&amp;"|"&amp;C38,'PRODUTO 02'!$E$6:$E$88),SUMIF('PRODUTO 02'!$C$6:$C$88,B38&amp;"|"&amp;C38,'PRODUTO 02'!$I$6:$I$88))))</f>
        <v>0</v>
      </c>
      <c r="E38" s="102">
        <f>IF(C38="CONTAGEM",IFERROR(VLOOKUP(B38&amp;"|"&amp;C38,'PRODUTO 02'!$C$6:$N$88,10,FALSE),"NÃO HOUVE"),IF(C38="SALDO DO DIA",VLOOKUP(B38&amp;"|"&amp;C38,'PRODUTO 02'!$C$6:$N$88,12,FALSE),IF(C38="COMPRA",SUMIF('PRODUTO 02'!$C$6:$C$88,B38&amp;"|"&amp;C38,'PRODUTO 02'!$F$6:$F$88),SUMIF('PRODUTO 02'!$C$6:$C$88,B38&amp;"|"&amp;C38,'PRODUTO 02'!$J$6:$J$88))))</f>
        <v>0</v>
      </c>
    </row>
    <row r="39" spans="2:5" x14ac:dyDescent="0.3">
      <c r="B39" s="53">
        <v>37658</v>
      </c>
      <c r="C39" s="98" t="s">
        <v>24</v>
      </c>
      <c r="D39" s="89">
        <f>IF(C39="CONTAGEM",IFERROR(VLOOKUP(B39&amp;"|"&amp;C39,'PRODUTO 02'!$C$6:$N$88,9,FALSE),"NÃO HOUVE"),IF(C39="SALDO DO DIA",VLOOKUP(B39&amp;"|"&amp;C39,'PRODUTO 02'!$C$6:$N$88,11,FALSE),IF(C39="COMPRA",SUMIF('PRODUTO 02'!$C$6:$C$88,B39&amp;"|"&amp;C39,'PRODUTO 02'!$E$6:$E$88),SUMIF('PRODUTO 02'!$C$6:$C$88,B39&amp;"|"&amp;C39,'PRODUTO 02'!$I$6:$I$88))))</f>
        <v>0</v>
      </c>
      <c r="E39" s="100">
        <f>IF(C39="CONTAGEM",IFERROR(VLOOKUP(B39&amp;"|"&amp;C39,'PRODUTO 02'!$C$6:$N$88,10,FALSE),"NÃO HOUVE"),IF(C39="SALDO DO DIA",VLOOKUP(B39&amp;"|"&amp;C39,'PRODUTO 02'!$C$6:$N$88,12,FALSE),IF(C39="COMPRA",SUMIF('PRODUTO 02'!$C$6:$C$88,B39&amp;"|"&amp;C39,'PRODUTO 02'!$F$6:$F$88),SUMIF('PRODUTO 02'!$C$6:$C$88,B39&amp;"|"&amp;C39,'PRODUTO 02'!$J$6:$J$88))))</f>
        <v>0</v>
      </c>
    </row>
    <row r="40" spans="2:5" ht="15" thickBot="1" x14ac:dyDescent="0.35">
      <c r="B40" s="106">
        <v>37658</v>
      </c>
      <c r="C40" s="107" t="s">
        <v>23</v>
      </c>
      <c r="D40" s="112">
        <f>IF(C40="CONTAGEM",IFERROR(VLOOKUP(B40&amp;"|"&amp;C40,'PRODUTO 02'!$C$6:$N$88,9,FALSE),"NÃO HOUVE"),IF(C40="SALDO DO DIA",VLOOKUP(B40&amp;"|"&amp;C40,'PRODUTO 02'!$C$6:$N$88,11,FALSE),IF(C40="COMPRA",SUMIF('PRODUTO 02'!$C$6:$C$88,B40&amp;"|"&amp;C40,'PRODUTO 02'!$E$6:$E$88),SUMIF('PRODUTO 02'!$C$6:$C$88,B40&amp;"|"&amp;C40,'PRODUTO 02'!$I$6:$I$88))))</f>
        <v>2600</v>
      </c>
      <c r="E40" s="108">
        <f>IF(C40="CONTAGEM",IFERROR(VLOOKUP(B40&amp;"|"&amp;C40,'PRODUTO 02'!$C$6:$N$88,10,FALSE),"NÃO HOUVE"),IF(C40="SALDO DO DIA",VLOOKUP(B40&amp;"|"&amp;C40,'PRODUTO 02'!$C$6:$N$88,12,FALSE),IF(C40="COMPRA",SUMIF('PRODUTO 02'!$C$6:$C$88,B40&amp;"|"&amp;C40,'PRODUTO 02'!$F$6:$F$88),SUMIF('PRODUTO 02'!$C$6:$C$88,B40&amp;"|"&amp;C40,'PRODUTO 02'!$J$6:$J$88))))</f>
        <v>52</v>
      </c>
    </row>
    <row r="41" spans="2:5" x14ac:dyDescent="0.3">
      <c r="B41" s="103">
        <v>37659</v>
      </c>
      <c r="C41" s="104" t="s">
        <v>6</v>
      </c>
      <c r="D41" s="104" t="str">
        <f>IF(C41="CONTAGEM",IFERROR(VLOOKUP(B41&amp;"|"&amp;C41,'PRODUTO 02'!$C$6:$N$88,9,FALSE),"NÃO HOUVE"),IF(C41="SALDO DO DIA",VLOOKUP(B41&amp;"|"&amp;C41,'PRODUTO 02'!$C$6:$N$88,11,FALSE),IF(C41="COMPRA",SUMIF('PRODUTO 02'!$C$6:$C$88,B41&amp;"|"&amp;C41,'PRODUTO 02'!$E$6:$E$88),SUMIF('PRODUTO 02'!$C$6:$C$88,B41&amp;"|"&amp;C41,'PRODUTO 02'!$I$6:$I$88))))</f>
        <v>NÃO HOUVE</v>
      </c>
      <c r="E41" s="105" t="str">
        <f>IF(C41="CONTAGEM",IFERROR(VLOOKUP(B41&amp;"|"&amp;C41,'PRODUTO 02'!$C$6:$N$88,10,FALSE),"NÃO HOUVE"),IF(C41="SALDO DO DIA",VLOOKUP(B41&amp;"|"&amp;C41,'PRODUTO 02'!$C$6:$N$88,12,FALSE),IF(C41="COMPRA",SUMIF('PRODUTO 02'!$C$6:$C$88,B41&amp;"|"&amp;C41,'PRODUTO 02'!$F$6:$F$88),SUMIF('PRODUTO 02'!$C$6:$C$88,B41&amp;"|"&amp;C41,'PRODUTO 02'!$J$6:$J$88))))</f>
        <v>NÃO HOUVE</v>
      </c>
    </row>
    <row r="42" spans="2:5" x14ac:dyDescent="0.3">
      <c r="B42" s="101">
        <v>37659</v>
      </c>
      <c r="C42" s="99" t="s">
        <v>4</v>
      </c>
      <c r="D42" s="111">
        <f>IF(C42="CONTAGEM",IFERROR(VLOOKUP(B42&amp;"|"&amp;C42,'PRODUTO 02'!$C$6:$N$88,9,FALSE),"NÃO HOUVE"),IF(C42="SALDO DO DIA",VLOOKUP(B42&amp;"|"&amp;C42,'PRODUTO 02'!$C$6:$N$88,11,FALSE),IF(C42="COMPRA",SUMIF('PRODUTO 02'!$C$6:$C$88,B42&amp;"|"&amp;C42,'PRODUTO 02'!$E$6:$E$88),SUMIF('PRODUTO 02'!$C$6:$C$88,B42&amp;"|"&amp;C42,'PRODUTO 02'!$I$6:$I$88))))</f>
        <v>50</v>
      </c>
      <c r="E42" s="102">
        <f>IF(C42="CONTAGEM",IFERROR(VLOOKUP(B42&amp;"|"&amp;C42,'PRODUTO 02'!$C$6:$N$88,10,FALSE),"NÃO HOUVE"),IF(C42="SALDO DO DIA",VLOOKUP(B42&amp;"|"&amp;C42,'PRODUTO 02'!$C$6:$N$88,12,FALSE),IF(C42="COMPRA",SUMIF('PRODUTO 02'!$C$6:$C$88,B42&amp;"|"&amp;C42,'PRODUTO 02'!$F$6:$F$88),SUMIF('PRODUTO 02'!$C$6:$C$88,B42&amp;"|"&amp;C42,'PRODUTO 02'!$J$6:$J$88))))</f>
        <v>1</v>
      </c>
    </row>
    <row r="43" spans="2:5" x14ac:dyDescent="0.3">
      <c r="B43" s="53">
        <v>37659</v>
      </c>
      <c r="C43" s="98" t="s">
        <v>19</v>
      </c>
      <c r="D43" s="89">
        <f>IF(C43="CONTAGEM",IFERROR(VLOOKUP(B43&amp;"|"&amp;C43,'PRODUTO 02'!$C$6:$N$88,9,FALSE),"NÃO HOUVE"),IF(C43="SALDO DO DIA",VLOOKUP(B43&amp;"|"&amp;C43,'PRODUTO 02'!$C$6:$N$88,11,FALSE),IF(C43="COMPRA",SUMIF('PRODUTO 02'!$C$6:$C$88,B43&amp;"|"&amp;C43,'PRODUTO 02'!$E$6:$E$88),SUMIF('PRODUTO 02'!$C$6:$C$88,B43&amp;"|"&amp;C43,'PRODUTO 02'!$I$6:$I$88))))</f>
        <v>0</v>
      </c>
      <c r="E43" s="100">
        <f>IF(C43="CONTAGEM",IFERROR(VLOOKUP(B43&amp;"|"&amp;C43,'PRODUTO 02'!$C$6:$N$88,10,FALSE),"NÃO HOUVE"),IF(C43="SALDO DO DIA",VLOOKUP(B43&amp;"|"&amp;C43,'PRODUTO 02'!$C$6:$N$88,12,FALSE),IF(C43="COMPRA",SUMIF('PRODUTO 02'!$C$6:$C$88,B43&amp;"|"&amp;C43,'PRODUTO 02'!$F$6:$F$88),SUMIF('PRODUTO 02'!$C$6:$C$88,B43&amp;"|"&amp;C43,'PRODUTO 02'!$J$6:$J$88))))</f>
        <v>0</v>
      </c>
    </row>
    <row r="44" spans="2:5" x14ac:dyDescent="0.3">
      <c r="B44" s="101">
        <v>37659</v>
      </c>
      <c r="C44" s="99" t="s">
        <v>20</v>
      </c>
      <c r="D44" s="111">
        <f>IF(C44="CONTAGEM",IFERROR(VLOOKUP(B44&amp;"|"&amp;C44,'PRODUTO 02'!$C$6:$N$88,9,FALSE),"NÃO HOUVE"),IF(C44="SALDO DO DIA",VLOOKUP(B44&amp;"|"&amp;C44,'PRODUTO 02'!$C$6:$N$88,11,FALSE),IF(C44="COMPRA",SUMIF('PRODUTO 02'!$C$6:$C$88,B44&amp;"|"&amp;C44,'PRODUTO 02'!$E$6:$E$88),SUMIF('PRODUTO 02'!$C$6:$C$88,B44&amp;"|"&amp;C44,'PRODUTO 02'!$I$6:$I$88))))</f>
        <v>100</v>
      </c>
      <c r="E44" s="102">
        <f>IF(C44="CONTAGEM",IFERROR(VLOOKUP(B44&amp;"|"&amp;C44,'PRODUTO 02'!$C$6:$N$88,10,FALSE),"NÃO HOUVE"),IF(C44="SALDO DO DIA",VLOOKUP(B44&amp;"|"&amp;C44,'PRODUTO 02'!$C$6:$N$88,12,FALSE),IF(C44="COMPRA",SUMIF('PRODUTO 02'!$C$6:$C$88,B44&amp;"|"&amp;C44,'PRODUTO 02'!$F$6:$F$88),SUMIF('PRODUTO 02'!$C$6:$C$88,B44&amp;"|"&amp;C44,'PRODUTO 02'!$J$6:$J$88))))</f>
        <v>2</v>
      </c>
    </row>
    <row r="45" spans="2:5" x14ac:dyDescent="0.3">
      <c r="B45" s="53">
        <v>37659</v>
      </c>
      <c r="C45" s="98" t="s">
        <v>24</v>
      </c>
      <c r="D45" s="89">
        <f>IF(C45="CONTAGEM",IFERROR(VLOOKUP(B45&amp;"|"&amp;C45,'PRODUTO 02'!$C$6:$N$88,9,FALSE),"NÃO HOUVE"),IF(C45="SALDO DO DIA",VLOOKUP(B45&amp;"|"&amp;C45,'PRODUTO 02'!$C$6:$N$88,11,FALSE),IF(C45="COMPRA",SUMIF('PRODUTO 02'!$C$6:$C$88,B45&amp;"|"&amp;C45,'PRODUTO 02'!$E$6:$E$88),SUMIF('PRODUTO 02'!$C$6:$C$88,B45&amp;"|"&amp;C45,'PRODUTO 02'!$I$6:$I$88))))</f>
        <v>0</v>
      </c>
      <c r="E45" s="100">
        <f>IF(C45="CONTAGEM",IFERROR(VLOOKUP(B45&amp;"|"&amp;C45,'PRODUTO 02'!$C$6:$N$88,10,FALSE),"NÃO HOUVE"),IF(C45="SALDO DO DIA",VLOOKUP(B45&amp;"|"&amp;C45,'PRODUTO 02'!$C$6:$N$88,12,FALSE),IF(C45="COMPRA",SUMIF('PRODUTO 02'!$C$6:$C$88,B45&amp;"|"&amp;C45,'PRODUTO 02'!$F$6:$F$88),SUMIF('PRODUTO 02'!$C$6:$C$88,B45&amp;"|"&amp;C45,'PRODUTO 02'!$J$6:$J$88))))</f>
        <v>0</v>
      </c>
    </row>
    <row r="46" spans="2:5" ht="15" thickBot="1" x14ac:dyDescent="0.35">
      <c r="B46" s="106">
        <v>37659</v>
      </c>
      <c r="C46" s="107" t="s">
        <v>23</v>
      </c>
      <c r="D46" s="112">
        <f>IF(C46="CONTAGEM",IFERROR(VLOOKUP(B46&amp;"|"&amp;C46,'PRODUTO 02'!$C$6:$N$88,9,FALSE),"NÃO HOUVE"),IF(C46="SALDO DO DIA",VLOOKUP(B46&amp;"|"&amp;C46,'PRODUTO 02'!$C$6:$N$88,11,FALSE),IF(C46="COMPRA",SUMIF('PRODUTO 02'!$C$6:$C$88,B46&amp;"|"&amp;C46,'PRODUTO 02'!$E$6:$E$88),SUMIF('PRODUTO 02'!$C$6:$C$88,B46&amp;"|"&amp;C46,'PRODUTO 02'!$I$6:$I$88))))</f>
        <v>2450</v>
      </c>
      <c r="E46" s="108">
        <f>IF(C46="CONTAGEM",IFERROR(VLOOKUP(B46&amp;"|"&amp;C46,'PRODUTO 02'!$C$6:$N$88,10,FALSE),"NÃO HOUVE"),IF(C46="SALDO DO DIA",VLOOKUP(B46&amp;"|"&amp;C46,'PRODUTO 02'!$C$6:$N$88,12,FALSE),IF(C46="COMPRA",SUMIF('PRODUTO 02'!$C$6:$C$88,B46&amp;"|"&amp;C46,'PRODUTO 02'!$F$6:$F$88),SUMIF('PRODUTO 02'!$C$6:$C$88,B46&amp;"|"&amp;C46,'PRODUTO 02'!$J$6:$J$88))))</f>
        <v>49</v>
      </c>
    </row>
    <row r="47" spans="2:5" x14ac:dyDescent="0.3">
      <c r="B47" s="103">
        <v>37660</v>
      </c>
      <c r="C47" s="104" t="s">
        <v>6</v>
      </c>
      <c r="D47" s="104" t="str">
        <f>IF(C47="CONTAGEM",IFERROR(VLOOKUP(B47&amp;"|"&amp;C47,'PRODUTO 02'!$C$6:$N$88,9,FALSE),"NÃO HOUVE"),IF(C47="SALDO DO DIA",VLOOKUP(B47&amp;"|"&amp;C47,'PRODUTO 02'!$C$6:$N$88,11,FALSE),IF(C47="COMPRA",SUMIF('PRODUTO 02'!$C$6:$C$88,B47&amp;"|"&amp;C47,'PRODUTO 02'!$E$6:$E$88),SUMIF('PRODUTO 02'!$C$6:$C$88,B47&amp;"|"&amp;C47,'PRODUTO 02'!$I$6:$I$88))))</f>
        <v>NÃO HOUVE</v>
      </c>
      <c r="E47" s="105" t="str">
        <f>IF(C47="CONTAGEM",IFERROR(VLOOKUP(B47&amp;"|"&amp;C47,'PRODUTO 02'!$C$6:$N$88,10,FALSE),"NÃO HOUVE"),IF(C47="SALDO DO DIA",VLOOKUP(B47&amp;"|"&amp;C47,'PRODUTO 02'!$C$6:$N$88,12,FALSE),IF(C47="COMPRA",SUMIF('PRODUTO 02'!$C$6:$C$88,B47&amp;"|"&amp;C47,'PRODUTO 02'!$F$6:$F$88),SUMIF('PRODUTO 02'!$C$6:$C$88,B47&amp;"|"&amp;C47,'PRODUTO 02'!$J$6:$J$88))))</f>
        <v>NÃO HOUVE</v>
      </c>
    </row>
    <row r="48" spans="2:5" x14ac:dyDescent="0.3">
      <c r="B48" s="101">
        <v>37660</v>
      </c>
      <c r="C48" s="99" t="s">
        <v>4</v>
      </c>
      <c r="D48" s="111">
        <f>IF(C48="CONTAGEM",IFERROR(VLOOKUP(B48&amp;"|"&amp;C48,'PRODUTO 02'!$C$6:$N$88,9,FALSE),"NÃO HOUVE"),IF(C48="SALDO DO DIA",VLOOKUP(B48&amp;"|"&amp;C48,'PRODUTO 02'!$C$6:$N$88,11,FALSE),IF(C48="COMPRA",SUMIF('PRODUTO 02'!$C$6:$C$88,B48&amp;"|"&amp;C48,'PRODUTO 02'!$E$6:$E$88),SUMIF('PRODUTO 02'!$C$6:$C$88,B48&amp;"|"&amp;C48,'PRODUTO 02'!$I$6:$I$88))))</f>
        <v>850</v>
      </c>
      <c r="E48" s="102">
        <f>IF(C48="CONTAGEM",IFERROR(VLOOKUP(B48&amp;"|"&amp;C48,'PRODUTO 02'!$C$6:$N$88,10,FALSE),"NÃO HOUVE"),IF(C48="SALDO DO DIA",VLOOKUP(B48&amp;"|"&amp;C48,'PRODUTO 02'!$C$6:$N$88,12,FALSE),IF(C48="COMPRA",SUMIF('PRODUTO 02'!$C$6:$C$88,B48&amp;"|"&amp;C48,'PRODUTO 02'!$F$6:$F$88),SUMIF('PRODUTO 02'!$C$6:$C$88,B48&amp;"|"&amp;C48,'PRODUTO 02'!$J$6:$J$88))))</f>
        <v>17</v>
      </c>
    </row>
    <row r="49" spans="2:5" x14ac:dyDescent="0.3">
      <c r="B49" s="53">
        <v>37660</v>
      </c>
      <c r="C49" s="98" t="s">
        <v>19</v>
      </c>
      <c r="D49" s="89">
        <f>IF(C49="CONTAGEM",IFERROR(VLOOKUP(B49&amp;"|"&amp;C49,'PRODUTO 02'!$C$6:$N$88,9,FALSE),"NÃO HOUVE"),IF(C49="SALDO DO DIA",VLOOKUP(B49&amp;"|"&amp;C49,'PRODUTO 02'!$C$6:$N$88,11,FALSE),IF(C49="COMPRA",SUMIF('PRODUTO 02'!$C$6:$C$88,B49&amp;"|"&amp;C49,'PRODUTO 02'!$E$6:$E$88),SUMIF('PRODUTO 02'!$C$6:$C$88,B49&amp;"|"&amp;C49,'PRODUTO 02'!$I$6:$I$88))))</f>
        <v>9300</v>
      </c>
      <c r="E49" s="100">
        <f>IF(C49="CONTAGEM",IFERROR(VLOOKUP(B49&amp;"|"&amp;C49,'PRODUTO 02'!$C$6:$N$88,10,FALSE),"NÃO HOUVE"),IF(C49="SALDO DO DIA",VLOOKUP(B49&amp;"|"&amp;C49,'PRODUTO 02'!$C$6:$N$88,12,FALSE),IF(C49="COMPRA",SUMIF('PRODUTO 02'!$C$6:$C$88,B49&amp;"|"&amp;C49,'PRODUTO 02'!$F$6:$F$88),SUMIF('PRODUTO 02'!$C$6:$C$88,B49&amp;"|"&amp;C49,'PRODUTO 02'!$J$6:$J$88))))</f>
        <v>186</v>
      </c>
    </row>
    <row r="50" spans="2:5" x14ac:dyDescent="0.3">
      <c r="B50" s="101">
        <v>37660</v>
      </c>
      <c r="C50" s="99" t="s">
        <v>20</v>
      </c>
      <c r="D50" s="111">
        <f>IF(C50="CONTAGEM",IFERROR(VLOOKUP(B50&amp;"|"&amp;C50,'PRODUTO 02'!$C$6:$N$88,9,FALSE),"NÃO HOUVE"),IF(C50="SALDO DO DIA",VLOOKUP(B50&amp;"|"&amp;C50,'PRODUTO 02'!$C$6:$N$88,11,FALSE),IF(C50="COMPRA",SUMIF('PRODUTO 02'!$C$6:$C$88,B50&amp;"|"&amp;C50,'PRODUTO 02'!$E$6:$E$88),SUMIF('PRODUTO 02'!$C$6:$C$88,B50&amp;"|"&amp;C50,'PRODUTO 02'!$I$6:$I$88))))</f>
        <v>0</v>
      </c>
      <c r="E50" s="102">
        <f>IF(C50="CONTAGEM",IFERROR(VLOOKUP(B50&amp;"|"&amp;C50,'PRODUTO 02'!$C$6:$N$88,10,FALSE),"NÃO HOUVE"),IF(C50="SALDO DO DIA",VLOOKUP(B50&amp;"|"&amp;C50,'PRODUTO 02'!$C$6:$N$88,12,FALSE),IF(C50="COMPRA",SUMIF('PRODUTO 02'!$C$6:$C$88,B50&amp;"|"&amp;C50,'PRODUTO 02'!$F$6:$F$88),SUMIF('PRODUTO 02'!$C$6:$C$88,B50&amp;"|"&amp;C50,'PRODUTO 02'!$J$6:$J$88))))</f>
        <v>0</v>
      </c>
    </row>
    <row r="51" spans="2:5" x14ac:dyDescent="0.3">
      <c r="B51" s="53">
        <v>37660</v>
      </c>
      <c r="C51" s="98" t="s">
        <v>24</v>
      </c>
      <c r="D51" s="89">
        <f>IF(C51="CONTAGEM",IFERROR(VLOOKUP(B51&amp;"|"&amp;C51,'PRODUTO 02'!$C$6:$N$88,9,FALSE),"NÃO HOUVE"),IF(C51="SALDO DO DIA",VLOOKUP(B51&amp;"|"&amp;C51,'PRODUTO 02'!$C$6:$N$88,11,FALSE),IF(C51="COMPRA",SUMIF('PRODUTO 02'!$C$6:$C$88,B51&amp;"|"&amp;C51,'PRODUTO 02'!$E$6:$E$88),SUMIF('PRODUTO 02'!$C$6:$C$88,B51&amp;"|"&amp;C51,'PRODUTO 02'!$I$6:$I$88))))</f>
        <v>4450</v>
      </c>
      <c r="E51" s="100">
        <f>IF(C51="CONTAGEM",IFERROR(VLOOKUP(B51&amp;"|"&amp;C51,'PRODUTO 02'!$C$6:$N$88,10,FALSE),"NÃO HOUVE"),IF(C51="SALDO DO DIA",VLOOKUP(B51&amp;"|"&amp;C51,'PRODUTO 02'!$C$6:$N$88,12,FALSE),IF(C51="COMPRA",SUMIF('PRODUTO 02'!$C$6:$C$88,B51&amp;"|"&amp;C51,'PRODUTO 02'!$F$6:$F$88),SUMIF('PRODUTO 02'!$C$6:$C$88,B51&amp;"|"&amp;C51,'PRODUTO 02'!$J$6:$J$88))))</f>
        <v>89</v>
      </c>
    </row>
    <row r="52" spans="2:5" ht="15" thickBot="1" x14ac:dyDescent="0.35">
      <c r="B52" s="106">
        <v>37660</v>
      </c>
      <c r="C52" s="107" t="s">
        <v>23</v>
      </c>
      <c r="D52" s="112">
        <f>IF(C52="CONTAGEM",IFERROR(VLOOKUP(B52&amp;"|"&amp;C52,'PRODUTO 02'!$C$6:$N$88,9,FALSE),"NÃO HOUVE"),IF(C52="SALDO DO DIA",VLOOKUP(B52&amp;"|"&amp;C52,'PRODUTO 02'!$C$6:$N$88,11,FALSE),IF(C52="COMPRA",SUMIF('PRODUTO 02'!$C$6:$C$88,B52&amp;"|"&amp;C52,'PRODUTO 02'!$E$6:$E$88),SUMIF('PRODUTO 02'!$C$6:$C$88,B52&amp;"|"&amp;C52,'PRODUTO 02'!$I$6:$I$88))))</f>
        <v>6450</v>
      </c>
      <c r="E52" s="108">
        <f>IF(C52="CONTAGEM",IFERROR(VLOOKUP(B52&amp;"|"&amp;C52,'PRODUTO 02'!$C$6:$N$88,10,FALSE),"NÃO HOUVE"),IF(C52="SALDO DO DIA",VLOOKUP(B52&amp;"|"&amp;C52,'PRODUTO 02'!$C$6:$N$88,12,FALSE),IF(C52="COMPRA",SUMIF('PRODUTO 02'!$C$6:$C$88,B52&amp;"|"&amp;C52,'PRODUTO 02'!$F$6:$F$88),SUMIF('PRODUTO 02'!$C$6:$C$88,B52&amp;"|"&amp;C52,'PRODUTO 02'!$J$6:$J$88))))</f>
        <v>129</v>
      </c>
    </row>
    <row r="53" spans="2:5" x14ac:dyDescent="0.3">
      <c r="B53" s="103">
        <v>37661</v>
      </c>
      <c r="C53" s="104" t="s">
        <v>6</v>
      </c>
      <c r="D53" s="104" t="str">
        <f>IF(C53="CONTAGEM",IFERROR(VLOOKUP(B53&amp;"|"&amp;C53,'PRODUTO 02'!$C$6:$N$88,9,FALSE),"NÃO HOUVE"),IF(C53="SALDO DO DIA",VLOOKUP(B53&amp;"|"&amp;C53,'PRODUTO 02'!$C$6:$N$88,11,FALSE),IF(C53="COMPRA",SUMIF('PRODUTO 02'!$C$6:$C$88,B53&amp;"|"&amp;C53,'PRODUTO 02'!$E$6:$E$88),SUMIF('PRODUTO 02'!$C$6:$C$88,B53&amp;"|"&amp;C53,'PRODUTO 02'!$I$6:$I$88))))</f>
        <v>NÃO HOUVE</v>
      </c>
      <c r="E53" s="105" t="str">
        <f>IF(C53="CONTAGEM",IFERROR(VLOOKUP(B53&amp;"|"&amp;C53,'PRODUTO 02'!$C$6:$N$88,10,FALSE),"NÃO HOUVE"),IF(C53="SALDO DO DIA",VLOOKUP(B53&amp;"|"&amp;C53,'PRODUTO 02'!$C$6:$N$88,12,FALSE),IF(C53="COMPRA",SUMIF('PRODUTO 02'!$C$6:$C$88,B53&amp;"|"&amp;C53,'PRODUTO 02'!$F$6:$F$88),SUMIF('PRODUTO 02'!$C$6:$C$88,B53&amp;"|"&amp;C53,'PRODUTO 02'!$J$6:$J$88))))</f>
        <v>NÃO HOUVE</v>
      </c>
    </row>
    <row r="54" spans="2:5" x14ac:dyDescent="0.3">
      <c r="B54" s="101">
        <v>37661</v>
      </c>
      <c r="C54" s="99" t="s">
        <v>4</v>
      </c>
      <c r="D54" s="111">
        <f>IF(C54="CONTAGEM",IFERROR(VLOOKUP(B54&amp;"|"&amp;C54,'PRODUTO 02'!$C$6:$N$88,9,FALSE),"NÃO HOUVE"),IF(C54="SALDO DO DIA",VLOOKUP(B54&amp;"|"&amp;C54,'PRODUTO 02'!$C$6:$N$88,11,FALSE),IF(C54="COMPRA",SUMIF('PRODUTO 02'!$C$6:$C$88,B54&amp;"|"&amp;C54,'PRODUTO 02'!$E$6:$E$88),SUMIF('PRODUTO 02'!$C$6:$C$88,B54&amp;"|"&amp;C54,'PRODUTO 02'!$I$6:$I$88))))</f>
        <v>0</v>
      </c>
      <c r="E54" s="102">
        <f>IF(C54="CONTAGEM",IFERROR(VLOOKUP(B54&amp;"|"&amp;C54,'PRODUTO 02'!$C$6:$N$88,10,FALSE),"NÃO HOUVE"),IF(C54="SALDO DO DIA",VLOOKUP(B54&amp;"|"&amp;C54,'PRODUTO 02'!$C$6:$N$88,12,FALSE),IF(C54="COMPRA",SUMIF('PRODUTO 02'!$C$6:$C$88,B54&amp;"|"&amp;C54,'PRODUTO 02'!$F$6:$F$88),SUMIF('PRODUTO 02'!$C$6:$C$88,B54&amp;"|"&amp;C54,'PRODUTO 02'!$J$6:$J$88))))</f>
        <v>0</v>
      </c>
    </row>
    <row r="55" spans="2:5" x14ac:dyDescent="0.3">
      <c r="B55" s="53">
        <v>37661</v>
      </c>
      <c r="C55" s="98" t="s">
        <v>19</v>
      </c>
      <c r="D55" s="89">
        <f>IF(C55="CONTAGEM",IFERROR(VLOOKUP(B55&amp;"|"&amp;C55,'PRODUTO 02'!$C$6:$N$88,9,FALSE),"NÃO HOUVE"),IF(C55="SALDO DO DIA",VLOOKUP(B55&amp;"|"&amp;C55,'PRODUTO 02'!$C$6:$N$88,11,FALSE),IF(C55="COMPRA",SUMIF('PRODUTO 02'!$C$6:$C$88,B55&amp;"|"&amp;C55,'PRODUTO 02'!$E$6:$E$88),SUMIF('PRODUTO 02'!$C$6:$C$88,B55&amp;"|"&amp;C55,'PRODUTO 02'!$I$6:$I$88))))</f>
        <v>0</v>
      </c>
      <c r="E55" s="100">
        <f>IF(C55="CONTAGEM",IFERROR(VLOOKUP(B55&amp;"|"&amp;C55,'PRODUTO 02'!$C$6:$N$88,10,FALSE),"NÃO HOUVE"),IF(C55="SALDO DO DIA",VLOOKUP(B55&amp;"|"&amp;C55,'PRODUTO 02'!$C$6:$N$88,12,FALSE),IF(C55="COMPRA",SUMIF('PRODUTO 02'!$C$6:$C$88,B55&amp;"|"&amp;C55,'PRODUTO 02'!$F$6:$F$88),SUMIF('PRODUTO 02'!$C$6:$C$88,B55&amp;"|"&amp;C55,'PRODUTO 02'!$J$6:$J$88))))</f>
        <v>0</v>
      </c>
    </row>
    <row r="56" spans="2:5" x14ac:dyDescent="0.3">
      <c r="B56" s="101">
        <v>37661</v>
      </c>
      <c r="C56" s="99" t="s">
        <v>20</v>
      </c>
      <c r="D56" s="111">
        <f>IF(C56="CONTAGEM",IFERROR(VLOOKUP(B56&amp;"|"&amp;C56,'PRODUTO 02'!$C$6:$N$88,9,FALSE),"NÃO HOUVE"),IF(C56="SALDO DO DIA",VLOOKUP(B56&amp;"|"&amp;C56,'PRODUTO 02'!$C$6:$N$88,11,FALSE),IF(C56="COMPRA",SUMIF('PRODUTO 02'!$C$6:$C$88,B56&amp;"|"&amp;C56,'PRODUTO 02'!$E$6:$E$88),SUMIF('PRODUTO 02'!$C$6:$C$88,B56&amp;"|"&amp;C56,'PRODUTO 02'!$I$6:$I$88))))</f>
        <v>0</v>
      </c>
      <c r="E56" s="102">
        <f>IF(C56="CONTAGEM",IFERROR(VLOOKUP(B56&amp;"|"&amp;C56,'PRODUTO 02'!$C$6:$N$88,10,FALSE),"NÃO HOUVE"),IF(C56="SALDO DO DIA",VLOOKUP(B56&amp;"|"&amp;C56,'PRODUTO 02'!$C$6:$N$88,12,FALSE),IF(C56="COMPRA",SUMIF('PRODUTO 02'!$C$6:$C$88,B56&amp;"|"&amp;C56,'PRODUTO 02'!$F$6:$F$88),SUMIF('PRODUTO 02'!$C$6:$C$88,B56&amp;"|"&amp;C56,'PRODUTO 02'!$J$6:$J$88))))</f>
        <v>0</v>
      </c>
    </row>
    <row r="57" spans="2:5" x14ac:dyDescent="0.3">
      <c r="B57" s="53">
        <v>37661</v>
      </c>
      <c r="C57" s="98" t="s">
        <v>24</v>
      </c>
      <c r="D57" s="89">
        <f>IF(C57="CONTAGEM",IFERROR(VLOOKUP(B57&amp;"|"&amp;C57,'PRODUTO 02'!$C$6:$N$88,9,FALSE),"NÃO HOUVE"),IF(C57="SALDO DO DIA",VLOOKUP(B57&amp;"|"&amp;C57,'PRODUTO 02'!$C$6:$N$88,11,FALSE),IF(C57="COMPRA",SUMIF('PRODUTO 02'!$C$6:$C$88,B57&amp;"|"&amp;C57,'PRODUTO 02'!$E$6:$E$88),SUMIF('PRODUTO 02'!$C$6:$C$88,B57&amp;"|"&amp;C57,'PRODUTO 02'!$I$6:$I$88))))</f>
        <v>0</v>
      </c>
      <c r="E57" s="100">
        <f>IF(C57="CONTAGEM",IFERROR(VLOOKUP(B57&amp;"|"&amp;C57,'PRODUTO 02'!$C$6:$N$88,10,FALSE),"NÃO HOUVE"),IF(C57="SALDO DO DIA",VLOOKUP(B57&amp;"|"&amp;C57,'PRODUTO 02'!$C$6:$N$88,12,FALSE),IF(C57="COMPRA",SUMIF('PRODUTO 02'!$C$6:$C$88,B57&amp;"|"&amp;C57,'PRODUTO 02'!$F$6:$F$88),SUMIF('PRODUTO 02'!$C$6:$C$88,B57&amp;"|"&amp;C57,'PRODUTO 02'!$J$6:$J$88))))</f>
        <v>0</v>
      </c>
    </row>
    <row r="58" spans="2:5" ht="15" thickBot="1" x14ac:dyDescent="0.35">
      <c r="B58" s="106">
        <v>37661</v>
      </c>
      <c r="C58" s="107" t="s">
        <v>23</v>
      </c>
      <c r="D58" s="112">
        <f>IF(C58="CONTAGEM",IFERROR(VLOOKUP(B58&amp;"|"&amp;C58,'PRODUTO 02'!$C$6:$N$88,9,FALSE),"NÃO HOUVE"),IF(C58="SALDO DO DIA",VLOOKUP(B58&amp;"|"&amp;C58,'PRODUTO 02'!$C$6:$N$88,11,FALSE),IF(C58="COMPRA",SUMIF('PRODUTO 02'!$C$6:$C$88,B58&amp;"|"&amp;C58,'PRODUTO 02'!$E$6:$E$88),SUMIF('PRODUTO 02'!$C$6:$C$88,B58&amp;"|"&amp;C58,'PRODUTO 02'!$I$6:$I$88))))</f>
        <v>6450</v>
      </c>
      <c r="E58" s="108">
        <f>IF(C58="CONTAGEM",IFERROR(VLOOKUP(B58&amp;"|"&amp;C58,'PRODUTO 02'!$C$6:$N$88,10,FALSE),"NÃO HOUVE"),IF(C58="SALDO DO DIA",VLOOKUP(B58&amp;"|"&amp;C58,'PRODUTO 02'!$C$6:$N$88,12,FALSE),IF(C58="COMPRA",SUMIF('PRODUTO 02'!$C$6:$C$88,B58&amp;"|"&amp;C58,'PRODUTO 02'!$F$6:$F$88),SUMIF('PRODUTO 02'!$C$6:$C$88,B58&amp;"|"&amp;C58,'PRODUTO 02'!$J$6:$J$88))))</f>
        <v>129</v>
      </c>
    </row>
    <row r="59" spans="2:5" x14ac:dyDescent="0.3">
      <c r="B59" s="103">
        <v>37662</v>
      </c>
      <c r="C59" s="104" t="s">
        <v>6</v>
      </c>
      <c r="D59" s="104" t="str">
        <f>IF(C59="CONTAGEM",IFERROR(VLOOKUP(B59&amp;"|"&amp;C59,'PRODUTO 02'!$C$6:$N$88,9,FALSE),"NÃO HOUVE"),IF(C59="SALDO DO DIA",VLOOKUP(B59&amp;"|"&amp;C59,'PRODUTO 02'!$C$6:$N$88,11,FALSE),IF(C59="COMPRA",SUMIF('PRODUTO 02'!$C$6:$C$88,B59&amp;"|"&amp;C59,'PRODUTO 02'!$E$6:$E$88),SUMIF('PRODUTO 02'!$C$6:$C$88,B59&amp;"|"&amp;C59,'PRODUTO 02'!$I$6:$I$88))))</f>
        <v>NÃO HOUVE</v>
      </c>
      <c r="E59" s="105" t="str">
        <f>IF(C59="CONTAGEM",IFERROR(VLOOKUP(B59&amp;"|"&amp;C59,'PRODUTO 02'!$C$6:$N$88,10,FALSE),"NÃO HOUVE"),IF(C59="SALDO DO DIA",VLOOKUP(B59&amp;"|"&amp;C59,'PRODUTO 02'!$C$6:$N$88,12,FALSE),IF(C59="COMPRA",SUMIF('PRODUTO 02'!$C$6:$C$88,B59&amp;"|"&amp;C59,'PRODUTO 02'!$F$6:$F$88),SUMIF('PRODUTO 02'!$C$6:$C$88,B59&amp;"|"&amp;C59,'PRODUTO 02'!$J$6:$J$88))))</f>
        <v>NÃO HOUVE</v>
      </c>
    </row>
    <row r="60" spans="2:5" x14ac:dyDescent="0.3">
      <c r="B60" s="101">
        <v>37662</v>
      </c>
      <c r="C60" s="99" t="s">
        <v>4</v>
      </c>
      <c r="D60" s="111">
        <f>IF(C60="CONTAGEM",IFERROR(VLOOKUP(B60&amp;"|"&amp;C60,'PRODUTO 02'!$C$6:$N$88,9,FALSE),"NÃO HOUVE"),IF(C60="SALDO DO DIA",VLOOKUP(B60&amp;"|"&amp;C60,'PRODUTO 02'!$C$6:$N$88,11,FALSE),IF(C60="COMPRA",SUMIF('PRODUTO 02'!$C$6:$C$88,B60&amp;"|"&amp;C60,'PRODUTO 02'!$E$6:$E$88),SUMIF('PRODUTO 02'!$C$6:$C$88,B60&amp;"|"&amp;C60,'PRODUTO 02'!$I$6:$I$88))))</f>
        <v>0</v>
      </c>
      <c r="E60" s="102">
        <f>IF(C60="CONTAGEM",IFERROR(VLOOKUP(B60&amp;"|"&amp;C60,'PRODUTO 02'!$C$6:$N$88,10,FALSE),"NÃO HOUVE"),IF(C60="SALDO DO DIA",VLOOKUP(B60&amp;"|"&amp;C60,'PRODUTO 02'!$C$6:$N$88,12,FALSE),IF(C60="COMPRA",SUMIF('PRODUTO 02'!$C$6:$C$88,B60&amp;"|"&amp;C60,'PRODUTO 02'!$F$6:$F$88),SUMIF('PRODUTO 02'!$C$6:$C$88,B60&amp;"|"&amp;C60,'PRODUTO 02'!$J$6:$J$88))))</f>
        <v>0</v>
      </c>
    </row>
    <row r="61" spans="2:5" x14ac:dyDescent="0.3">
      <c r="B61" s="53">
        <v>37662</v>
      </c>
      <c r="C61" s="98" t="s">
        <v>19</v>
      </c>
      <c r="D61" s="89">
        <f>IF(C61="CONTAGEM",IFERROR(VLOOKUP(B61&amp;"|"&amp;C61,'PRODUTO 02'!$C$6:$N$88,9,FALSE),"NÃO HOUVE"),IF(C61="SALDO DO DIA",VLOOKUP(B61&amp;"|"&amp;C61,'PRODUTO 02'!$C$6:$N$88,11,FALSE),IF(C61="COMPRA",SUMIF('PRODUTO 02'!$C$6:$C$88,B61&amp;"|"&amp;C61,'PRODUTO 02'!$E$6:$E$88),SUMIF('PRODUTO 02'!$C$6:$C$88,B61&amp;"|"&amp;C61,'PRODUTO 02'!$I$6:$I$88))))</f>
        <v>0</v>
      </c>
      <c r="E61" s="100">
        <f>IF(C61="CONTAGEM",IFERROR(VLOOKUP(B61&amp;"|"&amp;C61,'PRODUTO 02'!$C$6:$N$88,10,FALSE),"NÃO HOUVE"),IF(C61="SALDO DO DIA",VLOOKUP(B61&amp;"|"&amp;C61,'PRODUTO 02'!$C$6:$N$88,12,FALSE),IF(C61="COMPRA",SUMIF('PRODUTO 02'!$C$6:$C$88,B61&amp;"|"&amp;C61,'PRODUTO 02'!$F$6:$F$88),SUMIF('PRODUTO 02'!$C$6:$C$88,B61&amp;"|"&amp;C61,'PRODUTO 02'!$J$6:$J$88))))</f>
        <v>0</v>
      </c>
    </row>
    <row r="62" spans="2:5" x14ac:dyDescent="0.3">
      <c r="B62" s="101">
        <v>37662</v>
      </c>
      <c r="C62" s="99" t="s">
        <v>20</v>
      </c>
      <c r="D62" s="111">
        <f>IF(C62="CONTAGEM",IFERROR(VLOOKUP(B62&amp;"|"&amp;C62,'PRODUTO 02'!$C$6:$N$88,9,FALSE),"NÃO HOUVE"),IF(C62="SALDO DO DIA",VLOOKUP(B62&amp;"|"&amp;C62,'PRODUTO 02'!$C$6:$N$88,11,FALSE),IF(C62="COMPRA",SUMIF('PRODUTO 02'!$C$6:$C$88,B62&amp;"|"&amp;C62,'PRODUTO 02'!$E$6:$E$88),SUMIF('PRODUTO 02'!$C$6:$C$88,B62&amp;"|"&amp;C62,'PRODUTO 02'!$I$6:$I$88))))</f>
        <v>0</v>
      </c>
      <c r="E62" s="102">
        <f>IF(C62="CONTAGEM",IFERROR(VLOOKUP(B62&amp;"|"&amp;C62,'PRODUTO 02'!$C$6:$N$88,10,FALSE),"NÃO HOUVE"),IF(C62="SALDO DO DIA",VLOOKUP(B62&amp;"|"&amp;C62,'PRODUTO 02'!$C$6:$N$88,12,FALSE),IF(C62="COMPRA",SUMIF('PRODUTO 02'!$C$6:$C$88,B62&amp;"|"&amp;C62,'PRODUTO 02'!$F$6:$F$88),SUMIF('PRODUTO 02'!$C$6:$C$88,B62&amp;"|"&amp;C62,'PRODUTO 02'!$J$6:$J$88))))</f>
        <v>0</v>
      </c>
    </row>
    <row r="63" spans="2:5" x14ac:dyDescent="0.3">
      <c r="B63" s="53">
        <v>37662</v>
      </c>
      <c r="C63" s="98" t="s">
        <v>24</v>
      </c>
      <c r="D63" s="89">
        <f>IF(C63="CONTAGEM",IFERROR(VLOOKUP(B63&amp;"|"&amp;C63,'PRODUTO 02'!$C$6:$N$88,9,FALSE),"NÃO HOUVE"),IF(C63="SALDO DO DIA",VLOOKUP(B63&amp;"|"&amp;C63,'PRODUTO 02'!$C$6:$N$88,11,FALSE),IF(C63="COMPRA",SUMIF('PRODUTO 02'!$C$6:$C$88,B63&amp;"|"&amp;C63,'PRODUTO 02'!$E$6:$E$88),SUMIF('PRODUTO 02'!$C$6:$C$88,B63&amp;"|"&amp;C63,'PRODUTO 02'!$I$6:$I$88))))</f>
        <v>0</v>
      </c>
      <c r="E63" s="100">
        <f>IF(C63="CONTAGEM",IFERROR(VLOOKUP(B63&amp;"|"&amp;C63,'PRODUTO 02'!$C$6:$N$88,10,FALSE),"NÃO HOUVE"),IF(C63="SALDO DO DIA",VLOOKUP(B63&amp;"|"&amp;C63,'PRODUTO 02'!$C$6:$N$88,12,FALSE),IF(C63="COMPRA",SUMIF('PRODUTO 02'!$C$6:$C$88,B63&amp;"|"&amp;C63,'PRODUTO 02'!$F$6:$F$88),SUMIF('PRODUTO 02'!$C$6:$C$88,B63&amp;"|"&amp;C63,'PRODUTO 02'!$J$6:$J$88))))</f>
        <v>0</v>
      </c>
    </row>
    <row r="64" spans="2:5" ht="15" thickBot="1" x14ac:dyDescent="0.35">
      <c r="B64" s="106">
        <v>37662</v>
      </c>
      <c r="C64" s="107" t="s">
        <v>23</v>
      </c>
      <c r="D64" s="112">
        <f>IF(C64="CONTAGEM",IFERROR(VLOOKUP(B64&amp;"|"&amp;C64,'PRODUTO 02'!$C$6:$N$88,9,FALSE),"NÃO HOUVE"),IF(C64="SALDO DO DIA",VLOOKUP(B64&amp;"|"&amp;C64,'PRODUTO 02'!$C$6:$N$88,11,FALSE),IF(C64="COMPRA",SUMIF('PRODUTO 02'!$C$6:$C$88,B64&amp;"|"&amp;C64,'PRODUTO 02'!$E$6:$E$88),SUMIF('PRODUTO 02'!$C$6:$C$88,B64&amp;"|"&amp;C64,'PRODUTO 02'!$I$6:$I$88))))</f>
        <v>6450</v>
      </c>
      <c r="E64" s="108">
        <f>IF(C64="CONTAGEM",IFERROR(VLOOKUP(B64&amp;"|"&amp;C64,'PRODUTO 02'!$C$6:$N$88,10,FALSE),"NÃO HOUVE"),IF(C64="SALDO DO DIA",VLOOKUP(B64&amp;"|"&amp;C64,'PRODUTO 02'!$C$6:$N$88,12,FALSE),IF(C64="COMPRA",SUMIF('PRODUTO 02'!$C$6:$C$88,B64&amp;"|"&amp;C64,'PRODUTO 02'!$F$6:$F$88),SUMIF('PRODUTO 02'!$C$6:$C$88,B64&amp;"|"&amp;C64,'PRODUTO 02'!$J$6:$J$88))))</f>
        <v>129</v>
      </c>
    </row>
    <row r="65" spans="2:5" x14ac:dyDescent="0.3">
      <c r="B65" s="103">
        <v>37663</v>
      </c>
      <c r="C65" s="104" t="s">
        <v>6</v>
      </c>
      <c r="D65" s="104" t="str">
        <f>IF(C65="CONTAGEM",IFERROR(VLOOKUP(B65&amp;"|"&amp;C65,'PRODUTO 02'!$C$6:$N$88,9,FALSE),"NÃO HOUVE"),IF(C65="SALDO DO DIA",VLOOKUP(B65&amp;"|"&amp;C65,'PRODUTO 02'!$C$6:$N$88,11,FALSE),IF(C65="COMPRA",SUMIF('PRODUTO 02'!$C$6:$C$88,B65&amp;"|"&amp;C65,'PRODUTO 02'!$E$6:$E$88),SUMIF('PRODUTO 02'!$C$6:$C$88,B65&amp;"|"&amp;C65,'PRODUTO 02'!$I$6:$I$88))))</f>
        <v>NÃO HOUVE</v>
      </c>
      <c r="E65" s="105" t="str">
        <f>IF(C65="CONTAGEM",IFERROR(VLOOKUP(B65&amp;"|"&amp;C65,'PRODUTO 02'!$C$6:$N$88,10,FALSE),"NÃO HOUVE"),IF(C65="SALDO DO DIA",VLOOKUP(B65&amp;"|"&amp;C65,'PRODUTO 02'!$C$6:$N$88,12,FALSE),IF(C65="COMPRA",SUMIF('PRODUTO 02'!$C$6:$C$88,B65&amp;"|"&amp;C65,'PRODUTO 02'!$F$6:$F$88),SUMIF('PRODUTO 02'!$C$6:$C$88,B65&amp;"|"&amp;C65,'PRODUTO 02'!$J$6:$J$88))))</f>
        <v>NÃO HOUVE</v>
      </c>
    </row>
    <row r="66" spans="2:5" x14ac:dyDescent="0.3">
      <c r="B66" s="101">
        <v>37663</v>
      </c>
      <c r="C66" s="99" t="s">
        <v>4</v>
      </c>
      <c r="D66" s="111">
        <f>IF(C66="CONTAGEM",IFERROR(VLOOKUP(B66&amp;"|"&amp;C66,'PRODUTO 02'!$C$6:$N$88,9,FALSE),"NÃO HOUVE"),IF(C66="SALDO DO DIA",VLOOKUP(B66&amp;"|"&amp;C66,'PRODUTO 02'!$C$6:$N$88,11,FALSE),IF(C66="COMPRA",SUMIF('PRODUTO 02'!$C$6:$C$88,B66&amp;"|"&amp;C66,'PRODUTO 02'!$E$6:$E$88),SUMIF('PRODUTO 02'!$C$6:$C$88,B66&amp;"|"&amp;C66,'PRODUTO 02'!$I$6:$I$88))))</f>
        <v>0</v>
      </c>
      <c r="E66" s="102">
        <f>IF(C66="CONTAGEM",IFERROR(VLOOKUP(B66&amp;"|"&amp;C66,'PRODUTO 02'!$C$6:$N$88,10,FALSE),"NÃO HOUVE"),IF(C66="SALDO DO DIA",VLOOKUP(B66&amp;"|"&amp;C66,'PRODUTO 02'!$C$6:$N$88,12,FALSE),IF(C66="COMPRA",SUMIF('PRODUTO 02'!$C$6:$C$88,B66&amp;"|"&amp;C66,'PRODUTO 02'!$F$6:$F$88),SUMIF('PRODUTO 02'!$C$6:$C$88,B66&amp;"|"&amp;C66,'PRODUTO 02'!$J$6:$J$88))))</f>
        <v>0</v>
      </c>
    </row>
    <row r="67" spans="2:5" x14ac:dyDescent="0.3">
      <c r="B67" s="53">
        <v>37663</v>
      </c>
      <c r="C67" s="98" t="s">
        <v>19</v>
      </c>
      <c r="D67" s="89">
        <f>IF(C67="CONTAGEM",IFERROR(VLOOKUP(B67&amp;"|"&amp;C67,'PRODUTO 02'!$C$6:$N$88,9,FALSE),"NÃO HOUVE"),IF(C67="SALDO DO DIA",VLOOKUP(B67&amp;"|"&amp;C67,'PRODUTO 02'!$C$6:$N$88,11,FALSE),IF(C67="COMPRA",SUMIF('PRODUTO 02'!$C$6:$C$88,B67&amp;"|"&amp;C67,'PRODUTO 02'!$E$6:$E$88),SUMIF('PRODUTO 02'!$C$6:$C$88,B67&amp;"|"&amp;C67,'PRODUTO 02'!$I$6:$I$88))))</f>
        <v>0</v>
      </c>
      <c r="E67" s="100">
        <f>IF(C67="CONTAGEM",IFERROR(VLOOKUP(B67&amp;"|"&amp;C67,'PRODUTO 02'!$C$6:$N$88,10,FALSE),"NÃO HOUVE"),IF(C67="SALDO DO DIA",VLOOKUP(B67&amp;"|"&amp;C67,'PRODUTO 02'!$C$6:$N$88,12,FALSE),IF(C67="COMPRA",SUMIF('PRODUTO 02'!$C$6:$C$88,B67&amp;"|"&amp;C67,'PRODUTO 02'!$F$6:$F$88),SUMIF('PRODUTO 02'!$C$6:$C$88,B67&amp;"|"&amp;C67,'PRODUTO 02'!$J$6:$J$88))))</f>
        <v>0</v>
      </c>
    </row>
    <row r="68" spans="2:5" x14ac:dyDescent="0.3">
      <c r="B68" s="101">
        <v>37663</v>
      </c>
      <c r="C68" s="99" t="s">
        <v>20</v>
      </c>
      <c r="D68" s="111">
        <f>IF(C68="CONTAGEM",IFERROR(VLOOKUP(B68&amp;"|"&amp;C68,'PRODUTO 02'!$C$6:$N$88,9,FALSE),"NÃO HOUVE"),IF(C68="SALDO DO DIA",VLOOKUP(B68&amp;"|"&amp;C68,'PRODUTO 02'!$C$6:$N$88,11,FALSE),IF(C68="COMPRA",SUMIF('PRODUTO 02'!$C$6:$C$88,B68&amp;"|"&amp;C68,'PRODUTO 02'!$E$6:$E$88),SUMIF('PRODUTO 02'!$C$6:$C$88,B68&amp;"|"&amp;C68,'PRODUTO 02'!$I$6:$I$88))))</f>
        <v>4100</v>
      </c>
      <c r="E68" s="102">
        <f>IF(C68="CONTAGEM",IFERROR(VLOOKUP(B68&amp;"|"&amp;C68,'PRODUTO 02'!$C$6:$N$88,10,FALSE),"NÃO HOUVE"),IF(C68="SALDO DO DIA",VLOOKUP(B68&amp;"|"&amp;C68,'PRODUTO 02'!$C$6:$N$88,12,FALSE),IF(C68="COMPRA",SUMIF('PRODUTO 02'!$C$6:$C$88,B68&amp;"|"&amp;C68,'PRODUTO 02'!$F$6:$F$88),SUMIF('PRODUTO 02'!$C$6:$C$88,B68&amp;"|"&amp;C68,'PRODUTO 02'!$J$6:$J$88))))</f>
        <v>82</v>
      </c>
    </row>
    <row r="69" spans="2:5" x14ac:dyDescent="0.3">
      <c r="B69" s="53">
        <v>37663</v>
      </c>
      <c r="C69" s="98" t="s">
        <v>24</v>
      </c>
      <c r="D69" s="89">
        <f>IF(C69="CONTAGEM",IFERROR(VLOOKUP(B69&amp;"|"&amp;C69,'PRODUTO 02'!$C$6:$N$88,9,FALSE),"NÃO HOUVE"),IF(C69="SALDO DO DIA",VLOOKUP(B69&amp;"|"&amp;C69,'PRODUTO 02'!$C$6:$N$88,11,FALSE),IF(C69="COMPRA",SUMIF('PRODUTO 02'!$C$6:$C$88,B69&amp;"|"&amp;C69,'PRODUTO 02'!$E$6:$E$88),SUMIF('PRODUTO 02'!$C$6:$C$88,B69&amp;"|"&amp;C69,'PRODUTO 02'!$I$6:$I$88))))</f>
        <v>0</v>
      </c>
      <c r="E69" s="100">
        <f>IF(C69="CONTAGEM",IFERROR(VLOOKUP(B69&amp;"|"&amp;C69,'PRODUTO 02'!$C$6:$N$88,10,FALSE),"NÃO HOUVE"),IF(C69="SALDO DO DIA",VLOOKUP(B69&amp;"|"&amp;C69,'PRODUTO 02'!$C$6:$N$88,12,FALSE),IF(C69="COMPRA",SUMIF('PRODUTO 02'!$C$6:$C$88,B69&amp;"|"&amp;C69,'PRODUTO 02'!$F$6:$F$88),SUMIF('PRODUTO 02'!$C$6:$C$88,B69&amp;"|"&amp;C69,'PRODUTO 02'!$J$6:$J$88))))</f>
        <v>0</v>
      </c>
    </row>
    <row r="70" spans="2:5" ht="15" thickBot="1" x14ac:dyDescent="0.35">
      <c r="B70" s="106">
        <v>37663</v>
      </c>
      <c r="C70" s="107" t="s">
        <v>23</v>
      </c>
      <c r="D70" s="112">
        <f>IF(C70="CONTAGEM",IFERROR(VLOOKUP(B70&amp;"|"&amp;C70,'PRODUTO 02'!$C$6:$N$88,9,FALSE),"NÃO HOUVE"),IF(C70="SALDO DO DIA",VLOOKUP(B70&amp;"|"&amp;C70,'PRODUTO 02'!$C$6:$N$88,11,FALSE),IF(C70="COMPRA",SUMIF('PRODUTO 02'!$C$6:$C$88,B70&amp;"|"&amp;C70,'PRODUTO 02'!$E$6:$E$88),SUMIF('PRODUTO 02'!$C$6:$C$88,B70&amp;"|"&amp;C70,'PRODUTO 02'!$I$6:$I$88))))</f>
        <v>2350</v>
      </c>
      <c r="E70" s="108">
        <f>IF(C70="CONTAGEM",IFERROR(VLOOKUP(B70&amp;"|"&amp;C70,'PRODUTO 02'!$C$6:$N$88,10,FALSE),"NÃO HOUVE"),IF(C70="SALDO DO DIA",VLOOKUP(B70&amp;"|"&amp;C70,'PRODUTO 02'!$C$6:$N$88,12,FALSE),IF(C70="COMPRA",SUMIF('PRODUTO 02'!$C$6:$C$88,B70&amp;"|"&amp;C70,'PRODUTO 02'!$F$6:$F$88),SUMIF('PRODUTO 02'!$C$6:$C$88,B70&amp;"|"&amp;C70,'PRODUTO 02'!$J$6:$J$88))))</f>
        <v>47</v>
      </c>
    </row>
    <row r="71" spans="2:5" x14ac:dyDescent="0.3">
      <c r="B71" s="103">
        <v>37664</v>
      </c>
      <c r="C71" s="104" t="s">
        <v>6</v>
      </c>
      <c r="D71" s="104" t="str">
        <f>IF(C71="CONTAGEM",IFERROR(VLOOKUP(B71&amp;"|"&amp;C71,'PRODUTO 02'!$C$6:$N$88,9,FALSE),"NÃO HOUVE"),IF(C71="SALDO DO DIA",VLOOKUP(B71&amp;"|"&amp;C71,'PRODUTO 02'!$C$6:$N$88,11,FALSE),IF(C71="COMPRA",SUMIF('PRODUTO 02'!$C$6:$C$88,B71&amp;"|"&amp;C71,'PRODUTO 02'!$E$6:$E$88),SUMIF('PRODUTO 02'!$C$6:$C$88,B71&amp;"|"&amp;C71,'PRODUTO 02'!$I$6:$I$88))))</f>
        <v>NÃO HOUVE</v>
      </c>
      <c r="E71" s="105" t="str">
        <f>IF(C71="CONTAGEM",IFERROR(VLOOKUP(B71&amp;"|"&amp;C71,'PRODUTO 02'!$C$6:$N$88,10,FALSE),"NÃO HOUVE"),IF(C71="SALDO DO DIA",VLOOKUP(B71&amp;"|"&amp;C71,'PRODUTO 02'!$C$6:$N$88,12,FALSE),IF(C71="COMPRA",SUMIF('PRODUTO 02'!$C$6:$C$88,B71&amp;"|"&amp;C71,'PRODUTO 02'!$F$6:$F$88),SUMIF('PRODUTO 02'!$C$6:$C$88,B71&amp;"|"&amp;C71,'PRODUTO 02'!$J$6:$J$88))))</f>
        <v>NÃO HOUVE</v>
      </c>
    </row>
    <row r="72" spans="2:5" x14ac:dyDescent="0.3">
      <c r="B72" s="101">
        <v>37664</v>
      </c>
      <c r="C72" s="99" t="s">
        <v>4</v>
      </c>
      <c r="D72" s="111">
        <f>IF(C72="CONTAGEM",IFERROR(VLOOKUP(B72&amp;"|"&amp;C72,'PRODUTO 02'!$C$6:$N$88,9,FALSE),"NÃO HOUVE"),IF(C72="SALDO DO DIA",VLOOKUP(B72&amp;"|"&amp;C72,'PRODUTO 02'!$C$6:$N$88,11,FALSE),IF(C72="COMPRA",SUMIF('PRODUTO 02'!$C$6:$C$88,B72&amp;"|"&amp;C72,'PRODUTO 02'!$E$6:$E$88),SUMIF('PRODUTO 02'!$C$6:$C$88,B72&amp;"|"&amp;C72,'PRODUTO 02'!$I$6:$I$88))))</f>
        <v>1650</v>
      </c>
      <c r="E72" s="102">
        <f>IF(C72="CONTAGEM",IFERROR(VLOOKUP(B72&amp;"|"&amp;C72,'PRODUTO 02'!$C$6:$N$88,10,FALSE),"NÃO HOUVE"),IF(C72="SALDO DO DIA",VLOOKUP(B72&amp;"|"&amp;C72,'PRODUTO 02'!$C$6:$N$88,12,FALSE),IF(C72="COMPRA",SUMIF('PRODUTO 02'!$C$6:$C$88,B72&amp;"|"&amp;C72,'PRODUTO 02'!$F$6:$F$88),SUMIF('PRODUTO 02'!$C$6:$C$88,B72&amp;"|"&amp;C72,'PRODUTO 02'!$J$6:$J$88))))</f>
        <v>33</v>
      </c>
    </row>
    <row r="73" spans="2:5" x14ac:dyDescent="0.3">
      <c r="B73" s="53">
        <v>37664</v>
      </c>
      <c r="C73" s="98" t="s">
        <v>19</v>
      </c>
      <c r="D73" s="89">
        <f>IF(C73="CONTAGEM",IFERROR(VLOOKUP(B73&amp;"|"&amp;C73,'PRODUTO 02'!$C$6:$N$88,9,FALSE),"NÃO HOUVE"),IF(C73="SALDO DO DIA",VLOOKUP(B73&amp;"|"&amp;C73,'PRODUTO 02'!$C$6:$N$88,11,FALSE),IF(C73="COMPRA",SUMIF('PRODUTO 02'!$C$6:$C$88,B73&amp;"|"&amp;C73,'PRODUTO 02'!$E$6:$E$88),SUMIF('PRODUTO 02'!$C$6:$C$88,B73&amp;"|"&amp;C73,'PRODUTO 02'!$I$6:$I$88))))</f>
        <v>0</v>
      </c>
      <c r="E73" s="100">
        <f>IF(C73="CONTAGEM",IFERROR(VLOOKUP(B73&amp;"|"&amp;C73,'PRODUTO 02'!$C$6:$N$88,10,FALSE),"NÃO HOUVE"),IF(C73="SALDO DO DIA",VLOOKUP(B73&amp;"|"&amp;C73,'PRODUTO 02'!$C$6:$N$88,12,FALSE),IF(C73="COMPRA",SUMIF('PRODUTO 02'!$C$6:$C$88,B73&amp;"|"&amp;C73,'PRODUTO 02'!$F$6:$F$88),SUMIF('PRODUTO 02'!$C$6:$C$88,B73&amp;"|"&amp;C73,'PRODUTO 02'!$J$6:$J$88))))</f>
        <v>0</v>
      </c>
    </row>
    <row r="74" spans="2:5" x14ac:dyDescent="0.3">
      <c r="B74" s="101">
        <v>37664</v>
      </c>
      <c r="C74" s="99" t="s">
        <v>20</v>
      </c>
      <c r="D74" s="111">
        <f>IF(C74="CONTAGEM",IFERROR(VLOOKUP(B74&amp;"|"&amp;C74,'PRODUTO 02'!$C$6:$N$88,9,FALSE),"NÃO HOUVE"),IF(C74="SALDO DO DIA",VLOOKUP(B74&amp;"|"&amp;C74,'PRODUTO 02'!$C$6:$N$88,11,FALSE),IF(C74="COMPRA",SUMIF('PRODUTO 02'!$C$6:$C$88,B74&amp;"|"&amp;C74,'PRODUTO 02'!$E$6:$E$88),SUMIF('PRODUTO 02'!$C$6:$C$88,B74&amp;"|"&amp;C74,'PRODUTO 02'!$I$6:$I$88))))</f>
        <v>200</v>
      </c>
      <c r="E74" s="102">
        <f>IF(C74="CONTAGEM",IFERROR(VLOOKUP(B74&amp;"|"&amp;C74,'PRODUTO 02'!$C$6:$N$88,10,FALSE),"NÃO HOUVE"),IF(C74="SALDO DO DIA",VLOOKUP(B74&amp;"|"&amp;C74,'PRODUTO 02'!$C$6:$N$88,12,FALSE),IF(C74="COMPRA",SUMIF('PRODUTO 02'!$C$6:$C$88,B74&amp;"|"&amp;C74,'PRODUTO 02'!$F$6:$F$88),SUMIF('PRODUTO 02'!$C$6:$C$88,B74&amp;"|"&amp;C74,'PRODUTO 02'!$J$6:$J$88))))</f>
        <v>4</v>
      </c>
    </row>
    <row r="75" spans="2:5" x14ac:dyDescent="0.3">
      <c r="B75" s="53">
        <v>37664</v>
      </c>
      <c r="C75" s="98" t="s">
        <v>24</v>
      </c>
      <c r="D75" s="89">
        <f>IF(C75="CONTAGEM",IFERROR(VLOOKUP(B75&amp;"|"&amp;C75,'PRODUTO 02'!$C$6:$N$88,9,FALSE),"NÃO HOUVE"),IF(C75="SALDO DO DIA",VLOOKUP(B75&amp;"|"&amp;C75,'PRODUTO 02'!$C$6:$N$88,11,FALSE),IF(C75="COMPRA",SUMIF('PRODUTO 02'!$C$6:$C$88,B75&amp;"|"&amp;C75,'PRODUTO 02'!$E$6:$E$88),SUMIF('PRODUTO 02'!$C$6:$C$88,B75&amp;"|"&amp;C75,'PRODUTO 02'!$I$6:$I$88))))</f>
        <v>0</v>
      </c>
      <c r="E75" s="100">
        <f>IF(C75="CONTAGEM",IFERROR(VLOOKUP(B75&amp;"|"&amp;C75,'PRODUTO 02'!$C$6:$N$88,10,FALSE),"NÃO HOUVE"),IF(C75="SALDO DO DIA",VLOOKUP(B75&amp;"|"&amp;C75,'PRODUTO 02'!$C$6:$N$88,12,FALSE),IF(C75="COMPRA",SUMIF('PRODUTO 02'!$C$6:$C$88,B75&amp;"|"&amp;C75,'PRODUTO 02'!$F$6:$F$88),SUMIF('PRODUTO 02'!$C$6:$C$88,B75&amp;"|"&amp;C75,'PRODUTO 02'!$J$6:$J$88))))</f>
        <v>0</v>
      </c>
    </row>
    <row r="76" spans="2:5" ht="15" thickBot="1" x14ac:dyDescent="0.35">
      <c r="B76" s="106">
        <v>37664</v>
      </c>
      <c r="C76" s="107" t="s">
        <v>23</v>
      </c>
      <c r="D76" s="112">
        <f>IF(C76="CONTAGEM",IFERROR(VLOOKUP(B76&amp;"|"&amp;C76,'PRODUTO 02'!$C$6:$N$88,9,FALSE),"NÃO HOUVE"),IF(C76="SALDO DO DIA",VLOOKUP(B76&amp;"|"&amp;C76,'PRODUTO 02'!$C$6:$N$88,11,FALSE),IF(C76="COMPRA",SUMIF('PRODUTO 02'!$C$6:$C$88,B76&amp;"|"&amp;C76,'PRODUTO 02'!$E$6:$E$88),SUMIF('PRODUTO 02'!$C$6:$C$88,B76&amp;"|"&amp;C76,'PRODUTO 02'!$I$6:$I$88))))</f>
        <v>500</v>
      </c>
      <c r="E76" s="108">
        <f>IF(C76="CONTAGEM",IFERROR(VLOOKUP(B76&amp;"|"&amp;C76,'PRODUTO 02'!$C$6:$N$88,10,FALSE),"NÃO HOUVE"),IF(C76="SALDO DO DIA",VLOOKUP(B76&amp;"|"&amp;C76,'PRODUTO 02'!$C$6:$N$88,12,FALSE),IF(C76="COMPRA",SUMIF('PRODUTO 02'!$C$6:$C$88,B76&amp;"|"&amp;C76,'PRODUTO 02'!$F$6:$F$88),SUMIF('PRODUTO 02'!$C$6:$C$88,B76&amp;"|"&amp;C76,'PRODUTO 02'!$J$6:$J$88))))</f>
        <v>10</v>
      </c>
    </row>
    <row r="77" spans="2:5" x14ac:dyDescent="0.3">
      <c r="B77" s="103">
        <v>37665</v>
      </c>
      <c r="C77" s="104" t="s">
        <v>6</v>
      </c>
      <c r="D77" s="104" t="str">
        <f>IF(C77="CONTAGEM",IFERROR(VLOOKUP(B77&amp;"|"&amp;C77,'PRODUTO 02'!$C$6:$N$88,9,FALSE),"NÃO HOUVE"),IF(C77="SALDO DO DIA",VLOOKUP(B77&amp;"|"&amp;C77,'PRODUTO 02'!$C$6:$N$88,11,FALSE),IF(C77="COMPRA",SUMIF('PRODUTO 02'!$C$6:$C$88,B77&amp;"|"&amp;C77,'PRODUTO 02'!$E$6:$E$88),SUMIF('PRODUTO 02'!$C$6:$C$88,B77&amp;"|"&amp;C77,'PRODUTO 02'!$I$6:$I$88))))</f>
        <v>NÃO HOUVE</v>
      </c>
      <c r="E77" s="105" t="str">
        <f>IF(C77="CONTAGEM",IFERROR(VLOOKUP(B77&amp;"|"&amp;C77,'PRODUTO 02'!$C$6:$N$88,10,FALSE),"NÃO HOUVE"),IF(C77="SALDO DO DIA",VLOOKUP(B77&amp;"|"&amp;C77,'PRODUTO 02'!$C$6:$N$88,12,FALSE),IF(C77="COMPRA",SUMIF('PRODUTO 02'!$C$6:$C$88,B77&amp;"|"&amp;C77,'PRODUTO 02'!$F$6:$F$88),SUMIF('PRODUTO 02'!$C$6:$C$88,B77&amp;"|"&amp;C77,'PRODUTO 02'!$J$6:$J$88))))</f>
        <v>NÃO HOUVE</v>
      </c>
    </row>
    <row r="78" spans="2:5" x14ac:dyDescent="0.3">
      <c r="B78" s="101">
        <v>37665</v>
      </c>
      <c r="C78" s="99" t="s">
        <v>4</v>
      </c>
      <c r="D78" s="111">
        <f>IF(C78="CONTAGEM",IFERROR(VLOOKUP(B78&amp;"|"&amp;C78,'PRODUTO 02'!$C$6:$N$88,9,FALSE),"NÃO HOUVE"),IF(C78="SALDO DO DIA",VLOOKUP(B78&amp;"|"&amp;C78,'PRODUTO 02'!$C$6:$N$88,11,FALSE),IF(C78="COMPRA",SUMIF('PRODUTO 02'!$C$6:$C$88,B78&amp;"|"&amp;C78,'PRODUTO 02'!$E$6:$E$88),SUMIF('PRODUTO 02'!$C$6:$C$88,B78&amp;"|"&amp;C78,'PRODUTO 02'!$I$6:$I$88))))</f>
        <v>0</v>
      </c>
      <c r="E78" s="102">
        <f>IF(C78="CONTAGEM",IFERROR(VLOOKUP(B78&amp;"|"&amp;C78,'PRODUTO 02'!$C$6:$N$88,10,FALSE),"NÃO HOUVE"),IF(C78="SALDO DO DIA",VLOOKUP(B78&amp;"|"&amp;C78,'PRODUTO 02'!$C$6:$N$88,12,FALSE),IF(C78="COMPRA",SUMIF('PRODUTO 02'!$C$6:$C$88,B78&amp;"|"&amp;C78,'PRODUTO 02'!$F$6:$F$88),SUMIF('PRODUTO 02'!$C$6:$C$88,B78&amp;"|"&amp;C78,'PRODUTO 02'!$J$6:$J$88))))</f>
        <v>0</v>
      </c>
    </row>
    <row r="79" spans="2:5" x14ac:dyDescent="0.3">
      <c r="B79" s="53">
        <v>37665</v>
      </c>
      <c r="C79" s="98" t="s">
        <v>19</v>
      </c>
      <c r="D79" s="89">
        <f>IF(C79="CONTAGEM",IFERROR(VLOOKUP(B79&amp;"|"&amp;C79,'PRODUTO 02'!$C$6:$N$88,9,FALSE),"NÃO HOUVE"),IF(C79="SALDO DO DIA",VLOOKUP(B79&amp;"|"&amp;C79,'PRODUTO 02'!$C$6:$N$88,11,FALSE),IF(C79="COMPRA",SUMIF('PRODUTO 02'!$C$6:$C$88,B79&amp;"|"&amp;C79,'PRODUTO 02'!$E$6:$E$88),SUMIF('PRODUTO 02'!$C$6:$C$88,B79&amp;"|"&amp;C79,'PRODUTO 02'!$I$6:$I$88))))</f>
        <v>0</v>
      </c>
      <c r="E79" s="100">
        <f>IF(C79="CONTAGEM",IFERROR(VLOOKUP(B79&amp;"|"&amp;C79,'PRODUTO 02'!$C$6:$N$88,10,FALSE),"NÃO HOUVE"),IF(C79="SALDO DO DIA",VLOOKUP(B79&amp;"|"&amp;C79,'PRODUTO 02'!$C$6:$N$88,12,FALSE),IF(C79="COMPRA",SUMIF('PRODUTO 02'!$C$6:$C$88,B79&amp;"|"&amp;C79,'PRODUTO 02'!$F$6:$F$88),SUMIF('PRODUTO 02'!$C$6:$C$88,B79&amp;"|"&amp;C79,'PRODUTO 02'!$J$6:$J$88))))</f>
        <v>0</v>
      </c>
    </row>
    <row r="80" spans="2:5" x14ac:dyDescent="0.3">
      <c r="B80" s="101">
        <v>37665</v>
      </c>
      <c r="C80" s="99" t="s">
        <v>20</v>
      </c>
      <c r="D80" s="111">
        <f>IF(C80="CONTAGEM",IFERROR(VLOOKUP(B80&amp;"|"&amp;C80,'PRODUTO 02'!$C$6:$N$88,9,FALSE),"NÃO HOUVE"),IF(C80="SALDO DO DIA",VLOOKUP(B80&amp;"|"&amp;C80,'PRODUTO 02'!$C$6:$N$88,11,FALSE),IF(C80="COMPRA",SUMIF('PRODUTO 02'!$C$6:$C$88,B80&amp;"|"&amp;C80,'PRODUTO 02'!$E$6:$E$88),SUMIF('PRODUTO 02'!$C$6:$C$88,B80&amp;"|"&amp;C80,'PRODUTO 02'!$I$6:$I$88))))</f>
        <v>0</v>
      </c>
      <c r="E80" s="102">
        <f>IF(C80="CONTAGEM",IFERROR(VLOOKUP(B80&amp;"|"&amp;C80,'PRODUTO 02'!$C$6:$N$88,10,FALSE),"NÃO HOUVE"),IF(C80="SALDO DO DIA",VLOOKUP(B80&amp;"|"&amp;C80,'PRODUTO 02'!$C$6:$N$88,12,FALSE),IF(C80="COMPRA",SUMIF('PRODUTO 02'!$C$6:$C$88,B80&amp;"|"&amp;C80,'PRODUTO 02'!$F$6:$F$88),SUMIF('PRODUTO 02'!$C$6:$C$88,B80&amp;"|"&amp;C80,'PRODUTO 02'!$J$6:$J$88))))</f>
        <v>0</v>
      </c>
    </row>
    <row r="81" spans="2:5" x14ac:dyDescent="0.3">
      <c r="B81" s="53">
        <v>37665</v>
      </c>
      <c r="C81" s="98" t="s">
        <v>24</v>
      </c>
      <c r="D81" s="89">
        <f>IF(C81="CONTAGEM",IFERROR(VLOOKUP(B81&amp;"|"&amp;C81,'PRODUTO 02'!$C$6:$N$88,9,FALSE),"NÃO HOUVE"),IF(C81="SALDO DO DIA",VLOOKUP(B81&amp;"|"&amp;C81,'PRODUTO 02'!$C$6:$N$88,11,FALSE),IF(C81="COMPRA",SUMIF('PRODUTO 02'!$C$6:$C$88,B81&amp;"|"&amp;C81,'PRODUTO 02'!$E$6:$E$88),SUMIF('PRODUTO 02'!$C$6:$C$88,B81&amp;"|"&amp;C81,'PRODUTO 02'!$I$6:$I$88))))</f>
        <v>0</v>
      </c>
      <c r="E81" s="100">
        <f>IF(C81="CONTAGEM",IFERROR(VLOOKUP(B81&amp;"|"&amp;C81,'PRODUTO 02'!$C$6:$N$88,10,FALSE),"NÃO HOUVE"),IF(C81="SALDO DO DIA",VLOOKUP(B81&amp;"|"&amp;C81,'PRODUTO 02'!$C$6:$N$88,12,FALSE),IF(C81="COMPRA",SUMIF('PRODUTO 02'!$C$6:$C$88,B81&amp;"|"&amp;C81,'PRODUTO 02'!$F$6:$F$88),SUMIF('PRODUTO 02'!$C$6:$C$88,B81&amp;"|"&amp;C81,'PRODUTO 02'!$J$6:$J$88))))</f>
        <v>0</v>
      </c>
    </row>
    <row r="82" spans="2:5" ht="15" thickBot="1" x14ac:dyDescent="0.35">
      <c r="B82" s="106">
        <v>37665</v>
      </c>
      <c r="C82" s="107" t="s">
        <v>23</v>
      </c>
      <c r="D82" s="112">
        <f>IF(C82="CONTAGEM",IFERROR(VLOOKUP(B82&amp;"|"&amp;C82,'PRODUTO 02'!$C$6:$N$88,9,FALSE),"NÃO HOUVE"),IF(C82="SALDO DO DIA",VLOOKUP(B82&amp;"|"&amp;C82,'PRODUTO 02'!$C$6:$N$88,11,FALSE),IF(C82="COMPRA",SUMIF('PRODUTO 02'!$C$6:$C$88,B82&amp;"|"&amp;C82,'PRODUTO 02'!$E$6:$E$88),SUMIF('PRODUTO 02'!$C$6:$C$88,B82&amp;"|"&amp;C82,'PRODUTO 02'!$I$6:$I$88))))</f>
        <v>500</v>
      </c>
      <c r="E82" s="108">
        <f>IF(C82="CONTAGEM",IFERROR(VLOOKUP(B82&amp;"|"&amp;C82,'PRODUTO 02'!$C$6:$N$88,10,FALSE),"NÃO HOUVE"),IF(C82="SALDO DO DIA",VLOOKUP(B82&amp;"|"&amp;C82,'PRODUTO 02'!$C$6:$N$88,12,FALSE),IF(C82="COMPRA",SUMIF('PRODUTO 02'!$C$6:$C$88,B82&amp;"|"&amp;C82,'PRODUTO 02'!$F$6:$F$88),SUMIF('PRODUTO 02'!$C$6:$C$88,B82&amp;"|"&amp;C82,'PRODUTO 02'!$J$6:$J$88))))</f>
        <v>10</v>
      </c>
    </row>
    <row r="83" spans="2:5" x14ac:dyDescent="0.3">
      <c r="B83" s="103">
        <v>37666</v>
      </c>
      <c r="C83" s="104" t="s">
        <v>6</v>
      </c>
      <c r="D83" s="104" t="str">
        <f>IF(C83="CONTAGEM",IFERROR(VLOOKUP(B83&amp;"|"&amp;C83,'PRODUTO 02'!$C$6:$N$88,9,FALSE),"NÃO HOUVE"),IF(C83="SALDO DO DIA",VLOOKUP(B83&amp;"|"&amp;C83,'PRODUTO 02'!$C$6:$N$88,11,FALSE),IF(C83="COMPRA",SUMIF('PRODUTO 02'!$C$6:$C$88,B83&amp;"|"&amp;C83,'PRODUTO 02'!$E$6:$E$88),SUMIF('PRODUTO 02'!$C$6:$C$88,B83&amp;"|"&amp;C83,'PRODUTO 02'!$I$6:$I$88))))</f>
        <v>NÃO HOUVE</v>
      </c>
      <c r="E83" s="105" t="str">
        <f>IF(C83="CONTAGEM",IFERROR(VLOOKUP(B83&amp;"|"&amp;C83,'PRODUTO 02'!$C$6:$N$88,10,FALSE),"NÃO HOUVE"),IF(C83="SALDO DO DIA",VLOOKUP(B83&amp;"|"&amp;C83,'PRODUTO 02'!$C$6:$N$88,12,FALSE),IF(C83="COMPRA",SUMIF('PRODUTO 02'!$C$6:$C$88,B83&amp;"|"&amp;C83,'PRODUTO 02'!$F$6:$F$88),SUMIF('PRODUTO 02'!$C$6:$C$88,B83&amp;"|"&amp;C83,'PRODUTO 02'!$J$6:$J$88))))</f>
        <v>NÃO HOUVE</v>
      </c>
    </row>
    <row r="84" spans="2:5" x14ac:dyDescent="0.3">
      <c r="B84" s="101">
        <v>37666</v>
      </c>
      <c r="C84" s="99" t="s">
        <v>4</v>
      </c>
      <c r="D84" s="111">
        <f>IF(C84="CONTAGEM",IFERROR(VLOOKUP(B84&amp;"|"&amp;C84,'PRODUTO 02'!$C$6:$N$88,9,FALSE),"NÃO HOUVE"),IF(C84="SALDO DO DIA",VLOOKUP(B84&amp;"|"&amp;C84,'PRODUTO 02'!$C$6:$N$88,11,FALSE),IF(C84="COMPRA",SUMIF('PRODUTO 02'!$C$6:$C$88,B84&amp;"|"&amp;C84,'PRODUTO 02'!$E$6:$E$88),SUMIF('PRODUTO 02'!$C$6:$C$88,B84&amp;"|"&amp;C84,'PRODUTO 02'!$I$6:$I$88))))</f>
        <v>150</v>
      </c>
      <c r="E84" s="102">
        <f>IF(C84="CONTAGEM",IFERROR(VLOOKUP(B84&amp;"|"&amp;C84,'PRODUTO 02'!$C$6:$N$88,10,FALSE),"NÃO HOUVE"),IF(C84="SALDO DO DIA",VLOOKUP(B84&amp;"|"&amp;C84,'PRODUTO 02'!$C$6:$N$88,12,FALSE),IF(C84="COMPRA",SUMIF('PRODUTO 02'!$C$6:$C$88,B84&amp;"|"&amp;C84,'PRODUTO 02'!$F$6:$F$88),SUMIF('PRODUTO 02'!$C$6:$C$88,B84&amp;"|"&amp;C84,'PRODUTO 02'!$J$6:$J$88))))</f>
        <v>3</v>
      </c>
    </row>
    <row r="85" spans="2:5" x14ac:dyDescent="0.3">
      <c r="B85" s="53">
        <v>37666</v>
      </c>
      <c r="C85" s="98" t="s">
        <v>19</v>
      </c>
      <c r="D85" s="89">
        <f>IF(C85="CONTAGEM",IFERROR(VLOOKUP(B85&amp;"|"&amp;C85,'PRODUTO 02'!$C$6:$N$88,9,FALSE),"NÃO HOUVE"),IF(C85="SALDO DO DIA",VLOOKUP(B85&amp;"|"&amp;C85,'PRODUTO 02'!$C$6:$N$88,11,FALSE),IF(C85="COMPRA",SUMIF('PRODUTO 02'!$C$6:$C$88,B85&amp;"|"&amp;C85,'PRODUTO 02'!$E$6:$E$88),SUMIF('PRODUTO 02'!$C$6:$C$88,B85&amp;"|"&amp;C85,'PRODUTO 02'!$I$6:$I$88))))</f>
        <v>0</v>
      </c>
      <c r="E85" s="100">
        <f>IF(C85="CONTAGEM",IFERROR(VLOOKUP(B85&amp;"|"&amp;C85,'PRODUTO 02'!$C$6:$N$88,10,FALSE),"NÃO HOUVE"),IF(C85="SALDO DO DIA",VLOOKUP(B85&amp;"|"&amp;C85,'PRODUTO 02'!$C$6:$N$88,12,FALSE),IF(C85="COMPRA",SUMIF('PRODUTO 02'!$C$6:$C$88,B85&amp;"|"&amp;C85,'PRODUTO 02'!$F$6:$F$88),SUMIF('PRODUTO 02'!$C$6:$C$88,B85&amp;"|"&amp;C85,'PRODUTO 02'!$J$6:$J$88))))</f>
        <v>0</v>
      </c>
    </row>
    <row r="86" spans="2:5" x14ac:dyDescent="0.3">
      <c r="B86" s="101">
        <v>37666</v>
      </c>
      <c r="C86" s="99" t="s">
        <v>20</v>
      </c>
      <c r="D86" s="111">
        <f>IF(C86="CONTAGEM",IFERROR(VLOOKUP(B86&amp;"|"&amp;C86,'PRODUTO 02'!$C$6:$N$88,9,FALSE),"NÃO HOUVE"),IF(C86="SALDO DO DIA",VLOOKUP(B86&amp;"|"&amp;C86,'PRODUTO 02'!$C$6:$N$88,11,FALSE),IF(C86="COMPRA",SUMIF('PRODUTO 02'!$C$6:$C$88,B86&amp;"|"&amp;C86,'PRODUTO 02'!$E$6:$E$88),SUMIF('PRODUTO 02'!$C$6:$C$88,B86&amp;"|"&amp;C86,'PRODUTO 02'!$I$6:$I$88))))</f>
        <v>0</v>
      </c>
      <c r="E86" s="102">
        <f>IF(C86="CONTAGEM",IFERROR(VLOOKUP(B86&amp;"|"&amp;C86,'PRODUTO 02'!$C$6:$N$88,10,FALSE),"NÃO HOUVE"),IF(C86="SALDO DO DIA",VLOOKUP(B86&amp;"|"&amp;C86,'PRODUTO 02'!$C$6:$N$88,12,FALSE),IF(C86="COMPRA",SUMIF('PRODUTO 02'!$C$6:$C$88,B86&amp;"|"&amp;C86,'PRODUTO 02'!$F$6:$F$88),SUMIF('PRODUTO 02'!$C$6:$C$88,B86&amp;"|"&amp;C86,'PRODUTO 02'!$J$6:$J$88))))</f>
        <v>0</v>
      </c>
    </row>
    <row r="87" spans="2:5" x14ac:dyDescent="0.3">
      <c r="B87" s="53">
        <v>37666</v>
      </c>
      <c r="C87" s="98" t="s">
        <v>24</v>
      </c>
      <c r="D87" s="89">
        <f>IF(C87="CONTAGEM",IFERROR(VLOOKUP(B87&amp;"|"&amp;C87,'PRODUTO 02'!$C$6:$N$88,9,FALSE),"NÃO HOUVE"),IF(C87="SALDO DO DIA",VLOOKUP(B87&amp;"|"&amp;C87,'PRODUTO 02'!$C$6:$N$88,11,FALSE),IF(C87="COMPRA",SUMIF('PRODUTO 02'!$C$6:$C$88,B87&amp;"|"&amp;C87,'PRODUTO 02'!$E$6:$E$88),SUMIF('PRODUTO 02'!$C$6:$C$88,B87&amp;"|"&amp;C87,'PRODUTO 02'!$I$6:$I$88))))</f>
        <v>0</v>
      </c>
      <c r="E87" s="100">
        <f>IF(C87="CONTAGEM",IFERROR(VLOOKUP(B87&amp;"|"&amp;C87,'PRODUTO 02'!$C$6:$N$88,10,FALSE),"NÃO HOUVE"),IF(C87="SALDO DO DIA",VLOOKUP(B87&amp;"|"&amp;C87,'PRODUTO 02'!$C$6:$N$88,12,FALSE),IF(C87="COMPRA",SUMIF('PRODUTO 02'!$C$6:$C$88,B87&amp;"|"&amp;C87,'PRODUTO 02'!$F$6:$F$88),SUMIF('PRODUTO 02'!$C$6:$C$88,B87&amp;"|"&amp;C87,'PRODUTO 02'!$J$6:$J$88))))</f>
        <v>0</v>
      </c>
    </row>
    <row r="88" spans="2:5" ht="15" thickBot="1" x14ac:dyDescent="0.35">
      <c r="B88" s="106">
        <v>37666</v>
      </c>
      <c r="C88" s="107" t="s">
        <v>23</v>
      </c>
      <c r="D88" s="112">
        <f>IF(C88="CONTAGEM",IFERROR(VLOOKUP(B88&amp;"|"&amp;C88,'PRODUTO 02'!$C$6:$N$88,9,FALSE),"NÃO HOUVE"),IF(C88="SALDO DO DIA",VLOOKUP(B88&amp;"|"&amp;C88,'PRODUTO 02'!$C$6:$N$88,11,FALSE),IF(C88="COMPRA",SUMIF('PRODUTO 02'!$C$6:$C$88,B88&amp;"|"&amp;C88,'PRODUTO 02'!$E$6:$E$88),SUMIF('PRODUTO 02'!$C$6:$C$88,B88&amp;"|"&amp;C88,'PRODUTO 02'!$I$6:$I$88))))</f>
        <v>350</v>
      </c>
      <c r="E88" s="108">
        <f>IF(C88="CONTAGEM",IFERROR(VLOOKUP(B88&amp;"|"&amp;C88,'PRODUTO 02'!$C$6:$N$88,10,FALSE),"NÃO HOUVE"),IF(C88="SALDO DO DIA",VLOOKUP(B88&amp;"|"&amp;C88,'PRODUTO 02'!$C$6:$N$88,12,FALSE),IF(C88="COMPRA",SUMIF('PRODUTO 02'!$C$6:$C$88,B88&amp;"|"&amp;C88,'PRODUTO 02'!$F$6:$F$88),SUMIF('PRODUTO 02'!$C$6:$C$88,B88&amp;"|"&amp;C88,'PRODUTO 02'!$J$6:$J$88))))</f>
        <v>7</v>
      </c>
    </row>
    <row r="89" spans="2:5" x14ac:dyDescent="0.3">
      <c r="B89" s="103">
        <v>37667</v>
      </c>
      <c r="C89" s="104" t="s">
        <v>6</v>
      </c>
      <c r="D89" s="104" t="str">
        <f>IF(C89="CONTAGEM",IFERROR(VLOOKUP(B89&amp;"|"&amp;C89,'PRODUTO 02'!$C$6:$N$88,9,FALSE),"NÃO HOUVE"),IF(C89="SALDO DO DIA",VLOOKUP(B89&amp;"|"&amp;C89,'PRODUTO 02'!$C$6:$N$88,11,FALSE),IF(C89="COMPRA",SUMIF('PRODUTO 02'!$C$6:$C$88,B89&amp;"|"&amp;C89,'PRODUTO 02'!$E$6:$E$88),SUMIF('PRODUTO 02'!$C$6:$C$88,B89&amp;"|"&amp;C89,'PRODUTO 02'!$I$6:$I$88))))</f>
        <v>NÃO HOUVE</v>
      </c>
      <c r="E89" s="105" t="str">
        <f>IF(C89="CONTAGEM",IFERROR(VLOOKUP(B89&amp;"|"&amp;C89,'PRODUTO 02'!$C$6:$N$88,10,FALSE),"NÃO HOUVE"),IF(C89="SALDO DO DIA",VLOOKUP(B89&amp;"|"&amp;C89,'PRODUTO 02'!$C$6:$N$88,12,FALSE),IF(C89="COMPRA",SUMIF('PRODUTO 02'!$C$6:$C$88,B89&amp;"|"&amp;C89,'PRODUTO 02'!$F$6:$F$88),SUMIF('PRODUTO 02'!$C$6:$C$88,B89&amp;"|"&amp;C89,'PRODUTO 02'!$J$6:$J$88))))</f>
        <v>NÃO HOUVE</v>
      </c>
    </row>
    <row r="90" spans="2:5" x14ac:dyDescent="0.3">
      <c r="B90" s="101">
        <v>37667</v>
      </c>
      <c r="C90" s="99" t="s">
        <v>4</v>
      </c>
      <c r="D90" s="111">
        <f>IF(C90="CONTAGEM",IFERROR(VLOOKUP(B90&amp;"|"&amp;C90,'PRODUTO 02'!$C$6:$N$88,9,FALSE),"NÃO HOUVE"),IF(C90="SALDO DO DIA",VLOOKUP(B90&amp;"|"&amp;C90,'PRODUTO 02'!$C$6:$N$88,11,FALSE),IF(C90="COMPRA",SUMIF('PRODUTO 02'!$C$6:$C$88,B90&amp;"|"&amp;C90,'PRODUTO 02'!$E$6:$E$88),SUMIF('PRODUTO 02'!$C$6:$C$88,B90&amp;"|"&amp;C90,'PRODUTO 02'!$I$6:$I$88))))</f>
        <v>4900</v>
      </c>
      <c r="E90" s="102">
        <f>IF(C90="CONTAGEM",IFERROR(VLOOKUP(B90&amp;"|"&amp;C90,'PRODUTO 02'!$C$6:$N$88,10,FALSE),"NÃO HOUVE"),IF(C90="SALDO DO DIA",VLOOKUP(B90&amp;"|"&amp;C90,'PRODUTO 02'!$C$6:$N$88,12,FALSE),IF(C90="COMPRA",SUMIF('PRODUTO 02'!$C$6:$C$88,B90&amp;"|"&amp;C90,'PRODUTO 02'!$F$6:$F$88),SUMIF('PRODUTO 02'!$C$6:$C$88,B90&amp;"|"&amp;C90,'PRODUTO 02'!$J$6:$J$88))))</f>
        <v>98</v>
      </c>
    </row>
    <row r="91" spans="2:5" x14ac:dyDescent="0.3">
      <c r="B91" s="53">
        <v>37667</v>
      </c>
      <c r="C91" s="98" t="s">
        <v>19</v>
      </c>
      <c r="D91" s="89">
        <f>IF(C91="CONTAGEM",IFERROR(VLOOKUP(B91&amp;"|"&amp;C91,'PRODUTO 02'!$C$6:$N$88,9,FALSE),"NÃO HOUVE"),IF(C91="SALDO DO DIA",VLOOKUP(B91&amp;"|"&amp;C91,'PRODUTO 02'!$C$6:$N$88,11,FALSE),IF(C91="COMPRA",SUMIF('PRODUTO 02'!$C$6:$C$88,B91&amp;"|"&amp;C91,'PRODUTO 02'!$E$6:$E$88),SUMIF('PRODUTO 02'!$C$6:$C$88,B91&amp;"|"&amp;C91,'PRODUTO 02'!$I$6:$I$88))))</f>
        <v>13350</v>
      </c>
      <c r="E91" s="100">
        <f>IF(C91="CONTAGEM",IFERROR(VLOOKUP(B91&amp;"|"&amp;C91,'PRODUTO 02'!$C$6:$N$88,10,FALSE),"NÃO HOUVE"),IF(C91="SALDO DO DIA",VLOOKUP(B91&amp;"|"&amp;C91,'PRODUTO 02'!$C$6:$N$88,12,FALSE),IF(C91="COMPRA",SUMIF('PRODUTO 02'!$C$6:$C$88,B91&amp;"|"&amp;C91,'PRODUTO 02'!$F$6:$F$88),SUMIF('PRODUTO 02'!$C$6:$C$88,B91&amp;"|"&amp;C91,'PRODUTO 02'!$J$6:$J$88))))</f>
        <v>267</v>
      </c>
    </row>
    <row r="92" spans="2:5" x14ac:dyDescent="0.3">
      <c r="B92" s="101">
        <v>37667</v>
      </c>
      <c r="C92" s="99" t="s">
        <v>20</v>
      </c>
      <c r="D92" s="111">
        <f>IF(C92="CONTAGEM",IFERROR(VLOOKUP(B92&amp;"|"&amp;C92,'PRODUTO 02'!$C$6:$N$88,9,FALSE),"NÃO HOUVE"),IF(C92="SALDO DO DIA",VLOOKUP(B92&amp;"|"&amp;C92,'PRODUTO 02'!$C$6:$N$88,11,FALSE),IF(C92="COMPRA",SUMIF('PRODUTO 02'!$C$6:$C$88,B92&amp;"|"&amp;C92,'PRODUTO 02'!$E$6:$E$88),SUMIF('PRODUTO 02'!$C$6:$C$88,B92&amp;"|"&amp;C92,'PRODUTO 02'!$I$6:$I$88))))</f>
        <v>0</v>
      </c>
      <c r="E92" s="102">
        <f>IF(C92="CONTAGEM",IFERROR(VLOOKUP(B92&amp;"|"&amp;C92,'PRODUTO 02'!$C$6:$N$88,10,FALSE),"NÃO HOUVE"),IF(C92="SALDO DO DIA",VLOOKUP(B92&amp;"|"&amp;C92,'PRODUTO 02'!$C$6:$N$88,12,FALSE),IF(C92="COMPRA",SUMIF('PRODUTO 02'!$C$6:$C$88,B92&amp;"|"&amp;C92,'PRODUTO 02'!$F$6:$F$88),SUMIF('PRODUTO 02'!$C$6:$C$88,B92&amp;"|"&amp;C92,'PRODUTO 02'!$J$6:$J$88))))</f>
        <v>0</v>
      </c>
    </row>
    <row r="93" spans="2:5" x14ac:dyDescent="0.3">
      <c r="B93" s="53">
        <v>37667</v>
      </c>
      <c r="C93" s="98" t="s">
        <v>24</v>
      </c>
      <c r="D93" s="89">
        <f>IF(C93="CONTAGEM",IFERROR(VLOOKUP(B93&amp;"|"&amp;C93,'PRODUTO 02'!$C$6:$N$88,9,FALSE),"NÃO HOUVE"),IF(C93="SALDO DO DIA",VLOOKUP(B93&amp;"|"&amp;C93,'PRODUTO 02'!$C$6:$N$88,11,FALSE),IF(C93="COMPRA",SUMIF('PRODUTO 02'!$C$6:$C$88,B93&amp;"|"&amp;C93,'PRODUTO 02'!$E$6:$E$88),SUMIF('PRODUTO 02'!$C$6:$C$88,B93&amp;"|"&amp;C93,'PRODUTO 02'!$I$6:$I$88))))</f>
        <v>2300</v>
      </c>
      <c r="E93" s="100">
        <f>IF(C93="CONTAGEM",IFERROR(VLOOKUP(B93&amp;"|"&amp;C93,'PRODUTO 02'!$C$6:$N$88,10,FALSE),"NÃO HOUVE"),IF(C93="SALDO DO DIA",VLOOKUP(B93&amp;"|"&amp;C93,'PRODUTO 02'!$C$6:$N$88,12,FALSE),IF(C93="COMPRA",SUMIF('PRODUTO 02'!$C$6:$C$88,B93&amp;"|"&amp;C93,'PRODUTO 02'!$F$6:$F$88),SUMIF('PRODUTO 02'!$C$6:$C$88,B93&amp;"|"&amp;C93,'PRODUTO 02'!$J$6:$J$88))))</f>
        <v>46</v>
      </c>
    </row>
    <row r="94" spans="2:5" ht="15" thickBot="1" x14ac:dyDescent="0.35">
      <c r="B94" s="106">
        <v>37667</v>
      </c>
      <c r="C94" s="107" t="s">
        <v>23</v>
      </c>
      <c r="D94" s="112">
        <f>IF(C94="CONTAGEM",IFERROR(VLOOKUP(B94&amp;"|"&amp;C94,'PRODUTO 02'!$C$6:$N$88,9,FALSE),"NÃO HOUVE"),IF(C94="SALDO DO DIA",VLOOKUP(B94&amp;"|"&amp;C94,'PRODUTO 02'!$C$6:$N$88,11,FALSE),IF(C94="COMPRA",SUMIF('PRODUTO 02'!$C$6:$C$88,B94&amp;"|"&amp;C94,'PRODUTO 02'!$E$6:$E$88),SUMIF('PRODUTO 02'!$C$6:$C$88,B94&amp;"|"&amp;C94,'PRODUTO 02'!$I$6:$I$88))))</f>
        <v>6500</v>
      </c>
      <c r="E94" s="108">
        <f>IF(C94="CONTAGEM",IFERROR(VLOOKUP(B94&amp;"|"&amp;C94,'PRODUTO 02'!$C$6:$N$88,10,FALSE),"NÃO HOUVE"),IF(C94="SALDO DO DIA",VLOOKUP(B94&amp;"|"&amp;C94,'PRODUTO 02'!$C$6:$N$88,12,FALSE),IF(C94="COMPRA",SUMIF('PRODUTO 02'!$C$6:$C$88,B94&amp;"|"&amp;C94,'PRODUTO 02'!$F$6:$F$88),SUMIF('PRODUTO 02'!$C$6:$C$88,B94&amp;"|"&amp;C94,'PRODUTO 02'!$J$6:$J$88))))</f>
        <v>130</v>
      </c>
    </row>
    <row r="95" spans="2:5" x14ac:dyDescent="0.3">
      <c r="B95" s="103">
        <v>37668</v>
      </c>
      <c r="C95" s="104" t="s">
        <v>6</v>
      </c>
      <c r="D95" s="104" t="str">
        <f>IF(C95="CONTAGEM",IFERROR(VLOOKUP(B95&amp;"|"&amp;C95,'PRODUTO 02'!$C$6:$N$88,9,FALSE),"NÃO HOUVE"),IF(C95="SALDO DO DIA",VLOOKUP(B95&amp;"|"&amp;C95,'PRODUTO 02'!$C$6:$N$88,11,FALSE),IF(C95="COMPRA",SUMIF('PRODUTO 02'!$C$6:$C$88,B95&amp;"|"&amp;C95,'PRODUTO 02'!$E$6:$E$88),SUMIF('PRODUTO 02'!$C$6:$C$88,B95&amp;"|"&amp;C95,'PRODUTO 02'!$I$6:$I$88))))</f>
        <v>NÃO HOUVE</v>
      </c>
      <c r="E95" s="105" t="str">
        <f>IF(C95="CONTAGEM",IFERROR(VLOOKUP(B95&amp;"|"&amp;C95,'PRODUTO 02'!$C$6:$N$88,10,FALSE),"NÃO HOUVE"),IF(C95="SALDO DO DIA",VLOOKUP(B95&amp;"|"&amp;C95,'PRODUTO 02'!$C$6:$N$88,12,FALSE),IF(C95="COMPRA",SUMIF('PRODUTO 02'!$C$6:$C$88,B95&amp;"|"&amp;C95,'PRODUTO 02'!$F$6:$F$88),SUMIF('PRODUTO 02'!$C$6:$C$88,B95&amp;"|"&amp;C95,'PRODUTO 02'!$J$6:$J$88))))</f>
        <v>NÃO HOUVE</v>
      </c>
    </row>
    <row r="96" spans="2:5" x14ac:dyDescent="0.3">
      <c r="B96" s="101">
        <v>37668</v>
      </c>
      <c r="C96" s="99" t="s">
        <v>4</v>
      </c>
      <c r="D96" s="111">
        <f>IF(C96="CONTAGEM",IFERROR(VLOOKUP(B96&amp;"|"&amp;C96,'PRODUTO 02'!$C$6:$N$88,9,FALSE),"NÃO HOUVE"),IF(C96="SALDO DO DIA",VLOOKUP(B96&amp;"|"&amp;C96,'PRODUTO 02'!$C$6:$N$88,11,FALSE),IF(C96="COMPRA",SUMIF('PRODUTO 02'!$C$6:$C$88,B96&amp;"|"&amp;C96,'PRODUTO 02'!$E$6:$E$88),SUMIF('PRODUTO 02'!$C$6:$C$88,B96&amp;"|"&amp;C96,'PRODUTO 02'!$I$6:$I$88))))</f>
        <v>2000</v>
      </c>
      <c r="E96" s="102">
        <f>IF(C96="CONTAGEM",IFERROR(VLOOKUP(B96&amp;"|"&amp;C96,'PRODUTO 02'!$C$6:$N$88,10,FALSE),"NÃO HOUVE"),IF(C96="SALDO DO DIA",VLOOKUP(B96&amp;"|"&amp;C96,'PRODUTO 02'!$C$6:$N$88,12,FALSE),IF(C96="COMPRA",SUMIF('PRODUTO 02'!$C$6:$C$88,B96&amp;"|"&amp;C96,'PRODUTO 02'!$F$6:$F$88),SUMIF('PRODUTO 02'!$C$6:$C$88,B96&amp;"|"&amp;C96,'PRODUTO 02'!$J$6:$J$88))))</f>
        <v>40</v>
      </c>
    </row>
    <row r="97" spans="2:5" x14ac:dyDescent="0.3">
      <c r="B97" s="53">
        <v>37668</v>
      </c>
      <c r="C97" s="98" t="s">
        <v>19</v>
      </c>
      <c r="D97" s="89">
        <f>IF(C97="CONTAGEM",IFERROR(VLOOKUP(B97&amp;"|"&amp;C97,'PRODUTO 02'!$C$6:$N$88,9,FALSE),"NÃO HOUVE"),IF(C97="SALDO DO DIA",VLOOKUP(B97&amp;"|"&amp;C97,'PRODUTO 02'!$C$6:$N$88,11,FALSE),IF(C97="COMPRA",SUMIF('PRODUTO 02'!$C$6:$C$88,B97&amp;"|"&amp;C97,'PRODUTO 02'!$E$6:$E$88),SUMIF('PRODUTO 02'!$C$6:$C$88,B97&amp;"|"&amp;C97,'PRODUTO 02'!$I$6:$I$88))))</f>
        <v>0</v>
      </c>
      <c r="E97" s="100">
        <f>IF(C97="CONTAGEM",IFERROR(VLOOKUP(B97&amp;"|"&amp;C97,'PRODUTO 02'!$C$6:$N$88,10,FALSE),"NÃO HOUVE"),IF(C97="SALDO DO DIA",VLOOKUP(B97&amp;"|"&amp;C97,'PRODUTO 02'!$C$6:$N$88,12,FALSE),IF(C97="COMPRA",SUMIF('PRODUTO 02'!$C$6:$C$88,B97&amp;"|"&amp;C97,'PRODUTO 02'!$F$6:$F$88),SUMIF('PRODUTO 02'!$C$6:$C$88,B97&amp;"|"&amp;C97,'PRODUTO 02'!$J$6:$J$88))))</f>
        <v>0</v>
      </c>
    </row>
    <row r="98" spans="2:5" x14ac:dyDescent="0.3">
      <c r="B98" s="101">
        <v>37668</v>
      </c>
      <c r="C98" s="99" t="s">
        <v>20</v>
      </c>
      <c r="D98" s="111">
        <f>IF(C98="CONTAGEM",IFERROR(VLOOKUP(B98&amp;"|"&amp;C98,'PRODUTO 02'!$C$6:$N$88,9,FALSE),"NÃO HOUVE"),IF(C98="SALDO DO DIA",VLOOKUP(B98&amp;"|"&amp;C98,'PRODUTO 02'!$C$6:$N$88,11,FALSE),IF(C98="COMPRA",SUMIF('PRODUTO 02'!$C$6:$C$88,B98&amp;"|"&amp;C98,'PRODUTO 02'!$E$6:$E$88),SUMIF('PRODUTO 02'!$C$6:$C$88,B98&amp;"|"&amp;C98,'PRODUTO 02'!$I$6:$I$88))))</f>
        <v>1350</v>
      </c>
      <c r="E98" s="102">
        <f>IF(C98="CONTAGEM",IFERROR(VLOOKUP(B98&amp;"|"&amp;C98,'PRODUTO 02'!$C$6:$N$88,10,FALSE),"NÃO HOUVE"),IF(C98="SALDO DO DIA",VLOOKUP(B98&amp;"|"&amp;C98,'PRODUTO 02'!$C$6:$N$88,12,FALSE),IF(C98="COMPRA",SUMIF('PRODUTO 02'!$C$6:$C$88,B98&amp;"|"&amp;C98,'PRODUTO 02'!$F$6:$F$88),SUMIF('PRODUTO 02'!$C$6:$C$88,B98&amp;"|"&amp;C98,'PRODUTO 02'!$J$6:$J$88))))</f>
        <v>27</v>
      </c>
    </row>
    <row r="99" spans="2:5" x14ac:dyDescent="0.3">
      <c r="B99" s="101">
        <v>37668</v>
      </c>
      <c r="C99" s="99" t="s">
        <v>24</v>
      </c>
      <c r="D99" s="111">
        <f>IF(C99="CONTAGEM",IFERROR(VLOOKUP(B99&amp;"|"&amp;C99,'PRODUTO 02'!$C$6:$N$88,9,FALSE),"NÃO HOUVE"),IF(C99="SALDO DO DIA",VLOOKUP(B99&amp;"|"&amp;C99,'PRODUTO 02'!$C$6:$N$88,11,FALSE),IF(C99="COMPRA",SUMIF('PRODUTO 02'!$C$6:$C$88,B99&amp;"|"&amp;C99,'PRODUTO 02'!$E$6:$E$88),SUMIF('PRODUTO 02'!$C$6:$C$88,B99&amp;"|"&amp;C99,'PRODUTO 02'!$I$6:$I$88))))</f>
        <v>350</v>
      </c>
      <c r="E99" s="102">
        <f>IF(C99="CONTAGEM",IFERROR(VLOOKUP(B99&amp;"|"&amp;C99,'PRODUTO 02'!$C$6:$N$88,10,FALSE),"NÃO HOUVE"),IF(C99="SALDO DO DIA",VLOOKUP(B99&amp;"|"&amp;C99,'PRODUTO 02'!$C$6:$N$88,12,FALSE),IF(C99="COMPRA",SUMIF('PRODUTO 02'!$C$6:$C$88,B99&amp;"|"&amp;C99,'PRODUTO 02'!$F$6:$F$88),SUMIF('PRODUTO 02'!$C$6:$C$88,B99&amp;"|"&amp;C99,'PRODUTO 02'!$J$6:$J$88))))</f>
        <v>7</v>
      </c>
    </row>
    <row r="100" spans="2:5" ht="15" thickBot="1" x14ac:dyDescent="0.35">
      <c r="B100" s="106">
        <v>37668</v>
      </c>
      <c r="C100" s="107" t="s">
        <v>23</v>
      </c>
      <c r="D100" s="112">
        <f>IF(C100="CONTAGEM",IFERROR(VLOOKUP(B100&amp;"|"&amp;C100,'PRODUTO 02'!$C$6:$N$88,9,FALSE),"NÃO HOUVE"),IF(C100="SALDO DO DIA",VLOOKUP(B100&amp;"|"&amp;C100,'PRODUTO 02'!$C$6:$N$88,11,FALSE),IF(C100="COMPRA",SUMIF('PRODUTO 02'!$C$6:$C$88,B100&amp;"|"&amp;C100,'PRODUTO 02'!$E$6:$E$88),SUMIF('PRODUTO 02'!$C$6:$C$88,B100&amp;"|"&amp;C100,'PRODUTO 02'!$I$6:$I$88))))</f>
        <v>2800</v>
      </c>
      <c r="E100" s="108">
        <f>IF(C100="CONTAGEM",IFERROR(VLOOKUP(B100&amp;"|"&amp;C100,'PRODUTO 02'!$C$6:$N$88,10,FALSE),"NÃO HOUVE"),IF(C100="SALDO DO DIA",VLOOKUP(B100&amp;"|"&amp;C100,'PRODUTO 02'!$C$6:$N$88,12,FALSE),IF(C100="COMPRA",SUMIF('PRODUTO 02'!$C$6:$C$88,B100&amp;"|"&amp;C100,'PRODUTO 02'!$F$6:$F$88),SUMIF('PRODUTO 02'!$C$6:$C$88,B100&amp;"|"&amp;C100,'PRODUTO 02'!$J$6:$J$88))))</f>
        <v>56</v>
      </c>
    </row>
    <row r="101" spans="2:5" x14ac:dyDescent="0.3">
      <c r="B101" s="103">
        <v>37669</v>
      </c>
      <c r="C101" s="104" t="s">
        <v>6</v>
      </c>
      <c r="D101" s="104" t="str">
        <f>IF(C101="CONTAGEM",IFERROR(VLOOKUP(B101&amp;"|"&amp;C101,'PRODUTO 02'!$C$6:$N$88,9,FALSE),"NÃO HOUVE"),IF(C101="SALDO DO DIA",VLOOKUP(B101&amp;"|"&amp;C101,'PRODUTO 02'!$C$6:$N$88,11,FALSE),IF(C101="COMPRA",SUMIF('PRODUTO 02'!$C$6:$C$88,B101&amp;"|"&amp;C101,'PRODUTO 02'!$E$6:$E$88),SUMIF('PRODUTO 02'!$C$6:$C$88,B101&amp;"|"&amp;C101,'PRODUTO 02'!$I$6:$I$88))))</f>
        <v>NÃO HOUVE</v>
      </c>
      <c r="E101" s="105" t="str">
        <f>IF(C101="CONTAGEM",IFERROR(VLOOKUP(B101&amp;"|"&amp;C101,'PRODUTO 02'!$C$6:$N$88,10,FALSE),"NÃO HOUVE"),IF(C101="SALDO DO DIA",VLOOKUP(B101&amp;"|"&amp;C101,'PRODUTO 02'!$C$6:$N$88,12,FALSE),IF(C101="COMPRA",SUMIF('PRODUTO 02'!$C$6:$C$88,B101&amp;"|"&amp;C101,'PRODUTO 02'!$F$6:$F$88),SUMIF('PRODUTO 02'!$C$6:$C$88,B101&amp;"|"&amp;C101,'PRODUTO 02'!$J$6:$J$88))))</f>
        <v>NÃO HOUVE</v>
      </c>
    </row>
    <row r="102" spans="2:5" x14ac:dyDescent="0.3">
      <c r="B102" s="101">
        <v>37669</v>
      </c>
      <c r="C102" s="99" t="s">
        <v>4</v>
      </c>
      <c r="D102" s="111">
        <f>IF(C102="CONTAGEM",IFERROR(VLOOKUP(B102&amp;"|"&amp;C102,'PRODUTO 02'!$C$6:$N$88,9,FALSE),"NÃO HOUVE"),IF(C102="SALDO DO DIA",VLOOKUP(B102&amp;"|"&amp;C102,'PRODUTO 02'!$C$6:$N$88,11,FALSE),IF(C102="COMPRA",SUMIF('PRODUTO 02'!$C$6:$C$88,B102&amp;"|"&amp;C102,'PRODUTO 02'!$E$6:$E$88),SUMIF('PRODUTO 02'!$C$6:$C$88,B102&amp;"|"&amp;C102,'PRODUTO 02'!$I$6:$I$88))))</f>
        <v>0</v>
      </c>
      <c r="E102" s="102">
        <f>IF(C102="CONTAGEM",IFERROR(VLOOKUP(B102&amp;"|"&amp;C102,'PRODUTO 02'!$C$6:$N$88,10,FALSE),"NÃO HOUVE"),IF(C102="SALDO DO DIA",VLOOKUP(B102&amp;"|"&amp;C102,'PRODUTO 02'!$C$6:$N$88,12,FALSE),IF(C102="COMPRA",SUMIF('PRODUTO 02'!$C$6:$C$88,B102&amp;"|"&amp;C102,'PRODUTO 02'!$F$6:$F$88),SUMIF('PRODUTO 02'!$C$6:$C$88,B102&amp;"|"&amp;C102,'PRODUTO 02'!$J$6:$J$88))))</f>
        <v>0</v>
      </c>
    </row>
    <row r="103" spans="2:5" x14ac:dyDescent="0.3">
      <c r="B103" s="53">
        <v>37669</v>
      </c>
      <c r="C103" s="98" t="s">
        <v>19</v>
      </c>
      <c r="D103" s="89">
        <f>IF(C103="CONTAGEM",IFERROR(VLOOKUP(B103&amp;"|"&amp;C103,'PRODUTO 02'!$C$6:$N$88,9,FALSE),"NÃO HOUVE"),IF(C103="SALDO DO DIA",VLOOKUP(B103&amp;"|"&amp;C103,'PRODUTO 02'!$C$6:$N$88,11,FALSE),IF(C103="COMPRA",SUMIF('PRODUTO 02'!$C$6:$C$88,B103&amp;"|"&amp;C103,'PRODUTO 02'!$E$6:$E$88),SUMIF('PRODUTO 02'!$C$6:$C$88,B103&amp;"|"&amp;C103,'PRODUTO 02'!$I$6:$I$88))))</f>
        <v>0</v>
      </c>
      <c r="E103" s="100">
        <f>IF(C103="CONTAGEM",IFERROR(VLOOKUP(B103&amp;"|"&amp;C103,'PRODUTO 02'!$C$6:$N$88,10,FALSE),"NÃO HOUVE"),IF(C103="SALDO DO DIA",VLOOKUP(B103&amp;"|"&amp;C103,'PRODUTO 02'!$C$6:$N$88,12,FALSE),IF(C103="COMPRA",SUMIF('PRODUTO 02'!$C$6:$C$88,B103&amp;"|"&amp;C103,'PRODUTO 02'!$F$6:$F$88),SUMIF('PRODUTO 02'!$C$6:$C$88,B103&amp;"|"&amp;C103,'PRODUTO 02'!$J$6:$J$88))))</f>
        <v>0</v>
      </c>
    </row>
    <row r="104" spans="2:5" x14ac:dyDescent="0.3">
      <c r="B104" s="101">
        <v>37669</v>
      </c>
      <c r="C104" s="99" t="s">
        <v>20</v>
      </c>
      <c r="D104" s="111">
        <f>IF(C104="CONTAGEM",IFERROR(VLOOKUP(B104&amp;"|"&amp;C104,'PRODUTO 02'!$C$6:$N$88,9,FALSE),"NÃO HOUVE"),IF(C104="SALDO DO DIA",VLOOKUP(B104&amp;"|"&amp;C104,'PRODUTO 02'!$C$6:$N$88,11,FALSE),IF(C104="COMPRA",SUMIF('PRODUTO 02'!$C$6:$C$88,B104&amp;"|"&amp;C104,'PRODUTO 02'!$E$6:$E$88),SUMIF('PRODUTO 02'!$C$6:$C$88,B104&amp;"|"&amp;C104,'PRODUTO 02'!$I$6:$I$88))))</f>
        <v>0</v>
      </c>
      <c r="E104" s="102">
        <f>IF(C104="CONTAGEM",IFERROR(VLOOKUP(B104&amp;"|"&amp;C104,'PRODUTO 02'!$C$6:$N$88,10,FALSE),"NÃO HOUVE"),IF(C104="SALDO DO DIA",VLOOKUP(B104&amp;"|"&amp;C104,'PRODUTO 02'!$C$6:$N$88,12,FALSE),IF(C104="COMPRA",SUMIF('PRODUTO 02'!$C$6:$C$88,B104&amp;"|"&amp;C104,'PRODUTO 02'!$F$6:$F$88),SUMIF('PRODUTO 02'!$C$6:$C$88,B104&amp;"|"&amp;C104,'PRODUTO 02'!$J$6:$J$88))))</f>
        <v>0</v>
      </c>
    </row>
    <row r="105" spans="2:5" x14ac:dyDescent="0.3">
      <c r="B105" s="53">
        <v>37669</v>
      </c>
      <c r="C105" s="98" t="s">
        <v>24</v>
      </c>
      <c r="D105" s="89">
        <f>IF(C105="CONTAGEM",IFERROR(VLOOKUP(B105&amp;"|"&amp;C105,'PRODUTO 02'!$C$6:$N$88,9,FALSE),"NÃO HOUVE"),IF(C105="SALDO DO DIA",VLOOKUP(B105&amp;"|"&amp;C105,'PRODUTO 02'!$C$6:$N$88,11,FALSE),IF(C105="COMPRA",SUMIF('PRODUTO 02'!$C$6:$C$88,B105&amp;"|"&amp;C105,'PRODUTO 02'!$E$6:$E$88),SUMIF('PRODUTO 02'!$C$6:$C$88,B105&amp;"|"&amp;C105,'PRODUTO 02'!$I$6:$I$88))))</f>
        <v>550</v>
      </c>
      <c r="E105" s="100">
        <f>IF(C105="CONTAGEM",IFERROR(VLOOKUP(B105&amp;"|"&amp;C105,'PRODUTO 02'!$C$6:$N$88,10,FALSE),"NÃO HOUVE"),IF(C105="SALDO DO DIA",VLOOKUP(B105&amp;"|"&amp;C105,'PRODUTO 02'!$C$6:$N$88,12,FALSE),IF(C105="COMPRA",SUMIF('PRODUTO 02'!$C$6:$C$88,B105&amp;"|"&amp;C105,'PRODUTO 02'!$F$6:$F$88),SUMIF('PRODUTO 02'!$C$6:$C$88,B105&amp;"|"&amp;C105,'PRODUTO 02'!$J$6:$J$88))))</f>
        <v>11</v>
      </c>
    </row>
    <row r="106" spans="2:5" ht="15" thickBot="1" x14ac:dyDescent="0.35">
      <c r="B106" s="106">
        <v>37669</v>
      </c>
      <c r="C106" s="107" t="s">
        <v>23</v>
      </c>
      <c r="D106" s="112">
        <f>IF(C106="CONTAGEM",IFERROR(VLOOKUP(B106&amp;"|"&amp;C106,'PRODUTO 02'!$C$6:$N$88,9,FALSE),"NÃO HOUVE"),IF(C106="SALDO DO DIA",VLOOKUP(B106&amp;"|"&amp;C106,'PRODUTO 02'!$C$6:$N$88,11,FALSE),IF(C106="COMPRA",SUMIF('PRODUTO 02'!$C$6:$C$88,B106&amp;"|"&amp;C106,'PRODUTO 02'!$E$6:$E$88),SUMIF('PRODUTO 02'!$C$6:$C$88,B106&amp;"|"&amp;C106,'PRODUTO 02'!$I$6:$I$88))))</f>
        <v>2250</v>
      </c>
      <c r="E106" s="108">
        <f>IF(C106="CONTAGEM",IFERROR(VLOOKUP(B106&amp;"|"&amp;C106,'PRODUTO 02'!$C$6:$N$88,10,FALSE),"NÃO HOUVE"),IF(C106="SALDO DO DIA",VLOOKUP(B106&amp;"|"&amp;C106,'PRODUTO 02'!$C$6:$N$88,12,FALSE),IF(C106="COMPRA",SUMIF('PRODUTO 02'!$C$6:$C$88,B106&amp;"|"&amp;C106,'PRODUTO 02'!$F$6:$F$88),SUMIF('PRODUTO 02'!$C$6:$C$88,B106&amp;"|"&amp;C106,'PRODUTO 02'!$J$6:$J$88))))</f>
        <v>45</v>
      </c>
    </row>
    <row r="107" spans="2:5" x14ac:dyDescent="0.3">
      <c r="B107" s="103">
        <v>37670</v>
      </c>
      <c r="C107" s="104" t="s">
        <v>6</v>
      </c>
      <c r="D107" s="104" t="str">
        <f>IF(C107="CONTAGEM",IFERROR(VLOOKUP(B107&amp;"|"&amp;C107,'PRODUTO 02'!$C$6:$N$88,9,FALSE),"NÃO HOUVE"),IF(C107="SALDO DO DIA",VLOOKUP(B107&amp;"|"&amp;C107,'PRODUTO 02'!$C$6:$N$88,11,FALSE),IF(C107="COMPRA",SUMIF('PRODUTO 02'!$C$6:$C$88,B107&amp;"|"&amp;C107,'PRODUTO 02'!$E$6:$E$88),SUMIF('PRODUTO 02'!$C$6:$C$88,B107&amp;"|"&amp;C107,'PRODUTO 02'!$I$6:$I$88))))</f>
        <v>NÃO HOUVE</v>
      </c>
      <c r="E107" s="105" t="str">
        <f>IF(C107="CONTAGEM",IFERROR(VLOOKUP(B107&amp;"|"&amp;C107,'PRODUTO 02'!$C$6:$N$88,10,FALSE),"NÃO HOUVE"),IF(C107="SALDO DO DIA",VLOOKUP(B107&amp;"|"&amp;C107,'PRODUTO 02'!$C$6:$N$88,12,FALSE),IF(C107="COMPRA",SUMIF('PRODUTO 02'!$C$6:$C$88,B107&amp;"|"&amp;C107,'PRODUTO 02'!$F$6:$F$88),SUMIF('PRODUTO 02'!$C$6:$C$88,B107&amp;"|"&amp;C107,'PRODUTO 02'!$J$6:$J$88))))</f>
        <v>NÃO HOUVE</v>
      </c>
    </row>
    <row r="108" spans="2:5" x14ac:dyDescent="0.3">
      <c r="B108" s="101">
        <v>37670</v>
      </c>
      <c r="C108" s="99" t="s">
        <v>4</v>
      </c>
      <c r="D108" s="111">
        <f>IF(C108="CONTAGEM",IFERROR(VLOOKUP(B108&amp;"|"&amp;C108,'PRODUTO 02'!$C$6:$N$88,9,FALSE),"NÃO HOUVE"),IF(C108="SALDO DO DIA",VLOOKUP(B108&amp;"|"&amp;C108,'PRODUTO 02'!$C$6:$N$88,11,FALSE),IF(C108="COMPRA",SUMIF('PRODUTO 02'!$C$6:$C$88,B108&amp;"|"&amp;C108,'PRODUTO 02'!$E$6:$E$88),SUMIF('PRODUTO 02'!$C$6:$C$88,B108&amp;"|"&amp;C108,'PRODUTO 02'!$I$6:$I$88))))</f>
        <v>0</v>
      </c>
      <c r="E108" s="102">
        <f>IF(C108="CONTAGEM",IFERROR(VLOOKUP(B108&amp;"|"&amp;C108,'PRODUTO 02'!$C$6:$N$88,10,FALSE),"NÃO HOUVE"),IF(C108="SALDO DO DIA",VLOOKUP(B108&amp;"|"&amp;C108,'PRODUTO 02'!$C$6:$N$88,12,FALSE),IF(C108="COMPRA",SUMIF('PRODUTO 02'!$C$6:$C$88,B108&amp;"|"&amp;C108,'PRODUTO 02'!$F$6:$F$88),SUMIF('PRODUTO 02'!$C$6:$C$88,B108&amp;"|"&amp;C108,'PRODUTO 02'!$J$6:$J$88))))</f>
        <v>0</v>
      </c>
    </row>
    <row r="109" spans="2:5" x14ac:dyDescent="0.3">
      <c r="B109" s="53">
        <v>37670</v>
      </c>
      <c r="C109" s="98" t="s">
        <v>19</v>
      </c>
      <c r="D109" s="89">
        <f>IF(C109="CONTAGEM",IFERROR(VLOOKUP(B109&amp;"|"&amp;C109,'PRODUTO 02'!$C$6:$N$88,9,FALSE),"NÃO HOUVE"),IF(C109="SALDO DO DIA",VLOOKUP(B109&amp;"|"&amp;C109,'PRODUTO 02'!$C$6:$N$88,11,FALSE),IF(C109="COMPRA",SUMIF('PRODUTO 02'!$C$6:$C$88,B109&amp;"|"&amp;C109,'PRODUTO 02'!$E$6:$E$88),SUMIF('PRODUTO 02'!$C$6:$C$88,B109&amp;"|"&amp;C109,'PRODUTO 02'!$I$6:$I$88))))</f>
        <v>0</v>
      </c>
      <c r="E109" s="100">
        <f>IF(C109="CONTAGEM",IFERROR(VLOOKUP(B109&amp;"|"&amp;C109,'PRODUTO 02'!$C$6:$N$88,10,FALSE),"NÃO HOUVE"),IF(C109="SALDO DO DIA",VLOOKUP(B109&amp;"|"&amp;C109,'PRODUTO 02'!$C$6:$N$88,12,FALSE),IF(C109="COMPRA",SUMIF('PRODUTO 02'!$C$6:$C$88,B109&amp;"|"&amp;C109,'PRODUTO 02'!$F$6:$F$88),SUMIF('PRODUTO 02'!$C$6:$C$88,B109&amp;"|"&amp;C109,'PRODUTO 02'!$J$6:$J$88))))</f>
        <v>0</v>
      </c>
    </row>
    <row r="110" spans="2:5" x14ac:dyDescent="0.3">
      <c r="B110" s="101">
        <v>37670</v>
      </c>
      <c r="C110" s="99" t="s">
        <v>20</v>
      </c>
      <c r="D110" s="111">
        <f>IF(C110="CONTAGEM",IFERROR(VLOOKUP(B110&amp;"|"&amp;C110,'PRODUTO 02'!$C$6:$N$88,9,FALSE),"NÃO HOUVE"),IF(C110="SALDO DO DIA",VLOOKUP(B110&amp;"|"&amp;C110,'PRODUTO 02'!$C$6:$N$88,11,FALSE),IF(C110="COMPRA",SUMIF('PRODUTO 02'!$C$6:$C$88,B110&amp;"|"&amp;C110,'PRODUTO 02'!$E$6:$E$88),SUMIF('PRODUTO 02'!$C$6:$C$88,B110&amp;"|"&amp;C110,'PRODUTO 02'!$I$6:$I$88))))</f>
        <v>1550</v>
      </c>
      <c r="E110" s="102">
        <f>IF(C110="CONTAGEM",IFERROR(VLOOKUP(B110&amp;"|"&amp;C110,'PRODUTO 02'!$C$6:$N$88,10,FALSE),"NÃO HOUVE"),IF(C110="SALDO DO DIA",VLOOKUP(B110&amp;"|"&amp;C110,'PRODUTO 02'!$C$6:$N$88,12,FALSE),IF(C110="COMPRA",SUMIF('PRODUTO 02'!$C$6:$C$88,B110&amp;"|"&amp;C110,'PRODUTO 02'!$F$6:$F$88),SUMIF('PRODUTO 02'!$C$6:$C$88,B110&amp;"|"&amp;C110,'PRODUTO 02'!$J$6:$J$88))))</f>
        <v>31</v>
      </c>
    </row>
    <row r="111" spans="2:5" x14ac:dyDescent="0.3">
      <c r="B111" s="53">
        <v>37670</v>
      </c>
      <c r="C111" s="98" t="s">
        <v>24</v>
      </c>
      <c r="D111" s="89">
        <f>IF(C111="CONTAGEM",IFERROR(VLOOKUP(B111&amp;"|"&amp;C111,'PRODUTO 02'!$C$6:$N$88,9,FALSE),"NÃO HOUVE"),IF(C111="SALDO DO DIA",VLOOKUP(B111&amp;"|"&amp;C111,'PRODUTO 02'!$C$6:$N$88,11,FALSE),IF(C111="COMPRA",SUMIF('PRODUTO 02'!$C$6:$C$88,B111&amp;"|"&amp;C111,'PRODUTO 02'!$E$6:$E$88),SUMIF('PRODUTO 02'!$C$6:$C$88,B111&amp;"|"&amp;C111,'PRODUTO 02'!$I$6:$I$88))))</f>
        <v>0</v>
      </c>
      <c r="E111" s="100">
        <f>IF(C111="CONTAGEM",IFERROR(VLOOKUP(B111&amp;"|"&amp;C111,'PRODUTO 02'!$C$6:$N$88,10,FALSE),"NÃO HOUVE"),IF(C111="SALDO DO DIA",VLOOKUP(B111&amp;"|"&amp;C111,'PRODUTO 02'!$C$6:$N$88,12,FALSE),IF(C111="COMPRA",SUMIF('PRODUTO 02'!$C$6:$C$88,B111&amp;"|"&amp;C111,'PRODUTO 02'!$F$6:$F$88),SUMIF('PRODUTO 02'!$C$6:$C$88,B111&amp;"|"&amp;C111,'PRODUTO 02'!$J$6:$J$88))))</f>
        <v>0</v>
      </c>
    </row>
    <row r="112" spans="2:5" ht="15" thickBot="1" x14ac:dyDescent="0.35">
      <c r="B112" s="106">
        <v>37670</v>
      </c>
      <c r="C112" s="107" t="s">
        <v>23</v>
      </c>
      <c r="D112" s="112">
        <f>IF(C112="CONTAGEM",IFERROR(VLOOKUP(B112&amp;"|"&amp;C112,'PRODUTO 02'!$C$6:$N$88,9,FALSE),"NÃO HOUVE"),IF(C112="SALDO DO DIA",VLOOKUP(B112&amp;"|"&amp;C112,'PRODUTO 02'!$C$6:$N$88,11,FALSE),IF(C112="COMPRA",SUMIF('PRODUTO 02'!$C$6:$C$88,B112&amp;"|"&amp;C112,'PRODUTO 02'!$E$6:$E$88),SUMIF('PRODUTO 02'!$C$6:$C$88,B112&amp;"|"&amp;C112,'PRODUTO 02'!$I$6:$I$88))))</f>
        <v>700</v>
      </c>
      <c r="E112" s="108">
        <f>IF(C112="CONTAGEM",IFERROR(VLOOKUP(B112&amp;"|"&amp;C112,'PRODUTO 02'!$C$6:$N$88,10,FALSE),"NÃO HOUVE"),IF(C112="SALDO DO DIA",VLOOKUP(B112&amp;"|"&amp;C112,'PRODUTO 02'!$C$6:$N$88,12,FALSE),IF(C112="COMPRA",SUMIF('PRODUTO 02'!$C$6:$C$88,B112&amp;"|"&amp;C112,'PRODUTO 02'!$F$6:$F$88),SUMIF('PRODUTO 02'!$C$6:$C$88,B112&amp;"|"&amp;C112,'PRODUTO 02'!$J$6:$J$88))))</f>
        <v>14</v>
      </c>
    </row>
    <row r="113" spans="2:5" x14ac:dyDescent="0.3">
      <c r="B113" s="103">
        <v>37671</v>
      </c>
      <c r="C113" s="104" t="s">
        <v>6</v>
      </c>
      <c r="D113" s="104" t="str">
        <f>IF(C113="CONTAGEM",IFERROR(VLOOKUP(B113&amp;"|"&amp;C113,'PRODUTO 02'!$C$6:$N$88,9,FALSE),"NÃO HOUVE"),IF(C113="SALDO DO DIA",VLOOKUP(B113&amp;"|"&amp;C113,'PRODUTO 02'!$C$6:$N$88,11,FALSE),IF(C113="COMPRA",SUMIF('PRODUTO 02'!$C$6:$C$88,B113&amp;"|"&amp;C113,'PRODUTO 02'!$E$6:$E$88),SUMIF('PRODUTO 02'!$C$6:$C$88,B113&amp;"|"&amp;C113,'PRODUTO 02'!$I$6:$I$88))))</f>
        <v>NÃO HOUVE</v>
      </c>
      <c r="E113" s="105" t="str">
        <f>IF(C113="CONTAGEM",IFERROR(VLOOKUP(B113&amp;"|"&amp;C113,'PRODUTO 02'!$C$6:$N$88,10,FALSE),"NÃO HOUVE"),IF(C113="SALDO DO DIA",VLOOKUP(B113&amp;"|"&amp;C113,'PRODUTO 02'!$C$6:$N$88,12,FALSE),IF(C113="COMPRA",SUMIF('PRODUTO 02'!$C$6:$C$88,B113&amp;"|"&amp;C113,'PRODUTO 02'!$F$6:$F$88),SUMIF('PRODUTO 02'!$C$6:$C$88,B113&amp;"|"&amp;C113,'PRODUTO 02'!$J$6:$J$88))))</f>
        <v>NÃO HOUVE</v>
      </c>
    </row>
    <row r="114" spans="2:5" x14ac:dyDescent="0.3">
      <c r="B114" s="101">
        <v>37671</v>
      </c>
      <c r="C114" s="99" t="s">
        <v>4</v>
      </c>
      <c r="D114" s="111">
        <f>IF(C114="CONTAGEM",IFERROR(VLOOKUP(B114&amp;"|"&amp;C114,'PRODUTO 02'!$C$6:$N$88,9,FALSE),"NÃO HOUVE"),IF(C114="SALDO DO DIA",VLOOKUP(B114&amp;"|"&amp;C114,'PRODUTO 02'!$C$6:$N$88,11,FALSE),IF(C114="COMPRA",SUMIF('PRODUTO 02'!$C$6:$C$88,B114&amp;"|"&amp;C114,'PRODUTO 02'!$E$6:$E$88),SUMIF('PRODUTO 02'!$C$6:$C$88,B114&amp;"|"&amp;C114,'PRODUTO 02'!$I$6:$I$88))))</f>
        <v>1550</v>
      </c>
      <c r="E114" s="102">
        <f>IF(C114="CONTAGEM",IFERROR(VLOOKUP(B114&amp;"|"&amp;C114,'PRODUTO 02'!$C$6:$N$88,10,FALSE),"NÃO HOUVE"),IF(C114="SALDO DO DIA",VLOOKUP(B114&amp;"|"&amp;C114,'PRODUTO 02'!$C$6:$N$88,12,FALSE),IF(C114="COMPRA",SUMIF('PRODUTO 02'!$C$6:$C$88,B114&amp;"|"&amp;C114,'PRODUTO 02'!$F$6:$F$88),SUMIF('PRODUTO 02'!$C$6:$C$88,B114&amp;"|"&amp;C114,'PRODUTO 02'!$J$6:$J$88))))</f>
        <v>31</v>
      </c>
    </row>
    <row r="115" spans="2:5" x14ac:dyDescent="0.3">
      <c r="B115" s="53">
        <v>37671</v>
      </c>
      <c r="C115" s="98" t="s">
        <v>19</v>
      </c>
      <c r="D115" s="89">
        <f>IF(C115="CONTAGEM",IFERROR(VLOOKUP(B115&amp;"|"&amp;C115,'PRODUTO 02'!$C$6:$N$88,9,FALSE),"NÃO HOUVE"),IF(C115="SALDO DO DIA",VLOOKUP(B115&amp;"|"&amp;C115,'PRODUTO 02'!$C$6:$N$88,11,FALSE),IF(C115="COMPRA",SUMIF('PRODUTO 02'!$C$6:$C$88,B115&amp;"|"&amp;C115,'PRODUTO 02'!$E$6:$E$88),SUMIF('PRODUTO 02'!$C$6:$C$88,B115&amp;"|"&amp;C115,'PRODUTO 02'!$I$6:$I$88))))</f>
        <v>5500</v>
      </c>
      <c r="E115" s="100">
        <f>IF(C115="CONTAGEM",IFERROR(VLOOKUP(B115&amp;"|"&amp;C115,'PRODUTO 02'!$C$6:$N$88,10,FALSE),"NÃO HOUVE"),IF(C115="SALDO DO DIA",VLOOKUP(B115&amp;"|"&amp;C115,'PRODUTO 02'!$C$6:$N$88,12,FALSE),IF(C115="COMPRA",SUMIF('PRODUTO 02'!$C$6:$C$88,B115&amp;"|"&amp;C115,'PRODUTO 02'!$F$6:$F$88),SUMIF('PRODUTO 02'!$C$6:$C$88,B115&amp;"|"&amp;C115,'PRODUTO 02'!$J$6:$J$88))))</f>
        <v>110</v>
      </c>
    </row>
    <row r="116" spans="2:5" x14ac:dyDescent="0.3">
      <c r="B116" s="101">
        <v>37671</v>
      </c>
      <c r="C116" s="99" t="s">
        <v>20</v>
      </c>
      <c r="D116" s="111">
        <f>IF(C116="CONTAGEM",IFERROR(VLOOKUP(B116&amp;"|"&amp;C116,'PRODUTO 02'!$C$6:$N$88,9,FALSE),"NÃO HOUVE"),IF(C116="SALDO DO DIA",VLOOKUP(B116&amp;"|"&amp;C116,'PRODUTO 02'!$C$6:$N$88,11,FALSE),IF(C116="COMPRA",SUMIF('PRODUTO 02'!$C$6:$C$88,B116&amp;"|"&amp;C116,'PRODUTO 02'!$E$6:$E$88),SUMIF('PRODUTO 02'!$C$6:$C$88,B116&amp;"|"&amp;C116,'PRODUTO 02'!$I$6:$I$88))))</f>
        <v>0</v>
      </c>
      <c r="E116" s="102">
        <f>IF(C116="CONTAGEM",IFERROR(VLOOKUP(B116&amp;"|"&amp;C116,'PRODUTO 02'!$C$6:$N$88,10,FALSE),"NÃO HOUVE"),IF(C116="SALDO DO DIA",VLOOKUP(B116&amp;"|"&amp;C116,'PRODUTO 02'!$C$6:$N$88,12,FALSE),IF(C116="COMPRA",SUMIF('PRODUTO 02'!$C$6:$C$88,B116&amp;"|"&amp;C116,'PRODUTO 02'!$F$6:$F$88),SUMIF('PRODUTO 02'!$C$6:$C$88,B116&amp;"|"&amp;C116,'PRODUTO 02'!$J$6:$J$88))))</f>
        <v>0</v>
      </c>
    </row>
    <row r="117" spans="2:5" x14ac:dyDescent="0.3">
      <c r="B117" s="53">
        <v>37671</v>
      </c>
      <c r="C117" s="98" t="s">
        <v>24</v>
      </c>
      <c r="D117" s="89">
        <f>IF(C117="CONTAGEM",IFERROR(VLOOKUP(B117&amp;"|"&amp;C117,'PRODUTO 02'!$C$6:$N$88,9,FALSE),"NÃO HOUVE"),IF(C117="SALDO DO DIA",VLOOKUP(B117&amp;"|"&amp;C117,'PRODUTO 02'!$C$6:$N$88,11,FALSE),IF(C117="COMPRA",SUMIF('PRODUTO 02'!$C$6:$C$88,B117&amp;"|"&amp;C117,'PRODUTO 02'!$E$6:$E$88),SUMIF('PRODUTO 02'!$C$6:$C$88,B117&amp;"|"&amp;C117,'PRODUTO 02'!$I$6:$I$88))))</f>
        <v>0</v>
      </c>
      <c r="E117" s="100">
        <f>IF(C117="CONTAGEM",IFERROR(VLOOKUP(B117&amp;"|"&amp;C117,'PRODUTO 02'!$C$6:$N$88,10,FALSE),"NÃO HOUVE"),IF(C117="SALDO DO DIA",VLOOKUP(B117&amp;"|"&amp;C117,'PRODUTO 02'!$C$6:$N$88,12,FALSE),IF(C117="COMPRA",SUMIF('PRODUTO 02'!$C$6:$C$88,B117&amp;"|"&amp;C117,'PRODUTO 02'!$F$6:$F$88),SUMIF('PRODUTO 02'!$C$6:$C$88,B117&amp;"|"&amp;C117,'PRODUTO 02'!$J$6:$J$88))))</f>
        <v>0</v>
      </c>
    </row>
    <row r="118" spans="2:5" ht="15" thickBot="1" x14ac:dyDescent="0.35">
      <c r="B118" s="106">
        <v>37671</v>
      </c>
      <c r="C118" s="107" t="s">
        <v>23</v>
      </c>
      <c r="D118" s="112">
        <f>IF(C118="CONTAGEM",IFERROR(VLOOKUP(B118&amp;"|"&amp;C118,'PRODUTO 02'!$C$6:$N$88,9,FALSE),"NÃO HOUVE"),IF(C118="SALDO DO DIA",VLOOKUP(B118&amp;"|"&amp;C118,'PRODUTO 02'!$C$6:$N$88,11,FALSE),IF(C118="COMPRA",SUMIF('PRODUTO 02'!$C$6:$C$88,B118&amp;"|"&amp;C118,'PRODUTO 02'!$E$6:$E$88),SUMIF('PRODUTO 02'!$C$6:$C$88,B118&amp;"|"&amp;C118,'PRODUTO 02'!$I$6:$I$88))))</f>
        <v>4650</v>
      </c>
      <c r="E118" s="108">
        <f>IF(C118="CONTAGEM",IFERROR(VLOOKUP(B118&amp;"|"&amp;C118,'PRODUTO 02'!$C$6:$N$88,10,FALSE),"NÃO HOUVE"),IF(C118="SALDO DO DIA",VLOOKUP(B118&amp;"|"&amp;C118,'PRODUTO 02'!$C$6:$N$88,12,FALSE),IF(C118="COMPRA",SUMIF('PRODUTO 02'!$C$6:$C$88,B118&amp;"|"&amp;C118,'PRODUTO 02'!$F$6:$F$88),SUMIF('PRODUTO 02'!$C$6:$C$88,B118&amp;"|"&amp;C118,'PRODUTO 02'!$J$6:$J$88))))</f>
        <v>93</v>
      </c>
    </row>
    <row r="119" spans="2:5" x14ac:dyDescent="0.3">
      <c r="B119" s="103">
        <v>37672</v>
      </c>
      <c r="C119" s="104" t="s">
        <v>6</v>
      </c>
      <c r="D119" s="104" t="str">
        <f>IF(C119="CONTAGEM",IFERROR(VLOOKUP(B119&amp;"|"&amp;C119,'PRODUTO 02'!$C$6:$N$88,9,FALSE),"NÃO HOUVE"),IF(C119="SALDO DO DIA",VLOOKUP(B119&amp;"|"&amp;C119,'PRODUTO 02'!$C$6:$N$88,11,FALSE),IF(C119="COMPRA",SUMIF('PRODUTO 02'!$C$6:$C$88,B119&amp;"|"&amp;C119,'PRODUTO 02'!$E$6:$E$88),SUMIF('PRODUTO 02'!$C$6:$C$88,B119&amp;"|"&amp;C119,'PRODUTO 02'!$I$6:$I$88))))</f>
        <v>NÃO HOUVE</v>
      </c>
      <c r="E119" s="105" t="str">
        <f>IF(C119="CONTAGEM",IFERROR(VLOOKUP(B119&amp;"|"&amp;C119,'PRODUTO 02'!$C$6:$N$88,10,FALSE),"NÃO HOUVE"),IF(C119="SALDO DO DIA",VLOOKUP(B119&amp;"|"&amp;C119,'PRODUTO 02'!$C$6:$N$88,12,FALSE),IF(C119="COMPRA",SUMIF('PRODUTO 02'!$C$6:$C$88,B119&amp;"|"&amp;C119,'PRODUTO 02'!$F$6:$F$88),SUMIF('PRODUTO 02'!$C$6:$C$88,B119&amp;"|"&amp;C119,'PRODUTO 02'!$J$6:$J$88))))</f>
        <v>NÃO HOUVE</v>
      </c>
    </row>
    <row r="120" spans="2:5" x14ac:dyDescent="0.3">
      <c r="B120" s="101">
        <v>37672</v>
      </c>
      <c r="C120" s="99" t="s">
        <v>4</v>
      </c>
      <c r="D120" s="111">
        <f>IF(C120="CONTAGEM",IFERROR(VLOOKUP(B120&amp;"|"&amp;C120,'PRODUTO 02'!$C$6:$N$88,9,FALSE),"NÃO HOUVE"),IF(C120="SALDO DO DIA",VLOOKUP(B120&amp;"|"&amp;C120,'PRODUTO 02'!$C$6:$N$88,11,FALSE),IF(C120="COMPRA",SUMIF('PRODUTO 02'!$C$6:$C$88,B120&amp;"|"&amp;C120,'PRODUTO 02'!$E$6:$E$88),SUMIF('PRODUTO 02'!$C$6:$C$88,B120&amp;"|"&amp;C120,'PRODUTO 02'!$I$6:$I$88))))</f>
        <v>1000</v>
      </c>
      <c r="E120" s="102">
        <f>IF(C120="CONTAGEM",IFERROR(VLOOKUP(B120&amp;"|"&amp;C120,'PRODUTO 02'!$C$6:$N$88,10,FALSE),"NÃO HOUVE"),IF(C120="SALDO DO DIA",VLOOKUP(B120&amp;"|"&amp;C120,'PRODUTO 02'!$C$6:$N$88,12,FALSE),IF(C120="COMPRA",SUMIF('PRODUTO 02'!$C$6:$C$88,B120&amp;"|"&amp;C120,'PRODUTO 02'!$F$6:$F$88),SUMIF('PRODUTO 02'!$C$6:$C$88,B120&amp;"|"&amp;C120,'PRODUTO 02'!$J$6:$J$88))))</f>
        <v>20</v>
      </c>
    </row>
    <row r="121" spans="2:5" x14ac:dyDescent="0.3">
      <c r="B121" s="53">
        <v>37672</v>
      </c>
      <c r="C121" s="98" t="s">
        <v>19</v>
      </c>
      <c r="D121" s="89">
        <f>IF(C121="CONTAGEM",IFERROR(VLOOKUP(B121&amp;"|"&amp;C121,'PRODUTO 02'!$C$6:$N$88,9,FALSE),"NÃO HOUVE"),IF(C121="SALDO DO DIA",VLOOKUP(B121&amp;"|"&amp;C121,'PRODUTO 02'!$C$6:$N$88,11,FALSE),IF(C121="COMPRA",SUMIF('PRODUTO 02'!$C$6:$C$88,B121&amp;"|"&amp;C121,'PRODUTO 02'!$E$6:$E$88),SUMIF('PRODUTO 02'!$C$6:$C$88,B121&amp;"|"&amp;C121,'PRODUTO 02'!$I$6:$I$88))))</f>
        <v>0</v>
      </c>
      <c r="E121" s="100">
        <f>IF(C121="CONTAGEM",IFERROR(VLOOKUP(B121&amp;"|"&amp;C121,'PRODUTO 02'!$C$6:$N$88,10,FALSE),"NÃO HOUVE"),IF(C121="SALDO DO DIA",VLOOKUP(B121&amp;"|"&amp;C121,'PRODUTO 02'!$C$6:$N$88,12,FALSE),IF(C121="COMPRA",SUMIF('PRODUTO 02'!$C$6:$C$88,B121&amp;"|"&amp;C121,'PRODUTO 02'!$F$6:$F$88),SUMIF('PRODUTO 02'!$C$6:$C$88,B121&amp;"|"&amp;C121,'PRODUTO 02'!$J$6:$J$88))))</f>
        <v>0</v>
      </c>
    </row>
    <row r="122" spans="2:5" x14ac:dyDescent="0.3">
      <c r="B122" s="101">
        <v>37672</v>
      </c>
      <c r="C122" s="99" t="s">
        <v>20</v>
      </c>
      <c r="D122" s="111">
        <f>IF(C122="CONTAGEM",IFERROR(VLOOKUP(B122&amp;"|"&amp;C122,'PRODUTO 02'!$C$6:$N$88,9,FALSE),"NÃO HOUVE"),IF(C122="SALDO DO DIA",VLOOKUP(B122&amp;"|"&amp;C122,'PRODUTO 02'!$C$6:$N$88,11,FALSE),IF(C122="COMPRA",SUMIF('PRODUTO 02'!$C$6:$C$88,B122&amp;"|"&amp;C122,'PRODUTO 02'!$E$6:$E$88),SUMIF('PRODUTO 02'!$C$6:$C$88,B122&amp;"|"&amp;C122,'PRODUTO 02'!$I$6:$I$88))))</f>
        <v>0</v>
      </c>
      <c r="E122" s="102">
        <f>IF(C122="CONTAGEM",IFERROR(VLOOKUP(B122&amp;"|"&amp;C122,'PRODUTO 02'!$C$6:$N$88,10,FALSE),"NÃO HOUVE"),IF(C122="SALDO DO DIA",VLOOKUP(B122&amp;"|"&amp;C122,'PRODUTO 02'!$C$6:$N$88,12,FALSE),IF(C122="COMPRA",SUMIF('PRODUTO 02'!$C$6:$C$88,B122&amp;"|"&amp;C122,'PRODUTO 02'!$F$6:$F$88),SUMIF('PRODUTO 02'!$C$6:$C$88,B122&amp;"|"&amp;C122,'PRODUTO 02'!$J$6:$J$88))))</f>
        <v>0</v>
      </c>
    </row>
    <row r="123" spans="2:5" x14ac:dyDescent="0.3">
      <c r="B123" s="53">
        <v>37672</v>
      </c>
      <c r="C123" s="98" t="s">
        <v>24</v>
      </c>
      <c r="D123" s="89">
        <f>IF(C123="CONTAGEM",IFERROR(VLOOKUP(B123&amp;"|"&amp;C123,'PRODUTO 02'!$C$6:$N$88,9,FALSE),"NÃO HOUVE"),IF(C123="SALDO DO DIA",VLOOKUP(B123&amp;"|"&amp;C123,'PRODUTO 02'!$C$6:$N$88,11,FALSE),IF(C123="COMPRA",SUMIF('PRODUTO 02'!$C$6:$C$88,B123&amp;"|"&amp;C123,'PRODUTO 02'!$E$6:$E$88),SUMIF('PRODUTO 02'!$C$6:$C$88,B123&amp;"|"&amp;C123,'PRODUTO 02'!$I$6:$I$88))))</f>
        <v>0</v>
      </c>
      <c r="E123" s="100">
        <f>IF(C123="CONTAGEM",IFERROR(VLOOKUP(B123&amp;"|"&amp;C123,'PRODUTO 02'!$C$6:$N$88,10,FALSE),"NÃO HOUVE"),IF(C123="SALDO DO DIA",VLOOKUP(B123&amp;"|"&amp;C123,'PRODUTO 02'!$C$6:$N$88,12,FALSE),IF(C123="COMPRA",SUMIF('PRODUTO 02'!$C$6:$C$88,B123&amp;"|"&amp;C123,'PRODUTO 02'!$F$6:$F$88),SUMIF('PRODUTO 02'!$C$6:$C$88,B123&amp;"|"&amp;C123,'PRODUTO 02'!$J$6:$J$88))))</f>
        <v>0</v>
      </c>
    </row>
    <row r="124" spans="2:5" ht="15" thickBot="1" x14ac:dyDescent="0.35">
      <c r="B124" s="106">
        <v>37672</v>
      </c>
      <c r="C124" s="107" t="s">
        <v>23</v>
      </c>
      <c r="D124" s="112">
        <f>IF(C124="CONTAGEM",IFERROR(VLOOKUP(B124&amp;"|"&amp;C124,'PRODUTO 02'!$C$6:$N$88,9,FALSE),"NÃO HOUVE"),IF(C124="SALDO DO DIA",VLOOKUP(B124&amp;"|"&amp;C124,'PRODUTO 02'!$C$6:$N$88,11,FALSE),IF(C124="COMPRA",SUMIF('PRODUTO 02'!$C$6:$C$88,B124&amp;"|"&amp;C124,'PRODUTO 02'!$E$6:$E$88),SUMIF('PRODUTO 02'!$C$6:$C$88,B124&amp;"|"&amp;C124,'PRODUTO 02'!$I$6:$I$88))))</f>
        <v>3650</v>
      </c>
      <c r="E124" s="108">
        <f>IF(C124="CONTAGEM",IFERROR(VLOOKUP(B124&amp;"|"&amp;C124,'PRODUTO 02'!$C$6:$N$88,10,FALSE),"NÃO HOUVE"),IF(C124="SALDO DO DIA",VLOOKUP(B124&amp;"|"&amp;C124,'PRODUTO 02'!$C$6:$N$88,12,FALSE),IF(C124="COMPRA",SUMIF('PRODUTO 02'!$C$6:$C$88,B124&amp;"|"&amp;C124,'PRODUTO 02'!$F$6:$F$88),SUMIF('PRODUTO 02'!$C$6:$C$88,B124&amp;"|"&amp;C124,'PRODUTO 02'!$J$6:$J$88))))</f>
        <v>73</v>
      </c>
    </row>
    <row r="125" spans="2:5" x14ac:dyDescent="0.3">
      <c r="B125" s="103">
        <v>37673</v>
      </c>
      <c r="C125" s="104" t="s">
        <v>6</v>
      </c>
      <c r="D125" s="104" t="str">
        <f>IF(C125="CONTAGEM",IFERROR(VLOOKUP(B125&amp;"|"&amp;C125,'PRODUTO 02'!$C$6:$N$88,9,FALSE),"NÃO HOUVE"),IF(C125="SALDO DO DIA",VLOOKUP(B125&amp;"|"&amp;C125,'PRODUTO 02'!$C$6:$N$88,11,FALSE),IF(C125="COMPRA",SUMIF('PRODUTO 02'!$C$6:$C$88,B125&amp;"|"&amp;C125,'PRODUTO 02'!$E$6:$E$88),SUMIF('PRODUTO 02'!$C$6:$C$88,B125&amp;"|"&amp;C125,'PRODUTO 02'!$I$6:$I$88))))</f>
        <v>NÃO HOUVE</v>
      </c>
      <c r="E125" s="105" t="str">
        <f>IF(C125="CONTAGEM",IFERROR(VLOOKUP(B125&amp;"|"&amp;C125,'PRODUTO 02'!$C$6:$N$88,10,FALSE),"NÃO HOUVE"),IF(C125="SALDO DO DIA",VLOOKUP(B125&amp;"|"&amp;C125,'PRODUTO 02'!$C$6:$N$88,12,FALSE),IF(C125="COMPRA",SUMIF('PRODUTO 02'!$C$6:$C$88,B125&amp;"|"&amp;C125,'PRODUTO 02'!$F$6:$F$88),SUMIF('PRODUTO 02'!$C$6:$C$88,B125&amp;"|"&amp;C125,'PRODUTO 02'!$J$6:$J$88))))</f>
        <v>NÃO HOUVE</v>
      </c>
    </row>
    <row r="126" spans="2:5" x14ac:dyDescent="0.3">
      <c r="B126" s="101">
        <v>37673</v>
      </c>
      <c r="C126" s="99" t="s">
        <v>4</v>
      </c>
      <c r="D126" s="111">
        <f>IF(C126="CONTAGEM",IFERROR(VLOOKUP(B126&amp;"|"&amp;C126,'PRODUTO 02'!$C$6:$N$88,9,FALSE),"NÃO HOUVE"),IF(C126="SALDO DO DIA",VLOOKUP(B126&amp;"|"&amp;C126,'PRODUTO 02'!$C$6:$N$88,11,FALSE),IF(C126="COMPRA",SUMIF('PRODUTO 02'!$C$6:$C$88,B126&amp;"|"&amp;C126,'PRODUTO 02'!$E$6:$E$88),SUMIF('PRODUTO 02'!$C$6:$C$88,B126&amp;"|"&amp;C126,'PRODUTO 02'!$I$6:$I$88))))</f>
        <v>0</v>
      </c>
      <c r="E126" s="102">
        <f>IF(C126="CONTAGEM",IFERROR(VLOOKUP(B126&amp;"|"&amp;C126,'PRODUTO 02'!$C$6:$N$88,10,FALSE),"NÃO HOUVE"),IF(C126="SALDO DO DIA",VLOOKUP(B126&amp;"|"&amp;C126,'PRODUTO 02'!$C$6:$N$88,12,FALSE),IF(C126="COMPRA",SUMIF('PRODUTO 02'!$C$6:$C$88,B126&amp;"|"&amp;C126,'PRODUTO 02'!$F$6:$F$88),SUMIF('PRODUTO 02'!$C$6:$C$88,B126&amp;"|"&amp;C126,'PRODUTO 02'!$J$6:$J$88))))</f>
        <v>0</v>
      </c>
    </row>
    <row r="127" spans="2:5" x14ac:dyDescent="0.3">
      <c r="B127" s="53">
        <v>37673</v>
      </c>
      <c r="C127" s="98" t="s">
        <v>19</v>
      </c>
      <c r="D127" s="89">
        <f>IF(C127="CONTAGEM",IFERROR(VLOOKUP(B127&amp;"|"&amp;C127,'PRODUTO 02'!$C$6:$N$88,9,FALSE),"NÃO HOUVE"),IF(C127="SALDO DO DIA",VLOOKUP(B127&amp;"|"&amp;C127,'PRODUTO 02'!$C$6:$N$88,11,FALSE),IF(C127="COMPRA",SUMIF('PRODUTO 02'!$C$6:$C$88,B127&amp;"|"&amp;C127,'PRODUTO 02'!$E$6:$E$88),SUMIF('PRODUTO 02'!$C$6:$C$88,B127&amp;"|"&amp;C127,'PRODUTO 02'!$I$6:$I$88))))</f>
        <v>0</v>
      </c>
      <c r="E127" s="100">
        <f>IF(C127="CONTAGEM",IFERROR(VLOOKUP(B127&amp;"|"&amp;C127,'PRODUTO 02'!$C$6:$N$88,10,FALSE),"NÃO HOUVE"),IF(C127="SALDO DO DIA",VLOOKUP(B127&amp;"|"&amp;C127,'PRODUTO 02'!$C$6:$N$88,12,FALSE),IF(C127="COMPRA",SUMIF('PRODUTO 02'!$C$6:$C$88,B127&amp;"|"&amp;C127,'PRODUTO 02'!$F$6:$F$88),SUMIF('PRODUTO 02'!$C$6:$C$88,B127&amp;"|"&amp;C127,'PRODUTO 02'!$J$6:$J$88))))</f>
        <v>0</v>
      </c>
    </row>
    <row r="128" spans="2:5" x14ac:dyDescent="0.3">
      <c r="B128" s="101">
        <v>37673</v>
      </c>
      <c r="C128" s="99" t="s">
        <v>20</v>
      </c>
      <c r="D128" s="111">
        <f>IF(C128="CONTAGEM",IFERROR(VLOOKUP(B128&amp;"|"&amp;C128,'PRODUTO 02'!$C$6:$N$88,9,FALSE),"NÃO HOUVE"),IF(C128="SALDO DO DIA",VLOOKUP(B128&amp;"|"&amp;C128,'PRODUTO 02'!$C$6:$N$88,11,FALSE),IF(C128="COMPRA",SUMIF('PRODUTO 02'!$C$6:$C$88,B128&amp;"|"&amp;C128,'PRODUTO 02'!$E$6:$E$88),SUMIF('PRODUTO 02'!$C$6:$C$88,B128&amp;"|"&amp;C128,'PRODUTO 02'!$I$6:$I$88))))</f>
        <v>0</v>
      </c>
      <c r="E128" s="102">
        <f>IF(C128="CONTAGEM",IFERROR(VLOOKUP(B128&amp;"|"&amp;C128,'PRODUTO 02'!$C$6:$N$88,10,FALSE),"NÃO HOUVE"),IF(C128="SALDO DO DIA",VLOOKUP(B128&amp;"|"&amp;C128,'PRODUTO 02'!$C$6:$N$88,12,FALSE),IF(C128="COMPRA",SUMIF('PRODUTO 02'!$C$6:$C$88,B128&amp;"|"&amp;C128,'PRODUTO 02'!$F$6:$F$88),SUMIF('PRODUTO 02'!$C$6:$C$88,B128&amp;"|"&amp;C128,'PRODUTO 02'!$J$6:$J$88))))</f>
        <v>0</v>
      </c>
    </row>
    <row r="129" spans="2:5" x14ac:dyDescent="0.3">
      <c r="B129" s="53">
        <v>37673</v>
      </c>
      <c r="C129" s="98" t="s">
        <v>24</v>
      </c>
      <c r="D129" s="89">
        <f>IF(C129="CONTAGEM",IFERROR(VLOOKUP(B129&amp;"|"&amp;C129,'PRODUTO 02'!$C$6:$N$88,9,FALSE),"NÃO HOUVE"),IF(C129="SALDO DO DIA",VLOOKUP(B129&amp;"|"&amp;C129,'PRODUTO 02'!$C$6:$N$88,11,FALSE),IF(C129="COMPRA",SUMIF('PRODUTO 02'!$C$6:$C$88,B129&amp;"|"&amp;C129,'PRODUTO 02'!$E$6:$E$88),SUMIF('PRODUTO 02'!$C$6:$C$88,B129&amp;"|"&amp;C129,'PRODUTO 02'!$I$6:$I$88))))</f>
        <v>0</v>
      </c>
      <c r="E129" s="100">
        <f>IF(C129="CONTAGEM",IFERROR(VLOOKUP(B129&amp;"|"&amp;C129,'PRODUTO 02'!$C$6:$N$88,10,FALSE),"NÃO HOUVE"),IF(C129="SALDO DO DIA",VLOOKUP(B129&amp;"|"&amp;C129,'PRODUTO 02'!$C$6:$N$88,12,FALSE),IF(C129="COMPRA",SUMIF('PRODUTO 02'!$C$6:$C$88,B129&amp;"|"&amp;C129,'PRODUTO 02'!$F$6:$F$88),SUMIF('PRODUTO 02'!$C$6:$C$88,B129&amp;"|"&amp;C129,'PRODUTO 02'!$J$6:$J$88))))</f>
        <v>0</v>
      </c>
    </row>
    <row r="130" spans="2:5" ht="15" thickBot="1" x14ac:dyDescent="0.35">
      <c r="B130" s="106">
        <v>37673</v>
      </c>
      <c r="C130" s="107" t="s">
        <v>23</v>
      </c>
      <c r="D130" s="112">
        <f>IF(C130="CONTAGEM",IFERROR(VLOOKUP(B130&amp;"|"&amp;C130,'PRODUTO 02'!$C$6:$N$88,9,FALSE),"NÃO HOUVE"),IF(C130="SALDO DO DIA",VLOOKUP(B130&amp;"|"&amp;C130,'PRODUTO 02'!$C$6:$N$88,11,FALSE),IF(C130="COMPRA",SUMIF('PRODUTO 02'!$C$6:$C$88,B130&amp;"|"&amp;C130,'PRODUTO 02'!$E$6:$E$88),SUMIF('PRODUTO 02'!$C$6:$C$88,B130&amp;"|"&amp;C130,'PRODUTO 02'!$I$6:$I$88))))</f>
        <v>3650</v>
      </c>
      <c r="E130" s="108">
        <f>IF(C130="CONTAGEM",IFERROR(VLOOKUP(B130&amp;"|"&amp;C130,'PRODUTO 02'!$C$6:$N$88,10,FALSE),"NÃO HOUVE"),IF(C130="SALDO DO DIA",VLOOKUP(B130&amp;"|"&amp;C130,'PRODUTO 02'!$C$6:$N$88,12,FALSE),IF(C130="COMPRA",SUMIF('PRODUTO 02'!$C$6:$C$88,B130&amp;"|"&amp;C130,'PRODUTO 02'!$F$6:$F$88),SUMIF('PRODUTO 02'!$C$6:$C$88,B130&amp;"|"&amp;C130,'PRODUTO 02'!$J$6:$J$88))))</f>
        <v>73</v>
      </c>
    </row>
    <row r="131" spans="2:5" x14ac:dyDescent="0.3">
      <c r="B131" s="103">
        <v>37674</v>
      </c>
      <c r="C131" s="104" t="s">
        <v>6</v>
      </c>
      <c r="D131" s="104" t="str">
        <f>IF(C131="CONTAGEM",IFERROR(VLOOKUP(B131&amp;"|"&amp;C131,'PRODUTO 02'!$C$6:$N$88,9,FALSE),"NÃO HOUVE"),IF(C131="SALDO DO DIA",VLOOKUP(B131&amp;"|"&amp;C131,'PRODUTO 02'!$C$6:$N$88,11,FALSE),IF(C131="COMPRA",SUMIF('PRODUTO 02'!$C$6:$C$88,B131&amp;"|"&amp;C131,'PRODUTO 02'!$E$6:$E$88),SUMIF('PRODUTO 02'!$C$6:$C$88,B131&amp;"|"&amp;C131,'PRODUTO 02'!$I$6:$I$88))))</f>
        <v>NÃO HOUVE</v>
      </c>
      <c r="E131" s="105" t="str">
        <f>IF(C131="CONTAGEM",IFERROR(VLOOKUP(B131&amp;"|"&amp;C131,'PRODUTO 02'!$C$6:$N$88,10,FALSE),"NÃO HOUVE"),IF(C131="SALDO DO DIA",VLOOKUP(B131&amp;"|"&amp;C131,'PRODUTO 02'!$C$6:$N$88,12,FALSE),IF(C131="COMPRA",SUMIF('PRODUTO 02'!$C$6:$C$88,B131&amp;"|"&amp;C131,'PRODUTO 02'!$F$6:$F$88),SUMIF('PRODUTO 02'!$C$6:$C$88,B131&amp;"|"&amp;C131,'PRODUTO 02'!$J$6:$J$88))))</f>
        <v>NÃO HOUVE</v>
      </c>
    </row>
    <row r="132" spans="2:5" x14ac:dyDescent="0.3">
      <c r="B132" s="101">
        <v>37674</v>
      </c>
      <c r="C132" s="99" t="s">
        <v>4</v>
      </c>
      <c r="D132" s="111">
        <f>IF(C132="CONTAGEM",IFERROR(VLOOKUP(B132&amp;"|"&amp;C132,'PRODUTO 02'!$C$6:$N$88,9,FALSE),"NÃO HOUVE"),IF(C132="SALDO DO DIA",VLOOKUP(B132&amp;"|"&amp;C132,'PRODUTO 02'!$C$6:$N$88,11,FALSE),IF(C132="COMPRA",SUMIF('PRODUTO 02'!$C$6:$C$88,B132&amp;"|"&amp;C132,'PRODUTO 02'!$E$6:$E$88),SUMIF('PRODUTO 02'!$C$6:$C$88,B132&amp;"|"&amp;C132,'PRODUTO 02'!$I$6:$I$88))))</f>
        <v>0</v>
      </c>
      <c r="E132" s="102">
        <f>IF(C132="CONTAGEM",IFERROR(VLOOKUP(B132&amp;"|"&amp;C132,'PRODUTO 02'!$C$6:$N$88,10,FALSE),"NÃO HOUVE"),IF(C132="SALDO DO DIA",VLOOKUP(B132&amp;"|"&amp;C132,'PRODUTO 02'!$C$6:$N$88,12,FALSE),IF(C132="COMPRA",SUMIF('PRODUTO 02'!$C$6:$C$88,B132&amp;"|"&amp;C132,'PRODUTO 02'!$F$6:$F$88),SUMIF('PRODUTO 02'!$C$6:$C$88,B132&amp;"|"&amp;C132,'PRODUTO 02'!$J$6:$J$88))))</f>
        <v>0</v>
      </c>
    </row>
    <row r="133" spans="2:5" x14ac:dyDescent="0.3">
      <c r="B133" s="53">
        <v>37674</v>
      </c>
      <c r="C133" s="98" t="s">
        <v>19</v>
      </c>
      <c r="D133" s="89">
        <f>IF(C133="CONTAGEM",IFERROR(VLOOKUP(B133&amp;"|"&amp;C133,'PRODUTO 02'!$C$6:$N$88,9,FALSE),"NÃO HOUVE"),IF(C133="SALDO DO DIA",VLOOKUP(B133&amp;"|"&amp;C133,'PRODUTO 02'!$C$6:$N$88,11,FALSE),IF(C133="COMPRA",SUMIF('PRODUTO 02'!$C$6:$C$88,B133&amp;"|"&amp;C133,'PRODUTO 02'!$E$6:$E$88),SUMIF('PRODUTO 02'!$C$6:$C$88,B133&amp;"|"&amp;C133,'PRODUTO 02'!$I$6:$I$88))))</f>
        <v>0</v>
      </c>
      <c r="E133" s="100">
        <f>IF(C133="CONTAGEM",IFERROR(VLOOKUP(B133&amp;"|"&amp;C133,'PRODUTO 02'!$C$6:$N$88,10,FALSE),"NÃO HOUVE"),IF(C133="SALDO DO DIA",VLOOKUP(B133&amp;"|"&amp;C133,'PRODUTO 02'!$C$6:$N$88,12,FALSE),IF(C133="COMPRA",SUMIF('PRODUTO 02'!$C$6:$C$88,B133&amp;"|"&amp;C133,'PRODUTO 02'!$F$6:$F$88),SUMIF('PRODUTO 02'!$C$6:$C$88,B133&amp;"|"&amp;C133,'PRODUTO 02'!$J$6:$J$88))))</f>
        <v>0</v>
      </c>
    </row>
    <row r="134" spans="2:5" x14ac:dyDescent="0.3">
      <c r="B134" s="101">
        <v>37674</v>
      </c>
      <c r="C134" s="99" t="s">
        <v>20</v>
      </c>
      <c r="D134" s="111">
        <f>IF(C134="CONTAGEM",IFERROR(VLOOKUP(B134&amp;"|"&amp;C134,'PRODUTO 02'!$C$6:$N$88,9,FALSE),"NÃO HOUVE"),IF(C134="SALDO DO DIA",VLOOKUP(B134&amp;"|"&amp;C134,'PRODUTO 02'!$C$6:$N$88,11,FALSE),IF(C134="COMPRA",SUMIF('PRODUTO 02'!$C$6:$C$88,B134&amp;"|"&amp;C134,'PRODUTO 02'!$E$6:$E$88),SUMIF('PRODUTO 02'!$C$6:$C$88,B134&amp;"|"&amp;C134,'PRODUTO 02'!$I$6:$I$88))))</f>
        <v>0</v>
      </c>
      <c r="E134" s="102">
        <f>IF(C134="CONTAGEM",IFERROR(VLOOKUP(B134&amp;"|"&amp;C134,'PRODUTO 02'!$C$6:$N$88,10,FALSE),"NÃO HOUVE"),IF(C134="SALDO DO DIA",VLOOKUP(B134&amp;"|"&amp;C134,'PRODUTO 02'!$C$6:$N$88,12,FALSE),IF(C134="COMPRA",SUMIF('PRODUTO 02'!$C$6:$C$88,B134&amp;"|"&amp;C134,'PRODUTO 02'!$F$6:$F$88),SUMIF('PRODUTO 02'!$C$6:$C$88,B134&amp;"|"&amp;C134,'PRODUTO 02'!$J$6:$J$88))))</f>
        <v>0</v>
      </c>
    </row>
    <row r="135" spans="2:5" x14ac:dyDescent="0.3">
      <c r="B135" s="53">
        <v>37674</v>
      </c>
      <c r="C135" s="98" t="s">
        <v>24</v>
      </c>
      <c r="D135" s="89">
        <f>IF(C135="CONTAGEM",IFERROR(VLOOKUP(B135&amp;"|"&amp;C135,'PRODUTO 02'!$C$6:$N$88,9,FALSE),"NÃO HOUVE"),IF(C135="SALDO DO DIA",VLOOKUP(B135&amp;"|"&amp;C135,'PRODUTO 02'!$C$6:$N$88,11,FALSE),IF(C135="COMPRA",SUMIF('PRODUTO 02'!$C$6:$C$88,B135&amp;"|"&amp;C135,'PRODUTO 02'!$E$6:$E$88),SUMIF('PRODUTO 02'!$C$6:$C$88,B135&amp;"|"&amp;C135,'PRODUTO 02'!$I$6:$I$88))))</f>
        <v>0</v>
      </c>
      <c r="E135" s="100">
        <f>IF(C135="CONTAGEM",IFERROR(VLOOKUP(B135&amp;"|"&amp;C135,'PRODUTO 02'!$C$6:$N$88,10,FALSE),"NÃO HOUVE"),IF(C135="SALDO DO DIA",VLOOKUP(B135&amp;"|"&amp;C135,'PRODUTO 02'!$C$6:$N$88,12,FALSE),IF(C135="COMPRA",SUMIF('PRODUTO 02'!$C$6:$C$88,B135&amp;"|"&amp;C135,'PRODUTO 02'!$F$6:$F$88),SUMIF('PRODUTO 02'!$C$6:$C$88,B135&amp;"|"&amp;C135,'PRODUTO 02'!$J$6:$J$88))))</f>
        <v>0</v>
      </c>
    </row>
    <row r="136" spans="2:5" ht="15" thickBot="1" x14ac:dyDescent="0.35">
      <c r="B136" s="106">
        <v>37674</v>
      </c>
      <c r="C136" s="107" t="s">
        <v>23</v>
      </c>
      <c r="D136" s="112">
        <f>IF(C136="CONTAGEM",IFERROR(VLOOKUP(B136&amp;"|"&amp;C136,'PRODUTO 02'!$C$6:$N$88,9,FALSE),"NÃO HOUVE"),IF(C136="SALDO DO DIA",VLOOKUP(B136&amp;"|"&amp;C136,'PRODUTO 02'!$C$6:$N$88,11,FALSE),IF(C136="COMPRA",SUMIF('PRODUTO 02'!$C$6:$C$88,B136&amp;"|"&amp;C136,'PRODUTO 02'!$E$6:$E$88),SUMIF('PRODUTO 02'!$C$6:$C$88,B136&amp;"|"&amp;C136,'PRODUTO 02'!$I$6:$I$88))))</f>
        <v>3650</v>
      </c>
      <c r="E136" s="108">
        <f>IF(C136="CONTAGEM",IFERROR(VLOOKUP(B136&amp;"|"&amp;C136,'PRODUTO 02'!$C$6:$N$88,10,FALSE),"NÃO HOUVE"),IF(C136="SALDO DO DIA",VLOOKUP(B136&amp;"|"&amp;C136,'PRODUTO 02'!$C$6:$N$88,12,FALSE),IF(C136="COMPRA",SUMIF('PRODUTO 02'!$C$6:$C$88,B136&amp;"|"&amp;C136,'PRODUTO 02'!$F$6:$F$88),SUMIF('PRODUTO 02'!$C$6:$C$88,B136&amp;"|"&amp;C136,'PRODUTO 02'!$J$6:$J$88))))</f>
        <v>73</v>
      </c>
    </row>
    <row r="137" spans="2:5" x14ac:dyDescent="0.3">
      <c r="B137" s="103">
        <v>37675</v>
      </c>
      <c r="C137" s="104" t="s">
        <v>6</v>
      </c>
      <c r="D137" s="104" t="str">
        <f>IF(C137="CONTAGEM",IFERROR(VLOOKUP(B137&amp;"|"&amp;C137,'PRODUTO 02'!$C$6:$N$88,9,FALSE),"NÃO HOUVE"),IF(C137="SALDO DO DIA",VLOOKUP(B137&amp;"|"&amp;C137,'PRODUTO 02'!$C$6:$N$88,11,FALSE),IF(C137="COMPRA",SUMIF('PRODUTO 02'!$C$6:$C$88,B137&amp;"|"&amp;C137,'PRODUTO 02'!$E$6:$E$88),SUMIF('PRODUTO 02'!$C$6:$C$88,B137&amp;"|"&amp;C137,'PRODUTO 02'!$I$6:$I$88))))</f>
        <v>NÃO HOUVE</v>
      </c>
      <c r="E137" s="105" t="str">
        <f>IF(C137="CONTAGEM",IFERROR(VLOOKUP(B137&amp;"|"&amp;C137,'PRODUTO 02'!$C$6:$N$88,10,FALSE),"NÃO HOUVE"),IF(C137="SALDO DO DIA",VLOOKUP(B137&amp;"|"&amp;C137,'PRODUTO 02'!$C$6:$N$88,12,FALSE),IF(C137="COMPRA",SUMIF('PRODUTO 02'!$C$6:$C$88,B137&amp;"|"&amp;C137,'PRODUTO 02'!$F$6:$F$88),SUMIF('PRODUTO 02'!$C$6:$C$88,B137&amp;"|"&amp;C137,'PRODUTO 02'!$J$6:$J$88))))</f>
        <v>NÃO HOUVE</v>
      </c>
    </row>
    <row r="138" spans="2:5" x14ac:dyDescent="0.3">
      <c r="B138" s="101">
        <v>37675</v>
      </c>
      <c r="C138" s="99" t="s">
        <v>4</v>
      </c>
      <c r="D138" s="111">
        <f>IF(C138="CONTAGEM",IFERROR(VLOOKUP(B138&amp;"|"&amp;C138,'PRODUTO 02'!$C$6:$N$88,9,FALSE),"NÃO HOUVE"),IF(C138="SALDO DO DIA",VLOOKUP(B138&amp;"|"&amp;C138,'PRODUTO 02'!$C$6:$N$88,11,FALSE),IF(C138="COMPRA",SUMIF('PRODUTO 02'!$C$6:$C$88,B138&amp;"|"&amp;C138,'PRODUTO 02'!$E$6:$E$88),SUMIF('PRODUTO 02'!$C$6:$C$88,B138&amp;"|"&amp;C138,'PRODUTO 02'!$I$6:$I$88))))</f>
        <v>1800</v>
      </c>
      <c r="E138" s="102">
        <f>IF(C138="CONTAGEM",IFERROR(VLOOKUP(B138&amp;"|"&amp;C138,'PRODUTO 02'!$C$6:$N$88,10,FALSE),"NÃO HOUVE"),IF(C138="SALDO DO DIA",VLOOKUP(B138&amp;"|"&amp;C138,'PRODUTO 02'!$C$6:$N$88,12,FALSE),IF(C138="COMPRA",SUMIF('PRODUTO 02'!$C$6:$C$88,B138&amp;"|"&amp;C138,'PRODUTO 02'!$F$6:$F$88),SUMIF('PRODUTO 02'!$C$6:$C$88,B138&amp;"|"&amp;C138,'PRODUTO 02'!$J$6:$J$88))))</f>
        <v>36</v>
      </c>
    </row>
    <row r="139" spans="2:5" x14ac:dyDescent="0.3">
      <c r="B139" s="53">
        <v>37675</v>
      </c>
      <c r="C139" s="98" t="s">
        <v>19</v>
      </c>
      <c r="D139" s="89">
        <f>IF(C139="CONTAGEM",IFERROR(VLOOKUP(B139&amp;"|"&amp;C139,'PRODUTO 02'!$C$6:$N$88,9,FALSE),"NÃO HOUVE"),IF(C139="SALDO DO DIA",VLOOKUP(B139&amp;"|"&amp;C139,'PRODUTO 02'!$C$6:$N$88,11,FALSE),IF(C139="COMPRA",SUMIF('PRODUTO 02'!$C$6:$C$88,B139&amp;"|"&amp;C139,'PRODUTO 02'!$E$6:$E$88),SUMIF('PRODUTO 02'!$C$6:$C$88,B139&amp;"|"&amp;C139,'PRODUTO 02'!$I$6:$I$88))))</f>
        <v>0</v>
      </c>
      <c r="E139" s="100">
        <f>IF(C139="CONTAGEM",IFERROR(VLOOKUP(B139&amp;"|"&amp;C139,'PRODUTO 02'!$C$6:$N$88,10,FALSE),"NÃO HOUVE"),IF(C139="SALDO DO DIA",VLOOKUP(B139&amp;"|"&amp;C139,'PRODUTO 02'!$C$6:$N$88,12,FALSE),IF(C139="COMPRA",SUMIF('PRODUTO 02'!$C$6:$C$88,B139&amp;"|"&amp;C139,'PRODUTO 02'!$F$6:$F$88),SUMIF('PRODUTO 02'!$C$6:$C$88,B139&amp;"|"&amp;C139,'PRODUTO 02'!$J$6:$J$88))))</f>
        <v>0</v>
      </c>
    </row>
    <row r="140" spans="2:5" x14ac:dyDescent="0.3">
      <c r="B140" s="101">
        <v>37675</v>
      </c>
      <c r="C140" s="99" t="s">
        <v>20</v>
      </c>
      <c r="D140" s="111">
        <f>IF(C140="CONTAGEM",IFERROR(VLOOKUP(B140&amp;"|"&amp;C140,'PRODUTO 02'!$C$6:$N$88,9,FALSE),"NÃO HOUVE"),IF(C140="SALDO DO DIA",VLOOKUP(B140&amp;"|"&amp;C140,'PRODUTO 02'!$C$6:$N$88,11,FALSE),IF(C140="COMPRA",SUMIF('PRODUTO 02'!$C$6:$C$88,B140&amp;"|"&amp;C140,'PRODUTO 02'!$E$6:$E$88),SUMIF('PRODUTO 02'!$C$6:$C$88,B140&amp;"|"&amp;C140,'PRODUTO 02'!$I$6:$I$88))))</f>
        <v>650</v>
      </c>
      <c r="E140" s="102">
        <f>IF(C140="CONTAGEM",IFERROR(VLOOKUP(B140&amp;"|"&amp;C140,'PRODUTO 02'!$C$6:$N$88,10,FALSE),"NÃO HOUVE"),IF(C140="SALDO DO DIA",VLOOKUP(B140&amp;"|"&amp;C140,'PRODUTO 02'!$C$6:$N$88,12,FALSE),IF(C140="COMPRA",SUMIF('PRODUTO 02'!$C$6:$C$88,B140&amp;"|"&amp;C140,'PRODUTO 02'!$F$6:$F$88),SUMIF('PRODUTO 02'!$C$6:$C$88,B140&amp;"|"&amp;C140,'PRODUTO 02'!$J$6:$J$88))))</f>
        <v>13</v>
      </c>
    </row>
    <row r="141" spans="2:5" x14ac:dyDescent="0.3">
      <c r="B141" s="53">
        <v>37675</v>
      </c>
      <c r="C141" s="98" t="s">
        <v>24</v>
      </c>
      <c r="D141" s="89">
        <f>IF(C141="CONTAGEM",IFERROR(VLOOKUP(B141&amp;"|"&amp;C141,'PRODUTO 02'!$C$6:$N$88,9,FALSE),"NÃO HOUVE"),IF(C141="SALDO DO DIA",VLOOKUP(B141&amp;"|"&amp;C141,'PRODUTO 02'!$C$6:$N$88,11,FALSE),IF(C141="COMPRA",SUMIF('PRODUTO 02'!$C$6:$C$88,B141&amp;"|"&amp;C141,'PRODUTO 02'!$E$6:$E$88),SUMIF('PRODUTO 02'!$C$6:$C$88,B141&amp;"|"&amp;C141,'PRODUTO 02'!$I$6:$I$88))))</f>
        <v>0</v>
      </c>
      <c r="E141" s="100">
        <f>IF(C141="CONTAGEM",IFERROR(VLOOKUP(B141&amp;"|"&amp;C141,'PRODUTO 02'!$C$6:$N$88,10,FALSE),"NÃO HOUVE"),IF(C141="SALDO DO DIA",VLOOKUP(B141&amp;"|"&amp;C141,'PRODUTO 02'!$C$6:$N$88,12,FALSE),IF(C141="COMPRA",SUMIF('PRODUTO 02'!$C$6:$C$88,B141&amp;"|"&amp;C141,'PRODUTO 02'!$F$6:$F$88),SUMIF('PRODUTO 02'!$C$6:$C$88,B141&amp;"|"&amp;C141,'PRODUTO 02'!$J$6:$J$88))))</f>
        <v>0</v>
      </c>
    </row>
    <row r="142" spans="2:5" ht="15" thickBot="1" x14ac:dyDescent="0.35">
      <c r="B142" s="106">
        <v>37675</v>
      </c>
      <c r="C142" s="107" t="s">
        <v>23</v>
      </c>
      <c r="D142" s="112">
        <f>IF(C142="CONTAGEM",IFERROR(VLOOKUP(B142&amp;"|"&amp;C142,'PRODUTO 02'!$C$6:$N$88,9,FALSE),"NÃO HOUVE"),IF(C142="SALDO DO DIA",VLOOKUP(B142&amp;"|"&amp;C142,'PRODUTO 02'!$C$6:$N$88,11,FALSE),IF(C142="COMPRA",SUMIF('PRODUTO 02'!$C$6:$C$88,B142&amp;"|"&amp;C142,'PRODUTO 02'!$E$6:$E$88),SUMIF('PRODUTO 02'!$C$6:$C$88,B142&amp;"|"&amp;C142,'PRODUTO 02'!$I$6:$I$88))))</f>
        <v>1200</v>
      </c>
      <c r="E142" s="108">
        <f>IF(C142="CONTAGEM",IFERROR(VLOOKUP(B142&amp;"|"&amp;C142,'PRODUTO 02'!$C$6:$N$88,10,FALSE),"NÃO HOUVE"),IF(C142="SALDO DO DIA",VLOOKUP(B142&amp;"|"&amp;C142,'PRODUTO 02'!$C$6:$N$88,12,FALSE),IF(C142="COMPRA",SUMIF('PRODUTO 02'!$C$6:$C$88,B142&amp;"|"&amp;C142,'PRODUTO 02'!$F$6:$F$88),SUMIF('PRODUTO 02'!$C$6:$C$88,B142&amp;"|"&amp;C142,'PRODUTO 02'!$J$6:$J$88))))</f>
        <v>24</v>
      </c>
    </row>
    <row r="143" spans="2:5" x14ac:dyDescent="0.3">
      <c r="B143" s="103">
        <v>37676</v>
      </c>
      <c r="C143" s="104" t="s">
        <v>6</v>
      </c>
      <c r="D143" s="104" t="str">
        <f>IF(C143="CONTAGEM",IFERROR(VLOOKUP(B143&amp;"|"&amp;C143,'PRODUTO 02'!$C$6:$N$88,9,FALSE),"NÃO HOUVE"),IF(C143="SALDO DO DIA",VLOOKUP(B143&amp;"|"&amp;C143,'PRODUTO 02'!$C$6:$N$88,11,FALSE),IF(C143="COMPRA",SUMIF('PRODUTO 02'!$C$6:$C$88,B143&amp;"|"&amp;C143,'PRODUTO 02'!$E$6:$E$88),SUMIF('PRODUTO 02'!$C$6:$C$88,B143&amp;"|"&amp;C143,'PRODUTO 02'!$I$6:$I$88))))</f>
        <v>NÃO HOUVE</v>
      </c>
      <c r="E143" s="105" t="str">
        <f>IF(C143="CONTAGEM",IFERROR(VLOOKUP(B143&amp;"|"&amp;C143,'PRODUTO 02'!$C$6:$N$88,10,FALSE),"NÃO HOUVE"),IF(C143="SALDO DO DIA",VLOOKUP(B143&amp;"|"&amp;C143,'PRODUTO 02'!$C$6:$N$88,12,FALSE),IF(C143="COMPRA",SUMIF('PRODUTO 02'!$C$6:$C$88,B143&amp;"|"&amp;C143,'PRODUTO 02'!$F$6:$F$88),SUMIF('PRODUTO 02'!$C$6:$C$88,B143&amp;"|"&amp;C143,'PRODUTO 02'!$J$6:$J$88))))</f>
        <v>NÃO HOUVE</v>
      </c>
    </row>
    <row r="144" spans="2:5" x14ac:dyDescent="0.3">
      <c r="B144" s="101">
        <v>37676</v>
      </c>
      <c r="C144" s="99" t="s">
        <v>4</v>
      </c>
      <c r="D144" s="111">
        <f>IF(C144="CONTAGEM",IFERROR(VLOOKUP(B144&amp;"|"&amp;C144,'PRODUTO 02'!$C$6:$N$88,9,FALSE),"NÃO HOUVE"),IF(C144="SALDO DO DIA",VLOOKUP(B144&amp;"|"&amp;C144,'PRODUTO 02'!$C$6:$N$88,11,FALSE),IF(C144="COMPRA",SUMIF('PRODUTO 02'!$C$6:$C$88,B144&amp;"|"&amp;C144,'PRODUTO 02'!$E$6:$E$88),SUMIF('PRODUTO 02'!$C$6:$C$88,B144&amp;"|"&amp;C144,'PRODUTO 02'!$I$6:$I$88))))</f>
        <v>50</v>
      </c>
      <c r="E144" s="102">
        <f>IF(C144="CONTAGEM",IFERROR(VLOOKUP(B144&amp;"|"&amp;C144,'PRODUTO 02'!$C$6:$N$88,10,FALSE),"NÃO HOUVE"),IF(C144="SALDO DO DIA",VLOOKUP(B144&amp;"|"&amp;C144,'PRODUTO 02'!$C$6:$N$88,12,FALSE),IF(C144="COMPRA",SUMIF('PRODUTO 02'!$C$6:$C$88,B144&amp;"|"&amp;C144,'PRODUTO 02'!$F$6:$F$88),SUMIF('PRODUTO 02'!$C$6:$C$88,B144&amp;"|"&amp;C144,'PRODUTO 02'!$J$6:$J$88))))</f>
        <v>1</v>
      </c>
    </row>
    <row r="145" spans="2:5" x14ac:dyDescent="0.3">
      <c r="B145" s="53">
        <v>37676</v>
      </c>
      <c r="C145" s="98" t="s">
        <v>19</v>
      </c>
      <c r="D145" s="89">
        <f>IF(C145="CONTAGEM",IFERROR(VLOOKUP(B145&amp;"|"&amp;C145,'PRODUTO 02'!$C$6:$N$88,9,FALSE),"NÃO HOUVE"),IF(C145="SALDO DO DIA",VLOOKUP(B145&amp;"|"&amp;C145,'PRODUTO 02'!$C$6:$N$88,11,FALSE),IF(C145="COMPRA",SUMIF('PRODUTO 02'!$C$6:$C$88,B145&amp;"|"&amp;C145,'PRODUTO 02'!$E$6:$E$88),SUMIF('PRODUTO 02'!$C$6:$C$88,B145&amp;"|"&amp;C145,'PRODUTO 02'!$I$6:$I$88))))</f>
        <v>0</v>
      </c>
      <c r="E145" s="100">
        <f>IF(C145="CONTAGEM",IFERROR(VLOOKUP(B145&amp;"|"&amp;C145,'PRODUTO 02'!$C$6:$N$88,10,FALSE),"NÃO HOUVE"),IF(C145="SALDO DO DIA",VLOOKUP(B145&amp;"|"&amp;C145,'PRODUTO 02'!$C$6:$N$88,12,FALSE),IF(C145="COMPRA",SUMIF('PRODUTO 02'!$C$6:$C$88,B145&amp;"|"&amp;C145,'PRODUTO 02'!$F$6:$F$88),SUMIF('PRODUTO 02'!$C$6:$C$88,B145&amp;"|"&amp;C145,'PRODUTO 02'!$J$6:$J$88))))</f>
        <v>0</v>
      </c>
    </row>
    <row r="146" spans="2:5" x14ac:dyDescent="0.3">
      <c r="B146" s="101">
        <v>37676</v>
      </c>
      <c r="C146" s="99" t="s">
        <v>20</v>
      </c>
      <c r="D146" s="111">
        <f>IF(C146="CONTAGEM",IFERROR(VLOOKUP(B146&amp;"|"&amp;C146,'PRODUTO 02'!$C$6:$N$88,9,FALSE),"NÃO HOUVE"),IF(C146="SALDO DO DIA",VLOOKUP(B146&amp;"|"&amp;C146,'PRODUTO 02'!$C$6:$N$88,11,FALSE),IF(C146="COMPRA",SUMIF('PRODUTO 02'!$C$6:$C$88,B146&amp;"|"&amp;C146,'PRODUTO 02'!$E$6:$E$88),SUMIF('PRODUTO 02'!$C$6:$C$88,B146&amp;"|"&amp;C146,'PRODUTO 02'!$I$6:$I$88))))</f>
        <v>700</v>
      </c>
      <c r="E146" s="102">
        <f>IF(C146="CONTAGEM",IFERROR(VLOOKUP(B146&amp;"|"&amp;C146,'PRODUTO 02'!$C$6:$N$88,10,FALSE),"NÃO HOUVE"),IF(C146="SALDO DO DIA",VLOOKUP(B146&amp;"|"&amp;C146,'PRODUTO 02'!$C$6:$N$88,12,FALSE),IF(C146="COMPRA",SUMIF('PRODUTO 02'!$C$6:$C$88,B146&amp;"|"&amp;C146,'PRODUTO 02'!$F$6:$F$88),SUMIF('PRODUTO 02'!$C$6:$C$88,B146&amp;"|"&amp;C146,'PRODUTO 02'!$J$6:$J$88))))</f>
        <v>14</v>
      </c>
    </row>
    <row r="147" spans="2:5" x14ac:dyDescent="0.3">
      <c r="B147" s="53">
        <v>37676</v>
      </c>
      <c r="C147" s="98" t="s">
        <v>24</v>
      </c>
      <c r="D147" s="89">
        <f>IF(C147="CONTAGEM",IFERROR(VLOOKUP(B147&amp;"|"&amp;C147,'PRODUTO 02'!$C$6:$N$88,9,FALSE),"NÃO HOUVE"),IF(C147="SALDO DO DIA",VLOOKUP(B147&amp;"|"&amp;C147,'PRODUTO 02'!$C$6:$N$88,11,FALSE),IF(C147="COMPRA",SUMIF('PRODUTO 02'!$C$6:$C$88,B147&amp;"|"&amp;C147,'PRODUTO 02'!$E$6:$E$88),SUMIF('PRODUTO 02'!$C$6:$C$88,B147&amp;"|"&amp;C147,'PRODUTO 02'!$I$6:$I$88))))</f>
        <v>0</v>
      </c>
      <c r="E147" s="100">
        <f>IF(C147="CONTAGEM",IFERROR(VLOOKUP(B147&amp;"|"&amp;C147,'PRODUTO 02'!$C$6:$N$88,10,FALSE),"NÃO HOUVE"),IF(C147="SALDO DO DIA",VLOOKUP(B147&amp;"|"&amp;C147,'PRODUTO 02'!$C$6:$N$88,12,FALSE),IF(C147="COMPRA",SUMIF('PRODUTO 02'!$C$6:$C$88,B147&amp;"|"&amp;C147,'PRODUTO 02'!$F$6:$F$88),SUMIF('PRODUTO 02'!$C$6:$C$88,B147&amp;"|"&amp;C147,'PRODUTO 02'!$J$6:$J$88))))</f>
        <v>0</v>
      </c>
    </row>
    <row r="148" spans="2:5" ht="15" thickBot="1" x14ac:dyDescent="0.35">
      <c r="B148" s="106">
        <v>37676</v>
      </c>
      <c r="C148" s="107" t="s">
        <v>23</v>
      </c>
      <c r="D148" s="112">
        <f>IF(C148="CONTAGEM",IFERROR(VLOOKUP(B148&amp;"|"&amp;C148,'PRODUTO 02'!$C$6:$N$88,9,FALSE),"NÃO HOUVE"),IF(C148="SALDO DO DIA",VLOOKUP(B148&amp;"|"&amp;C148,'PRODUTO 02'!$C$6:$N$88,11,FALSE),IF(C148="COMPRA",SUMIF('PRODUTO 02'!$C$6:$C$88,B148&amp;"|"&amp;C148,'PRODUTO 02'!$E$6:$E$88),SUMIF('PRODUTO 02'!$C$6:$C$88,B148&amp;"|"&amp;C148,'PRODUTO 02'!$I$6:$I$88))))</f>
        <v>450</v>
      </c>
      <c r="E148" s="108">
        <f>IF(C148="CONTAGEM",IFERROR(VLOOKUP(B148&amp;"|"&amp;C148,'PRODUTO 02'!$C$6:$N$88,10,FALSE),"NÃO HOUVE"),IF(C148="SALDO DO DIA",VLOOKUP(B148&amp;"|"&amp;C148,'PRODUTO 02'!$C$6:$N$88,12,FALSE),IF(C148="COMPRA",SUMIF('PRODUTO 02'!$C$6:$C$88,B148&amp;"|"&amp;C148,'PRODUTO 02'!$F$6:$F$88),SUMIF('PRODUTO 02'!$C$6:$C$88,B148&amp;"|"&amp;C148,'PRODUTO 02'!$J$6:$J$88))))</f>
        <v>9</v>
      </c>
    </row>
    <row r="149" spans="2:5" x14ac:dyDescent="0.3">
      <c r="B149" s="103">
        <v>37677</v>
      </c>
      <c r="C149" s="104" t="s">
        <v>6</v>
      </c>
      <c r="D149" s="104" t="str">
        <f>IF(C149="CONTAGEM",IFERROR(VLOOKUP(B149&amp;"|"&amp;C149,'PRODUTO 02'!$C$6:$N$88,9,FALSE),"NÃO HOUVE"),IF(C149="SALDO DO DIA",VLOOKUP(B149&amp;"|"&amp;C149,'PRODUTO 02'!$C$6:$N$88,11,FALSE),IF(C149="COMPRA",SUMIF('PRODUTO 02'!$C$6:$C$88,B149&amp;"|"&amp;C149,'PRODUTO 02'!$E$6:$E$88),SUMIF('PRODUTO 02'!$C$6:$C$88,B149&amp;"|"&amp;C149,'PRODUTO 02'!$I$6:$I$88))))</f>
        <v>NÃO HOUVE</v>
      </c>
      <c r="E149" s="105" t="str">
        <f>IF(C149="CONTAGEM",IFERROR(VLOOKUP(B149&amp;"|"&amp;C149,'PRODUTO 02'!$C$6:$N$88,10,FALSE),"NÃO HOUVE"),IF(C149="SALDO DO DIA",VLOOKUP(B149&amp;"|"&amp;C149,'PRODUTO 02'!$C$6:$N$88,12,FALSE),IF(C149="COMPRA",SUMIF('PRODUTO 02'!$C$6:$C$88,B149&amp;"|"&amp;C149,'PRODUTO 02'!$F$6:$F$88),SUMIF('PRODUTO 02'!$C$6:$C$88,B149&amp;"|"&amp;C149,'PRODUTO 02'!$J$6:$J$88))))</f>
        <v>NÃO HOUVE</v>
      </c>
    </row>
    <row r="150" spans="2:5" x14ac:dyDescent="0.3">
      <c r="B150" s="101">
        <v>37677</v>
      </c>
      <c r="C150" s="99" t="s">
        <v>4</v>
      </c>
      <c r="D150" s="111">
        <f>IF(C150="CONTAGEM",IFERROR(VLOOKUP(B150&amp;"|"&amp;C150,'PRODUTO 02'!$C$6:$N$88,9,FALSE),"NÃO HOUVE"),IF(C150="SALDO DO DIA",VLOOKUP(B150&amp;"|"&amp;C150,'PRODUTO 02'!$C$6:$N$88,11,FALSE),IF(C150="COMPRA",SUMIF('PRODUTO 02'!$C$6:$C$88,B150&amp;"|"&amp;C150,'PRODUTO 02'!$E$6:$E$88),SUMIF('PRODUTO 02'!$C$6:$C$88,B150&amp;"|"&amp;C150,'PRODUTO 02'!$I$6:$I$88))))</f>
        <v>0</v>
      </c>
      <c r="E150" s="102">
        <f>IF(C150="CONTAGEM",IFERROR(VLOOKUP(B150&amp;"|"&amp;C150,'PRODUTO 02'!$C$6:$N$88,10,FALSE),"NÃO HOUVE"),IF(C150="SALDO DO DIA",VLOOKUP(B150&amp;"|"&amp;C150,'PRODUTO 02'!$C$6:$N$88,12,FALSE),IF(C150="COMPRA",SUMIF('PRODUTO 02'!$C$6:$C$88,B150&amp;"|"&amp;C150,'PRODUTO 02'!$F$6:$F$88),SUMIF('PRODUTO 02'!$C$6:$C$88,B150&amp;"|"&amp;C150,'PRODUTO 02'!$J$6:$J$88))))</f>
        <v>0</v>
      </c>
    </row>
    <row r="151" spans="2:5" x14ac:dyDescent="0.3">
      <c r="B151" s="53">
        <v>37677</v>
      </c>
      <c r="C151" s="98" t="s">
        <v>19</v>
      </c>
      <c r="D151" s="89">
        <f>IF(C151="CONTAGEM",IFERROR(VLOOKUP(B151&amp;"|"&amp;C151,'PRODUTO 02'!$C$6:$N$88,9,FALSE),"NÃO HOUVE"),IF(C151="SALDO DO DIA",VLOOKUP(B151&amp;"|"&amp;C151,'PRODUTO 02'!$C$6:$N$88,11,FALSE),IF(C151="COMPRA",SUMIF('PRODUTO 02'!$C$6:$C$88,B151&amp;"|"&amp;C151,'PRODUTO 02'!$E$6:$E$88),SUMIF('PRODUTO 02'!$C$6:$C$88,B151&amp;"|"&amp;C151,'PRODUTO 02'!$I$6:$I$88))))</f>
        <v>0</v>
      </c>
      <c r="E151" s="100">
        <f>IF(C151="CONTAGEM",IFERROR(VLOOKUP(B151&amp;"|"&amp;C151,'PRODUTO 02'!$C$6:$N$88,10,FALSE),"NÃO HOUVE"),IF(C151="SALDO DO DIA",VLOOKUP(B151&amp;"|"&amp;C151,'PRODUTO 02'!$C$6:$N$88,12,FALSE),IF(C151="COMPRA",SUMIF('PRODUTO 02'!$C$6:$C$88,B151&amp;"|"&amp;C151,'PRODUTO 02'!$F$6:$F$88),SUMIF('PRODUTO 02'!$C$6:$C$88,B151&amp;"|"&amp;C151,'PRODUTO 02'!$J$6:$J$88))))</f>
        <v>0</v>
      </c>
    </row>
    <row r="152" spans="2:5" x14ac:dyDescent="0.3">
      <c r="B152" s="101">
        <v>37677</v>
      </c>
      <c r="C152" s="99" t="s">
        <v>20</v>
      </c>
      <c r="D152" s="111">
        <f>IF(C152="CONTAGEM",IFERROR(VLOOKUP(B152&amp;"|"&amp;C152,'PRODUTO 02'!$C$6:$N$88,9,FALSE),"NÃO HOUVE"),IF(C152="SALDO DO DIA",VLOOKUP(B152&amp;"|"&amp;C152,'PRODUTO 02'!$C$6:$N$88,11,FALSE),IF(C152="COMPRA",SUMIF('PRODUTO 02'!$C$6:$C$88,B152&amp;"|"&amp;C152,'PRODUTO 02'!$E$6:$E$88),SUMIF('PRODUTO 02'!$C$6:$C$88,B152&amp;"|"&amp;C152,'PRODUTO 02'!$I$6:$I$88))))</f>
        <v>0</v>
      </c>
      <c r="E152" s="102">
        <f>IF(C152="CONTAGEM",IFERROR(VLOOKUP(B152&amp;"|"&amp;C152,'PRODUTO 02'!$C$6:$N$88,10,FALSE),"NÃO HOUVE"),IF(C152="SALDO DO DIA",VLOOKUP(B152&amp;"|"&amp;C152,'PRODUTO 02'!$C$6:$N$88,12,FALSE),IF(C152="COMPRA",SUMIF('PRODUTO 02'!$C$6:$C$88,B152&amp;"|"&amp;C152,'PRODUTO 02'!$F$6:$F$88),SUMIF('PRODUTO 02'!$C$6:$C$88,B152&amp;"|"&amp;C152,'PRODUTO 02'!$J$6:$J$88))))</f>
        <v>0</v>
      </c>
    </row>
    <row r="153" spans="2:5" x14ac:dyDescent="0.3">
      <c r="B153" s="53">
        <v>37677</v>
      </c>
      <c r="C153" s="98" t="s">
        <v>24</v>
      </c>
      <c r="D153" s="89">
        <f>IF(C153="CONTAGEM",IFERROR(VLOOKUP(B153&amp;"|"&amp;C153,'PRODUTO 02'!$C$6:$N$88,9,FALSE),"NÃO HOUVE"),IF(C153="SALDO DO DIA",VLOOKUP(B153&amp;"|"&amp;C153,'PRODUTO 02'!$C$6:$N$88,11,FALSE),IF(C153="COMPRA",SUMIF('PRODUTO 02'!$C$6:$C$88,B153&amp;"|"&amp;C153,'PRODUTO 02'!$E$6:$E$88),SUMIF('PRODUTO 02'!$C$6:$C$88,B153&amp;"|"&amp;C153,'PRODUTO 02'!$I$6:$I$88))))</f>
        <v>0</v>
      </c>
      <c r="E153" s="100">
        <f>IF(C153="CONTAGEM",IFERROR(VLOOKUP(B153&amp;"|"&amp;C153,'PRODUTO 02'!$C$6:$N$88,10,FALSE),"NÃO HOUVE"),IF(C153="SALDO DO DIA",VLOOKUP(B153&amp;"|"&amp;C153,'PRODUTO 02'!$C$6:$N$88,12,FALSE),IF(C153="COMPRA",SUMIF('PRODUTO 02'!$C$6:$C$88,B153&amp;"|"&amp;C153,'PRODUTO 02'!$F$6:$F$88),SUMIF('PRODUTO 02'!$C$6:$C$88,B153&amp;"|"&amp;C153,'PRODUTO 02'!$J$6:$J$88))))</f>
        <v>0</v>
      </c>
    </row>
    <row r="154" spans="2:5" ht="15" thickBot="1" x14ac:dyDescent="0.35">
      <c r="B154" s="106">
        <v>37677</v>
      </c>
      <c r="C154" s="107" t="s">
        <v>23</v>
      </c>
      <c r="D154" s="112">
        <f>IF(C154="CONTAGEM",IFERROR(VLOOKUP(B154&amp;"|"&amp;C154,'PRODUTO 02'!$C$6:$N$88,9,FALSE),"NÃO HOUVE"),IF(C154="SALDO DO DIA",VLOOKUP(B154&amp;"|"&amp;C154,'PRODUTO 02'!$C$6:$N$88,11,FALSE),IF(C154="COMPRA",SUMIF('PRODUTO 02'!$C$6:$C$88,B154&amp;"|"&amp;C154,'PRODUTO 02'!$E$6:$E$88),SUMIF('PRODUTO 02'!$C$6:$C$88,B154&amp;"|"&amp;C154,'PRODUTO 02'!$I$6:$I$88))))</f>
        <v>450</v>
      </c>
      <c r="E154" s="108">
        <f>IF(C154="CONTAGEM",IFERROR(VLOOKUP(B154&amp;"|"&amp;C154,'PRODUTO 02'!$C$6:$N$88,10,FALSE),"NÃO HOUVE"),IF(C154="SALDO DO DIA",VLOOKUP(B154&amp;"|"&amp;C154,'PRODUTO 02'!$C$6:$N$88,12,FALSE),IF(C154="COMPRA",SUMIF('PRODUTO 02'!$C$6:$C$88,B154&amp;"|"&amp;C154,'PRODUTO 02'!$F$6:$F$88),SUMIF('PRODUTO 02'!$C$6:$C$88,B154&amp;"|"&amp;C154,'PRODUTO 02'!$J$6:$J$88))))</f>
        <v>9</v>
      </c>
    </row>
    <row r="155" spans="2:5" x14ac:dyDescent="0.3">
      <c r="B155" s="103">
        <v>37678</v>
      </c>
      <c r="C155" s="104" t="s">
        <v>6</v>
      </c>
      <c r="D155" s="104" t="str">
        <f>IF(C155="CONTAGEM",IFERROR(VLOOKUP(B155&amp;"|"&amp;C155,'PRODUTO 02'!$C$6:$N$88,9,FALSE),"NÃO HOUVE"),IF(C155="SALDO DO DIA",VLOOKUP(B155&amp;"|"&amp;C155,'PRODUTO 02'!$C$6:$N$88,11,FALSE),IF(C155="COMPRA",SUMIF('PRODUTO 02'!$C$6:$C$88,B155&amp;"|"&amp;C155,'PRODUTO 02'!$E$6:$E$88),SUMIF('PRODUTO 02'!$C$6:$C$88,B155&amp;"|"&amp;C155,'PRODUTO 02'!$I$6:$I$88))))</f>
        <v>NÃO HOUVE</v>
      </c>
      <c r="E155" s="105" t="str">
        <f>IF(C155="CONTAGEM",IFERROR(VLOOKUP(B155&amp;"|"&amp;C155,'PRODUTO 02'!$C$6:$N$88,10,FALSE),"NÃO HOUVE"),IF(C155="SALDO DO DIA",VLOOKUP(B155&amp;"|"&amp;C155,'PRODUTO 02'!$C$6:$N$88,12,FALSE),IF(C155="COMPRA",SUMIF('PRODUTO 02'!$C$6:$C$88,B155&amp;"|"&amp;C155,'PRODUTO 02'!$F$6:$F$88),SUMIF('PRODUTO 02'!$C$6:$C$88,B155&amp;"|"&amp;C155,'PRODUTO 02'!$J$6:$J$88))))</f>
        <v>NÃO HOUVE</v>
      </c>
    </row>
    <row r="156" spans="2:5" x14ac:dyDescent="0.3">
      <c r="B156" s="101">
        <v>37678</v>
      </c>
      <c r="C156" s="99" t="s">
        <v>4</v>
      </c>
      <c r="D156" s="111">
        <f>IF(C156="CONTAGEM",IFERROR(VLOOKUP(B156&amp;"|"&amp;C156,'PRODUTO 02'!$C$6:$N$88,9,FALSE),"NÃO HOUVE"),IF(C156="SALDO DO DIA",VLOOKUP(B156&amp;"|"&amp;C156,'PRODUTO 02'!$C$6:$N$88,11,FALSE),IF(C156="COMPRA",SUMIF('PRODUTO 02'!$C$6:$C$88,B156&amp;"|"&amp;C156,'PRODUTO 02'!$E$6:$E$88),SUMIF('PRODUTO 02'!$C$6:$C$88,B156&amp;"|"&amp;C156,'PRODUTO 02'!$I$6:$I$88))))</f>
        <v>0</v>
      </c>
      <c r="E156" s="102">
        <f>IF(C156="CONTAGEM",IFERROR(VLOOKUP(B156&amp;"|"&amp;C156,'PRODUTO 02'!$C$6:$N$88,10,FALSE),"NÃO HOUVE"),IF(C156="SALDO DO DIA",VLOOKUP(B156&amp;"|"&amp;C156,'PRODUTO 02'!$C$6:$N$88,12,FALSE),IF(C156="COMPRA",SUMIF('PRODUTO 02'!$C$6:$C$88,B156&amp;"|"&amp;C156,'PRODUTO 02'!$F$6:$F$88),SUMIF('PRODUTO 02'!$C$6:$C$88,B156&amp;"|"&amp;C156,'PRODUTO 02'!$J$6:$J$88))))</f>
        <v>0</v>
      </c>
    </row>
    <row r="157" spans="2:5" x14ac:dyDescent="0.3">
      <c r="B157" s="53">
        <v>37678</v>
      </c>
      <c r="C157" s="98" t="s">
        <v>19</v>
      </c>
      <c r="D157" s="89">
        <f>IF(C157="CONTAGEM",IFERROR(VLOOKUP(B157&amp;"|"&amp;C157,'PRODUTO 02'!$C$6:$N$88,9,FALSE),"NÃO HOUVE"),IF(C157="SALDO DO DIA",VLOOKUP(B157&amp;"|"&amp;C157,'PRODUTO 02'!$C$6:$N$88,11,FALSE),IF(C157="COMPRA",SUMIF('PRODUTO 02'!$C$6:$C$88,B157&amp;"|"&amp;C157,'PRODUTO 02'!$E$6:$E$88),SUMIF('PRODUTO 02'!$C$6:$C$88,B157&amp;"|"&amp;C157,'PRODUTO 02'!$I$6:$I$88))))</f>
        <v>0</v>
      </c>
      <c r="E157" s="100">
        <f>IF(C157="CONTAGEM",IFERROR(VLOOKUP(B157&amp;"|"&amp;C157,'PRODUTO 02'!$C$6:$N$88,10,FALSE),"NÃO HOUVE"),IF(C157="SALDO DO DIA",VLOOKUP(B157&amp;"|"&amp;C157,'PRODUTO 02'!$C$6:$N$88,12,FALSE),IF(C157="COMPRA",SUMIF('PRODUTO 02'!$C$6:$C$88,B157&amp;"|"&amp;C157,'PRODUTO 02'!$F$6:$F$88),SUMIF('PRODUTO 02'!$C$6:$C$88,B157&amp;"|"&amp;C157,'PRODUTO 02'!$J$6:$J$88))))</f>
        <v>0</v>
      </c>
    </row>
    <row r="158" spans="2:5" x14ac:dyDescent="0.3">
      <c r="B158" s="101">
        <v>37678</v>
      </c>
      <c r="C158" s="99" t="s">
        <v>20</v>
      </c>
      <c r="D158" s="111">
        <f>IF(C158="CONTAGEM",IFERROR(VLOOKUP(B158&amp;"|"&amp;C158,'PRODUTO 02'!$C$6:$N$88,9,FALSE),"NÃO HOUVE"),IF(C158="SALDO DO DIA",VLOOKUP(B158&amp;"|"&amp;C158,'PRODUTO 02'!$C$6:$N$88,11,FALSE),IF(C158="COMPRA",SUMIF('PRODUTO 02'!$C$6:$C$88,B158&amp;"|"&amp;C158,'PRODUTO 02'!$E$6:$E$88),SUMIF('PRODUTO 02'!$C$6:$C$88,B158&amp;"|"&amp;C158,'PRODUTO 02'!$I$6:$I$88))))</f>
        <v>300</v>
      </c>
      <c r="E158" s="102">
        <f>IF(C158="CONTAGEM",IFERROR(VLOOKUP(B158&amp;"|"&amp;C158,'PRODUTO 02'!$C$6:$N$88,10,FALSE),"NÃO HOUVE"),IF(C158="SALDO DO DIA",VLOOKUP(B158&amp;"|"&amp;C158,'PRODUTO 02'!$C$6:$N$88,12,FALSE),IF(C158="COMPRA",SUMIF('PRODUTO 02'!$C$6:$C$88,B158&amp;"|"&amp;C158,'PRODUTO 02'!$F$6:$F$88),SUMIF('PRODUTO 02'!$C$6:$C$88,B158&amp;"|"&amp;C158,'PRODUTO 02'!$J$6:$J$88))))</f>
        <v>6</v>
      </c>
    </row>
    <row r="159" spans="2:5" x14ac:dyDescent="0.3">
      <c r="B159" s="53">
        <v>37678</v>
      </c>
      <c r="C159" s="98" t="s">
        <v>24</v>
      </c>
      <c r="D159" s="89">
        <f>IF(C159="CONTAGEM",IFERROR(VLOOKUP(B159&amp;"|"&amp;C159,'PRODUTO 02'!$C$6:$N$88,9,FALSE),"NÃO HOUVE"),IF(C159="SALDO DO DIA",VLOOKUP(B159&amp;"|"&amp;C159,'PRODUTO 02'!$C$6:$N$88,11,FALSE),IF(C159="COMPRA",SUMIF('PRODUTO 02'!$C$6:$C$88,B159&amp;"|"&amp;C159,'PRODUTO 02'!$E$6:$E$88),SUMIF('PRODUTO 02'!$C$6:$C$88,B159&amp;"|"&amp;C159,'PRODUTO 02'!$I$6:$I$88))))</f>
        <v>0</v>
      </c>
      <c r="E159" s="100">
        <f>IF(C159="CONTAGEM",IFERROR(VLOOKUP(B159&amp;"|"&amp;C159,'PRODUTO 02'!$C$6:$N$88,10,FALSE),"NÃO HOUVE"),IF(C159="SALDO DO DIA",VLOOKUP(B159&amp;"|"&amp;C159,'PRODUTO 02'!$C$6:$N$88,12,FALSE),IF(C159="COMPRA",SUMIF('PRODUTO 02'!$C$6:$C$88,B159&amp;"|"&amp;C159,'PRODUTO 02'!$F$6:$F$88),SUMIF('PRODUTO 02'!$C$6:$C$88,B159&amp;"|"&amp;C159,'PRODUTO 02'!$J$6:$J$88))))</f>
        <v>0</v>
      </c>
    </row>
    <row r="160" spans="2:5" ht="15" thickBot="1" x14ac:dyDescent="0.35">
      <c r="B160" s="106">
        <v>37678</v>
      </c>
      <c r="C160" s="107" t="s">
        <v>23</v>
      </c>
      <c r="D160" s="112">
        <f>IF(C160="CONTAGEM",IFERROR(VLOOKUP(B160&amp;"|"&amp;C160,'PRODUTO 02'!$C$6:$N$88,9,FALSE),"NÃO HOUVE"),IF(C160="SALDO DO DIA",VLOOKUP(B160&amp;"|"&amp;C160,'PRODUTO 02'!$C$6:$N$88,11,FALSE),IF(C160="COMPRA",SUMIF('PRODUTO 02'!$C$6:$C$88,B160&amp;"|"&amp;C160,'PRODUTO 02'!$E$6:$E$88),SUMIF('PRODUTO 02'!$C$6:$C$88,B160&amp;"|"&amp;C160,'PRODUTO 02'!$I$6:$I$88))))</f>
        <v>150</v>
      </c>
      <c r="E160" s="108">
        <f>IF(C160="CONTAGEM",IFERROR(VLOOKUP(B160&amp;"|"&amp;C160,'PRODUTO 02'!$C$6:$N$88,10,FALSE),"NÃO HOUVE"),IF(C160="SALDO DO DIA",VLOOKUP(B160&amp;"|"&amp;C160,'PRODUTO 02'!$C$6:$N$88,12,FALSE),IF(C160="COMPRA",SUMIF('PRODUTO 02'!$C$6:$C$88,B160&amp;"|"&amp;C160,'PRODUTO 02'!$F$6:$F$88),SUMIF('PRODUTO 02'!$C$6:$C$88,B160&amp;"|"&amp;C160,'PRODUTO 02'!$J$6:$J$88))))</f>
        <v>3</v>
      </c>
    </row>
    <row r="161" spans="2:5" x14ac:dyDescent="0.3">
      <c r="B161" s="103">
        <v>37679</v>
      </c>
      <c r="C161" s="104" t="s">
        <v>6</v>
      </c>
      <c r="D161" s="104" t="str">
        <f>IF(C161="CONTAGEM",IFERROR(VLOOKUP(B161&amp;"|"&amp;C161,'PRODUTO 02'!$C$6:$N$88,9,FALSE),"NÃO HOUVE"),IF(C161="SALDO DO DIA",VLOOKUP(B161&amp;"|"&amp;C161,'PRODUTO 02'!$C$6:$N$88,11,FALSE),IF(C161="COMPRA",SUMIF('PRODUTO 02'!$C$6:$C$88,B161&amp;"|"&amp;C161,'PRODUTO 02'!$E$6:$E$88),SUMIF('PRODUTO 02'!$C$6:$C$88,B161&amp;"|"&amp;C161,'PRODUTO 02'!$I$6:$I$88))))</f>
        <v>NÃO HOUVE</v>
      </c>
      <c r="E161" s="105" t="str">
        <f>IF(C161="CONTAGEM",IFERROR(VLOOKUP(B161&amp;"|"&amp;C161,'PRODUTO 02'!$C$6:$N$88,10,FALSE),"NÃO HOUVE"),IF(C161="SALDO DO DIA",VLOOKUP(B161&amp;"|"&amp;C161,'PRODUTO 02'!$C$6:$N$88,12,FALSE),IF(C161="COMPRA",SUMIF('PRODUTO 02'!$C$6:$C$88,B161&amp;"|"&amp;C161,'PRODUTO 02'!$F$6:$F$88),SUMIF('PRODUTO 02'!$C$6:$C$88,B161&amp;"|"&amp;C161,'PRODUTO 02'!$J$6:$J$88))))</f>
        <v>NÃO HOUVE</v>
      </c>
    </row>
    <row r="162" spans="2:5" x14ac:dyDescent="0.3">
      <c r="B162" s="101">
        <v>37679</v>
      </c>
      <c r="C162" s="99" t="s">
        <v>4</v>
      </c>
      <c r="D162" s="111">
        <f>IF(C162="CONTAGEM",IFERROR(VLOOKUP(B162&amp;"|"&amp;C162,'PRODUTO 02'!$C$6:$N$88,9,FALSE),"NÃO HOUVE"),IF(C162="SALDO DO DIA",VLOOKUP(B162&amp;"|"&amp;C162,'PRODUTO 02'!$C$6:$N$88,11,FALSE),IF(C162="COMPRA",SUMIF('PRODUTO 02'!$C$6:$C$88,B162&amp;"|"&amp;C162,'PRODUTO 02'!$E$6:$E$88),SUMIF('PRODUTO 02'!$C$6:$C$88,B162&amp;"|"&amp;C162,'PRODUTO 02'!$I$6:$I$88))))</f>
        <v>0</v>
      </c>
      <c r="E162" s="102">
        <f>IF(C162="CONTAGEM",IFERROR(VLOOKUP(B162&amp;"|"&amp;C162,'PRODUTO 02'!$C$6:$N$88,10,FALSE),"NÃO HOUVE"),IF(C162="SALDO DO DIA",VLOOKUP(B162&amp;"|"&amp;C162,'PRODUTO 02'!$C$6:$N$88,12,FALSE),IF(C162="COMPRA",SUMIF('PRODUTO 02'!$C$6:$C$88,B162&amp;"|"&amp;C162,'PRODUTO 02'!$F$6:$F$88),SUMIF('PRODUTO 02'!$C$6:$C$88,B162&amp;"|"&amp;C162,'PRODUTO 02'!$J$6:$J$88))))</f>
        <v>0</v>
      </c>
    </row>
    <row r="163" spans="2:5" x14ac:dyDescent="0.3">
      <c r="B163" s="53">
        <v>37679</v>
      </c>
      <c r="C163" s="98" t="s">
        <v>19</v>
      </c>
      <c r="D163" s="89">
        <f>IF(C163="CONTAGEM",IFERROR(VLOOKUP(B163&amp;"|"&amp;C163,'PRODUTO 02'!$C$6:$N$88,9,FALSE),"NÃO HOUVE"),IF(C163="SALDO DO DIA",VLOOKUP(B163&amp;"|"&amp;C163,'PRODUTO 02'!$C$6:$N$88,11,FALSE),IF(C163="COMPRA",SUMIF('PRODUTO 02'!$C$6:$C$88,B163&amp;"|"&amp;C163,'PRODUTO 02'!$E$6:$E$88),SUMIF('PRODUTO 02'!$C$6:$C$88,B163&amp;"|"&amp;C163,'PRODUTO 02'!$I$6:$I$88))))</f>
        <v>0</v>
      </c>
      <c r="E163" s="100">
        <f>IF(C163="CONTAGEM",IFERROR(VLOOKUP(B163&amp;"|"&amp;C163,'PRODUTO 02'!$C$6:$N$88,10,FALSE),"NÃO HOUVE"),IF(C163="SALDO DO DIA",VLOOKUP(B163&amp;"|"&amp;C163,'PRODUTO 02'!$C$6:$N$88,12,FALSE),IF(C163="COMPRA",SUMIF('PRODUTO 02'!$C$6:$C$88,B163&amp;"|"&amp;C163,'PRODUTO 02'!$F$6:$F$88),SUMIF('PRODUTO 02'!$C$6:$C$88,B163&amp;"|"&amp;C163,'PRODUTO 02'!$J$6:$J$88))))</f>
        <v>0</v>
      </c>
    </row>
    <row r="164" spans="2:5" x14ac:dyDescent="0.3">
      <c r="B164" s="101">
        <v>37679</v>
      </c>
      <c r="C164" s="99" t="s">
        <v>20</v>
      </c>
      <c r="D164" s="111">
        <f>IF(C164="CONTAGEM",IFERROR(VLOOKUP(B164&amp;"|"&amp;C164,'PRODUTO 02'!$C$6:$N$88,9,FALSE),"NÃO HOUVE"),IF(C164="SALDO DO DIA",VLOOKUP(B164&amp;"|"&amp;C164,'PRODUTO 02'!$C$6:$N$88,11,FALSE),IF(C164="COMPRA",SUMIF('PRODUTO 02'!$C$6:$C$88,B164&amp;"|"&amp;C164,'PRODUTO 02'!$E$6:$E$88),SUMIF('PRODUTO 02'!$C$6:$C$88,B164&amp;"|"&amp;C164,'PRODUTO 02'!$I$6:$I$88))))</f>
        <v>0</v>
      </c>
      <c r="E164" s="102">
        <f>IF(C164="CONTAGEM",IFERROR(VLOOKUP(B164&amp;"|"&amp;C164,'PRODUTO 02'!$C$6:$N$88,10,FALSE),"NÃO HOUVE"),IF(C164="SALDO DO DIA",VLOOKUP(B164&amp;"|"&amp;C164,'PRODUTO 02'!$C$6:$N$88,12,FALSE),IF(C164="COMPRA",SUMIF('PRODUTO 02'!$C$6:$C$88,B164&amp;"|"&amp;C164,'PRODUTO 02'!$F$6:$F$88),SUMIF('PRODUTO 02'!$C$6:$C$88,B164&amp;"|"&amp;C164,'PRODUTO 02'!$J$6:$J$88))))</f>
        <v>0</v>
      </c>
    </row>
    <row r="165" spans="2:5" x14ac:dyDescent="0.3">
      <c r="B165" s="53">
        <v>37679</v>
      </c>
      <c r="C165" s="98" t="s">
        <v>24</v>
      </c>
      <c r="D165" s="89">
        <f>IF(C165="CONTAGEM",IFERROR(VLOOKUP(B165&amp;"|"&amp;C165,'PRODUTO 02'!$C$6:$N$88,9,FALSE),"NÃO HOUVE"),IF(C165="SALDO DO DIA",VLOOKUP(B165&amp;"|"&amp;C165,'PRODUTO 02'!$C$6:$N$88,11,FALSE),IF(C165="COMPRA",SUMIF('PRODUTO 02'!$C$6:$C$88,B165&amp;"|"&amp;C165,'PRODUTO 02'!$E$6:$E$88),SUMIF('PRODUTO 02'!$C$6:$C$88,B165&amp;"|"&amp;C165,'PRODUTO 02'!$I$6:$I$88))))</f>
        <v>0</v>
      </c>
      <c r="E165" s="100">
        <f>IF(C165="CONTAGEM",IFERROR(VLOOKUP(B165&amp;"|"&amp;C165,'PRODUTO 02'!$C$6:$N$88,10,FALSE),"NÃO HOUVE"),IF(C165="SALDO DO DIA",VLOOKUP(B165&amp;"|"&amp;C165,'PRODUTO 02'!$C$6:$N$88,12,FALSE),IF(C165="COMPRA",SUMIF('PRODUTO 02'!$C$6:$C$88,B165&amp;"|"&amp;C165,'PRODUTO 02'!$F$6:$F$88),SUMIF('PRODUTO 02'!$C$6:$C$88,B165&amp;"|"&amp;C165,'PRODUTO 02'!$J$6:$J$88))))</f>
        <v>0</v>
      </c>
    </row>
    <row r="166" spans="2:5" ht="15" thickBot="1" x14ac:dyDescent="0.35">
      <c r="B166" s="106">
        <v>37679</v>
      </c>
      <c r="C166" s="107" t="s">
        <v>23</v>
      </c>
      <c r="D166" s="112">
        <f>IF(C166="CONTAGEM",IFERROR(VLOOKUP(B166&amp;"|"&amp;C166,'PRODUTO 02'!$C$6:$N$88,9,FALSE),"NÃO HOUVE"),IF(C166="SALDO DO DIA",VLOOKUP(B166&amp;"|"&amp;C166,'PRODUTO 02'!$C$6:$N$88,11,FALSE),IF(C166="COMPRA",SUMIF('PRODUTO 02'!$C$6:$C$88,B166&amp;"|"&amp;C166,'PRODUTO 02'!$E$6:$E$88),SUMIF('PRODUTO 02'!$C$6:$C$88,B166&amp;"|"&amp;C166,'PRODUTO 02'!$I$6:$I$88))))</f>
        <v>150</v>
      </c>
      <c r="E166" s="108">
        <f>IF(C166="CONTAGEM",IFERROR(VLOOKUP(B166&amp;"|"&amp;C166,'PRODUTO 02'!$C$6:$N$88,10,FALSE),"NÃO HOUVE"),IF(C166="SALDO DO DIA",VLOOKUP(B166&amp;"|"&amp;C166,'PRODUTO 02'!$C$6:$N$88,12,FALSE),IF(C166="COMPRA",SUMIF('PRODUTO 02'!$C$6:$C$88,B166&amp;"|"&amp;C166,'PRODUTO 02'!$F$6:$F$88),SUMIF('PRODUTO 02'!$C$6:$C$88,B166&amp;"|"&amp;C166,'PRODUTO 02'!$J$6:$J$88))))</f>
        <v>3</v>
      </c>
    </row>
    <row r="167" spans="2:5" x14ac:dyDescent="0.3">
      <c r="B167" s="103">
        <v>37680</v>
      </c>
      <c r="C167" s="104" t="s">
        <v>6</v>
      </c>
      <c r="D167" s="104" t="str">
        <f>IF(C167="CONTAGEM",IFERROR(VLOOKUP(B167&amp;"|"&amp;C167,'PRODUTO 02'!$C$6:$N$88,9,FALSE),"NÃO HOUVE"),IF(C167="SALDO DO DIA",VLOOKUP(B167&amp;"|"&amp;C167,'PRODUTO 02'!$C$6:$N$88,11,FALSE),IF(C167="COMPRA",SUMIF('PRODUTO 02'!$C$6:$C$88,B167&amp;"|"&amp;C167,'PRODUTO 02'!$E$6:$E$88),SUMIF('PRODUTO 02'!$C$6:$C$88,B167&amp;"|"&amp;C167,'PRODUTO 02'!$I$6:$I$88))))</f>
        <v>NÃO HOUVE</v>
      </c>
      <c r="E167" s="105" t="str">
        <f>IF(C167="CONTAGEM",IFERROR(VLOOKUP(B167&amp;"|"&amp;C167,'PRODUTO 02'!$C$6:$N$88,10,FALSE),"NÃO HOUVE"),IF(C167="SALDO DO DIA",VLOOKUP(B167&amp;"|"&amp;C167,'PRODUTO 02'!$C$6:$N$88,12,FALSE),IF(C167="COMPRA",SUMIF('PRODUTO 02'!$C$6:$C$88,B167&amp;"|"&amp;C167,'PRODUTO 02'!$F$6:$F$88),SUMIF('PRODUTO 02'!$C$6:$C$88,B167&amp;"|"&amp;C167,'PRODUTO 02'!$J$6:$J$88))))</f>
        <v>NÃO HOUVE</v>
      </c>
    </row>
    <row r="168" spans="2:5" x14ac:dyDescent="0.3">
      <c r="B168" s="101">
        <v>37680</v>
      </c>
      <c r="C168" s="99" t="s">
        <v>4</v>
      </c>
      <c r="D168" s="111">
        <f>IF(C168="CONTAGEM",IFERROR(VLOOKUP(B168&amp;"|"&amp;C168,'PRODUTO 02'!$C$6:$N$88,9,FALSE),"NÃO HOUVE"),IF(C168="SALDO DO DIA",VLOOKUP(B168&amp;"|"&amp;C168,'PRODUTO 02'!$C$6:$N$88,11,FALSE),IF(C168="COMPRA",SUMIF('PRODUTO 02'!$C$6:$C$88,B168&amp;"|"&amp;C168,'PRODUTO 02'!$E$6:$E$88),SUMIF('PRODUTO 02'!$C$6:$C$88,B168&amp;"|"&amp;C168,'PRODUTO 02'!$I$6:$I$88))))</f>
        <v>2750</v>
      </c>
      <c r="E168" s="102">
        <f>IF(C168="CONTAGEM",IFERROR(VLOOKUP(B168&amp;"|"&amp;C168,'PRODUTO 02'!$C$6:$N$88,10,FALSE),"NÃO HOUVE"),IF(C168="SALDO DO DIA",VLOOKUP(B168&amp;"|"&amp;C168,'PRODUTO 02'!$C$6:$N$88,12,FALSE),IF(C168="COMPRA",SUMIF('PRODUTO 02'!$C$6:$C$88,B168&amp;"|"&amp;C168,'PRODUTO 02'!$F$6:$F$88),SUMIF('PRODUTO 02'!$C$6:$C$88,B168&amp;"|"&amp;C168,'PRODUTO 02'!$J$6:$J$88))))</f>
        <v>55</v>
      </c>
    </row>
    <row r="169" spans="2:5" x14ac:dyDescent="0.3">
      <c r="B169" s="53">
        <v>37680</v>
      </c>
      <c r="C169" s="98" t="s">
        <v>19</v>
      </c>
      <c r="D169" s="89">
        <f>IF(C169="CONTAGEM",IFERROR(VLOOKUP(B169&amp;"|"&amp;C169,'PRODUTO 02'!$C$6:$N$88,9,FALSE),"NÃO HOUVE"),IF(C169="SALDO DO DIA",VLOOKUP(B169&amp;"|"&amp;C169,'PRODUTO 02'!$C$6:$N$88,11,FALSE),IF(C169="COMPRA",SUMIF('PRODUTO 02'!$C$6:$C$88,B169&amp;"|"&amp;C169,'PRODUTO 02'!$E$6:$E$88),SUMIF('PRODUTO 02'!$C$6:$C$88,B169&amp;"|"&amp;C169,'PRODUTO 02'!$I$6:$I$88))))</f>
        <v>12750</v>
      </c>
      <c r="E169" s="100">
        <f>IF(C169="CONTAGEM",IFERROR(VLOOKUP(B169&amp;"|"&amp;C169,'PRODUTO 02'!$C$6:$N$88,10,FALSE),"NÃO HOUVE"),IF(C169="SALDO DO DIA",VLOOKUP(B169&amp;"|"&amp;C169,'PRODUTO 02'!$C$6:$N$88,12,FALSE),IF(C169="COMPRA",SUMIF('PRODUTO 02'!$C$6:$C$88,B169&amp;"|"&amp;C169,'PRODUTO 02'!$F$6:$F$88),SUMIF('PRODUTO 02'!$C$6:$C$88,B169&amp;"|"&amp;C169,'PRODUTO 02'!$J$6:$J$88))))</f>
        <v>255</v>
      </c>
    </row>
    <row r="170" spans="2:5" x14ac:dyDescent="0.3">
      <c r="B170" s="101">
        <v>37680</v>
      </c>
      <c r="C170" s="99" t="s">
        <v>20</v>
      </c>
      <c r="D170" s="111">
        <f>IF(C170="CONTAGEM",IFERROR(VLOOKUP(B170&amp;"|"&amp;C170,'PRODUTO 02'!$C$6:$N$88,9,FALSE),"NÃO HOUVE"),IF(C170="SALDO DO DIA",VLOOKUP(B170&amp;"|"&amp;C170,'PRODUTO 02'!$C$6:$N$88,11,FALSE),IF(C170="COMPRA",SUMIF('PRODUTO 02'!$C$6:$C$88,B170&amp;"|"&amp;C170,'PRODUTO 02'!$E$6:$E$88),SUMIF('PRODUTO 02'!$C$6:$C$88,B170&amp;"|"&amp;C170,'PRODUTO 02'!$I$6:$I$88))))</f>
        <v>0</v>
      </c>
      <c r="E170" s="102">
        <f>IF(C170="CONTAGEM",IFERROR(VLOOKUP(B170&amp;"|"&amp;C170,'PRODUTO 02'!$C$6:$N$88,10,FALSE),"NÃO HOUVE"),IF(C170="SALDO DO DIA",VLOOKUP(B170&amp;"|"&amp;C170,'PRODUTO 02'!$C$6:$N$88,12,FALSE),IF(C170="COMPRA",SUMIF('PRODUTO 02'!$C$6:$C$88,B170&amp;"|"&amp;C170,'PRODUTO 02'!$F$6:$F$88),SUMIF('PRODUTO 02'!$C$6:$C$88,B170&amp;"|"&amp;C170,'PRODUTO 02'!$J$6:$J$88))))</f>
        <v>0</v>
      </c>
    </row>
    <row r="171" spans="2:5" x14ac:dyDescent="0.3">
      <c r="B171" s="53">
        <v>37680</v>
      </c>
      <c r="C171" s="98" t="s">
        <v>24</v>
      </c>
      <c r="D171" s="89">
        <f>IF(C171="CONTAGEM",IFERROR(VLOOKUP(B171&amp;"|"&amp;C171,'PRODUTO 02'!$C$6:$N$88,9,FALSE),"NÃO HOUVE"),IF(C171="SALDO DO DIA",VLOOKUP(B171&amp;"|"&amp;C171,'PRODUTO 02'!$C$6:$N$88,11,FALSE),IF(C171="COMPRA",SUMIF('PRODUTO 02'!$C$6:$C$88,B171&amp;"|"&amp;C171,'PRODUTO 02'!$E$6:$E$88),SUMIF('PRODUTO 02'!$C$6:$C$88,B171&amp;"|"&amp;C171,'PRODUTO 02'!$I$6:$I$88))))</f>
        <v>0</v>
      </c>
      <c r="E171" s="100">
        <f>IF(C171="CONTAGEM",IFERROR(VLOOKUP(B171&amp;"|"&amp;C171,'PRODUTO 02'!$C$6:$N$88,10,FALSE),"NÃO HOUVE"),IF(C171="SALDO DO DIA",VLOOKUP(B171&amp;"|"&amp;C171,'PRODUTO 02'!$C$6:$N$88,12,FALSE),IF(C171="COMPRA",SUMIF('PRODUTO 02'!$C$6:$C$88,B171&amp;"|"&amp;C171,'PRODUTO 02'!$F$6:$F$88),SUMIF('PRODUTO 02'!$C$6:$C$88,B171&amp;"|"&amp;C171,'PRODUTO 02'!$J$6:$J$88))))</f>
        <v>0</v>
      </c>
    </row>
    <row r="172" spans="2:5" ht="15" thickBot="1" x14ac:dyDescent="0.35">
      <c r="B172" s="106">
        <v>37680</v>
      </c>
      <c r="C172" s="107" t="s">
        <v>23</v>
      </c>
      <c r="D172" s="112">
        <f>IF(C172="CONTAGEM",IFERROR(VLOOKUP(B172&amp;"|"&amp;C172,'PRODUTO 02'!$C$6:$N$88,9,FALSE),"NÃO HOUVE"),IF(C172="SALDO DO DIA",VLOOKUP(B172&amp;"|"&amp;C172,'PRODUTO 02'!$C$6:$N$88,11,FALSE),IF(C172="COMPRA",SUMIF('PRODUTO 02'!$C$6:$C$88,B172&amp;"|"&amp;C172,'PRODUTO 02'!$E$6:$E$88),SUMIF('PRODUTO 02'!$C$6:$C$88,B172&amp;"|"&amp;C172,'PRODUTO 02'!$I$6:$I$88))))</f>
        <v>10150</v>
      </c>
      <c r="E172" s="108">
        <f>IF(C172="CONTAGEM",IFERROR(VLOOKUP(B172&amp;"|"&amp;C172,'PRODUTO 02'!$C$6:$N$88,10,FALSE),"NÃO HOUVE"),IF(C172="SALDO DO DIA",VLOOKUP(B172&amp;"|"&amp;C172,'PRODUTO 02'!$C$6:$N$88,12,FALSE),IF(C172="COMPRA",SUMIF('PRODUTO 02'!$C$6:$C$88,B172&amp;"|"&amp;C172,'PRODUTO 02'!$F$6:$F$88),SUMIF('PRODUTO 02'!$C$6:$C$88,B172&amp;"|"&amp;C172,'PRODUTO 02'!$J$6:$J$88))))</f>
        <v>203</v>
      </c>
    </row>
    <row r="173" spans="2:5" x14ac:dyDescent="0.3">
      <c r="B173" s="93"/>
    </row>
    <row r="174" spans="2:5" x14ac:dyDescent="0.3">
      <c r="B174" s="93"/>
    </row>
    <row r="175" spans="2:5" x14ac:dyDescent="0.3">
      <c r="B175" s="93"/>
    </row>
    <row r="176" spans="2:5" x14ac:dyDescent="0.3">
      <c r="B176" s="93"/>
    </row>
    <row r="177" spans="2:2" x14ac:dyDescent="0.3">
      <c r="B177" s="93"/>
    </row>
    <row r="178" spans="2:2" x14ac:dyDescent="0.3">
      <c r="B178" s="93"/>
    </row>
    <row r="179" spans="2:2" x14ac:dyDescent="0.3">
      <c r="B179" s="93"/>
    </row>
    <row r="180" spans="2:2" x14ac:dyDescent="0.3">
      <c r="B180" s="93"/>
    </row>
    <row r="181" spans="2:2" x14ac:dyDescent="0.3">
      <c r="B181" s="93"/>
    </row>
    <row r="182" spans="2:2" x14ac:dyDescent="0.3">
      <c r="B182" s="93"/>
    </row>
    <row r="183" spans="2:2" x14ac:dyDescent="0.3">
      <c r="B183" s="93"/>
    </row>
    <row r="184" spans="2:2" x14ac:dyDescent="0.3">
      <c r="B184" s="93"/>
    </row>
    <row r="185" spans="2:2" x14ac:dyDescent="0.3">
      <c r="B185" s="93"/>
    </row>
    <row r="186" spans="2:2" x14ac:dyDescent="0.3">
      <c r="B186" s="93"/>
    </row>
    <row r="187" spans="2:2" x14ac:dyDescent="0.3">
      <c r="B187" s="93"/>
    </row>
    <row r="188" spans="2:2" x14ac:dyDescent="0.3">
      <c r="B188" s="93"/>
    </row>
    <row r="189" spans="2:2" x14ac:dyDescent="0.3">
      <c r="B189" s="93"/>
    </row>
    <row r="190" spans="2:2" x14ac:dyDescent="0.3">
      <c r="B190" s="93"/>
    </row>
    <row r="191" spans="2:2" x14ac:dyDescent="0.3">
      <c r="B191" s="93"/>
    </row>
    <row r="192" spans="2:2" x14ac:dyDescent="0.3">
      <c r="B192" s="93"/>
    </row>
    <row r="193" spans="2:2" x14ac:dyDescent="0.3">
      <c r="B193" s="93"/>
    </row>
    <row r="194" spans="2:2" x14ac:dyDescent="0.3">
      <c r="B194" s="93"/>
    </row>
    <row r="195" spans="2:2" x14ac:dyDescent="0.3">
      <c r="B195" s="93"/>
    </row>
    <row r="196" spans="2:2" x14ac:dyDescent="0.3">
      <c r="B196" s="93"/>
    </row>
    <row r="197" spans="2:2" x14ac:dyDescent="0.3">
      <c r="B197" s="93"/>
    </row>
    <row r="198" spans="2:2" x14ac:dyDescent="0.3">
      <c r="B198" s="93"/>
    </row>
    <row r="199" spans="2:2" x14ac:dyDescent="0.3">
      <c r="B199" s="93"/>
    </row>
    <row r="200" spans="2:2" x14ac:dyDescent="0.3">
      <c r="B200" s="93"/>
    </row>
    <row r="201" spans="2:2" x14ac:dyDescent="0.3">
      <c r="B201" s="93"/>
    </row>
    <row r="202" spans="2:2" x14ac:dyDescent="0.3">
      <c r="B202" s="93"/>
    </row>
    <row r="203" spans="2:2" x14ac:dyDescent="0.3">
      <c r="B203" s="93"/>
    </row>
    <row r="204" spans="2:2" x14ac:dyDescent="0.3">
      <c r="B204" s="93"/>
    </row>
    <row r="205" spans="2:2" x14ac:dyDescent="0.3">
      <c r="B205" s="93"/>
    </row>
    <row r="206" spans="2:2" x14ac:dyDescent="0.3">
      <c r="B206" s="93"/>
    </row>
    <row r="207" spans="2:2" x14ac:dyDescent="0.3">
      <c r="B207" s="93"/>
    </row>
    <row r="208" spans="2:2" x14ac:dyDescent="0.3">
      <c r="B208" s="93"/>
    </row>
    <row r="209" spans="2:2" x14ac:dyDescent="0.3">
      <c r="B209" s="93"/>
    </row>
    <row r="210" spans="2:2" x14ac:dyDescent="0.3">
      <c r="B210" s="93"/>
    </row>
    <row r="211" spans="2:2" x14ac:dyDescent="0.3">
      <c r="B211" s="93"/>
    </row>
    <row r="212" spans="2:2" x14ac:dyDescent="0.3">
      <c r="B212" s="93"/>
    </row>
    <row r="213" spans="2:2" x14ac:dyDescent="0.3">
      <c r="B213" s="93"/>
    </row>
    <row r="214" spans="2:2" x14ac:dyDescent="0.3">
      <c r="B214" s="93"/>
    </row>
    <row r="215" spans="2:2" x14ac:dyDescent="0.3">
      <c r="B215" s="93"/>
    </row>
    <row r="216" spans="2:2" x14ac:dyDescent="0.3">
      <c r="B216" s="93"/>
    </row>
    <row r="217" spans="2:2" x14ac:dyDescent="0.3">
      <c r="B217" s="93"/>
    </row>
    <row r="218" spans="2:2" x14ac:dyDescent="0.3">
      <c r="B218" s="93"/>
    </row>
    <row r="219" spans="2:2" x14ac:dyDescent="0.3">
      <c r="B219" s="93"/>
    </row>
    <row r="220" spans="2:2" x14ac:dyDescent="0.3">
      <c r="B220" s="93"/>
    </row>
    <row r="221" spans="2:2" x14ac:dyDescent="0.3">
      <c r="B221" s="93"/>
    </row>
    <row r="222" spans="2:2" x14ac:dyDescent="0.3">
      <c r="B222" s="93"/>
    </row>
    <row r="223" spans="2:2" x14ac:dyDescent="0.3">
      <c r="B223" s="93"/>
    </row>
    <row r="224" spans="2:2" x14ac:dyDescent="0.3">
      <c r="B224" s="93"/>
    </row>
    <row r="225" spans="2:2" x14ac:dyDescent="0.3">
      <c r="B225" s="93"/>
    </row>
    <row r="226" spans="2:2" x14ac:dyDescent="0.3">
      <c r="B226" s="93"/>
    </row>
    <row r="227" spans="2:2" x14ac:dyDescent="0.3">
      <c r="B227" s="93"/>
    </row>
    <row r="228" spans="2:2" x14ac:dyDescent="0.3">
      <c r="B228" s="93"/>
    </row>
    <row r="229" spans="2:2" x14ac:dyDescent="0.3">
      <c r="B229" s="93"/>
    </row>
    <row r="230" spans="2:2" x14ac:dyDescent="0.3">
      <c r="B230" s="93"/>
    </row>
    <row r="231" spans="2:2" x14ac:dyDescent="0.3">
      <c r="B231" s="93"/>
    </row>
    <row r="232" spans="2:2" x14ac:dyDescent="0.3">
      <c r="B232" s="93"/>
    </row>
    <row r="233" spans="2:2" x14ac:dyDescent="0.3">
      <c r="B233" s="93"/>
    </row>
    <row r="234" spans="2:2" x14ac:dyDescent="0.3">
      <c r="B234" s="93"/>
    </row>
    <row r="235" spans="2:2" x14ac:dyDescent="0.3">
      <c r="B235" s="93"/>
    </row>
    <row r="236" spans="2:2" x14ac:dyDescent="0.3">
      <c r="B236" s="93"/>
    </row>
    <row r="237" spans="2:2" x14ac:dyDescent="0.3">
      <c r="B237" s="93"/>
    </row>
    <row r="238" spans="2:2" x14ac:dyDescent="0.3">
      <c r="B238" s="93"/>
    </row>
    <row r="239" spans="2:2" x14ac:dyDescent="0.3">
      <c r="B239" s="93"/>
    </row>
    <row r="240" spans="2:2" x14ac:dyDescent="0.3">
      <c r="B240" s="93"/>
    </row>
    <row r="241" spans="2:2" x14ac:dyDescent="0.3">
      <c r="B241" s="93"/>
    </row>
    <row r="242" spans="2:2" x14ac:dyDescent="0.3">
      <c r="B242" s="93"/>
    </row>
    <row r="243" spans="2:2" x14ac:dyDescent="0.3">
      <c r="B243" s="93"/>
    </row>
    <row r="244" spans="2:2" x14ac:dyDescent="0.3">
      <c r="B244" s="93"/>
    </row>
    <row r="245" spans="2:2" x14ac:dyDescent="0.3">
      <c r="B245" s="93"/>
    </row>
    <row r="246" spans="2:2" x14ac:dyDescent="0.3">
      <c r="B246" s="93"/>
    </row>
    <row r="247" spans="2:2" x14ac:dyDescent="0.3">
      <c r="B247" s="93"/>
    </row>
    <row r="248" spans="2:2" x14ac:dyDescent="0.3">
      <c r="B248" s="93"/>
    </row>
    <row r="249" spans="2:2" x14ac:dyDescent="0.3">
      <c r="B249" s="93"/>
    </row>
    <row r="250" spans="2:2" x14ac:dyDescent="0.3">
      <c r="B250" s="93"/>
    </row>
    <row r="251" spans="2:2" x14ac:dyDescent="0.3">
      <c r="B251" s="93"/>
    </row>
    <row r="252" spans="2:2" x14ac:dyDescent="0.3">
      <c r="B252" s="93"/>
    </row>
    <row r="253" spans="2:2" x14ac:dyDescent="0.3">
      <c r="B253" s="93"/>
    </row>
    <row r="254" spans="2:2" x14ac:dyDescent="0.3">
      <c r="B254" s="93"/>
    </row>
    <row r="255" spans="2:2" x14ac:dyDescent="0.3">
      <c r="B255" s="93"/>
    </row>
    <row r="256" spans="2:2" x14ac:dyDescent="0.3">
      <c r="B256" s="93"/>
    </row>
    <row r="257" spans="2:2" x14ac:dyDescent="0.3">
      <c r="B257" s="93"/>
    </row>
    <row r="258" spans="2:2" x14ac:dyDescent="0.3">
      <c r="B258" s="93"/>
    </row>
    <row r="259" spans="2:2" x14ac:dyDescent="0.3">
      <c r="B259" s="93"/>
    </row>
    <row r="260" spans="2:2" x14ac:dyDescent="0.3">
      <c r="B260" s="93"/>
    </row>
    <row r="261" spans="2:2" x14ac:dyDescent="0.3">
      <c r="B261" s="93"/>
    </row>
    <row r="262" spans="2:2" x14ac:dyDescent="0.3">
      <c r="B262" s="93"/>
    </row>
    <row r="263" spans="2:2" x14ac:dyDescent="0.3">
      <c r="B263" s="93"/>
    </row>
    <row r="264" spans="2:2" x14ac:dyDescent="0.3">
      <c r="B264" s="93"/>
    </row>
    <row r="265" spans="2:2" x14ac:dyDescent="0.3">
      <c r="B265" s="93"/>
    </row>
    <row r="266" spans="2:2" x14ac:dyDescent="0.3">
      <c r="B266" s="93"/>
    </row>
    <row r="267" spans="2:2" x14ac:dyDescent="0.3">
      <c r="B267" s="93"/>
    </row>
    <row r="268" spans="2:2" x14ac:dyDescent="0.3">
      <c r="B268" s="93"/>
    </row>
    <row r="269" spans="2:2" x14ac:dyDescent="0.3">
      <c r="B269" s="93"/>
    </row>
    <row r="270" spans="2:2" x14ac:dyDescent="0.3">
      <c r="B270" s="93"/>
    </row>
    <row r="271" spans="2:2" x14ac:dyDescent="0.3">
      <c r="B271" s="93"/>
    </row>
    <row r="272" spans="2:2" x14ac:dyDescent="0.3">
      <c r="B272" s="93"/>
    </row>
    <row r="273" spans="2:2" x14ac:dyDescent="0.3">
      <c r="B273" s="93"/>
    </row>
    <row r="274" spans="2:2" x14ac:dyDescent="0.3">
      <c r="B274" s="93"/>
    </row>
    <row r="275" spans="2:2" x14ac:dyDescent="0.3">
      <c r="B275" s="93"/>
    </row>
    <row r="276" spans="2:2" x14ac:dyDescent="0.3">
      <c r="B276" s="93"/>
    </row>
    <row r="277" spans="2:2" x14ac:dyDescent="0.3">
      <c r="B277" s="93"/>
    </row>
    <row r="278" spans="2:2" x14ac:dyDescent="0.3">
      <c r="B278" s="93"/>
    </row>
    <row r="279" spans="2:2" x14ac:dyDescent="0.3">
      <c r="B279" s="93"/>
    </row>
    <row r="280" spans="2:2" x14ac:dyDescent="0.3">
      <c r="B280" s="93"/>
    </row>
    <row r="281" spans="2:2" x14ac:dyDescent="0.3">
      <c r="B281" s="93"/>
    </row>
    <row r="282" spans="2:2" x14ac:dyDescent="0.3">
      <c r="B282" s="93"/>
    </row>
    <row r="283" spans="2:2" x14ac:dyDescent="0.3">
      <c r="B283" s="93"/>
    </row>
    <row r="284" spans="2:2" x14ac:dyDescent="0.3">
      <c r="B284" s="93"/>
    </row>
    <row r="285" spans="2:2" x14ac:dyDescent="0.3">
      <c r="B285" s="93"/>
    </row>
    <row r="286" spans="2:2" x14ac:dyDescent="0.3">
      <c r="B286" s="93"/>
    </row>
    <row r="287" spans="2:2" x14ac:dyDescent="0.3">
      <c r="B287" s="93"/>
    </row>
    <row r="288" spans="2:2" x14ac:dyDescent="0.3">
      <c r="B288" s="93"/>
    </row>
    <row r="289" spans="2:2" x14ac:dyDescent="0.3">
      <c r="B289" s="93"/>
    </row>
    <row r="290" spans="2:2" x14ac:dyDescent="0.3">
      <c r="B290" s="93"/>
    </row>
    <row r="291" spans="2:2" x14ac:dyDescent="0.3">
      <c r="B291" s="93"/>
    </row>
    <row r="292" spans="2:2" x14ac:dyDescent="0.3">
      <c r="B292" s="93"/>
    </row>
    <row r="293" spans="2:2" x14ac:dyDescent="0.3">
      <c r="B293" s="93"/>
    </row>
    <row r="294" spans="2:2" x14ac:dyDescent="0.3">
      <c r="B294" s="93"/>
    </row>
    <row r="295" spans="2:2" x14ac:dyDescent="0.3">
      <c r="B295" s="93"/>
    </row>
    <row r="296" spans="2:2" x14ac:dyDescent="0.3">
      <c r="B296" s="93"/>
    </row>
    <row r="297" spans="2:2" x14ac:dyDescent="0.3">
      <c r="B297" s="93"/>
    </row>
    <row r="298" spans="2:2" x14ac:dyDescent="0.3">
      <c r="B298" s="93"/>
    </row>
    <row r="299" spans="2:2" x14ac:dyDescent="0.3">
      <c r="B299" s="93"/>
    </row>
    <row r="300" spans="2:2" x14ac:dyDescent="0.3">
      <c r="B300" s="93"/>
    </row>
    <row r="301" spans="2:2" x14ac:dyDescent="0.3">
      <c r="B301" s="93"/>
    </row>
    <row r="302" spans="2:2" x14ac:dyDescent="0.3">
      <c r="B302" s="93"/>
    </row>
    <row r="303" spans="2:2" x14ac:dyDescent="0.3">
      <c r="B303" s="93"/>
    </row>
    <row r="304" spans="2:2" x14ac:dyDescent="0.3">
      <c r="B304" s="93"/>
    </row>
    <row r="305" spans="2:2" x14ac:dyDescent="0.3">
      <c r="B305" s="93"/>
    </row>
    <row r="306" spans="2:2" x14ac:dyDescent="0.3">
      <c r="B306" s="93"/>
    </row>
    <row r="307" spans="2:2" x14ac:dyDescent="0.3">
      <c r="B307" s="93"/>
    </row>
    <row r="308" spans="2:2" x14ac:dyDescent="0.3">
      <c r="B308" s="93"/>
    </row>
    <row r="309" spans="2:2" x14ac:dyDescent="0.3">
      <c r="B309" s="93"/>
    </row>
    <row r="310" spans="2:2" x14ac:dyDescent="0.3">
      <c r="B310" s="93"/>
    </row>
    <row r="311" spans="2:2" x14ac:dyDescent="0.3">
      <c r="B311" s="93"/>
    </row>
    <row r="312" spans="2:2" x14ac:dyDescent="0.3">
      <c r="B312" s="93"/>
    </row>
    <row r="313" spans="2:2" x14ac:dyDescent="0.3">
      <c r="B313" s="93"/>
    </row>
    <row r="314" spans="2:2" x14ac:dyDescent="0.3">
      <c r="B314" s="93"/>
    </row>
    <row r="315" spans="2:2" x14ac:dyDescent="0.3">
      <c r="B315" s="93"/>
    </row>
    <row r="316" spans="2:2" x14ac:dyDescent="0.3">
      <c r="B316" s="93"/>
    </row>
    <row r="317" spans="2:2" x14ac:dyDescent="0.3">
      <c r="B317" s="93"/>
    </row>
    <row r="318" spans="2:2" x14ac:dyDescent="0.3">
      <c r="B318" s="93"/>
    </row>
    <row r="319" spans="2:2" x14ac:dyDescent="0.3">
      <c r="B319" s="93"/>
    </row>
    <row r="320" spans="2:2" x14ac:dyDescent="0.3">
      <c r="B320" s="93"/>
    </row>
    <row r="321" spans="2:2" x14ac:dyDescent="0.3">
      <c r="B321" s="93"/>
    </row>
    <row r="322" spans="2:2" x14ac:dyDescent="0.3">
      <c r="B322" s="93"/>
    </row>
    <row r="323" spans="2:2" x14ac:dyDescent="0.3">
      <c r="B323" s="93"/>
    </row>
    <row r="324" spans="2:2" x14ac:dyDescent="0.3">
      <c r="B324" s="93"/>
    </row>
    <row r="325" spans="2:2" x14ac:dyDescent="0.3">
      <c r="B325" s="93"/>
    </row>
    <row r="326" spans="2:2" x14ac:dyDescent="0.3">
      <c r="B326" s="93"/>
    </row>
    <row r="327" spans="2:2" x14ac:dyDescent="0.3">
      <c r="B327" s="93"/>
    </row>
    <row r="328" spans="2:2" x14ac:dyDescent="0.3">
      <c r="B328" s="93"/>
    </row>
    <row r="329" spans="2:2" x14ac:dyDescent="0.3">
      <c r="B329" s="93"/>
    </row>
    <row r="330" spans="2:2" x14ac:dyDescent="0.3">
      <c r="B330" s="93"/>
    </row>
    <row r="331" spans="2:2" x14ac:dyDescent="0.3">
      <c r="B331" s="93"/>
    </row>
    <row r="332" spans="2:2" x14ac:dyDescent="0.3">
      <c r="B332" s="93"/>
    </row>
    <row r="333" spans="2:2" x14ac:dyDescent="0.3">
      <c r="B333" s="93"/>
    </row>
    <row r="334" spans="2:2" x14ac:dyDescent="0.3">
      <c r="B334" s="93"/>
    </row>
    <row r="335" spans="2:2" x14ac:dyDescent="0.3">
      <c r="B335" s="93"/>
    </row>
    <row r="336" spans="2:2" x14ac:dyDescent="0.3">
      <c r="B336" s="93"/>
    </row>
    <row r="337" spans="2:2" x14ac:dyDescent="0.3">
      <c r="B337" s="93"/>
    </row>
    <row r="338" spans="2:2" x14ac:dyDescent="0.3">
      <c r="B338" s="93"/>
    </row>
    <row r="339" spans="2:2" x14ac:dyDescent="0.3">
      <c r="B339" s="93"/>
    </row>
    <row r="340" spans="2:2" x14ac:dyDescent="0.3">
      <c r="B340" s="93"/>
    </row>
    <row r="341" spans="2:2" x14ac:dyDescent="0.3">
      <c r="B341" s="93"/>
    </row>
  </sheetData>
  <mergeCells count="2">
    <mergeCell ref="B3:E3"/>
    <mergeCell ref="G3:J3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580F-AD72-4713-9472-1B19E30A0CF6}">
  <dimension ref="B1:AB116"/>
  <sheetViews>
    <sheetView workbookViewId="0">
      <selection activeCell="J1" sqref="J1"/>
    </sheetView>
  </sheetViews>
  <sheetFormatPr defaultRowHeight="14.4" x14ac:dyDescent="0.3"/>
  <cols>
    <col min="1" max="1" width="1.296875" customWidth="1"/>
    <col min="2" max="2" width="10.69921875" style="4" customWidth="1"/>
    <col min="3" max="3" width="19.8984375" style="4" hidden="1" customWidth="1"/>
    <col min="4" max="4" width="15.09765625" bestFit="1" customWidth="1"/>
    <col min="5" max="5" width="12.296875" bestFit="1" customWidth="1"/>
    <col min="6" max="6" width="9.69921875" bestFit="1" customWidth="1"/>
    <col min="7" max="7" width="9.69921875" customWidth="1"/>
    <col min="8" max="8" width="11.69921875" style="8" customWidth="1"/>
    <col min="9" max="9" width="9.296875" bestFit="1" customWidth="1"/>
    <col min="10" max="10" width="11.69921875" bestFit="1" customWidth="1"/>
    <col min="11" max="11" width="10.296875" bestFit="1" customWidth="1"/>
    <col min="12" max="12" width="12.796875" bestFit="1" customWidth="1"/>
    <col min="13" max="14" width="10.69921875" customWidth="1"/>
    <col min="15" max="16" width="13.19921875" customWidth="1"/>
  </cols>
  <sheetData>
    <row r="1" spans="2:16" ht="115.5" customHeight="1" x14ac:dyDescent="0.3">
      <c r="K1" t="s">
        <v>79</v>
      </c>
    </row>
    <row r="2" spans="2:16" ht="4.5" customHeight="1" thickBot="1" x14ac:dyDescent="0.35"/>
    <row r="3" spans="2:16" ht="18.45" thickBot="1" x14ac:dyDescent="0.4">
      <c r="B3" s="178" t="s">
        <v>72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80"/>
    </row>
    <row r="4" spans="2:16" ht="15" customHeight="1" thickBot="1" x14ac:dyDescent="0.35">
      <c r="B4" s="181" t="s">
        <v>0</v>
      </c>
      <c r="C4" s="168" t="s">
        <v>27</v>
      </c>
      <c r="D4" s="181" t="s">
        <v>64</v>
      </c>
      <c r="E4" s="172" t="s">
        <v>59</v>
      </c>
      <c r="F4" s="173"/>
      <c r="G4" s="173"/>
      <c r="H4" s="174"/>
      <c r="I4" s="175" t="s">
        <v>60</v>
      </c>
      <c r="J4" s="176"/>
      <c r="K4" s="176"/>
      <c r="L4" s="177"/>
      <c r="M4" s="183" t="s">
        <v>3</v>
      </c>
      <c r="N4" s="184"/>
      <c r="O4" s="170" t="s">
        <v>10</v>
      </c>
      <c r="P4" s="171"/>
    </row>
    <row r="5" spans="2:16" ht="15" thickBot="1" x14ac:dyDescent="0.35">
      <c r="B5" s="182"/>
      <c r="C5" s="169"/>
      <c r="D5" s="182"/>
      <c r="E5" s="5" t="s">
        <v>2</v>
      </c>
      <c r="F5" s="1" t="s">
        <v>5</v>
      </c>
      <c r="G5" s="1" t="s">
        <v>9</v>
      </c>
      <c r="H5" s="1" t="s">
        <v>51</v>
      </c>
      <c r="I5" s="2" t="s">
        <v>2</v>
      </c>
      <c r="J5" s="2" t="s">
        <v>5</v>
      </c>
      <c r="K5" s="2" t="s">
        <v>8</v>
      </c>
      <c r="L5" s="2" t="s">
        <v>52</v>
      </c>
      <c r="M5" s="3" t="s">
        <v>2</v>
      </c>
      <c r="N5" s="3" t="s">
        <v>5</v>
      </c>
      <c r="O5" s="170" t="s">
        <v>28</v>
      </c>
      <c r="P5" s="171"/>
    </row>
    <row r="6" spans="2:16" x14ac:dyDescent="0.3">
      <c r="B6" s="47">
        <v>37652</v>
      </c>
      <c r="C6" s="94" t="str">
        <f t="shared" ref="C6:C18" si="0">B6&amp;"|"&amp;D6</f>
        <v>37652|CONTAGEM</v>
      </c>
      <c r="D6" s="56" t="s">
        <v>6</v>
      </c>
      <c r="E6" s="119"/>
      <c r="F6" s="120"/>
      <c r="G6" s="120"/>
      <c r="H6" s="120"/>
      <c r="I6" s="48"/>
      <c r="J6" s="49"/>
      <c r="K6" s="49"/>
      <c r="L6" s="49"/>
      <c r="M6" s="50">
        <v>1000</v>
      </c>
      <c r="N6" s="51">
        <v>20</v>
      </c>
      <c r="O6" s="188"/>
      <c r="P6" s="189"/>
    </row>
    <row r="7" spans="2:16" x14ac:dyDescent="0.3">
      <c r="B7" s="54">
        <v>37652</v>
      </c>
      <c r="C7" s="95" t="str">
        <f t="shared" si="0"/>
        <v>37652|SALDO DO DIA</v>
      </c>
      <c r="D7" s="117" t="s">
        <v>23</v>
      </c>
      <c r="E7" s="6"/>
      <c r="F7" s="121"/>
      <c r="G7" s="121"/>
      <c r="H7" s="121"/>
      <c r="I7" s="88"/>
      <c r="J7" s="122"/>
      <c r="K7" s="122"/>
      <c r="L7" s="122"/>
      <c r="M7" s="37">
        <f t="shared" ref="M7:M66" si="1">IF(D7="SALDO DO DIA",IF(N6&gt;0,M6,0),IF(N6=0,0+E7,IF(AND(E7=0,I7&gt;0),M6-I7,M6+E7)))</f>
        <v>1000</v>
      </c>
      <c r="N7" s="62">
        <f>IF(D7="SALDO DO DIA",N6,IF(AND(F7=0,J7&gt;0),N6-J7,N6+F7))</f>
        <v>20</v>
      </c>
      <c r="O7" s="160"/>
      <c r="P7" s="161"/>
    </row>
    <row r="8" spans="2:16" x14ac:dyDescent="0.3">
      <c r="B8" s="52">
        <v>37653</v>
      </c>
      <c r="C8" s="96" t="str">
        <f t="shared" si="0"/>
        <v>37653|COMPRA</v>
      </c>
      <c r="D8" s="12" t="s">
        <v>19</v>
      </c>
      <c r="E8" s="7">
        <v>5000</v>
      </c>
      <c r="F8" s="41">
        <v>100</v>
      </c>
      <c r="G8" s="41">
        <v>1</v>
      </c>
      <c r="H8" s="41" t="s">
        <v>43</v>
      </c>
      <c r="I8" s="38"/>
      <c r="J8" s="43"/>
      <c r="K8" s="43"/>
      <c r="L8" s="43"/>
      <c r="M8" s="39">
        <f t="shared" si="1"/>
        <v>6000</v>
      </c>
      <c r="N8" s="35">
        <f t="shared" ref="N8:N18" si="2">IF(D8="SALDO DO DIA",N7,IF(AND(F8=0,J8&gt;0),N7-J8,N7+F8))</f>
        <v>120</v>
      </c>
      <c r="O8" s="190"/>
      <c r="P8" s="191"/>
    </row>
    <row r="9" spans="2:16" x14ac:dyDescent="0.3">
      <c r="B9" s="52">
        <v>37653</v>
      </c>
      <c r="C9" s="96" t="str">
        <f t="shared" si="0"/>
        <v>37653|COMPRA</v>
      </c>
      <c r="D9" s="12" t="s">
        <v>19</v>
      </c>
      <c r="E9" s="7">
        <v>10000</v>
      </c>
      <c r="F9" s="41">
        <v>200</v>
      </c>
      <c r="G9" s="41">
        <v>2</v>
      </c>
      <c r="H9" s="41" t="s">
        <v>43</v>
      </c>
      <c r="I9" s="38"/>
      <c r="J9" s="43"/>
      <c r="K9" s="43"/>
      <c r="L9" s="43"/>
      <c r="M9" s="39">
        <f t="shared" si="1"/>
        <v>16000</v>
      </c>
      <c r="N9" s="35">
        <f t="shared" si="2"/>
        <v>320</v>
      </c>
      <c r="O9" s="160"/>
      <c r="P9" s="161"/>
    </row>
    <row r="10" spans="2:16" x14ac:dyDescent="0.3">
      <c r="B10" s="52">
        <v>37653</v>
      </c>
      <c r="C10" s="96" t="str">
        <f t="shared" si="0"/>
        <v>37653|PRODUÇÃO</v>
      </c>
      <c r="D10" s="12" t="s">
        <v>4</v>
      </c>
      <c r="E10" s="7"/>
      <c r="F10" s="41"/>
      <c r="G10" s="41"/>
      <c r="H10" s="41"/>
      <c r="I10" s="38">
        <v>500</v>
      </c>
      <c r="J10" s="43">
        <v>10</v>
      </c>
      <c r="K10" s="43">
        <v>1</v>
      </c>
      <c r="L10" s="43" t="s">
        <v>63</v>
      </c>
      <c r="M10" s="39">
        <f t="shared" si="1"/>
        <v>15500</v>
      </c>
      <c r="N10" s="35">
        <f t="shared" si="2"/>
        <v>310</v>
      </c>
      <c r="O10" s="160"/>
      <c r="P10" s="161"/>
    </row>
    <row r="11" spans="2:16" x14ac:dyDescent="0.3">
      <c r="B11" s="53">
        <v>37653</v>
      </c>
      <c r="C11" s="97" t="str">
        <f t="shared" si="0"/>
        <v>37653|SALDO DO DIA</v>
      </c>
      <c r="D11" s="12" t="s">
        <v>23</v>
      </c>
      <c r="E11" s="7"/>
      <c r="F11" s="41"/>
      <c r="G11" s="41"/>
      <c r="H11" s="41"/>
      <c r="I11" s="38"/>
      <c r="J11" s="43"/>
      <c r="K11" s="43"/>
      <c r="L11" s="43"/>
      <c r="M11" s="39">
        <f t="shared" si="1"/>
        <v>15500</v>
      </c>
      <c r="N11" s="35">
        <f t="shared" si="2"/>
        <v>310</v>
      </c>
      <c r="O11" s="160"/>
      <c r="P11" s="161"/>
    </row>
    <row r="12" spans="2:16" x14ac:dyDescent="0.3">
      <c r="B12" s="53">
        <v>37654</v>
      </c>
      <c r="C12" s="97" t="str">
        <f t="shared" si="0"/>
        <v>37654|TRANSF</v>
      </c>
      <c r="D12" s="12" t="s">
        <v>20</v>
      </c>
      <c r="E12" s="7"/>
      <c r="F12" s="41"/>
      <c r="G12" s="41"/>
      <c r="H12" s="41"/>
      <c r="I12" s="38">
        <v>2100</v>
      </c>
      <c r="J12" s="43">
        <v>42</v>
      </c>
      <c r="K12" s="43">
        <v>2</v>
      </c>
      <c r="L12" s="43" t="s">
        <v>46</v>
      </c>
      <c r="M12" s="39">
        <f t="shared" si="1"/>
        <v>13400</v>
      </c>
      <c r="N12" s="35">
        <f t="shared" si="2"/>
        <v>268</v>
      </c>
      <c r="O12" s="160"/>
      <c r="P12" s="161"/>
    </row>
    <row r="13" spans="2:16" x14ac:dyDescent="0.3">
      <c r="B13" s="53">
        <v>37654</v>
      </c>
      <c r="C13" s="97" t="str">
        <f t="shared" si="0"/>
        <v>37654|PRODUÇÃO</v>
      </c>
      <c r="D13" s="12" t="s">
        <v>4</v>
      </c>
      <c r="E13" s="7"/>
      <c r="F13" s="41"/>
      <c r="G13" s="41"/>
      <c r="H13" s="41"/>
      <c r="I13" s="38">
        <v>4500</v>
      </c>
      <c r="J13" s="43">
        <v>90</v>
      </c>
      <c r="K13" s="43">
        <v>3</v>
      </c>
      <c r="L13" s="43" t="s">
        <v>63</v>
      </c>
      <c r="M13" s="39">
        <f t="shared" si="1"/>
        <v>8900</v>
      </c>
      <c r="N13" s="35">
        <f t="shared" si="2"/>
        <v>178</v>
      </c>
      <c r="O13" s="160"/>
      <c r="P13" s="161"/>
    </row>
    <row r="14" spans="2:16" x14ac:dyDescent="0.3">
      <c r="B14" s="53">
        <v>37654</v>
      </c>
      <c r="C14" s="97" t="str">
        <f t="shared" si="0"/>
        <v>37654|PRODUÇÃO</v>
      </c>
      <c r="D14" s="12" t="s">
        <v>4</v>
      </c>
      <c r="E14" s="7"/>
      <c r="F14" s="41"/>
      <c r="G14" s="41"/>
      <c r="H14" s="41"/>
      <c r="I14" s="38">
        <v>4100</v>
      </c>
      <c r="J14" s="43">
        <v>82</v>
      </c>
      <c r="K14" s="43">
        <v>4</v>
      </c>
      <c r="L14" s="43" t="s">
        <v>63</v>
      </c>
      <c r="M14" s="39">
        <f t="shared" si="1"/>
        <v>4800</v>
      </c>
      <c r="N14" s="35">
        <f t="shared" si="2"/>
        <v>96</v>
      </c>
      <c r="O14" s="160"/>
      <c r="P14" s="161"/>
    </row>
    <row r="15" spans="2:16" x14ac:dyDescent="0.3">
      <c r="B15" s="53">
        <v>37654</v>
      </c>
      <c r="C15" s="97" t="str">
        <f t="shared" si="0"/>
        <v>37654|TRANSF</v>
      </c>
      <c r="D15" s="12" t="s">
        <v>20</v>
      </c>
      <c r="E15" s="7"/>
      <c r="F15" s="41"/>
      <c r="G15" s="41"/>
      <c r="H15" s="41"/>
      <c r="I15" s="38">
        <v>200</v>
      </c>
      <c r="J15" s="43">
        <v>4</v>
      </c>
      <c r="K15" s="43">
        <v>5</v>
      </c>
      <c r="L15" s="43" t="s">
        <v>47</v>
      </c>
      <c r="M15" s="39">
        <f t="shared" si="1"/>
        <v>4600</v>
      </c>
      <c r="N15" s="35">
        <f t="shared" si="2"/>
        <v>92</v>
      </c>
      <c r="O15" s="160"/>
      <c r="P15" s="161"/>
    </row>
    <row r="16" spans="2:16" x14ac:dyDescent="0.3">
      <c r="B16" s="53">
        <v>37654</v>
      </c>
      <c r="C16" s="97" t="str">
        <f t="shared" si="0"/>
        <v>37654|SALDO DO DIA</v>
      </c>
      <c r="D16" s="12" t="s">
        <v>23</v>
      </c>
      <c r="E16" s="7"/>
      <c r="F16" s="41"/>
      <c r="G16" s="41"/>
      <c r="H16" s="41"/>
      <c r="I16" s="38"/>
      <c r="J16" s="43"/>
      <c r="K16" s="43"/>
      <c r="L16" s="43"/>
      <c r="M16" s="39">
        <f t="shared" si="1"/>
        <v>4600</v>
      </c>
      <c r="N16" s="35">
        <f t="shared" si="2"/>
        <v>92</v>
      </c>
      <c r="O16" s="160"/>
      <c r="P16" s="161"/>
    </row>
    <row r="17" spans="2:28" x14ac:dyDescent="0.3">
      <c r="B17" s="53">
        <v>37655</v>
      </c>
      <c r="C17" s="97" t="str">
        <f t="shared" si="0"/>
        <v>37655|COMPRA</v>
      </c>
      <c r="D17" s="12" t="s">
        <v>19</v>
      </c>
      <c r="E17" s="7">
        <v>14700</v>
      </c>
      <c r="F17" s="41">
        <v>294</v>
      </c>
      <c r="G17" s="41">
        <v>1</v>
      </c>
      <c r="H17" s="41" t="s">
        <v>45</v>
      </c>
      <c r="I17" s="38"/>
      <c r="J17" s="43"/>
      <c r="K17" s="43"/>
      <c r="L17" s="43"/>
      <c r="M17" s="39">
        <f t="shared" si="1"/>
        <v>19300</v>
      </c>
      <c r="N17" s="35">
        <f t="shared" si="2"/>
        <v>386</v>
      </c>
      <c r="O17" s="160"/>
      <c r="P17" s="161"/>
    </row>
    <row r="18" spans="2:28" x14ac:dyDescent="0.3">
      <c r="B18" s="53">
        <v>37655</v>
      </c>
      <c r="C18" s="97" t="str">
        <f t="shared" si="0"/>
        <v>37655|TRANSF</v>
      </c>
      <c r="D18" s="12" t="s">
        <v>20</v>
      </c>
      <c r="E18" s="7"/>
      <c r="F18" s="41"/>
      <c r="G18" s="41"/>
      <c r="H18" s="41"/>
      <c r="I18" s="38">
        <v>700</v>
      </c>
      <c r="J18" s="43">
        <v>14</v>
      </c>
      <c r="K18" s="43">
        <v>8</v>
      </c>
      <c r="L18" s="43" t="s">
        <v>48</v>
      </c>
      <c r="M18" s="39">
        <f t="shared" si="1"/>
        <v>18600</v>
      </c>
      <c r="N18" s="35">
        <f t="shared" si="2"/>
        <v>372</v>
      </c>
      <c r="O18" s="160"/>
      <c r="P18" s="161"/>
    </row>
    <row r="19" spans="2:28" x14ac:dyDescent="0.3">
      <c r="B19" s="53">
        <v>37655</v>
      </c>
      <c r="C19" s="97" t="str">
        <f>B19&amp;"|"&amp;D19</f>
        <v>37655|SALDO DO DIA</v>
      </c>
      <c r="D19" s="12" t="s">
        <v>23</v>
      </c>
      <c r="E19" s="7"/>
      <c r="F19" s="41"/>
      <c r="G19" s="41"/>
      <c r="H19" s="41"/>
      <c r="I19" s="38"/>
      <c r="J19" s="43"/>
      <c r="K19" s="43"/>
      <c r="L19" s="43"/>
      <c r="M19" s="39">
        <f>IF(D19="SALDO DO DIA",IF(N18&gt;0,M18,0),IF(N18=0,0+E19,IF(AND(E19=0,I19&gt;0),M18-I19,M18+E19)))</f>
        <v>18600</v>
      </c>
      <c r="N19" s="35">
        <f>IF(D19="SALDO DO DIA",N18,IF(AND(F19=0,J19&gt;0),N18-J19,N18+F19))</f>
        <v>372</v>
      </c>
      <c r="O19" s="160"/>
      <c r="P19" s="161"/>
    </row>
    <row r="20" spans="2:28" x14ac:dyDescent="0.3">
      <c r="B20" s="53">
        <v>37656</v>
      </c>
      <c r="C20" s="97" t="str">
        <f t="shared" ref="C20:C83" si="3">B20&amp;"|"&amp;D20</f>
        <v>37656|COMPRA</v>
      </c>
      <c r="D20" s="12" t="s">
        <v>19</v>
      </c>
      <c r="E20" s="7">
        <v>3450</v>
      </c>
      <c r="F20" s="41">
        <v>69</v>
      </c>
      <c r="G20" s="41">
        <v>3</v>
      </c>
      <c r="H20" s="41" t="s">
        <v>43</v>
      </c>
      <c r="I20" s="38"/>
      <c r="J20" s="43"/>
      <c r="K20" s="43"/>
      <c r="L20" s="43"/>
      <c r="M20" s="39">
        <f>IF(D20="SALDO DO DIA",IF(N19&gt;0,M19,0),IF(N19=0,0+E20,IF(AND(E20=0,I20&gt;0),M19-I20,M19+E20)))</f>
        <v>22050</v>
      </c>
      <c r="N20" s="35">
        <f>IF(D20="SALDO DO DIA",N19,IF(AND(F20=0,J20&gt;0),N19-J20,N19+F20))</f>
        <v>441</v>
      </c>
      <c r="O20" s="160"/>
      <c r="P20" s="161"/>
    </row>
    <row r="21" spans="2:28" x14ac:dyDescent="0.3">
      <c r="B21" s="53">
        <v>37656</v>
      </c>
      <c r="C21" s="97" t="str">
        <f t="shared" si="3"/>
        <v>37656|PRODUÇÃO</v>
      </c>
      <c r="D21" s="12" t="s">
        <v>4</v>
      </c>
      <c r="E21" s="7"/>
      <c r="F21" s="41"/>
      <c r="G21" s="41"/>
      <c r="H21" s="41"/>
      <c r="I21" s="38">
        <v>9900</v>
      </c>
      <c r="J21" s="43">
        <v>198</v>
      </c>
      <c r="K21" s="43">
        <v>11</v>
      </c>
      <c r="L21" s="43" t="s">
        <v>63</v>
      </c>
      <c r="M21" s="39">
        <f t="shared" si="1"/>
        <v>12150</v>
      </c>
      <c r="N21" s="35">
        <f t="shared" ref="N21:N84" si="4">IF(D21="SALDO DO DIA",N20,IF(AND(F21=0,J21&gt;0),N20-J21,N20+F21))</f>
        <v>243</v>
      </c>
      <c r="O21" s="160"/>
      <c r="P21" s="161"/>
    </row>
    <row r="22" spans="2:28" x14ac:dyDescent="0.3">
      <c r="B22" s="53">
        <v>37656</v>
      </c>
      <c r="C22" s="97" t="str">
        <f t="shared" si="3"/>
        <v>37656|PRODUÇÃO</v>
      </c>
      <c r="D22" s="12" t="s">
        <v>4</v>
      </c>
      <c r="E22" s="7"/>
      <c r="F22" s="41"/>
      <c r="G22" s="41"/>
      <c r="H22" s="41"/>
      <c r="I22" s="38">
        <v>4400</v>
      </c>
      <c r="J22" s="43">
        <v>88</v>
      </c>
      <c r="K22" s="43">
        <v>12</v>
      </c>
      <c r="L22" s="43" t="s">
        <v>63</v>
      </c>
      <c r="M22" s="39">
        <f t="shared" si="1"/>
        <v>7750</v>
      </c>
      <c r="N22" s="35">
        <f t="shared" si="4"/>
        <v>155</v>
      </c>
      <c r="O22" s="160"/>
      <c r="P22" s="161"/>
    </row>
    <row r="23" spans="2:28" x14ac:dyDescent="0.3">
      <c r="B23" s="53">
        <v>37656</v>
      </c>
      <c r="C23" s="97" t="str">
        <f t="shared" si="3"/>
        <v>37656|SALDO DO DIA</v>
      </c>
      <c r="D23" s="12" t="s">
        <v>23</v>
      </c>
      <c r="E23" s="7"/>
      <c r="F23" s="41"/>
      <c r="G23" s="41"/>
      <c r="H23" s="41"/>
      <c r="I23" s="38"/>
      <c r="J23" s="43"/>
      <c r="K23" s="43"/>
      <c r="L23" s="43"/>
      <c r="M23" s="39">
        <f t="shared" si="1"/>
        <v>7750</v>
      </c>
      <c r="N23" s="35">
        <f t="shared" si="4"/>
        <v>155</v>
      </c>
      <c r="O23" s="160"/>
      <c r="P23" s="161"/>
    </row>
    <row r="24" spans="2:28" x14ac:dyDescent="0.3">
      <c r="B24" s="53">
        <v>37657</v>
      </c>
      <c r="C24" s="97" t="str">
        <f t="shared" si="3"/>
        <v>37657|TRANSF</v>
      </c>
      <c r="D24" s="12" t="s">
        <v>20</v>
      </c>
      <c r="E24" s="7"/>
      <c r="F24" s="41"/>
      <c r="G24" s="41"/>
      <c r="H24" s="41"/>
      <c r="I24" s="38">
        <v>650</v>
      </c>
      <c r="J24" s="43">
        <v>13</v>
      </c>
      <c r="K24" s="43">
        <v>14</v>
      </c>
      <c r="L24" s="43" t="s">
        <v>46</v>
      </c>
      <c r="M24" s="39">
        <f>IF(D24="SALDO DO DIA",IF(N23&gt;0,M23,0),IF(N23=0,0+E24,IF(AND(E24=0,I24&gt;0),M23-I24,M23+E24)))</f>
        <v>7100</v>
      </c>
      <c r="N24" s="35">
        <f t="shared" si="4"/>
        <v>142</v>
      </c>
      <c r="O24" s="162"/>
      <c r="P24" s="163"/>
    </row>
    <row r="25" spans="2:28" x14ac:dyDescent="0.3">
      <c r="B25" s="53">
        <v>37657</v>
      </c>
      <c r="C25" s="97" t="str">
        <f t="shared" si="3"/>
        <v>37657|TRANSF</v>
      </c>
      <c r="D25" s="12" t="s">
        <v>20</v>
      </c>
      <c r="E25" s="7"/>
      <c r="F25" s="41"/>
      <c r="G25" s="41"/>
      <c r="H25" s="41"/>
      <c r="I25" s="38">
        <v>350</v>
      </c>
      <c r="J25" s="43">
        <v>7</v>
      </c>
      <c r="K25" s="43">
        <v>15</v>
      </c>
      <c r="L25" s="43" t="s">
        <v>47</v>
      </c>
      <c r="M25" s="39">
        <f t="shared" si="1"/>
        <v>6750</v>
      </c>
      <c r="N25" s="35">
        <f t="shared" si="4"/>
        <v>135</v>
      </c>
      <c r="O25" s="162"/>
      <c r="P25" s="163"/>
    </row>
    <row r="26" spans="2:28" x14ac:dyDescent="0.3">
      <c r="B26" s="53">
        <v>37657</v>
      </c>
      <c r="C26" s="97" t="str">
        <f t="shared" si="3"/>
        <v>37657|SALDO DO DIA</v>
      </c>
      <c r="D26" s="12" t="s">
        <v>23</v>
      </c>
      <c r="E26" s="7"/>
      <c r="F26" s="41"/>
      <c r="G26" s="41"/>
      <c r="H26" s="41"/>
      <c r="I26" s="38"/>
      <c r="J26" s="43"/>
      <c r="K26" s="43"/>
      <c r="L26" s="43"/>
      <c r="M26" s="39">
        <f t="shared" si="1"/>
        <v>6750</v>
      </c>
      <c r="N26" s="35">
        <f t="shared" si="4"/>
        <v>135</v>
      </c>
      <c r="O26" s="16"/>
      <c r="P26" s="17"/>
    </row>
    <row r="27" spans="2:28" x14ac:dyDescent="0.3">
      <c r="B27" s="53">
        <v>37658</v>
      </c>
      <c r="C27" s="97" t="str">
        <f t="shared" si="3"/>
        <v>37658|SALDO DO DIA</v>
      </c>
      <c r="D27" s="12" t="s">
        <v>23</v>
      </c>
      <c r="E27" s="7"/>
      <c r="F27" s="41"/>
      <c r="G27" s="41"/>
      <c r="H27" s="41"/>
      <c r="I27" s="38"/>
      <c r="J27" s="43"/>
      <c r="K27" s="43"/>
      <c r="L27" s="43"/>
      <c r="M27" s="39">
        <f t="shared" si="1"/>
        <v>6750</v>
      </c>
      <c r="N27" s="35">
        <f t="shared" si="4"/>
        <v>135</v>
      </c>
      <c r="O27" s="160"/>
      <c r="P27" s="161"/>
    </row>
    <row r="28" spans="2:28" x14ac:dyDescent="0.3">
      <c r="B28" s="53">
        <v>37659</v>
      </c>
      <c r="C28" s="97" t="str">
        <f t="shared" si="3"/>
        <v>37659|PRODUÇÃO</v>
      </c>
      <c r="D28" s="12" t="s">
        <v>4</v>
      </c>
      <c r="E28" s="7"/>
      <c r="F28" s="41"/>
      <c r="G28" s="41"/>
      <c r="H28" s="41"/>
      <c r="I28" s="38">
        <v>1250</v>
      </c>
      <c r="J28" s="43">
        <v>25</v>
      </c>
      <c r="K28" s="43">
        <v>18</v>
      </c>
      <c r="L28" s="43" t="s">
        <v>63</v>
      </c>
      <c r="M28" s="39">
        <f t="shared" si="1"/>
        <v>5500</v>
      </c>
      <c r="N28" s="35">
        <f t="shared" si="4"/>
        <v>110</v>
      </c>
      <c r="O28" s="91"/>
      <c r="P28" s="92"/>
      <c r="S28" s="20"/>
    </row>
    <row r="29" spans="2:28" x14ac:dyDescent="0.3">
      <c r="B29" s="53">
        <v>37659</v>
      </c>
      <c r="C29" s="97" t="str">
        <f t="shared" si="3"/>
        <v>37659|TRANSF</v>
      </c>
      <c r="D29" s="12" t="s">
        <v>20</v>
      </c>
      <c r="E29" s="7"/>
      <c r="F29" s="41"/>
      <c r="G29" s="41"/>
      <c r="H29" s="41"/>
      <c r="I29" s="38">
        <v>100</v>
      </c>
      <c r="J29" s="43">
        <v>2</v>
      </c>
      <c r="K29" s="43">
        <v>19</v>
      </c>
      <c r="L29" s="43" t="s">
        <v>48</v>
      </c>
      <c r="M29" s="39">
        <f t="shared" si="1"/>
        <v>5400</v>
      </c>
      <c r="N29" s="35">
        <f t="shared" si="4"/>
        <v>108</v>
      </c>
      <c r="O29" s="16"/>
      <c r="P29" s="17"/>
      <c r="T29" t="s">
        <v>38</v>
      </c>
      <c r="U29">
        <v>44965</v>
      </c>
      <c r="V29" t="s">
        <v>37</v>
      </c>
      <c r="W29" t="s">
        <v>20</v>
      </c>
      <c r="X29">
        <v>160.80000000000001</v>
      </c>
      <c r="Y29">
        <v>4</v>
      </c>
      <c r="Z29" t="s">
        <v>36</v>
      </c>
      <c r="AA29">
        <v>5262.2529999999997</v>
      </c>
      <c r="AB29">
        <v>162</v>
      </c>
    </row>
    <row r="30" spans="2:28" x14ac:dyDescent="0.3">
      <c r="B30" s="53">
        <v>37659</v>
      </c>
      <c r="C30" s="97" t="str">
        <f t="shared" si="3"/>
        <v>37659|SALDO DO DIA</v>
      </c>
      <c r="D30" s="12" t="s">
        <v>23</v>
      </c>
      <c r="E30" s="7"/>
      <c r="F30" s="41"/>
      <c r="G30" s="41"/>
      <c r="H30" s="41"/>
      <c r="I30" s="38"/>
      <c r="J30" s="43"/>
      <c r="K30" s="43"/>
      <c r="L30" s="43"/>
      <c r="M30" s="39">
        <f t="shared" si="1"/>
        <v>5400</v>
      </c>
      <c r="N30" s="35">
        <f t="shared" si="4"/>
        <v>108</v>
      </c>
      <c r="O30" s="16"/>
      <c r="P30" s="17"/>
    </row>
    <row r="31" spans="2:28" x14ac:dyDescent="0.3">
      <c r="B31" s="53">
        <v>37660</v>
      </c>
      <c r="C31" s="97" t="str">
        <f t="shared" si="3"/>
        <v>37660|PRODUÇÃO</v>
      </c>
      <c r="D31" s="12" t="s">
        <v>4</v>
      </c>
      <c r="E31" s="7"/>
      <c r="F31" s="41"/>
      <c r="G31" s="41"/>
      <c r="H31" s="41"/>
      <c r="I31" s="38">
        <v>1200</v>
      </c>
      <c r="J31" s="43">
        <v>24</v>
      </c>
      <c r="K31" s="43">
        <v>21</v>
      </c>
      <c r="L31" s="43" t="s">
        <v>63</v>
      </c>
      <c r="M31" s="39">
        <f t="shared" si="1"/>
        <v>4200</v>
      </c>
      <c r="N31" s="35">
        <f t="shared" si="4"/>
        <v>84</v>
      </c>
      <c r="O31" s="16"/>
      <c r="P31" s="17"/>
    </row>
    <row r="32" spans="2:28" x14ac:dyDescent="0.3">
      <c r="B32" s="52">
        <v>37660</v>
      </c>
      <c r="C32" s="96" t="str">
        <f t="shared" si="3"/>
        <v>37660|PRODUÇÃO</v>
      </c>
      <c r="D32" s="12" t="s">
        <v>4</v>
      </c>
      <c r="E32" s="7"/>
      <c r="F32" s="41"/>
      <c r="G32" s="41"/>
      <c r="H32" s="41"/>
      <c r="I32" s="38">
        <v>1650</v>
      </c>
      <c r="J32" s="43">
        <v>33</v>
      </c>
      <c r="K32" s="43">
        <v>22</v>
      </c>
      <c r="L32" s="43" t="s">
        <v>63</v>
      </c>
      <c r="M32" s="39">
        <f>IF(D32="SALDO DO DIA",IF(N31&gt;0,M31,0),IF(N31=0,0+E32,IF(AND(E32=0,I32&gt;0),M31-I32,M31+E32)))</f>
        <v>2550</v>
      </c>
      <c r="N32" s="35">
        <f>IF(D32="SALDO DO DIA",N31,IF(AND(F32=0,J32&gt;0),N31-J32,N31+F32))</f>
        <v>51</v>
      </c>
      <c r="O32" s="16"/>
      <c r="P32" s="17"/>
    </row>
    <row r="33" spans="2:16" x14ac:dyDescent="0.3">
      <c r="B33" s="52">
        <v>37660</v>
      </c>
      <c r="C33" s="96" t="str">
        <f t="shared" si="3"/>
        <v>37660|COMPRA</v>
      </c>
      <c r="D33" s="12" t="s">
        <v>19</v>
      </c>
      <c r="E33" s="7">
        <v>10950</v>
      </c>
      <c r="F33" s="41">
        <v>219</v>
      </c>
      <c r="G33" s="41">
        <v>1</v>
      </c>
      <c r="H33" s="41" t="s">
        <v>44</v>
      </c>
      <c r="I33" s="38"/>
      <c r="J33" s="43"/>
      <c r="K33" s="43"/>
      <c r="L33" s="43"/>
      <c r="M33" s="39">
        <f>IF(D33="SALDO DO DIA",IF(N32&gt;0,M32,0),IF(N32=0,0+E33,IF(AND(E33=0,I33&gt;0),M32-I33,M32+E33)))</f>
        <v>13500</v>
      </c>
      <c r="N33" s="35">
        <f>IF(D33="SALDO DO DIA",N32,IF(AND(F33=0,J33&gt;0),N32-J33,N32+F33))</f>
        <v>270</v>
      </c>
      <c r="O33" s="16"/>
      <c r="P33" s="17"/>
    </row>
    <row r="34" spans="2:16" x14ac:dyDescent="0.3">
      <c r="B34" s="52">
        <v>37660</v>
      </c>
      <c r="C34" s="96" t="str">
        <f t="shared" si="3"/>
        <v>37660|VENDA</v>
      </c>
      <c r="D34" s="12" t="s">
        <v>24</v>
      </c>
      <c r="E34" s="7"/>
      <c r="F34" s="41"/>
      <c r="G34" s="41"/>
      <c r="H34" s="41"/>
      <c r="I34" s="38">
        <v>4650</v>
      </c>
      <c r="J34" s="43">
        <v>93</v>
      </c>
      <c r="K34" s="43">
        <v>24</v>
      </c>
      <c r="L34" s="43" t="s">
        <v>55</v>
      </c>
      <c r="M34" s="39">
        <f t="shared" si="1"/>
        <v>8850</v>
      </c>
      <c r="N34" s="35">
        <f t="shared" si="4"/>
        <v>177</v>
      </c>
      <c r="O34" s="16"/>
      <c r="P34" s="17"/>
    </row>
    <row r="35" spans="2:16" x14ac:dyDescent="0.3">
      <c r="B35" s="53">
        <v>37660</v>
      </c>
      <c r="C35" s="97" t="str">
        <f t="shared" si="3"/>
        <v>37660|SALDO DO DIA</v>
      </c>
      <c r="D35" s="12" t="s">
        <v>23</v>
      </c>
      <c r="E35" s="7"/>
      <c r="F35" s="41"/>
      <c r="G35" s="41"/>
      <c r="H35" s="41"/>
      <c r="I35" s="38"/>
      <c r="J35" s="43"/>
      <c r="K35" s="43"/>
      <c r="L35" s="43"/>
      <c r="M35" s="39">
        <f t="shared" si="1"/>
        <v>8850</v>
      </c>
      <c r="N35" s="35">
        <f t="shared" si="4"/>
        <v>177</v>
      </c>
      <c r="O35" s="16"/>
      <c r="P35" s="17"/>
    </row>
    <row r="36" spans="2:16" x14ac:dyDescent="0.3">
      <c r="B36" s="53">
        <v>37661</v>
      </c>
      <c r="C36" s="97" t="str">
        <f t="shared" si="3"/>
        <v>37661|SALDO DO DIA</v>
      </c>
      <c r="D36" s="12" t="s">
        <v>23</v>
      </c>
      <c r="E36" s="7"/>
      <c r="F36" s="41"/>
      <c r="G36" s="41"/>
      <c r="H36" s="41"/>
      <c r="I36" s="38"/>
      <c r="J36" s="43"/>
      <c r="K36" s="43"/>
      <c r="L36" s="43"/>
      <c r="M36" s="39">
        <f t="shared" si="1"/>
        <v>8850</v>
      </c>
      <c r="N36" s="35">
        <f t="shared" si="4"/>
        <v>177</v>
      </c>
      <c r="O36" s="16"/>
      <c r="P36" s="17"/>
    </row>
    <row r="37" spans="2:16" x14ac:dyDescent="0.3">
      <c r="B37" s="53">
        <v>37662</v>
      </c>
      <c r="C37" s="97" t="str">
        <f t="shared" si="3"/>
        <v>37662|SALDO DO DIA</v>
      </c>
      <c r="D37" s="12" t="s">
        <v>23</v>
      </c>
      <c r="E37" s="7"/>
      <c r="F37" s="41"/>
      <c r="G37" s="41"/>
      <c r="H37" s="41"/>
      <c r="I37" s="38"/>
      <c r="J37" s="43"/>
      <c r="K37" s="43"/>
      <c r="L37" s="43"/>
      <c r="M37" s="39">
        <f t="shared" si="1"/>
        <v>8850</v>
      </c>
      <c r="N37" s="35">
        <f t="shared" si="4"/>
        <v>177</v>
      </c>
      <c r="O37" s="16"/>
      <c r="P37" s="17"/>
    </row>
    <row r="38" spans="2:16" x14ac:dyDescent="0.3">
      <c r="B38" s="53">
        <v>37663</v>
      </c>
      <c r="C38" s="97" t="str">
        <f t="shared" si="3"/>
        <v>37663|TRANSF</v>
      </c>
      <c r="D38" s="12" t="s">
        <v>20</v>
      </c>
      <c r="E38" s="7"/>
      <c r="F38" s="41"/>
      <c r="G38" s="41"/>
      <c r="H38" s="41"/>
      <c r="I38" s="38">
        <v>2350</v>
      </c>
      <c r="J38" s="43">
        <v>47</v>
      </c>
      <c r="K38" s="43">
        <v>28</v>
      </c>
      <c r="L38" s="43" t="s">
        <v>46</v>
      </c>
      <c r="M38" s="39">
        <f t="shared" si="1"/>
        <v>6500</v>
      </c>
      <c r="N38" s="35">
        <f t="shared" si="4"/>
        <v>130</v>
      </c>
      <c r="O38" s="160"/>
      <c r="P38" s="161"/>
    </row>
    <row r="39" spans="2:16" x14ac:dyDescent="0.3">
      <c r="B39" s="53">
        <v>37663</v>
      </c>
      <c r="C39" s="97" t="str">
        <f t="shared" si="3"/>
        <v>37663|TRANSF</v>
      </c>
      <c r="D39" s="12" t="s">
        <v>20</v>
      </c>
      <c r="E39" s="7"/>
      <c r="F39" s="41"/>
      <c r="G39" s="41"/>
      <c r="H39" s="41"/>
      <c r="I39" s="38">
        <v>50</v>
      </c>
      <c r="J39" s="43">
        <v>1</v>
      </c>
      <c r="K39" s="43">
        <v>29</v>
      </c>
      <c r="L39" s="43" t="s">
        <v>47</v>
      </c>
      <c r="M39" s="39">
        <f t="shared" si="1"/>
        <v>6450</v>
      </c>
      <c r="N39" s="35">
        <f t="shared" si="4"/>
        <v>129</v>
      </c>
      <c r="O39" s="160"/>
      <c r="P39" s="161"/>
    </row>
    <row r="40" spans="2:16" x14ac:dyDescent="0.3">
      <c r="B40" s="53">
        <v>37663</v>
      </c>
      <c r="C40" s="97" t="str">
        <f t="shared" si="3"/>
        <v>37663|TRANSF</v>
      </c>
      <c r="D40" s="12" t="s">
        <v>20</v>
      </c>
      <c r="E40" s="7"/>
      <c r="F40" s="41"/>
      <c r="G40" s="41"/>
      <c r="H40" s="41"/>
      <c r="I40" s="38">
        <v>3000</v>
      </c>
      <c r="J40" s="43">
        <v>60</v>
      </c>
      <c r="K40" s="43">
        <v>30</v>
      </c>
      <c r="L40" s="43" t="s">
        <v>48</v>
      </c>
      <c r="M40" s="39">
        <f t="shared" si="1"/>
        <v>3450</v>
      </c>
      <c r="N40" s="35">
        <f t="shared" si="4"/>
        <v>69</v>
      </c>
      <c r="O40" s="160"/>
      <c r="P40" s="161"/>
    </row>
    <row r="41" spans="2:16" x14ac:dyDescent="0.3">
      <c r="B41" s="53">
        <v>37663</v>
      </c>
      <c r="C41" s="97" t="str">
        <f t="shared" si="3"/>
        <v>37663|SALDO DO DIA</v>
      </c>
      <c r="D41" s="12" t="s">
        <v>23</v>
      </c>
      <c r="E41" s="7"/>
      <c r="F41" s="41"/>
      <c r="G41" s="41"/>
      <c r="H41" s="41"/>
      <c r="I41" s="38"/>
      <c r="J41" s="43"/>
      <c r="K41" s="43"/>
      <c r="L41" s="43"/>
      <c r="M41" s="39">
        <f t="shared" si="1"/>
        <v>3450</v>
      </c>
      <c r="N41" s="35">
        <f t="shared" si="4"/>
        <v>69</v>
      </c>
      <c r="O41" s="160"/>
      <c r="P41" s="161"/>
    </row>
    <row r="42" spans="2:16" x14ac:dyDescent="0.3">
      <c r="B42" s="53">
        <v>37664</v>
      </c>
      <c r="C42" s="97" t="str">
        <f t="shared" si="3"/>
        <v>37664|PRODUÇÃO</v>
      </c>
      <c r="D42" s="12" t="s">
        <v>4</v>
      </c>
      <c r="E42" s="7"/>
      <c r="F42" s="41"/>
      <c r="G42" s="41"/>
      <c r="H42" s="41"/>
      <c r="I42" s="38">
        <v>400</v>
      </c>
      <c r="J42" s="43">
        <v>8</v>
      </c>
      <c r="K42" s="43">
        <v>32</v>
      </c>
      <c r="L42" s="43" t="s">
        <v>63</v>
      </c>
      <c r="M42" s="39">
        <f t="shared" si="1"/>
        <v>3050</v>
      </c>
      <c r="N42" s="35">
        <f t="shared" si="4"/>
        <v>61</v>
      </c>
      <c r="O42" s="160"/>
      <c r="P42" s="161"/>
    </row>
    <row r="43" spans="2:16" x14ac:dyDescent="0.3">
      <c r="B43" s="53">
        <v>37664</v>
      </c>
      <c r="C43" s="97" t="str">
        <f t="shared" si="3"/>
        <v>37664|PRODUÇÃO</v>
      </c>
      <c r="D43" s="12" t="s">
        <v>4</v>
      </c>
      <c r="E43" s="7"/>
      <c r="F43" s="41"/>
      <c r="G43" s="41"/>
      <c r="H43" s="41"/>
      <c r="I43" s="38">
        <v>1300</v>
      </c>
      <c r="J43" s="43">
        <v>26</v>
      </c>
      <c r="K43" s="43">
        <v>33</v>
      </c>
      <c r="L43" s="43" t="s">
        <v>63</v>
      </c>
      <c r="M43" s="39">
        <f t="shared" si="1"/>
        <v>1750</v>
      </c>
      <c r="N43" s="35">
        <f t="shared" si="4"/>
        <v>35</v>
      </c>
      <c r="O43" s="160"/>
      <c r="P43" s="161"/>
    </row>
    <row r="44" spans="2:16" x14ac:dyDescent="0.3">
      <c r="B44" s="53">
        <v>37664</v>
      </c>
      <c r="C44" s="97" t="str">
        <f t="shared" si="3"/>
        <v>37664|TRANSF</v>
      </c>
      <c r="D44" s="12" t="s">
        <v>20</v>
      </c>
      <c r="E44" s="7"/>
      <c r="F44" s="41"/>
      <c r="G44" s="41"/>
      <c r="H44" s="41"/>
      <c r="I44" s="38">
        <v>650</v>
      </c>
      <c r="J44" s="43">
        <v>13</v>
      </c>
      <c r="K44" s="43">
        <v>34</v>
      </c>
      <c r="L44" s="43" t="s">
        <v>46</v>
      </c>
      <c r="M44" s="39">
        <f t="shared" si="1"/>
        <v>1100</v>
      </c>
      <c r="N44" s="35">
        <f t="shared" si="4"/>
        <v>22</v>
      </c>
      <c r="O44" s="160"/>
      <c r="P44" s="161"/>
    </row>
    <row r="45" spans="2:16" x14ac:dyDescent="0.3">
      <c r="B45" s="53">
        <v>37664</v>
      </c>
      <c r="C45" s="97" t="str">
        <f t="shared" si="3"/>
        <v>37664|SALDO DO DIA</v>
      </c>
      <c r="D45" s="12" t="s">
        <v>23</v>
      </c>
      <c r="E45" s="7"/>
      <c r="F45" s="41"/>
      <c r="G45" s="41"/>
      <c r="H45" s="41"/>
      <c r="I45" s="38"/>
      <c r="J45" s="43"/>
      <c r="K45" s="43"/>
      <c r="L45" s="43"/>
      <c r="M45" s="39">
        <f t="shared" si="1"/>
        <v>1100</v>
      </c>
      <c r="N45" s="35">
        <f t="shared" si="4"/>
        <v>22</v>
      </c>
      <c r="O45" s="160"/>
      <c r="P45" s="161"/>
    </row>
    <row r="46" spans="2:16" x14ac:dyDescent="0.3">
      <c r="B46" s="53">
        <v>37665</v>
      </c>
      <c r="C46" s="90" t="str">
        <f t="shared" si="3"/>
        <v>37665|SALDO DO DIA</v>
      </c>
      <c r="D46" s="12" t="s">
        <v>23</v>
      </c>
      <c r="E46" s="7"/>
      <c r="F46" s="41"/>
      <c r="G46" s="41"/>
      <c r="H46" s="41"/>
      <c r="I46" s="38"/>
      <c r="J46" s="43"/>
      <c r="K46" s="43"/>
      <c r="L46" s="43"/>
      <c r="M46" s="39">
        <f t="shared" si="1"/>
        <v>1100</v>
      </c>
      <c r="N46" s="35">
        <f t="shared" si="4"/>
        <v>22</v>
      </c>
      <c r="O46" s="160"/>
      <c r="P46" s="161"/>
    </row>
    <row r="47" spans="2:16" x14ac:dyDescent="0.3">
      <c r="B47" s="53">
        <v>37666</v>
      </c>
      <c r="C47" s="90" t="str">
        <f t="shared" si="3"/>
        <v>37666|PRODUÇÃO</v>
      </c>
      <c r="D47" s="13" t="s">
        <v>4</v>
      </c>
      <c r="E47" s="19"/>
      <c r="F47" s="42"/>
      <c r="G47" s="42"/>
      <c r="H47" s="42"/>
      <c r="I47" s="40">
        <v>300</v>
      </c>
      <c r="J47" s="44">
        <v>6</v>
      </c>
      <c r="K47" s="43">
        <v>37</v>
      </c>
      <c r="L47" s="44" t="s">
        <v>63</v>
      </c>
      <c r="M47" s="39">
        <f t="shared" si="1"/>
        <v>800</v>
      </c>
      <c r="N47" s="35">
        <f t="shared" si="4"/>
        <v>16</v>
      </c>
      <c r="O47" s="160"/>
      <c r="P47" s="161"/>
    </row>
    <row r="48" spans="2:16" x14ac:dyDescent="0.3">
      <c r="B48" s="53">
        <v>37666</v>
      </c>
      <c r="C48" s="90" t="str">
        <f t="shared" si="3"/>
        <v>37666|PRODUÇÃO</v>
      </c>
      <c r="D48" s="13" t="s">
        <v>4</v>
      </c>
      <c r="E48" s="19"/>
      <c r="F48" s="42"/>
      <c r="G48" s="42"/>
      <c r="H48" s="42"/>
      <c r="I48" s="40">
        <v>50</v>
      </c>
      <c r="J48" s="44">
        <v>1</v>
      </c>
      <c r="K48" s="43">
        <v>38</v>
      </c>
      <c r="L48" s="44" t="s">
        <v>63</v>
      </c>
      <c r="M48" s="39">
        <f t="shared" si="1"/>
        <v>750</v>
      </c>
      <c r="N48" s="35">
        <f t="shared" si="4"/>
        <v>15</v>
      </c>
      <c r="O48" s="160"/>
      <c r="P48" s="161"/>
    </row>
    <row r="49" spans="2:16" x14ac:dyDescent="0.3">
      <c r="B49" s="53">
        <v>37666</v>
      </c>
      <c r="C49" s="90" t="str">
        <f t="shared" si="3"/>
        <v>37666|SALDO DO DIA</v>
      </c>
      <c r="D49" s="13" t="s">
        <v>23</v>
      </c>
      <c r="E49" s="19"/>
      <c r="F49" s="42"/>
      <c r="G49" s="42"/>
      <c r="H49" s="42"/>
      <c r="I49" s="40"/>
      <c r="J49" s="44"/>
      <c r="K49" s="43"/>
      <c r="L49" s="44"/>
      <c r="M49" s="39">
        <f t="shared" si="1"/>
        <v>750</v>
      </c>
      <c r="N49" s="35">
        <f t="shared" si="4"/>
        <v>15</v>
      </c>
      <c r="O49" s="160"/>
      <c r="P49" s="161"/>
    </row>
    <row r="50" spans="2:16" x14ac:dyDescent="0.3">
      <c r="B50" s="53">
        <v>37667</v>
      </c>
      <c r="C50" s="90" t="str">
        <f t="shared" si="3"/>
        <v>37667|COMPRA</v>
      </c>
      <c r="D50" s="13" t="s">
        <v>19</v>
      </c>
      <c r="E50" s="19">
        <v>14100</v>
      </c>
      <c r="F50" s="42">
        <v>282</v>
      </c>
      <c r="G50" s="42">
        <v>2</v>
      </c>
      <c r="H50" s="42" t="s">
        <v>45</v>
      </c>
      <c r="I50" s="40"/>
      <c r="J50" s="44"/>
      <c r="K50" s="43"/>
      <c r="L50" s="44"/>
      <c r="M50" s="39">
        <f t="shared" si="1"/>
        <v>14850</v>
      </c>
      <c r="N50" s="35">
        <f t="shared" si="4"/>
        <v>297</v>
      </c>
      <c r="O50" s="160"/>
      <c r="P50" s="161"/>
    </row>
    <row r="51" spans="2:16" x14ac:dyDescent="0.3">
      <c r="B51" s="53">
        <v>37667</v>
      </c>
      <c r="C51" s="90" t="str">
        <f t="shared" si="3"/>
        <v>37667|PRODUÇÃO</v>
      </c>
      <c r="D51" s="13" t="s">
        <v>4</v>
      </c>
      <c r="E51" s="19"/>
      <c r="F51" s="42"/>
      <c r="G51" s="42"/>
      <c r="H51" s="42"/>
      <c r="I51" s="40">
        <v>3750</v>
      </c>
      <c r="J51" s="44">
        <v>75</v>
      </c>
      <c r="K51" s="43">
        <v>41</v>
      </c>
      <c r="L51" s="44" t="s">
        <v>63</v>
      </c>
      <c r="M51" s="39">
        <f t="shared" si="1"/>
        <v>11100</v>
      </c>
      <c r="N51" s="35">
        <f t="shared" si="4"/>
        <v>222</v>
      </c>
      <c r="O51" s="160"/>
      <c r="P51" s="161"/>
    </row>
    <row r="52" spans="2:16" x14ac:dyDescent="0.3">
      <c r="B52" s="53">
        <v>37667</v>
      </c>
      <c r="C52" s="90" t="str">
        <f t="shared" si="3"/>
        <v>37667|VENDA</v>
      </c>
      <c r="D52" s="13" t="s">
        <v>24</v>
      </c>
      <c r="E52" s="19"/>
      <c r="F52" s="42"/>
      <c r="G52" s="42"/>
      <c r="H52" s="42"/>
      <c r="I52" s="40">
        <v>3750</v>
      </c>
      <c r="J52" s="44">
        <v>75</v>
      </c>
      <c r="K52" s="43">
        <v>42</v>
      </c>
      <c r="L52" s="44" t="s">
        <v>54</v>
      </c>
      <c r="M52" s="39">
        <f t="shared" si="1"/>
        <v>7350</v>
      </c>
      <c r="N52" s="35">
        <f t="shared" si="4"/>
        <v>147</v>
      </c>
      <c r="O52" s="160"/>
      <c r="P52" s="161"/>
    </row>
    <row r="53" spans="2:16" ht="15" customHeight="1" x14ac:dyDescent="0.3">
      <c r="B53" s="53">
        <v>37667</v>
      </c>
      <c r="C53" s="90" t="str">
        <f t="shared" si="3"/>
        <v>37667|SALDO DO DIA</v>
      </c>
      <c r="D53" s="13" t="s">
        <v>23</v>
      </c>
      <c r="E53" s="19"/>
      <c r="F53" s="42"/>
      <c r="G53" s="42"/>
      <c r="H53" s="42"/>
      <c r="I53" s="40"/>
      <c r="J53" s="44"/>
      <c r="K53" s="43"/>
      <c r="L53" s="44"/>
      <c r="M53" s="39">
        <f t="shared" si="1"/>
        <v>7350</v>
      </c>
      <c r="N53" s="35">
        <f t="shared" si="4"/>
        <v>147</v>
      </c>
      <c r="O53" s="160"/>
      <c r="P53" s="161"/>
    </row>
    <row r="54" spans="2:16" ht="15" customHeight="1" x14ac:dyDescent="0.3">
      <c r="B54" s="53">
        <v>37668</v>
      </c>
      <c r="C54" s="90" t="str">
        <f t="shared" si="3"/>
        <v>37668|PRODUÇÃO</v>
      </c>
      <c r="D54" s="13" t="s">
        <v>4</v>
      </c>
      <c r="E54" s="19"/>
      <c r="F54" s="42"/>
      <c r="G54" s="42"/>
      <c r="H54" s="42"/>
      <c r="I54" s="40">
        <v>1400</v>
      </c>
      <c r="J54" s="44">
        <v>28</v>
      </c>
      <c r="K54" s="43">
        <v>44</v>
      </c>
      <c r="L54" s="44" t="s">
        <v>63</v>
      </c>
      <c r="M54" s="39">
        <f t="shared" si="1"/>
        <v>5950</v>
      </c>
      <c r="N54" s="35">
        <f t="shared" si="4"/>
        <v>119</v>
      </c>
      <c r="O54" s="160"/>
      <c r="P54" s="161"/>
    </row>
    <row r="55" spans="2:16" ht="15" customHeight="1" x14ac:dyDescent="0.3">
      <c r="B55" s="53">
        <v>37668</v>
      </c>
      <c r="C55" s="90" t="str">
        <f t="shared" si="3"/>
        <v>37668|TRANSF</v>
      </c>
      <c r="D55" s="13" t="s">
        <v>20</v>
      </c>
      <c r="E55" s="19"/>
      <c r="F55" s="42"/>
      <c r="G55" s="42"/>
      <c r="H55" s="42"/>
      <c r="I55" s="40">
        <v>2900</v>
      </c>
      <c r="J55" s="44">
        <v>58</v>
      </c>
      <c r="K55" s="43">
        <v>45</v>
      </c>
      <c r="L55" s="44" t="s">
        <v>48</v>
      </c>
      <c r="M55" s="39">
        <f t="shared" si="1"/>
        <v>3050</v>
      </c>
      <c r="N55" s="35">
        <f t="shared" si="4"/>
        <v>61</v>
      </c>
      <c r="O55" s="160"/>
      <c r="P55" s="161"/>
    </row>
    <row r="56" spans="2:16" ht="15" customHeight="1" x14ac:dyDescent="0.3">
      <c r="B56" s="53">
        <v>37668</v>
      </c>
      <c r="C56" s="90" t="str">
        <f t="shared" si="3"/>
        <v>37668|VENDA</v>
      </c>
      <c r="D56" s="13" t="s">
        <v>24</v>
      </c>
      <c r="E56" s="19"/>
      <c r="F56" s="42"/>
      <c r="G56" s="42"/>
      <c r="H56" s="42"/>
      <c r="I56" s="40">
        <v>250</v>
      </c>
      <c r="J56" s="44">
        <v>5</v>
      </c>
      <c r="K56" s="43">
        <v>46</v>
      </c>
      <c r="L56" s="44" t="s">
        <v>57</v>
      </c>
      <c r="M56" s="39">
        <f t="shared" si="1"/>
        <v>2800</v>
      </c>
      <c r="N56" s="35">
        <f t="shared" si="4"/>
        <v>56</v>
      </c>
      <c r="O56" s="160"/>
      <c r="P56" s="161"/>
    </row>
    <row r="57" spans="2:16" ht="15" customHeight="1" x14ac:dyDescent="0.3">
      <c r="B57" s="53">
        <v>37668</v>
      </c>
      <c r="C57" s="90" t="str">
        <f t="shared" si="3"/>
        <v>37668|SALDO DO DIA</v>
      </c>
      <c r="D57" s="13" t="s">
        <v>23</v>
      </c>
      <c r="E57" s="19"/>
      <c r="F57" s="42"/>
      <c r="G57" s="42"/>
      <c r="H57" s="42"/>
      <c r="I57" s="40"/>
      <c r="J57" s="44"/>
      <c r="K57" s="43"/>
      <c r="L57" s="44"/>
      <c r="M57" s="39">
        <f t="shared" si="1"/>
        <v>2800</v>
      </c>
      <c r="N57" s="35">
        <f t="shared" si="4"/>
        <v>56</v>
      </c>
      <c r="O57" s="160"/>
      <c r="P57" s="161"/>
    </row>
    <row r="58" spans="2:16" ht="15" customHeight="1" x14ac:dyDescent="0.3">
      <c r="B58" s="53">
        <v>37669</v>
      </c>
      <c r="C58" s="90" t="str">
        <f t="shared" si="3"/>
        <v>37669|VENDA</v>
      </c>
      <c r="D58" s="13" t="s">
        <v>24</v>
      </c>
      <c r="E58" s="19"/>
      <c r="F58" s="42"/>
      <c r="G58" s="42"/>
      <c r="H58" s="42"/>
      <c r="I58" s="40">
        <v>1100</v>
      </c>
      <c r="J58" s="44">
        <v>22</v>
      </c>
      <c r="K58" s="43">
        <v>48</v>
      </c>
      <c r="L58" s="44" t="s">
        <v>58</v>
      </c>
      <c r="M58" s="39">
        <f t="shared" si="1"/>
        <v>1700</v>
      </c>
      <c r="N58" s="35">
        <f t="shared" si="4"/>
        <v>34</v>
      </c>
      <c r="O58" s="160"/>
      <c r="P58" s="161"/>
    </row>
    <row r="59" spans="2:16" ht="15" customHeight="1" x14ac:dyDescent="0.3">
      <c r="B59" s="53">
        <v>37669</v>
      </c>
      <c r="C59" s="90" t="str">
        <f t="shared" si="3"/>
        <v>37669|SALDO DO DIA</v>
      </c>
      <c r="D59" s="13" t="s">
        <v>23</v>
      </c>
      <c r="E59" s="19"/>
      <c r="F59" s="42"/>
      <c r="G59" s="42"/>
      <c r="H59" s="42"/>
      <c r="I59" s="40"/>
      <c r="J59" s="44"/>
      <c r="K59" s="43"/>
      <c r="L59" s="44"/>
      <c r="M59" s="39">
        <f t="shared" si="1"/>
        <v>1700</v>
      </c>
      <c r="N59" s="35">
        <f t="shared" si="4"/>
        <v>34</v>
      </c>
      <c r="O59" s="160"/>
      <c r="P59" s="161"/>
    </row>
    <row r="60" spans="2:16" ht="15" customHeight="1" x14ac:dyDescent="0.3">
      <c r="B60" s="53">
        <v>37670</v>
      </c>
      <c r="C60" s="90" t="str">
        <f t="shared" si="3"/>
        <v>37670|TRANSF</v>
      </c>
      <c r="D60" s="13" t="s">
        <v>20</v>
      </c>
      <c r="E60" s="19"/>
      <c r="F60" s="42"/>
      <c r="G60" s="42"/>
      <c r="H60" s="42"/>
      <c r="I60" s="40">
        <v>500</v>
      </c>
      <c r="J60" s="44">
        <v>10</v>
      </c>
      <c r="K60" s="43">
        <v>50</v>
      </c>
      <c r="L60" s="44" t="s">
        <v>47</v>
      </c>
      <c r="M60" s="39">
        <f t="shared" si="1"/>
        <v>1200</v>
      </c>
      <c r="N60" s="35">
        <f t="shared" si="4"/>
        <v>24</v>
      </c>
      <c r="O60" s="160"/>
      <c r="P60" s="161"/>
    </row>
    <row r="61" spans="2:16" ht="15" customHeight="1" x14ac:dyDescent="0.3">
      <c r="B61" s="113">
        <v>37670</v>
      </c>
      <c r="C61" s="114" t="str">
        <f t="shared" si="3"/>
        <v>37670|TRANSF</v>
      </c>
      <c r="D61" s="13" t="s">
        <v>20</v>
      </c>
      <c r="E61" s="19"/>
      <c r="F61" s="42"/>
      <c r="G61" s="42"/>
      <c r="H61" s="42"/>
      <c r="I61" s="40">
        <v>100</v>
      </c>
      <c r="J61" s="44">
        <v>2</v>
      </c>
      <c r="K61" s="43">
        <v>51</v>
      </c>
      <c r="L61" s="44" t="s">
        <v>46</v>
      </c>
      <c r="M61" s="115">
        <f t="shared" si="1"/>
        <v>1100</v>
      </c>
      <c r="N61" s="116">
        <f t="shared" si="4"/>
        <v>22</v>
      </c>
      <c r="O61" s="160"/>
      <c r="P61" s="161"/>
    </row>
    <row r="62" spans="2:16" ht="15" customHeight="1" x14ac:dyDescent="0.3">
      <c r="B62" s="113">
        <v>37670</v>
      </c>
      <c r="C62" s="114" t="str">
        <f t="shared" si="3"/>
        <v>37670|SALDO DO DIA</v>
      </c>
      <c r="D62" s="13" t="s">
        <v>23</v>
      </c>
      <c r="E62" s="19"/>
      <c r="F62" s="42"/>
      <c r="G62" s="42"/>
      <c r="H62" s="42"/>
      <c r="I62" s="40"/>
      <c r="J62" s="44"/>
      <c r="K62" s="43"/>
      <c r="L62" s="44"/>
      <c r="M62" s="115">
        <f t="shared" si="1"/>
        <v>1100</v>
      </c>
      <c r="N62" s="116">
        <f t="shared" si="4"/>
        <v>22</v>
      </c>
      <c r="O62" s="160"/>
      <c r="P62" s="161"/>
    </row>
    <row r="63" spans="2:16" ht="15" customHeight="1" x14ac:dyDescent="0.3">
      <c r="B63" s="113">
        <v>37671</v>
      </c>
      <c r="C63" s="114" t="str">
        <f t="shared" si="3"/>
        <v>37671|COMPRA</v>
      </c>
      <c r="D63" s="13" t="s">
        <v>19</v>
      </c>
      <c r="E63" s="19">
        <v>11750</v>
      </c>
      <c r="F63" s="42">
        <v>235</v>
      </c>
      <c r="G63" s="42">
        <v>3</v>
      </c>
      <c r="H63" s="42" t="s">
        <v>45</v>
      </c>
      <c r="I63" s="40"/>
      <c r="J63" s="44"/>
      <c r="K63" s="43"/>
      <c r="L63" s="44"/>
      <c r="M63" s="115">
        <f t="shared" si="1"/>
        <v>12850</v>
      </c>
      <c r="N63" s="116">
        <f t="shared" si="4"/>
        <v>257</v>
      </c>
      <c r="O63" s="160"/>
      <c r="P63" s="161"/>
    </row>
    <row r="64" spans="2:16" ht="15" customHeight="1" x14ac:dyDescent="0.3">
      <c r="B64" s="113">
        <v>37671</v>
      </c>
      <c r="C64" s="114" t="str">
        <f t="shared" si="3"/>
        <v>37671|PRODUÇÃO</v>
      </c>
      <c r="D64" s="13" t="s">
        <v>4</v>
      </c>
      <c r="E64" s="19"/>
      <c r="F64" s="42"/>
      <c r="G64" s="42"/>
      <c r="H64" s="42"/>
      <c r="I64" s="40">
        <v>3650</v>
      </c>
      <c r="J64" s="44">
        <v>73</v>
      </c>
      <c r="K64" s="43">
        <v>54</v>
      </c>
      <c r="L64" s="44" t="s">
        <v>63</v>
      </c>
      <c r="M64" s="115">
        <f t="shared" si="1"/>
        <v>9200</v>
      </c>
      <c r="N64" s="116">
        <f t="shared" si="4"/>
        <v>184</v>
      </c>
      <c r="O64" s="160"/>
      <c r="P64" s="161"/>
    </row>
    <row r="65" spans="2:16" ht="15" customHeight="1" x14ac:dyDescent="0.3">
      <c r="B65" s="113">
        <v>37671</v>
      </c>
      <c r="C65" s="114" t="str">
        <f t="shared" si="3"/>
        <v>37671|SALDO DO DIA</v>
      </c>
      <c r="D65" s="13" t="s">
        <v>23</v>
      </c>
      <c r="E65" s="19"/>
      <c r="F65" s="42"/>
      <c r="G65" s="42"/>
      <c r="H65" s="42"/>
      <c r="I65" s="40"/>
      <c r="J65" s="44"/>
      <c r="K65" s="43"/>
      <c r="L65" s="44"/>
      <c r="M65" s="115">
        <f t="shared" si="1"/>
        <v>9200</v>
      </c>
      <c r="N65" s="116">
        <f t="shared" si="4"/>
        <v>184</v>
      </c>
      <c r="O65" s="160"/>
      <c r="P65" s="161"/>
    </row>
    <row r="66" spans="2:16" ht="15" customHeight="1" x14ac:dyDescent="0.3">
      <c r="B66" s="113">
        <v>37672</v>
      </c>
      <c r="C66" s="114" t="str">
        <f t="shared" si="3"/>
        <v>37672|PRODUÇÃO</v>
      </c>
      <c r="D66" s="13" t="s">
        <v>4</v>
      </c>
      <c r="E66" s="19"/>
      <c r="F66" s="42"/>
      <c r="G66" s="42"/>
      <c r="H66" s="42"/>
      <c r="I66" s="40">
        <v>800</v>
      </c>
      <c r="J66" s="44">
        <v>16</v>
      </c>
      <c r="K66" s="43">
        <v>56</v>
      </c>
      <c r="L66" s="44" t="s">
        <v>63</v>
      </c>
      <c r="M66" s="115">
        <f t="shared" si="1"/>
        <v>8400</v>
      </c>
      <c r="N66" s="116">
        <f t="shared" si="4"/>
        <v>168</v>
      </c>
      <c r="O66" s="160"/>
      <c r="P66" s="161"/>
    </row>
    <row r="67" spans="2:16" ht="15" customHeight="1" x14ac:dyDescent="0.3">
      <c r="B67" s="113">
        <v>37672</v>
      </c>
      <c r="C67" s="114" t="str">
        <f t="shared" si="3"/>
        <v>37672|PRODUÇÃO</v>
      </c>
      <c r="D67" s="13" t="s">
        <v>4</v>
      </c>
      <c r="E67" s="19"/>
      <c r="F67" s="42"/>
      <c r="G67" s="42"/>
      <c r="H67" s="42"/>
      <c r="I67" s="40">
        <v>3050</v>
      </c>
      <c r="J67" s="44">
        <v>61</v>
      </c>
      <c r="K67" s="43">
        <v>57</v>
      </c>
      <c r="L67" s="44" t="s">
        <v>63</v>
      </c>
      <c r="M67" s="115">
        <f>IF(D67="SALDO DO DIA",IF(N66&gt;0,M66,0),IF(N66=0,0+E67,IF(AND(E67=0,I67&gt;0),M66-I67,M66+E67)))</f>
        <v>5350</v>
      </c>
      <c r="N67" s="116">
        <f t="shared" si="4"/>
        <v>107</v>
      </c>
      <c r="O67" s="160"/>
      <c r="P67" s="161"/>
    </row>
    <row r="68" spans="2:16" ht="15" customHeight="1" x14ac:dyDescent="0.3">
      <c r="B68" s="113">
        <v>37672</v>
      </c>
      <c r="C68" s="114" t="str">
        <f t="shared" si="3"/>
        <v>37672|SALDO DO DIA</v>
      </c>
      <c r="D68" s="13" t="s">
        <v>23</v>
      </c>
      <c r="E68" s="19"/>
      <c r="F68" s="42"/>
      <c r="G68" s="42"/>
      <c r="H68" s="42"/>
      <c r="I68" s="40"/>
      <c r="J68" s="44"/>
      <c r="K68" s="44"/>
      <c r="L68" s="44"/>
      <c r="M68" s="115">
        <f t="shared" ref="M68:M88" si="5">IF(D68="SALDO DO DIA",IF(N67&gt;0,M67,0),IF(N67=0,0+E68,IF(AND(E68=0,I68&gt;0),M67-I68,M67+E68)))</f>
        <v>5350</v>
      </c>
      <c r="N68" s="116">
        <f t="shared" si="4"/>
        <v>107</v>
      </c>
      <c r="O68" s="91"/>
      <c r="P68" s="92"/>
    </row>
    <row r="69" spans="2:16" ht="15" customHeight="1" x14ac:dyDescent="0.3">
      <c r="B69" s="113">
        <v>37673</v>
      </c>
      <c r="C69" s="114" t="str">
        <f t="shared" si="3"/>
        <v>37673|SALDO DO DIA</v>
      </c>
      <c r="D69" s="13" t="s">
        <v>23</v>
      </c>
      <c r="E69" s="19"/>
      <c r="F69" s="42"/>
      <c r="G69" s="42"/>
      <c r="H69" s="42"/>
      <c r="I69" s="40"/>
      <c r="J69" s="44"/>
      <c r="K69" s="44"/>
      <c r="L69" s="44"/>
      <c r="M69" s="115">
        <f t="shared" si="5"/>
        <v>5350</v>
      </c>
      <c r="N69" s="116">
        <f t="shared" si="4"/>
        <v>107</v>
      </c>
      <c r="O69" s="91"/>
      <c r="P69" s="92"/>
    </row>
    <row r="70" spans="2:16" ht="15" customHeight="1" x14ac:dyDescent="0.3">
      <c r="B70" s="113">
        <v>37674</v>
      </c>
      <c r="C70" s="114" t="str">
        <f t="shared" si="3"/>
        <v>37674|SALDO DO DIA</v>
      </c>
      <c r="D70" s="13" t="s">
        <v>23</v>
      </c>
      <c r="E70" s="19"/>
      <c r="F70" s="42"/>
      <c r="G70" s="42"/>
      <c r="H70" s="42"/>
      <c r="I70" s="40"/>
      <c r="J70" s="44"/>
      <c r="K70" s="44"/>
      <c r="L70" s="44"/>
      <c r="M70" s="115">
        <f t="shared" si="5"/>
        <v>5350</v>
      </c>
      <c r="N70" s="116">
        <f t="shared" si="4"/>
        <v>107</v>
      </c>
      <c r="O70" s="91"/>
      <c r="P70" s="92"/>
    </row>
    <row r="71" spans="2:16" ht="15" customHeight="1" x14ac:dyDescent="0.3">
      <c r="B71" s="113">
        <v>37675</v>
      </c>
      <c r="C71" s="114" t="str">
        <f t="shared" si="3"/>
        <v>37675|PRODUÇÃO</v>
      </c>
      <c r="D71" s="13" t="s">
        <v>4</v>
      </c>
      <c r="E71" s="19"/>
      <c r="F71" s="42"/>
      <c r="G71" s="42"/>
      <c r="H71" s="42"/>
      <c r="I71" s="40">
        <v>1250</v>
      </c>
      <c r="J71" s="44">
        <v>25</v>
      </c>
      <c r="K71" s="44">
        <v>58</v>
      </c>
      <c r="L71" s="44" t="s">
        <v>63</v>
      </c>
      <c r="M71" s="115">
        <f t="shared" si="5"/>
        <v>4100</v>
      </c>
      <c r="N71" s="116">
        <f t="shared" si="4"/>
        <v>82</v>
      </c>
      <c r="O71" s="91"/>
      <c r="P71" s="92"/>
    </row>
    <row r="72" spans="2:16" ht="15" customHeight="1" x14ac:dyDescent="0.3">
      <c r="B72" s="113">
        <v>37675</v>
      </c>
      <c r="C72" s="114" t="str">
        <f t="shared" si="3"/>
        <v>37675|PRODUÇÃO</v>
      </c>
      <c r="D72" s="13" t="s">
        <v>4</v>
      </c>
      <c r="E72" s="19"/>
      <c r="F72" s="42"/>
      <c r="G72" s="42"/>
      <c r="H72" s="42"/>
      <c r="I72" s="40">
        <v>1000</v>
      </c>
      <c r="J72" s="44">
        <v>20</v>
      </c>
      <c r="K72" s="44">
        <v>59</v>
      </c>
      <c r="L72" s="44" t="s">
        <v>63</v>
      </c>
      <c r="M72" s="115">
        <f t="shared" si="5"/>
        <v>3100</v>
      </c>
      <c r="N72" s="116">
        <f t="shared" si="4"/>
        <v>62</v>
      </c>
      <c r="O72" s="91"/>
      <c r="P72" s="92"/>
    </row>
    <row r="73" spans="2:16" ht="15" customHeight="1" x14ac:dyDescent="0.3">
      <c r="B73" s="113">
        <v>37675</v>
      </c>
      <c r="C73" s="114" t="str">
        <f t="shared" si="3"/>
        <v>37675|TRANSF</v>
      </c>
      <c r="D73" s="13" t="s">
        <v>20</v>
      </c>
      <c r="E73" s="19"/>
      <c r="F73" s="42"/>
      <c r="G73" s="42"/>
      <c r="H73" s="42"/>
      <c r="I73" s="40">
        <v>100</v>
      </c>
      <c r="J73" s="44">
        <v>2</v>
      </c>
      <c r="K73" s="44">
        <v>60</v>
      </c>
      <c r="L73" s="44" t="s">
        <v>46</v>
      </c>
      <c r="M73" s="115">
        <f t="shared" si="5"/>
        <v>3000</v>
      </c>
      <c r="N73" s="116">
        <f t="shared" si="4"/>
        <v>60</v>
      </c>
      <c r="O73" s="91"/>
      <c r="P73" s="92"/>
    </row>
    <row r="74" spans="2:16" ht="15" customHeight="1" x14ac:dyDescent="0.3">
      <c r="B74" s="113">
        <v>37675</v>
      </c>
      <c r="C74" s="114" t="str">
        <f t="shared" si="3"/>
        <v>37675|SALDO DO DIA</v>
      </c>
      <c r="D74" s="13" t="s">
        <v>23</v>
      </c>
      <c r="E74" s="19"/>
      <c r="F74" s="42"/>
      <c r="G74" s="42"/>
      <c r="H74" s="42"/>
      <c r="I74" s="40"/>
      <c r="J74" s="44"/>
      <c r="K74" s="44"/>
      <c r="L74" s="44"/>
      <c r="M74" s="115">
        <f t="shared" si="5"/>
        <v>3000</v>
      </c>
      <c r="N74" s="116">
        <f t="shared" si="4"/>
        <v>60</v>
      </c>
      <c r="O74" s="91"/>
      <c r="P74" s="92"/>
    </row>
    <row r="75" spans="2:16" ht="15" customHeight="1" x14ac:dyDescent="0.3">
      <c r="B75" s="113">
        <v>37676</v>
      </c>
      <c r="C75" s="114" t="str">
        <f t="shared" si="3"/>
        <v>37676|TRANSF</v>
      </c>
      <c r="D75" s="13" t="s">
        <v>20</v>
      </c>
      <c r="E75" s="19"/>
      <c r="F75" s="42"/>
      <c r="G75" s="42"/>
      <c r="H75" s="42"/>
      <c r="I75" s="40">
        <v>1000</v>
      </c>
      <c r="J75" s="44">
        <v>20</v>
      </c>
      <c r="K75" s="44">
        <v>61</v>
      </c>
      <c r="L75" s="44" t="s">
        <v>48</v>
      </c>
      <c r="M75" s="115">
        <f t="shared" si="5"/>
        <v>2000</v>
      </c>
      <c r="N75" s="116">
        <f t="shared" si="4"/>
        <v>40</v>
      </c>
      <c r="O75" s="91"/>
      <c r="P75" s="92"/>
    </row>
    <row r="76" spans="2:16" ht="15" customHeight="1" x14ac:dyDescent="0.3">
      <c r="B76" s="113">
        <v>37676</v>
      </c>
      <c r="C76" s="114" t="str">
        <f t="shared" si="3"/>
        <v>37676|TRANSF</v>
      </c>
      <c r="D76" s="13" t="s">
        <v>20</v>
      </c>
      <c r="E76" s="19"/>
      <c r="F76" s="42"/>
      <c r="G76" s="42"/>
      <c r="H76" s="42"/>
      <c r="I76" s="40">
        <v>400</v>
      </c>
      <c r="J76" s="44">
        <v>8</v>
      </c>
      <c r="K76" s="44">
        <v>62</v>
      </c>
      <c r="L76" s="44" t="s">
        <v>47</v>
      </c>
      <c r="M76" s="115">
        <f t="shared" si="5"/>
        <v>1600</v>
      </c>
      <c r="N76" s="116">
        <f t="shared" si="4"/>
        <v>32</v>
      </c>
      <c r="O76" s="91"/>
      <c r="P76" s="92"/>
    </row>
    <row r="77" spans="2:16" ht="15" customHeight="1" x14ac:dyDescent="0.3">
      <c r="B77" s="113">
        <v>37676</v>
      </c>
      <c r="C77" s="114" t="str">
        <f t="shared" si="3"/>
        <v>37676|PRODUÇÃO</v>
      </c>
      <c r="D77" s="13" t="s">
        <v>4</v>
      </c>
      <c r="E77" s="19"/>
      <c r="F77" s="42"/>
      <c r="G77" s="42"/>
      <c r="H77" s="42"/>
      <c r="I77" s="40">
        <v>500</v>
      </c>
      <c r="J77" s="44">
        <v>10</v>
      </c>
      <c r="K77" s="44">
        <v>63</v>
      </c>
      <c r="L77" s="44" t="s">
        <v>63</v>
      </c>
      <c r="M77" s="115">
        <f t="shared" si="5"/>
        <v>1100</v>
      </c>
      <c r="N77" s="116">
        <f t="shared" si="4"/>
        <v>22</v>
      </c>
      <c r="O77" s="91"/>
      <c r="P77" s="92"/>
    </row>
    <row r="78" spans="2:16" ht="15" customHeight="1" x14ac:dyDescent="0.3">
      <c r="B78" s="113">
        <v>37676</v>
      </c>
      <c r="C78" s="114" t="str">
        <f t="shared" si="3"/>
        <v>37676|SALDO DO DIA</v>
      </c>
      <c r="D78" s="13" t="s">
        <v>23</v>
      </c>
      <c r="E78" s="19"/>
      <c r="F78" s="42"/>
      <c r="G78" s="42"/>
      <c r="H78" s="42"/>
      <c r="I78" s="40"/>
      <c r="J78" s="44"/>
      <c r="K78" s="44"/>
      <c r="L78" s="44"/>
      <c r="M78" s="115">
        <f t="shared" si="5"/>
        <v>1100</v>
      </c>
      <c r="N78" s="116">
        <f t="shared" si="4"/>
        <v>22</v>
      </c>
      <c r="O78" s="91"/>
      <c r="P78" s="92"/>
    </row>
    <row r="79" spans="2:16" ht="15" customHeight="1" x14ac:dyDescent="0.3">
      <c r="B79" s="113">
        <v>37677</v>
      </c>
      <c r="C79" s="114" t="str">
        <f t="shared" si="3"/>
        <v>37677|SALDO DO DIA</v>
      </c>
      <c r="D79" s="13" t="s">
        <v>23</v>
      </c>
      <c r="E79" s="19"/>
      <c r="F79" s="42"/>
      <c r="G79" s="42"/>
      <c r="H79" s="42"/>
      <c r="I79" s="40"/>
      <c r="J79" s="44"/>
      <c r="K79" s="44"/>
      <c r="L79" s="44"/>
      <c r="M79" s="115">
        <f t="shared" si="5"/>
        <v>1100</v>
      </c>
      <c r="N79" s="116">
        <f t="shared" si="4"/>
        <v>22</v>
      </c>
      <c r="O79" s="91"/>
      <c r="P79" s="92"/>
    </row>
    <row r="80" spans="2:16" ht="15" customHeight="1" x14ac:dyDescent="0.3">
      <c r="B80" s="113">
        <v>37678</v>
      </c>
      <c r="C80" s="114" t="str">
        <f t="shared" si="3"/>
        <v>37678|TRANSF</v>
      </c>
      <c r="D80" s="13" t="s">
        <v>20</v>
      </c>
      <c r="E80" s="19"/>
      <c r="F80" s="42"/>
      <c r="G80" s="42"/>
      <c r="H80" s="42"/>
      <c r="I80" s="40">
        <v>150</v>
      </c>
      <c r="J80" s="44">
        <v>3</v>
      </c>
      <c r="K80" s="44">
        <v>64</v>
      </c>
      <c r="L80" s="44" t="s">
        <v>46</v>
      </c>
      <c r="M80" s="115">
        <f t="shared" si="5"/>
        <v>950</v>
      </c>
      <c r="N80" s="116">
        <f t="shared" si="4"/>
        <v>19</v>
      </c>
      <c r="O80" s="91"/>
      <c r="P80" s="92"/>
    </row>
    <row r="81" spans="2:16" ht="15" customHeight="1" x14ac:dyDescent="0.3">
      <c r="B81" s="113">
        <v>37678</v>
      </c>
      <c r="C81" s="114" t="str">
        <f t="shared" si="3"/>
        <v>37678|TRANSF</v>
      </c>
      <c r="D81" s="13" t="s">
        <v>20</v>
      </c>
      <c r="E81" s="19"/>
      <c r="F81" s="42"/>
      <c r="G81" s="42"/>
      <c r="H81" s="42"/>
      <c r="I81" s="40">
        <v>200</v>
      </c>
      <c r="J81" s="44">
        <v>4</v>
      </c>
      <c r="K81" s="44">
        <v>65</v>
      </c>
      <c r="L81" s="44" t="s">
        <v>47</v>
      </c>
      <c r="M81" s="115">
        <f t="shared" si="5"/>
        <v>750</v>
      </c>
      <c r="N81" s="116">
        <f t="shared" si="4"/>
        <v>15</v>
      </c>
      <c r="O81" s="91"/>
      <c r="P81" s="92"/>
    </row>
    <row r="82" spans="2:16" ht="15" customHeight="1" x14ac:dyDescent="0.3">
      <c r="B82" s="113">
        <v>37678</v>
      </c>
      <c r="C82" s="114" t="str">
        <f t="shared" si="3"/>
        <v>37678|TRANSF</v>
      </c>
      <c r="D82" s="13" t="s">
        <v>20</v>
      </c>
      <c r="E82" s="19"/>
      <c r="F82" s="42"/>
      <c r="G82" s="42"/>
      <c r="H82" s="42"/>
      <c r="I82" s="40">
        <v>50</v>
      </c>
      <c r="J82" s="44">
        <v>1</v>
      </c>
      <c r="K82" s="44">
        <v>66</v>
      </c>
      <c r="L82" s="44" t="s">
        <v>48</v>
      </c>
      <c r="M82" s="115">
        <f t="shared" si="5"/>
        <v>700</v>
      </c>
      <c r="N82" s="116">
        <f t="shared" si="4"/>
        <v>14</v>
      </c>
      <c r="O82" s="91"/>
      <c r="P82" s="92"/>
    </row>
    <row r="83" spans="2:16" ht="15" customHeight="1" x14ac:dyDescent="0.3">
      <c r="B83" s="113">
        <v>37678</v>
      </c>
      <c r="C83" s="114" t="str">
        <f t="shared" si="3"/>
        <v>37678|SALDO DO DIA</v>
      </c>
      <c r="D83" s="13" t="s">
        <v>23</v>
      </c>
      <c r="E83" s="19"/>
      <c r="F83" s="42"/>
      <c r="G83" s="42"/>
      <c r="H83" s="42"/>
      <c r="I83" s="40"/>
      <c r="J83" s="44"/>
      <c r="K83" s="44"/>
      <c r="L83" s="44"/>
      <c r="M83" s="115">
        <f t="shared" si="5"/>
        <v>700</v>
      </c>
      <c r="N83" s="116">
        <f t="shared" si="4"/>
        <v>14</v>
      </c>
      <c r="O83" s="91"/>
      <c r="P83" s="92"/>
    </row>
    <row r="84" spans="2:16" ht="15" customHeight="1" x14ac:dyDescent="0.3">
      <c r="B84" s="113">
        <v>37679</v>
      </c>
      <c r="C84" s="114" t="str">
        <f t="shared" ref="C84:C88" si="6">B84&amp;"|"&amp;D84</f>
        <v>37679|SALDO DO DIA</v>
      </c>
      <c r="D84" s="13" t="s">
        <v>23</v>
      </c>
      <c r="E84" s="19"/>
      <c r="F84" s="42"/>
      <c r="G84" s="42"/>
      <c r="H84" s="42"/>
      <c r="I84" s="40"/>
      <c r="J84" s="44"/>
      <c r="K84" s="44"/>
      <c r="L84" s="44"/>
      <c r="M84" s="115">
        <f t="shared" si="5"/>
        <v>700</v>
      </c>
      <c r="N84" s="116">
        <f t="shared" si="4"/>
        <v>14</v>
      </c>
      <c r="O84" s="91"/>
      <c r="P84" s="92"/>
    </row>
    <row r="85" spans="2:16" ht="15" customHeight="1" x14ac:dyDescent="0.3">
      <c r="B85" s="113">
        <v>37680</v>
      </c>
      <c r="C85" s="114" t="str">
        <f t="shared" si="6"/>
        <v>37680|COMPRA</v>
      </c>
      <c r="D85" s="13" t="s">
        <v>19</v>
      </c>
      <c r="E85" s="19">
        <v>8250</v>
      </c>
      <c r="F85" s="42">
        <v>165</v>
      </c>
      <c r="G85" s="42">
        <v>4</v>
      </c>
      <c r="H85" s="42" t="s">
        <v>43</v>
      </c>
      <c r="I85" s="40"/>
      <c r="J85" s="44"/>
      <c r="K85" s="44"/>
      <c r="L85" s="44"/>
      <c r="M85" s="115">
        <f t="shared" si="5"/>
        <v>8950</v>
      </c>
      <c r="N85" s="116">
        <f t="shared" ref="N85:N88" si="7">IF(D85="SALDO DO DIA",N84,IF(AND(F85=0,J85&gt;0),N84-J85,N84+F85))</f>
        <v>179</v>
      </c>
      <c r="O85" s="91"/>
      <c r="P85" s="92"/>
    </row>
    <row r="86" spans="2:16" ht="15" customHeight="1" x14ac:dyDescent="0.3">
      <c r="B86" s="113">
        <v>37680</v>
      </c>
      <c r="C86" s="114" t="str">
        <f t="shared" si="6"/>
        <v>37680|PRODUÇÃO</v>
      </c>
      <c r="D86" s="13" t="s">
        <v>4</v>
      </c>
      <c r="E86" s="19"/>
      <c r="F86" s="42"/>
      <c r="G86" s="42"/>
      <c r="H86" s="42"/>
      <c r="I86" s="40">
        <v>2850</v>
      </c>
      <c r="J86" s="44">
        <v>57</v>
      </c>
      <c r="K86" s="44">
        <v>68</v>
      </c>
      <c r="L86" s="44" t="s">
        <v>63</v>
      </c>
      <c r="M86" s="115">
        <f t="shared" si="5"/>
        <v>6100</v>
      </c>
      <c r="N86" s="116">
        <f t="shared" si="7"/>
        <v>122</v>
      </c>
      <c r="O86" s="91"/>
      <c r="P86" s="92"/>
    </row>
    <row r="87" spans="2:16" ht="15" customHeight="1" x14ac:dyDescent="0.3">
      <c r="B87" s="113">
        <v>37680</v>
      </c>
      <c r="C87" s="114" t="str">
        <f t="shared" si="6"/>
        <v>37680|PRODUÇÃO</v>
      </c>
      <c r="D87" s="13" t="s">
        <v>4</v>
      </c>
      <c r="E87" s="19"/>
      <c r="F87" s="42"/>
      <c r="G87" s="42"/>
      <c r="H87" s="42"/>
      <c r="I87" s="40">
        <v>1400</v>
      </c>
      <c r="J87" s="44">
        <v>28</v>
      </c>
      <c r="K87" s="44">
        <v>69</v>
      </c>
      <c r="L87" s="44" t="s">
        <v>63</v>
      </c>
      <c r="M87" s="115">
        <f t="shared" si="5"/>
        <v>4700</v>
      </c>
      <c r="N87" s="116">
        <f t="shared" si="7"/>
        <v>94</v>
      </c>
      <c r="O87" s="91"/>
      <c r="P87" s="92"/>
    </row>
    <row r="88" spans="2:16" ht="15" customHeight="1" thickBot="1" x14ac:dyDescent="0.35">
      <c r="B88" s="113">
        <v>37680</v>
      </c>
      <c r="C88" s="114" t="str">
        <f t="shared" si="6"/>
        <v>37680|SALDO DO DIA</v>
      </c>
      <c r="D88" s="13" t="s">
        <v>23</v>
      </c>
      <c r="E88" s="19"/>
      <c r="F88" s="42"/>
      <c r="G88" s="42"/>
      <c r="H88" s="42"/>
      <c r="I88" s="40"/>
      <c r="J88" s="44"/>
      <c r="K88" s="44"/>
      <c r="L88" s="44"/>
      <c r="M88" s="115">
        <f t="shared" si="5"/>
        <v>4700</v>
      </c>
      <c r="N88" s="116">
        <f t="shared" si="7"/>
        <v>94</v>
      </c>
      <c r="O88" s="91" t="s">
        <v>62</v>
      </c>
      <c r="P88" s="92"/>
    </row>
    <row r="89" spans="2:16" ht="15" customHeight="1" thickBot="1" x14ac:dyDescent="0.35">
      <c r="B89" s="45"/>
      <c r="C89" s="46"/>
      <c r="D89" s="138"/>
      <c r="E89" s="139" t="s">
        <v>33</v>
      </c>
      <c r="F89" s="123" t="s">
        <v>34</v>
      </c>
      <c r="G89" s="123"/>
      <c r="H89" s="140"/>
      <c r="I89" s="141" t="s">
        <v>31</v>
      </c>
      <c r="J89" s="124" t="s">
        <v>32</v>
      </c>
      <c r="K89" s="125"/>
      <c r="L89" s="142"/>
      <c r="M89" s="143" t="s">
        <v>29</v>
      </c>
      <c r="N89" s="144" t="s">
        <v>30</v>
      </c>
      <c r="O89" s="126" t="s">
        <v>11</v>
      </c>
      <c r="P89" s="127" t="s">
        <v>12</v>
      </c>
    </row>
    <row r="90" spans="2:16" ht="28.65" customHeight="1" thickBot="1" x14ac:dyDescent="0.35">
      <c r="B90" s="185" t="s">
        <v>7</v>
      </c>
      <c r="C90" s="186"/>
      <c r="D90" s="187"/>
      <c r="E90" s="109">
        <f>SUM(E6:E88)</f>
        <v>78200</v>
      </c>
      <c r="F90" s="110">
        <f>SUM(F6:F88)</f>
        <v>1564</v>
      </c>
      <c r="G90" s="164" t="s">
        <v>10</v>
      </c>
      <c r="H90" s="165"/>
      <c r="I90" s="14">
        <f>SUM(I6:I88)</f>
        <v>74500</v>
      </c>
      <c r="J90" s="55">
        <f>SUM(J6:J88)</f>
        <v>1490</v>
      </c>
      <c r="K90" s="166" t="s">
        <v>10</v>
      </c>
      <c r="L90" s="167"/>
      <c r="M90" s="57">
        <f>M6</f>
        <v>1000</v>
      </c>
      <c r="N90" s="58">
        <f>N6</f>
        <v>20</v>
      </c>
      <c r="O90" s="15">
        <f>M90+E90-I90</f>
        <v>4700</v>
      </c>
      <c r="P90" s="118">
        <f>N90+F90-J90</f>
        <v>94</v>
      </c>
    </row>
    <row r="94" spans="2:16" x14ac:dyDescent="0.3">
      <c r="B94"/>
      <c r="C94"/>
      <c r="H94"/>
    </row>
    <row r="95" spans="2:16" x14ac:dyDescent="0.3">
      <c r="B95"/>
      <c r="C95"/>
      <c r="H95"/>
    </row>
    <row r="96" spans="2:16" x14ac:dyDescent="0.3">
      <c r="B96"/>
      <c r="C96"/>
      <c r="H96"/>
    </row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ht="29.95" customHeigh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</sheetData>
  <mergeCells count="63">
    <mergeCell ref="O6:P6"/>
    <mergeCell ref="O7:P7"/>
    <mergeCell ref="B4:B5"/>
    <mergeCell ref="D4:D5"/>
    <mergeCell ref="M4:N4"/>
    <mergeCell ref="C4:C5"/>
    <mergeCell ref="B3:P3"/>
    <mergeCell ref="E4:H4"/>
    <mergeCell ref="I4:L4"/>
    <mergeCell ref="O4:P4"/>
    <mergeCell ref="O5:P5"/>
    <mergeCell ref="O8:P8"/>
    <mergeCell ref="O9:P9"/>
    <mergeCell ref="O10:P10"/>
    <mergeCell ref="O11:P11"/>
    <mergeCell ref="O12:P12"/>
    <mergeCell ref="O13:P13"/>
    <mergeCell ref="O14:P14"/>
    <mergeCell ref="O15:P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25:P25"/>
    <mergeCell ref="O27:P27"/>
    <mergeCell ref="O38:P38"/>
    <mergeCell ref="O39:P39"/>
    <mergeCell ref="O40:P40"/>
    <mergeCell ref="O41:P41"/>
    <mergeCell ref="O42:P42"/>
    <mergeCell ref="O43:P43"/>
    <mergeCell ref="O44:P44"/>
    <mergeCell ref="O45:P45"/>
    <mergeCell ref="O46:P46"/>
    <mergeCell ref="O47:P47"/>
    <mergeCell ref="O48:P48"/>
    <mergeCell ref="O49:P49"/>
    <mergeCell ref="O50:P50"/>
    <mergeCell ref="O51:P51"/>
    <mergeCell ref="O52:P52"/>
    <mergeCell ref="O53:P53"/>
    <mergeCell ref="O54:P54"/>
    <mergeCell ref="O55:P55"/>
    <mergeCell ref="O56:P56"/>
    <mergeCell ref="O57:P57"/>
    <mergeCell ref="O58:P58"/>
    <mergeCell ref="O59:P59"/>
    <mergeCell ref="O60:P60"/>
    <mergeCell ref="O61:P61"/>
    <mergeCell ref="O62:P62"/>
    <mergeCell ref="O63:P63"/>
    <mergeCell ref="O64:P64"/>
    <mergeCell ref="O65:P65"/>
    <mergeCell ref="O66:P66"/>
    <mergeCell ref="O67:P67"/>
    <mergeCell ref="B90:D90"/>
    <mergeCell ref="G90:H90"/>
    <mergeCell ref="K90:L90"/>
  </mergeCells>
  <conditionalFormatting sqref="B6:D88">
    <cfRule type="expression" dxfId="3" priority="4">
      <formula>$D6="SALDO DO DIA"</formula>
    </cfRule>
  </conditionalFormatting>
  <conditionalFormatting sqref="E6:H88">
    <cfRule type="expression" dxfId="2" priority="3">
      <formula>$D6="SALDO DO DIA"</formula>
    </cfRule>
  </conditionalFormatting>
  <conditionalFormatting sqref="I6:L88">
    <cfRule type="expression" dxfId="1" priority="2">
      <formula>$D6="SALDO DO DIA"</formula>
    </cfRule>
  </conditionalFormatting>
  <conditionalFormatting sqref="M6:N88">
    <cfRule type="expression" dxfId="0" priority="1">
      <formula>$D6="SALDO DO DIA"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360E655-05F2-4BF7-BC2B-46C87D76F530}">
          <x14:formula1>
            <xm:f>'base-dados'!$E$2:$E$1048576</xm:f>
          </x14:formula1>
          <xm:sqref>L6:L88</xm:sqref>
        </x14:dataValidation>
        <x14:dataValidation type="list" allowBlank="1" showInputMessage="1" showErrorMessage="1" xr:uid="{A7C1EC62-0C41-4A7C-B6BB-7CFB552BDE37}">
          <x14:formula1>
            <xm:f>'base-dados'!$B$2:$B$1048576</xm:f>
          </x14:formula1>
          <xm:sqref>H6:H88</xm:sqref>
        </x14:dataValidation>
        <x14:dataValidation type="list" allowBlank="1" showInputMessage="1" showErrorMessage="1" xr:uid="{0E2A7480-244A-42F9-B438-BA91775DAFDF}">
          <x14:formula1>
            <xm:f>'base-dados'!$A$2:$A$1048576</xm:f>
          </x14:formula1>
          <xm:sqref>D7:D88</xm:sqref>
        </x14:dataValidation>
        <x14:dataValidation type="list" allowBlank="1" showInputMessage="1" showErrorMessage="1" xr:uid="{514357D6-9B1F-4D52-970A-F72ED1CB0B8F}">
          <x14:formula1>
            <xm:f>'base-dados'!$A$2:$A$29</xm:f>
          </x14:formula1>
          <xm:sqref>D6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8BB84-3B90-4E72-9D82-7540EB7269B0}">
  <dimension ref="B1:J341"/>
  <sheetViews>
    <sheetView workbookViewId="0"/>
  </sheetViews>
  <sheetFormatPr defaultRowHeight="14.4" x14ac:dyDescent="0.3"/>
  <cols>
    <col min="1" max="1" width="1.296875" customWidth="1"/>
    <col min="2" max="2" width="10.69921875" bestFit="1" customWidth="1"/>
    <col min="3" max="3" width="13.69921875" bestFit="1" customWidth="1"/>
    <col min="4" max="5" width="11.8984375" bestFit="1" customWidth="1"/>
    <col min="7" max="7" width="11.09765625" bestFit="1" customWidth="1"/>
    <col min="9" max="9" width="10.09765625" bestFit="1" customWidth="1"/>
  </cols>
  <sheetData>
    <row r="1" spans="2:10" ht="115.5" customHeight="1" x14ac:dyDescent="0.3"/>
    <row r="2" spans="2:10" ht="4.5" customHeight="1" thickBot="1" x14ac:dyDescent="0.35"/>
    <row r="3" spans="2:10" ht="16.7" thickBot="1" x14ac:dyDescent="0.35">
      <c r="B3" s="192" t="s">
        <v>78</v>
      </c>
      <c r="C3" s="193"/>
      <c r="D3" s="193"/>
      <c r="E3" s="194"/>
      <c r="G3" s="195" t="s">
        <v>73</v>
      </c>
      <c r="H3" s="195"/>
      <c r="I3" s="195"/>
      <c r="J3" s="195"/>
    </row>
    <row r="4" spans="2:10" ht="15" thickBot="1" x14ac:dyDescent="0.35">
      <c r="B4" s="64" t="s">
        <v>0</v>
      </c>
      <c r="C4" s="64" t="s">
        <v>1</v>
      </c>
      <c r="D4" s="64" t="s">
        <v>14</v>
      </c>
      <c r="E4" s="64" t="s">
        <v>18</v>
      </c>
      <c r="G4" s="128" t="s">
        <v>13</v>
      </c>
      <c r="H4" s="128" t="s">
        <v>35</v>
      </c>
      <c r="I4" s="128" t="s">
        <v>2</v>
      </c>
      <c r="J4" s="128" t="s">
        <v>17</v>
      </c>
    </row>
    <row r="5" spans="2:10" x14ac:dyDescent="0.3">
      <c r="B5" s="103">
        <v>37653</v>
      </c>
      <c r="C5" s="104" t="s">
        <v>6</v>
      </c>
      <c r="D5" s="104" t="str">
        <f>IF(C5="CONTAGEM",IFERROR(VLOOKUP(B5&amp;"|"&amp;C5,'PRODUTO 03'!$C$6:$N$88,9,FALSE),"NÃO HOUVE"),IF(C5="SALDO DO DIA",VLOOKUP(B5&amp;"|"&amp;C5,'PRODUTO 03'!$C$6:$N$88,11,FALSE),IF(C5="COMPRA",SUMIF('PRODUTO 03'!$C$6:$C$88,B5&amp;"|"&amp;C5,'PRODUTO 03'!$E$6:$E$88),SUMIF('PRODUTO 03'!$C$6:$C$88,B5&amp;"|"&amp;C5,'PRODUTO 03'!$I$6:$I$88))))</f>
        <v>NÃO HOUVE</v>
      </c>
      <c r="E5" s="105" t="str">
        <f>IF(C5="CONTAGEM",IFERROR(VLOOKUP(B5&amp;"|"&amp;C5,'PRODUTO 03'!$C$6:$N$88,10,FALSE),"NÃO HOUVE"),IF(C5="SALDO DO DIA",VLOOKUP(B5&amp;"|"&amp;C5,'PRODUTO 03'!$C$6:$N$88,12,FALSE),IF(C5="COMPRA",SUMIF('PRODUTO 03'!$C$6:$C$88,B5&amp;"|"&amp;C5,'PRODUTO 03'!$F$6:$F$88),SUMIF('PRODUTO 03'!$C$6:$C$88,B5&amp;"|"&amp;C5,'PRODUTO 03'!$J$6:$J$88))))</f>
        <v>NÃO HOUVE</v>
      </c>
      <c r="G5" s="129" t="s">
        <v>4</v>
      </c>
      <c r="H5" s="129">
        <f>COUNTIF('PRODUTO 03'!$D$9:$D$90,'3-SINTETICO'!G5)</f>
        <v>22</v>
      </c>
      <c r="I5" s="131">
        <f t="shared" ref="I5:I8" si="0">SUMIF($C$5:$C$172,G5,$D$5:$D$172)</f>
        <v>49200</v>
      </c>
      <c r="J5" s="129">
        <f>SUMIF($C$5:$C$172,G5,$E$5:$E$172)</f>
        <v>984</v>
      </c>
    </row>
    <row r="6" spans="2:10" x14ac:dyDescent="0.3">
      <c r="B6" s="101">
        <v>37653</v>
      </c>
      <c r="C6" s="99" t="s">
        <v>4</v>
      </c>
      <c r="D6" s="111">
        <f>IF(C6="CONTAGEM",IFERROR(VLOOKUP(B6&amp;"|"&amp;C6,'PRODUTO 03'!$C$6:$N$88,9,FALSE),"NÃO HOUVE"),IF(C6="SALDO DO DIA",VLOOKUP(B6&amp;"|"&amp;C6,'PRODUTO 03'!$C$6:$N$88,11,FALSE),IF(C6="COMPRA",SUMIF('PRODUTO 03'!$C$6:$C$88,B6&amp;"|"&amp;C6,'PRODUTO 03'!$E$6:$E$88),SUMIF('PRODUTO 03'!$C$6:$C$88,B6&amp;"|"&amp;C6,'PRODUTO 03'!$I$6:$I$88))))</f>
        <v>500</v>
      </c>
      <c r="E6" s="102">
        <f>IF(C6="CONTAGEM",IFERROR(VLOOKUP(B6&amp;"|"&amp;C6,'PRODUTO 03'!$C$6:$N$88,10,FALSE),"NÃO HOUVE"),IF(C6="SALDO DO DIA",VLOOKUP(B6&amp;"|"&amp;C6,'PRODUTO 03'!$C$6:$N$88,12,FALSE),IF(C6="COMPRA",SUMIF('PRODUTO 03'!$C$6:$C$88,B6&amp;"|"&amp;C6,'PRODUTO 03'!$F$6:$F$88),SUMIF('PRODUTO 03'!$C$6:$C$88,B6&amp;"|"&amp;C6,'PRODUTO 03'!$J$6:$J$88))))</f>
        <v>10</v>
      </c>
      <c r="G6" s="130" t="s">
        <v>19</v>
      </c>
      <c r="H6" s="130">
        <f>COUNTIF('PRODUTO 03'!$D$9:$D$90,'3-SINTETICO'!G6)</f>
        <v>7</v>
      </c>
      <c r="I6" s="132">
        <f t="shared" si="0"/>
        <v>78200</v>
      </c>
      <c r="J6" s="130">
        <f t="shared" ref="J6:J8" si="1">SUMIF($C$5:$C$172,G6,$E$5:$E$172)</f>
        <v>1564</v>
      </c>
    </row>
    <row r="7" spans="2:10" x14ac:dyDescent="0.3">
      <c r="B7" s="53">
        <v>37653</v>
      </c>
      <c r="C7" s="98" t="s">
        <v>19</v>
      </c>
      <c r="D7" s="89">
        <f>IF(C7="CONTAGEM",IFERROR(VLOOKUP(B7&amp;"|"&amp;C7,'PRODUTO 03'!$C$6:$N$88,9,FALSE),"NÃO HOUVE"),IF(C7="SALDO DO DIA",VLOOKUP(B7&amp;"|"&amp;C7,'PRODUTO 03'!$C$6:$N$88,11,FALSE),IF(C7="COMPRA",SUMIF('PRODUTO 03'!$C$6:$C$88,B7&amp;"|"&amp;C7,'PRODUTO 03'!$E$6:$E$88),SUMIF('PRODUTO 03'!$C$6:$C$88,B7&amp;"|"&amp;C7,'PRODUTO 03'!$I$6:$I$88))))</f>
        <v>15000</v>
      </c>
      <c r="E7" s="100">
        <f>IF(C7="CONTAGEM",IFERROR(VLOOKUP(B7&amp;"|"&amp;C7,'PRODUTO 03'!$C$6:$N$88,10,FALSE),"NÃO HOUVE"),IF(C7="SALDO DO DIA",VLOOKUP(B7&amp;"|"&amp;C7,'PRODUTO 03'!$C$6:$N$88,12,FALSE),IF(C7="COMPRA",SUMIF('PRODUTO 03'!$C$6:$C$88,B7&amp;"|"&amp;C7,'PRODUTO 03'!$F$6:$F$88),SUMIF('PRODUTO 03'!$C$6:$C$88,B7&amp;"|"&amp;C7,'PRODUTO 03'!$J$6:$J$88))))</f>
        <v>300</v>
      </c>
      <c r="G7" s="129" t="s">
        <v>20</v>
      </c>
      <c r="H7" s="129">
        <f>COUNTIF('PRODUTO 03'!$D$9:$D$90,'3-SINTETICO'!G7)</f>
        <v>19</v>
      </c>
      <c r="I7" s="131">
        <f>SUMIF($C$5:$C$172,G7,$D$5:$D$172)</f>
        <v>15550</v>
      </c>
      <c r="J7" s="129">
        <f t="shared" si="1"/>
        <v>311</v>
      </c>
    </row>
    <row r="8" spans="2:10" x14ac:dyDescent="0.3">
      <c r="B8" s="101">
        <v>37653</v>
      </c>
      <c r="C8" s="99" t="s">
        <v>20</v>
      </c>
      <c r="D8" s="111">
        <f>IF(C8="CONTAGEM",IFERROR(VLOOKUP(B8&amp;"|"&amp;C8,'PRODUTO 03'!$C$6:$N$88,9,FALSE),"NÃO HOUVE"),IF(C8="SALDO DO DIA",VLOOKUP(B8&amp;"|"&amp;C8,'PRODUTO 03'!$C$6:$N$88,11,FALSE),IF(C8="COMPRA",SUMIF('PRODUTO 03'!$C$6:$C$88,B8&amp;"|"&amp;C8,'PRODUTO 03'!$E$6:$E$88),SUMIF('PRODUTO 03'!$C$6:$C$88,B8&amp;"|"&amp;C8,'PRODUTO 03'!$I$6:$I$88))))</f>
        <v>0</v>
      </c>
      <c r="E8" s="102">
        <f>IF(C8="CONTAGEM",IFERROR(VLOOKUP(B8&amp;"|"&amp;C8,'PRODUTO 03'!$C$6:$N$88,10,FALSE),"NÃO HOUVE"),IF(C8="SALDO DO DIA",VLOOKUP(B8&amp;"|"&amp;C8,'PRODUTO 03'!$C$6:$N$88,12,FALSE),IF(C8="COMPRA",SUMIF('PRODUTO 03'!$C$6:$C$88,B8&amp;"|"&amp;C8,'PRODUTO 03'!$F$6:$F$88),SUMIF('PRODUTO 03'!$C$6:$C$88,B8&amp;"|"&amp;C8,'PRODUTO 03'!$J$6:$J$88))))</f>
        <v>0</v>
      </c>
      <c r="G8" s="130" t="s">
        <v>24</v>
      </c>
      <c r="H8" s="130">
        <f>COUNTIF('PRODUTO 03'!$D$9:$D$90,'3-SINTETICO'!G8)</f>
        <v>4</v>
      </c>
      <c r="I8" s="132">
        <f t="shared" si="0"/>
        <v>9750</v>
      </c>
      <c r="J8" s="130">
        <f t="shared" si="1"/>
        <v>195</v>
      </c>
    </row>
    <row r="9" spans="2:10" x14ac:dyDescent="0.3">
      <c r="B9" s="53">
        <v>37653</v>
      </c>
      <c r="C9" s="98" t="s">
        <v>24</v>
      </c>
      <c r="D9" s="89">
        <f>IF(C9="CONTAGEM",IFERROR(VLOOKUP(B9&amp;"|"&amp;C9,'PRODUTO 03'!$C$6:$N$88,9,FALSE),"NÃO HOUVE"),IF(C9="SALDO DO DIA",VLOOKUP(B9&amp;"|"&amp;C9,'PRODUTO 03'!$C$6:$N$88,11,FALSE),IF(C9="COMPRA",SUMIF('PRODUTO 03'!$C$6:$C$88,B9&amp;"|"&amp;C9,'PRODUTO 03'!$E$6:$E$88),SUMIF('PRODUTO 03'!$C$6:$C$88,B9&amp;"|"&amp;C9,'PRODUTO 03'!$I$6:$I$88))))</f>
        <v>0</v>
      </c>
      <c r="E9" s="100">
        <f>IF(C9="CONTAGEM",IFERROR(VLOOKUP(B9&amp;"|"&amp;C9,'PRODUTO 03'!$C$6:$N$88,10,FALSE),"NÃO HOUVE"),IF(C9="SALDO DO DIA",VLOOKUP(B9&amp;"|"&amp;C9,'PRODUTO 03'!$C$6:$N$88,12,FALSE),IF(C9="COMPRA",SUMIF('PRODUTO 03'!$C$6:$C$88,B9&amp;"|"&amp;C9,'PRODUTO 03'!$F$6:$F$88),SUMIF('PRODUTO 03'!$C$6:$C$88,B9&amp;"|"&amp;C9,'PRODUTO 03'!$J$6:$J$88))))</f>
        <v>0</v>
      </c>
    </row>
    <row r="10" spans="2:10" ht="15" thickBot="1" x14ac:dyDescent="0.35">
      <c r="B10" s="106">
        <v>37653</v>
      </c>
      <c r="C10" s="107" t="s">
        <v>23</v>
      </c>
      <c r="D10" s="112">
        <f>IF(C10="CONTAGEM",IFERROR(VLOOKUP(B10&amp;"|"&amp;C10,'PRODUTO 03'!$C$6:$N$88,9,FALSE),"NÃO HOUVE"),IF(C10="SALDO DO DIA",VLOOKUP(B10&amp;"|"&amp;C10,'PRODUTO 03'!$C$6:$N$88,11,FALSE),IF(C10="COMPRA",SUMIF('PRODUTO 03'!$C$6:$C$88,B10&amp;"|"&amp;C10,'PRODUTO 03'!$E$6:$E$88),SUMIF('PRODUTO 03'!$C$6:$C$88,B10&amp;"|"&amp;C10,'PRODUTO 03'!$I$6:$I$88))))</f>
        <v>15500</v>
      </c>
      <c r="E10" s="108">
        <f>IF(C10="CONTAGEM",IFERROR(VLOOKUP(B10&amp;"|"&amp;C10,'PRODUTO 03'!$C$6:$N$88,10,FALSE),"NÃO HOUVE"),IF(C10="SALDO DO DIA",VLOOKUP(B10&amp;"|"&amp;C10,'PRODUTO 03'!$C$6:$N$88,12,FALSE),IF(C10="COMPRA",SUMIF('PRODUTO 03'!$C$6:$C$88,B10&amp;"|"&amp;C10,'PRODUTO 03'!$F$6:$F$88),SUMIF('PRODUTO 03'!$C$6:$C$88,B10&amp;"|"&amp;C10,'PRODUTO 03'!$J$6:$J$88))))</f>
        <v>310</v>
      </c>
    </row>
    <row r="11" spans="2:10" x14ac:dyDescent="0.3">
      <c r="B11" s="103">
        <v>37654</v>
      </c>
      <c r="C11" s="104" t="s">
        <v>6</v>
      </c>
      <c r="D11" s="104" t="str">
        <f>IF(C11="CONTAGEM",IFERROR(VLOOKUP(B11&amp;"|"&amp;C11,'PRODUTO 03'!$C$6:$N$88,9,FALSE),"NÃO HOUVE"),IF(C11="SALDO DO DIA",VLOOKUP(B11&amp;"|"&amp;C11,'PRODUTO 03'!$C$6:$N$88,11,FALSE),IF(C11="COMPRA",SUMIF('PRODUTO 03'!$C$6:$C$88,B11&amp;"|"&amp;C11,'PRODUTO 03'!$E$6:$E$88),SUMIF('PRODUTO 03'!$C$6:$C$88,B11&amp;"|"&amp;C11,'PRODUTO 03'!$I$6:$I$88))))</f>
        <v>NÃO HOUVE</v>
      </c>
      <c r="E11" s="105" t="str">
        <f>IF(C11="CONTAGEM",IFERROR(VLOOKUP(B11&amp;"|"&amp;C11,'PRODUTO 03'!$C$6:$N$88,10,FALSE),"NÃO HOUVE"),IF(C11="SALDO DO DIA",VLOOKUP(B11&amp;"|"&amp;C11,'PRODUTO 03'!$C$6:$N$88,12,FALSE),IF(C11="COMPRA",SUMIF('PRODUTO 03'!$C$6:$C$88,B11&amp;"|"&amp;C11,'PRODUTO 03'!$F$6:$F$88),SUMIF('PRODUTO 03'!$C$6:$C$88,B11&amp;"|"&amp;C11,'PRODUTO 03'!$J$6:$J$88))))</f>
        <v>NÃO HOUVE</v>
      </c>
    </row>
    <row r="12" spans="2:10" x14ac:dyDescent="0.3">
      <c r="B12" s="101">
        <v>37654</v>
      </c>
      <c r="C12" s="99" t="s">
        <v>4</v>
      </c>
      <c r="D12" s="111">
        <f>IF(C12="CONTAGEM",IFERROR(VLOOKUP(B12&amp;"|"&amp;C12,'PRODUTO 03'!$C$6:$N$88,9,FALSE),"NÃO HOUVE"),IF(C12="SALDO DO DIA",VLOOKUP(B12&amp;"|"&amp;C12,'PRODUTO 03'!$C$6:$N$88,11,FALSE),IF(C12="COMPRA",SUMIF('PRODUTO 03'!$C$6:$C$88,B12&amp;"|"&amp;C12,'PRODUTO 03'!$E$6:$E$88),SUMIF('PRODUTO 03'!$C$6:$C$88,B12&amp;"|"&amp;C12,'PRODUTO 03'!$I$6:$I$88))))</f>
        <v>8600</v>
      </c>
      <c r="E12" s="102">
        <f>IF(C12="CONTAGEM",IFERROR(VLOOKUP(B12&amp;"|"&amp;C12,'PRODUTO 03'!$C$6:$N$88,10,FALSE),"NÃO HOUVE"),IF(C12="SALDO DO DIA",VLOOKUP(B12&amp;"|"&amp;C12,'PRODUTO 03'!$C$6:$N$88,12,FALSE),IF(C12="COMPRA",SUMIF('PRODUTO 03'!$C$6:$C$88,B12&amp;"|"&amp;C12,'PRODUTO 03'!$F$6:$F$88),SUMIF('PRODUTO 03'!$C$6:$C$88,B12&amp;"|"&amp;C12,'PRODUTO 03'!$J$6:$J$88))))</f>
        <v>172</v>
      </c>
    </row>
    <row r="13" spans="2:10" x14ac:dyDescent="0.3">
      <c r="B13" s="53">
        <v>37654</v>
      </c>
      <c r="C13" s="98" t="s">
        <v>19</v>
      </c>
      <c r="D13" s="89">
        <f>IF(C13="CONTAGEM",IFERROR(VLOOKUP(B13&amp;"|"&amp;C13,'PRODUTO 03'!$C$6:$N$88,9,FALSE),"NÃO HOUVE"),IF(C13="SALDO DO DIA",VLOOKUP(B13&amp;"|"&amp;C13,'PRODUTO 03'!$C$6:$N$88,11,FALSE),IF(C13="COMPRA",SUMIF('PRODUTO 03'!$C$6:$C$88,B13&amp;"|"&amp;C13,'PRODUTO 03'!$E$6:$E$88),SUMIF('PRODUTO 03'!$C$6:$C$88,B13&amp;"|"&amp;C13,'PRODUTO 03'!$I$6:$I$88))))</f>
        <v>0</v>
      </c>
      <c r="E13" s="100">
        <f>IF(C13="CONTAGEM",IFERROR(VLOOKUP(B13&amp;"|"&amp;C13,'PRODUTO 03'!$C$6:$N$88,10,FALSE),"NÃO HOUVE"),IF(C13="SALDO DO DIA",VLOOKUP(B13&amp;"|"&amp;C13,'PRODUTO 03'!$C$6:$N$88,12,FALSE),IF(C13="COMPRA",SUMIF('PRODUTO 03'!$C$6:$C$88,B13&amp;"|"&amp;C13,'PRODUTO 03'!$F$6:$F$88),SUMIF('PRODUTO 03'!$C$6:$C$88,B13&amp;"|"&amp;C13,'PRODUTO 03'!$J$6:$J$88))))</f>
        <v>0</v>
      </c>
      <c r="I13" s="20"/>
    </row>
    <row r="14" spans="2:10" x14ac:dyDescent="0.3">
      <c r="B14" s="101">
        <v>37654</v>
      </c>
      <c r="C14" s="99" t="s">
        <v>20</v>
      </c>
      <c r="D14" s="111">
        <f>IF(C14="CONTAGEM",IFERROR(VLOOKUP(B14&amp;"|"&amp;C14,'PRODUTO 03'!$C$6:$N$88,9,FALSE),"NÃO HOUVE"),IF(C14="SALDO DO DIA",VLOOKUP(B14&amp;"|"&amp;C14,'PRODUTO 03'!$C$6:$N$88,11,FALSE),IF(C14="COMPRA",SUMIF('PRODUTO 03'!$C$6:$C$88,B14&amp;"|"&amp;C14,'PRODUTO 03'!$E$6:$E$88),SUMIF('PRODUTO 03'!$C$6:$C$88,B14&amp;"|"&amp;C14,'PRODUTO 03'!$I$6:$I$88))))</f>
        <v>2300</v>
      </c>
      <c r="E14" s="102">
        <f>IF(C14="CONTAGEM",IFERROR(VLOOKUP(B14&amp;"|"&amp;C14,'PRODUTO 03'!$C$6:$N$88,10,FALSE),"NÃO HOUVE"),IF(C14="SALDO DO DIA",VLOOKUP(B14&amp;"|"&amp;C14,'PRODUTO 03'!$C$6:$N$88,12,FALSE),IF(C14="COMPRA",SUMIF('PRODUTO 03'!$C$6:$C$88,B14&amp;"|"&amp;C14,'PRODUTO 03'!$F$6:$F$88),SUMIF('PRODUTO 03'!$C$6:$C$88,B14&amp;"|"&amp;C14,'PRODUTO 03'!$J$6:$J$88))))</f>
        <v>46</v>
      </c>
    </row>
    <row r="15" spans="2:10" x14ac:dyDescent="0.3">
      <c r="B15" s="53">
        <v>37654</v>
      </c>
      <c r="C15" s="98" t="s">
        <v>24</v>
      </c>
      <c r="D15" s="89">
        <f>IF(C15="CONTAGEM",IFERROR(VLOOKUP(B15&amp;"|"&amp;C15,'PRODUTO 03'!$C$6:$N$88,9,FALSE),"NÃO HOUVE"),IF(C15="SALDO DO DIA",VLOOKUP(B15&amp;"|"&amp;C15,'PRODUTO 03'!$C$6:$N$88,11,FALSE),IF(C15="COMPRA",SUMIF('PRODUTO 03'!$C$6:$C$88,B15&amp;"|"&amp;C15,'PRODUTO 03'!$E$6:$E$88),SUMIF('PRODUTO 03'!$C$6:$C$88,B15&amp;"|"&amp;C15,'PRODUTO 03'!$I$6:$I$88))))</f>
        <v>0</v>
      </c>
      <c r="E15" s="100">
        <f>IF(C15="CONTAGEM",IFERROR(VLOOKUP(B15&amp;"|"&amp;C15,'PRODUTO 03'!$C$6:$N$88,10,FALSE),"NÃO HOUVE"),IF(C15="SALDO DO DIA",VLOOKUP(B15&amp;"|"&amp;C15,'PRODUTO 03'!$C$6:$N$88,12,FALSE),IF(C15="COMPRA",SUMIF('PRODUTO 03'!$C$6:$C$88,B15&amp;"|"&amp;C15,'PRODUTO 03'!$F$6:$F$88),SUMIF('PRODUTO 03'!$C$6:$C$88,B15&amp;"|"&amp;C15,'PRODUTO 03'!$J$6:$J$88))))</f>
        <v>0</v>
      </c>
    </row>
    <row r="16" spans="2:10" ht="15" thickBot="1" x14ac:dyDescent="0.35">
      <c r="B16" s="106">
        <v>37654</v>
      </c>
      <c r="C16" s="107" t="s">
        <v>23</v>
      </c>
      <c r="D16" s="112">
        <f>IF(C16="CONTAGEM",IFERROR(VLOOKUP(B16&amp;"|"&amp;C16,'PRODUTO 03'!$C$6:$N$88,9,FALSE),"NÃO HOUVE"),IF(C16="SALDO DO DIA",VLOOKUP(B16&amp;"|"&amp;C16,'PRODUTO 03'!$C$6:$N$88,11,FALSE),IF(C16="COMPRA",SUMIF('PRODUTO 03'!$C$6:$C$88,B16&amp;"|"&amp;C16,'PRODUTO 03'!$E$6:$E$88),SUMIF('PRODUTO 03'!$C$6:$C$88,B16&amp;"|"&amp;C16,'PRODUTO 03'!$I$6:$I$88))))</f>
        <v>4600</v>
      </c>
      <c r="E16" s="108">
        <f>IF(C16="CONTAGEM",IFERROR(VLOOKUP(B16&amp;"|"&amp;C16,'PRODUTO 03'!$C$6:$N$88,10,FALSE),"NÃO HOUVE"),IF(C16="SALDO DO DIA",VLOOKUP(B16&amp;"|"&amp;C16,'PRODUTO 03'!$C$6:$N$88,12,FALSE),IF(C16="COMPRA",SUMIF('PRODUTO 03'!$C$6:$C$88,B16&amp;"|"&amp;C16,'PRODUTO 03'!$F$6:$F$88),SUMIF('PRODUTO 03'!$C$6:$C$88,B16&amp;"|"&amp;C16,'PRODUTO 03'!$J$6:$J$88))))</f>
        <v>92</v>
      </c>
    </row>
    <row r="17" spans="2:5" x14ac:dyDescent="0.3">
      <c r="B17" s="103">
        <v>37655</v>
      </c>
      <c r="C17" s="104" t="s">
        <v>6</v>
      </c>
      <c r="D17" s="104" t="str">
        <f>IF(C17="CONTAGEM",IFERROR(VLOOKUP(B17&amp;"|"&amp;C17,'PRODUTO 03'!$C$6:$N$88,9,FALSE),"NÃO HOUVE"),IF(C17="SALDO DO DIA",VLOOKUP(B17&amp;"|"&amp;C17,'PRODUTO 03'!$C$6:$N$88,11,FALSE),IF(C17="COMPRA",SUMIF('PRODUTO 03'!$C$6:$C$88,B17&amp;"|"&amp;C17,'PRODUTO 03'!$E$6:$E$88),SUMIF('PRODUTO 03'!$C$6:$C$88,B17&amp;"|"&amp;C17,'PRODUTO 03'!$I$6:$I$88))))</f>
        <v>NÃO HOUVE</v>
      </c>
      <c r="E17" s="105" t="str">
        <f>IF(C17="CONTAGEM",IFERROR(VLOOKUP(B17&amp;"|"&amp;C17,'PRODUTO 03'!$C$6:$N$88,10,FALSE),"NÃO HOUVE"),IF(C17="SALDO DO DIA",VLOOKUP(B17&amp;"|"&amp;C17,'PRODUTO 03'!$C$6:$N$88,12,FALSE),IF(C17="COMPRA",SUMIF('PRODUTO 03'!$C$6:$C$88,B17&amp;"|"&amp;C17,'PRODUTO 03'!$F$6:$F$88),SUMIF('PRODUTO 03'!$C$6:$C$88,B17&amp;"|"&amp;C17,'PRODUTO 03'!$J$6:$J$88))))</f>
        <v>NÃO HOUVE</v>
      </c>
    </row>
    <row r="18" spans="2:5" x14ac:dyDescent="0.3">
      <c r="B18" s="101">
        <v>37655</v>
      </c>
      <c r="C18" s="99" t="s">
        <v>4</v>
      </c>
      <c r="D18" s="111">
        <f>IF(C18="CONTAGEM",IFERROR(VLOOKUP(B18&amp;"|"&amp;C18,'PRODUTO 03'!$C$6:$N$88,9,FALSE),"NÃO HOUVE"),IF(C18="SALDO DO DIA",VLOOKUP(B18&amp;"|"&amp;C18,'PRODUTO 03'!$C$6:$N$88,11,FALSE),IF(C18="COMPRA",SUMIF('PRODUTO 03'!$C$6:$C$88,B18&amp;"|"&amp;C18,'PRODUTO 03'!$E$6:$E$88),SUMIF('PRODUTO 03'!$C$6:$C$88,B18&amp;"|"&amp;C18,'PRODUTO 03'!$I$6:$I$88))))</f>
        <v>0</v>
      </c>
      <c r="E18" s="102">
        <f>IF(C18="CONTAGEM",IFERROR(VLOOKUP(B18&amp;"|"&amp;C18,'PRODUTO 03'!$C$6:$N$88,10,FALSE),"NÃO HOUVE"),IF(C18="SALDO DO DIA",VLOOKUP(B18&amp;"|"&amp;C18,'PRODUTO 03'!$C$6:$N$88,12,FALSE),IF(C18="COMPRA",SUMIF('PRODUTO 03'!$C$6:$C$88,B18&amp;"|"&amp;C18,'PRODUTO 03'!$F$6:$F$88),SUMIF('PRODUTO 03'!$C$6:$C$88,B18&amp;"|"&amp;C18,'PRODUTO 03'!$J$6:$J$88))))</f>
        <v>0</v>
      </c>
    </row>
    <row r="19" spans="2:5" x14ac:dyDescent="0.3">
      <c r="B19" s="53">
        <v>37655</v>
      </c>
      <c r="C19" s="98" t="s">
        <v>19</v>
      </c>
      <c r="D19" s="89">
        <f>IF(C19="CONTAGEM",IFERROR(VLOOKUP(B19&amp;"|"&amp;C19,'PRODUTO 03'!$C$6:$N$88,9,FALSE),"NÃO HOUVE"),IF(C19="SALDO DO DIA",VLOOKUP(B19&amp;"|"&amp;C19,'PRODUTO 03'!$C$6:$N$88,11,FALSE),IF(C19="COMPRA",SUMIF('PRODUTO 03'!$C$6:$C$88,B19&amp;"|"&amp;C19,'PRODUTO 03'!$E$6:$E$88),SUMIF('PRODUTO 03'!$C$6:$C$88,B19&amp;"|"&amp;C19,'PRODUTO 03'!$I$6:$I$88))))</f>
        <v>14700</v>
      </c>
      <c r="E19" s="100">
        <f>IF(C19="CONTAGEM",IFERROR(VLOOKUP(B19&amp;"|"&amp;C19,'PRODUTO 03'!$C$6:$N$88,10,FALSE),"NÃO HOUVE"),IF(C19="SALDO DO DIA",VLOOKUP(B19&amp;"|"&amp;C19,'PRODUTO 03'!$C$6:$N$88,12,FALSE),IF(C19="COMPRA",SUMIF('PRODUTO 03'!$C$6:$C$88,B19&amp;"|"&amp;C19,'PRODUTO 03'!$F$6:$F$88),SUMIF('PRODUTO 03'!$C$6:$C$88,B19&amp;"|"&amp;C19,'PRODUTO 03'!$J$6:$J$88))))</f>
        <v>294</v>
      </c>
    </row>
    <row r="20" spans="2:5" x14ac:dyDescent="0.3">
      <c r="B20" s="101">
        <v>37655</v>
      </c>
      <c r="C20" s="99" t="s">
        <v>20</v>
      </c>
      <c r="D20" s="111">
        <f>IF(C20="CONTAGEM",IFERROR(VLOOKUP(B20&amp;"|"&amp;C20,'PRODUTO 03'!$C$6:$N$88,9,FALSE),"NÃO HOUVE"),IF(C20="SALDO DO DIA",VLOOKUP(B20&amp;"|"&amp;C20,'PRODUTO 03'!$C$6:$N$88,11,FALSE),IF(C20="COMPRA",SUMIF('PRODUTO 03'!$C$6:$C$88,B20&amp;"|"&amp;C20,'PRODUTO 03'!$E$6:$E$88),SUMIF('PRODUTO 03'!$C$6:$C$88,B20&amp;"|"&amp;C20,'PRODUTO 03'!$I$6:$I$88))))</f>
        <v>700</v>
      </c>
      <c r="E20" s="102">
        <f>IF(C20="CONTAGEM",IFERROR(VLOOKUP(B20&amp;"|"&amp;C20,'PRODUTO 03'!$C$6:$N$88,10,FALSE),"NÃO HOUVE"),IF(C20="SALDO DO DIA",VLOOKUP(B20&amp;"|"&amp;C20,'PRODUTO 03'!$C$6:$N$88,12,FALSE),IF(C20="COMPRA",SUMIF('PRODUTO 03'!$C$6:$C$88,B20&amp;"|"&amp;C20,'PRODUTO 03'!$F$6:$F$88),SUMIF('PRODUTO 03'!$C$6:$C$88,B20&amp;"|"&amp;C20,'PRODUTO 03'!$J$6:$J$88))))</f>
        <v>14</v>
      </c>
    </row>
    <row r="21" spans="2:5" x14ac:dyDescent="0.3">
      <c r="B21" s="53">
        <v>37655</v>
      </c>
      <c r="C21" s="98" t="s">
        <v>24</v>
      </c>
      <c r="D21" s="89">
        <f>IF(C21="CONTAGEM",IFERROR(VLOOKUP(B21&amp;"|"&amp;C21,'PRODUTO 03'!$C$6:$N$88,9,FALSE),"NÃO HOUVE"),IF(C21="SALDO DO DIA",VLOOKUP(B21&amp;"|"&amp;C21,'PRODUTO 03'!$C$6:$N$88,11,FALSE),IF(C21="COMPRA",SUMIF('PRODUTO 03'!$C$6:$C$88,B21&amp;"|"&amp;C21,'PRODUTO 03'!$E$6:$E$88),SUMIF('PRODUTO 03'!$C$6:$C$88,B21&amp;"|"&amp;C21,'PRODUTO 03'!$I$6:$I$88))))</f>
        <v>0</v>
      </c>
      <c r="E21" s="100">
        <f>IF(C21="CONTAGEM",IFERROR(VLOOKUP(B21&amp;"|"&amp;C21,'PRODUTO 03'!$C$6:$N$88,10,FALSE),"NÃO HOUVE"),IF(C21="SALDO DO DIA",VLOOKUP(B21&amp;"|"&amp;C21,'PRODUTO 03'!$C$6:$N$88,12,FALSE),IF(C21="COMPRA",SUMIF('PRODUTO 03'!$C$6:$C$88,B21&amp;"|"&amp;C21,'PRODUTO 03'!$F$6:$F$88),SUMIF('PRODUTO 03'!$C$6:$C$88,B21&amp;"|"&amp;C21,'PRODUTO 03'!$J$6:$J$88))))</f>
        <v>0</v>
      </c>
    </row>
    <row r="22" spans="2:5" ht="15" thickBot="1" x14ac:dyDescent="0.35">
      <c r="B22" s="106">
        <v>37655</v>
      </c>
      <c r="C22" s="107" t="s">
        <v>23</v>
      </c>
      <c r="D22" s="112">
        <f>IF(C22="CONTAGEM",IFERROR(VLOOKUP(B22&amp;"|"&amp;C22,'PRODUTO 03'!$C$6:$N$88,9,FALSE),"NÃO HOUVE"),IF(C22="SALDO DO DIA",VLOOKUP(B22&amp;"|"&amp;C22,'PRODUTO 03'!$C$6:$N$88,11,FALSE),IF(C22="COMPRA",SUMIF('PRODUTO 03'!$C$6:$C$88,B22&amp;"|"&amp;C22,'PRODUTO 03'!$E$6:$E$88),SUMIF('PRODUTO 03'!$C$6:$C$88,B22&amp;"|"&amp;C22,'PRODUTO 03'!$I$6:$I$88))))</f>
        <v>18600</v>
      </c>
      <c r="E22" s="108">
        <f>IF(C22="CONTAGEM",IFERROR(VLOOKUP(B22&amp;"|"&amp;C22,'PRODUTO 03'!$C$6:$N$88,10,FALSE),"NÃO HOUVE"),IF(C22="SALDO DO DIA",VLOOKUP(B22&amp;"|"&amp;C22,'PRODUTO 03'!$C$6:$N$88,12,FALSE),IF(C22="COMPRA",SUMIF('PRODUTO 03'!$C$6:$C$88,B22&amp;"|"&amp;C22,'PRODUTO 03'!$F$6:$F$88),SUMIF('PRODUTO 03'!$C$6:$C$88,B22&amp;"|"&amp;C22,'PRODUTO 03'!$J$6:$J$88))))</f>
        <v>372</v>
      </c>
    </row>
    <row r="23" spans="2:5" x14ac:dyDescent="0.3">
      <c r="B23" s="103">
        <v>37656</v>
      </c>
      <c r="C23" s="104" t="s">
        <v>6</v>
      </c>
      <c r="D23" s="104" t="str">
        <f>IF(C23="CONTAGEM",IFERROR(VLOOKUP(B23&amp;"|"&amp;C23,'PRODUTO 03'!$C$6:$N$88,9,FALSE),"NÃO HOUVE"),IF(C23="SALDO DO DIA",VLOOKUP(B23&amp;"|"&amp;C23,'PRODUTO 03'!$C$6:$N$88,11,FALSE),IF(C23="COMPRA",SUMIF('PRODUTO 03'!$C$6:$C$88,B23&amp;"|"&amp;C23,'PRODUTO 03'!$E$6:$E$88),SUMIF('PRODUTO 03'!$C$6:$C$88,B23&amp;"|"&amp;C23,'PRODUTO 03'!$I$6:$I$88))))</f>
        <v>NÃO HOUVE</v>
      </c>
      <c r="E23" s="105" t="str">
        <f>IF(C23="CONTAGEM",IFERROR(VLOOKUP(B23&amp;"|"&amp;C23,'PRODUTO 03'!$C$6:$N$88,10,FALSE),"NÃO HOUVE"),IF(C23="SALDO DO DIA",VLOOKUP(B23&amp;"|"&amp;C23,'PRODUTO 03'!$C$6:$N$88,12,FALSE),IF(C23="COMPRA",SUMIF('PRODUTO 03'!$C$6:$C$88,B23&amp;"|"&amp;C23,'PRODUTO 03'!$F$6:$F$88),SUMIF('PRODUTO 03'!$C$6:$C$88,B23&amp;"|"&amp;C23,'PRODUTO 03'!$J$6:$J$88))))</f>
        <v>NÃO HOUVE</v>
      </c>
    </row>
    <row r="24" spans="2:5" x14ac:dyDescent="0.3">
      <c r="B24" s="101">
        <v>37656</v>
      </c>
      <c r="C24" s="99" t="s">
        <v>4</v>
      </c>
      <c r="D24" s="111">
        <f>IF(C24="CONTAGEM",IFERROR(VLOOKUP(B24&amp;"|"&amp;C24,'PRODUTO 03'!$C$6:$N$88,9,FALSE),"NÃO HOUVE"),IF(C24="SALDO DO DIA",VLOOKUP(B24&amp;"|"&amp;C24,'PRODUTO 03'!$C$6:$N$88,11,FALSE),IF(C24="COMPRA",SUMIF('PRODUTO 03'!$C$6:$C$88,B24&amp;"|"&amp;C24,'PRODUTO 03'!$E$6:$E$88),SUMIF('PRODUTO 03'!$C$6:$C$88,B24&amp;"|"&amp;C24,'PRODUTO 03'!$I$6:$I$88))))</f>
        <v>14300</v>
      </c>
      <c r="E24" s="102">
        <f>IF(C24="CONTAGEM",IFERROR(VLOOKUP(B24&amp;"|"&amp;C24,'PRODUTO 03'!$C$6:$N$88,10,FALSE),"NÃO HOUVE"),IF(C24="SALDO DO DIA",VLOOKUP(B24&amp;"|"&amp;C24,'PRODUTO 03'!$C$6:$N$88,12,FALSE),IF(C24="COMPRA",SUMIF('PRODUTO 03'!$C$6:$C$88,B24&amp;"|"&amp;C24,'PRODUTO 03'!$F$6:$F$88),SUMIF('PRODUTO 03'!$C$6:$C$88,B24&amp;"|"&amp;C24,'PRODUTO 03'!$J$6:$J$88))))</f>
        <v>286</v>
      </c>
    </row>
    <row r="25" spans="2:5" x14ac:dyDescent="0.3">
      <c r="B25" s="53">
        <v>37656</v>
      </c>
      <c r="C25" s="98" t="s">
        <v>19</v>
      </c>
      <c r="D25" s="89">
        <f>IF(C25="CONTAGEM",IFERROR(VLOOKUP(B25&amp;"|"&amp;C25,'PRODUTO 03'!$C$6:$N$88,9,FALSE),"NÃO HOUVE"),IF(C25="SALDO DO DIA",VLOOKUP(B25&amp;"|"&amp;C25,'PRODUTO 03'!$C$6:$N$88,11,FALSE),IF(C25="COMPRA",SUMIF('PRODUTO 03'!$C$6:$C$88,B25&amp;"|"&amp;C25,'PRODUTO 03'!$E$6:$E$88),SUMIF('PRODUTO 03'!$C$6:$C$88,B25&amp;"|"&amp;C25,'PRODUTO 03'!$I$6:$I$88))))</f>
        <v>3450</v>
      </c>
      <c r="E25" s="100">
        <f>IF(C25="CONTAGEM",IFERROR(VLOOKUP(B25&amp;"|"&amp;C25,'PRODUTO 03'!$C$6:$N$88,10,FALSE),"NÃO HOUVE"),IF(C25="SALDO DO DIA",VLOOKUP(B25&amp;"|"&amp;C25,'PRODUTO 03'!$C$6:$N$88,12,FALSE),IF(C25="COMPRA",SUMIF('PRODUTO 03'!$C$6:$C$88,B25&amp;"|"&amp;C25,'PRODUTO 03'!$F$6:$F$88),SUMIF('PRODUTO 03'!$C$6:$C$88,B25&amp;"|"&amp;C25,'PRODUTO 03'!$J$6:$J$88))))</f>
        <v>69</v>
      </c>
    </row>
    <row r="26" spans="2:5" x14ac:dyDescent="0.3">
      <c r="B26" s="101">
        <v>37656</v>
      </c>
      <c r="C26" s="99" t="s">
        <v>20</v>
      </c>
      <c r="D26" s="111">
        <f>IF(C26="CONTAGEM",IFERROR(VLOOKUP(B26&amp;"|"&amp;C26,'PRODUTO 03'!$C$6:$N$88,9,FALSE),"NÃO HOUVE"),IF(C26="SALDO DO DIA",VLOOKUP(B26&amp;"|"&amp;C26,'PRODUTO 03'!$C$6:$N$88,11,FALSE),IF(C26="COMPRA",SUMIF('PRODUTO 03'!$C$6:$C$88,B26&amp;"|"&amp;C26,'PRODUTO 03'!$E$6:$E$88),SUMIF('PRODUTO 03'!$C$6:$C$88,B26&amp;"|"&amp;C26,'PRODUTO 03'!$I$6:$I$88))))</f>
        <v>0</v>
      </c>
      <c r="E26" s="102">
        <f>IF(C26="CONTAGEM",IFERROR(VLOOKUP(B26&amp;"|"&amp;C26,'PRODUTO 03'!$C$6:$N$88,10,FALSE),"NÃO HOUVE"),IF(C26="SALDO DO DIA",VLOOKUP(B26&amp;"|"&amp;C26,'PRODUTO 03'!$C$6:$N$88,12,FALSE),IF(C26="COMPRA",SUMIF('PRODUTO 03'!$C$6:$C$88,B26&amp;"|"&amp;C26,'PRODUTO 03'!$F$6:$F$88),SUMIF('PRODUTO 03'!$C$6:$C$88,B26&amp;"|"&amp;C26,'PRODUTO 03'!$J$6:$J$88))))</f>
        <v>0</v>
      </c>
    </row>
    <row r="27" spans="2:5" x14ac:dyDescent="0.3">
      <c r="B27" s="53">
        <v>37656</v>
      </c>
      <c r="C27" s="98" t="s">
        <v>24</v>
      </c>
      <c r="D27" s="89">
        <f>IF(C27="CONTAGEM",IFERROR(VLOOKUP(B27&amp;"|"&amp;C27,'PRODUTO 03'!$C$6:$N$88,9,FALSE),"NÃO HOUVE"),IF(C27="SALDO DO DIA",VLOOKUP(B27&amp;"|"&amp;C27,'PRODUTO 03'!$C$6:$N$88,11,FALSE),IF(C27="COMPRA",SUMIF('PRODUTO 03'!$C$6:$C$88,B27&amp;"|"&amp;C27,'PRODUTO 03'!$E$6:$E$88),SUMIF('PRODUTO 03'!$C$6:$C$88,B27&amp;"|"&amp;C27,'PRODUTO 03'!$I$6:$I$88))))</f>
        <v>0</v>
      </c>
      <c r="E27" s="100">
        <f>IF(C27="CONTAGEM",IFERROR(VLOOKUP(B27&amp;"|"&amp;C27,'PRODUTO 03'!$C$6:$N$88,10,FALSE),"NÃO HOUVE"),IF(C27="SALDO DO DIA",VLOOKUP(B27&amp;"|"&amp;C27,'PRODUTO 03'!$C$6:$N$88,12,FALSE),IF(C27="COMPRA",SUMIF('PRODUTO 03'!$C$6:$C$88,B27&amp;"|"&amp;C27,'PRODUTO 03'!$F$6:$F$88),SUMIF('PRODUTO 03'!$C$6:$C$88,B27&amp;"|"&amp;C27,'PRODUTO 03'!$J$6:$J$88))))</f>
        <v>0</v>
      </c>
    </row>
    <row r="28" spans="2:5" ht="15" thickBot="1" x14ac:dyDescent="0.35">
      <c r="B28" s="106">
        <v>37656</v>
      </c>
      <c r="C28" s="107" t="s">
        <v>23</v>
      </c>
      <c r="D28" s="112">
        <f>IF(C28="CONTAGEM",IFERROR(VLOOKUP(B28&amp;"|"&amp;C28,'PRODUTO 03'!$C$6:$N$88,9,FALSE),"NÃO HOUVE"),IF(C28="SALDO DO DIA",VLOOKUP(B28&amp;"|"&amp;C28,'PRODUTO 03'!$C$6:$N$88,11,FALSE),IF(C28="COMPRA",SUMIF('PRODUTO 03'!$C$6:$C$88,B28&amp;"|"&amp;C28,'PRODUTO 03'!$E$6:$E$88),SUMIF('PRODUTO 03'!$C$6:$C$88,B28&amp;"|"&amp;C28,'PRODUTO 03'!$I$6:$I$88))))</f>
        <v>7750</v>
      </c>
      <c r="E28" s="108">
        <f>IF(C28="CONTAGEM",IFERROR(VLOOKUP(B28&amp;"|"&amp;C28,'PRODUTO 03'!$C$6:$N$88,10,FALSE),"NÃO HOUVE"),IF(C28="SALDO DO DIA",VLOOKUP(B28&amp;"|"&amp;C28,'PRODUTO 03'!$C$6:$N$88,12,FALSE),IF(C28="COMPRA",SUMIF('PRODUTO 03'!$C$6:$C$88,B28&amp;"|"&amp;C28,'PRODUTO 03'!$F$6:$F$88),SUMIF('PRODUTO 03'!$C$6:$C$88,B28&amp;"|"&amp;C28,'PRODUTO 03'!$J$6:$J$88))))</f>
        <v>155</v>
      </c>
    </row>
    <row r="29" spans="2:5" x14ac:dyDescent="0.3">
      <c r="B29" s="103">
        <v>37657</v>
      </c>
      <c r="C29" s="104" t="s">
        <v>6</v>
      </c>
      <c r="D29" s="104" t="str">
        <f>IF(C29="CONTAGEM",IFERROR(VLOOKUP(B29&amp;"|"&amp;C29,'PRODUTO 03'!$C$6:$N$88,9,FALSE),"NÃO HOUVE"),IF(C29="SALDO DO DIA",VLOOKUP(B29&amp;"|"&amp;C29,'PRODUTO 03'!$C$6:$N$88,11,FALSE),IF(C29="COMPRA",SUMIF('PRODUTO 03'!$C$6:$C$88,B29&amp;"|"&amp;C29,'PRODUTO 03'!$E$6:$E$88),SUMIF('PRODUTO 03'!$C$6:$C$88,B29&amp;"|"&amp;C29,'PRODUTO 03'!$I$6:$I$88))))</f>
        <v>NÃO HOUVE</v>
      </c>
      <c r="E29" s="105" t="str">
        <f>IF(C29="CONTAGEM",IFERROR(VLOOKUP(B29&amp;"|"&amp;C29,'PRODUTO 03'!$C$6:$N$88,10,FALSE),"NÃO HOUVE"),IF(C29="SALDO DO DIA",VLOOKUP(B29&amp;"|"&amp;C29,'PRODUTO 03'!$C$6:$N$88,12,FALSE),IF(C29="COMPRA",SUMIF('PRODUTO 03'!$C$6:$C$88,B29&amp;"|"&amp;C29,'PRODUTO 03'!$F$6:$F$88),SUMIF('PRODUTO 03'!$C$6:$C$88,B29&amp;"|"&amp;C29,'PRODUTO 03'!$J$6:$J$88))))</f>
        <v>NÃO HOUVE</v>
      </c>
    </row>
    <row r="30" spans="2:5" x14ac:dyDescent="0.3">
      <c r="B30" s="101">
        <v>37657</v>
      </c>
      <c r="C30" s="99" t="s">
        <v>4</v>
      </c>
      <c r="D30" s="111">
        <f>IF(C30="CONTAGEM",IFERROR(VLOOKUP(B30&amp;"|"&amp;C30,'PRODUTO 03'!$C$6:$N$88,9,FALSE),"NÃO HOUVE"),IF(C30="SALDO DO DIA",VLOOKUP(B30&amp;"|"&amp;C30,'PRODUTO 03'!$C$6:$N$88,11,FALSE),IF(C30="COMPRA",SUMIF('PRODUTO 03'!$C$6:$C$88,B30&amp;"|"&amp;C30,'PRODUTO 03'!$E$6:$E$88),SUMIF('PRODUTO 03'!$C$6:$C$88,B30&amp;"|"&amp;C30,'PRODUTO 03'!$I$6:$I$88))))</f>
        <v>0</v>
      </c>
      <c r="E30" s="102">
        <f>IF(C30="CONTAGEM",IFERROR(VLOOKUP(B30&amp;"|"&amp;C30,'PRODUTO 03'!$C$6:$N$88,10,FALSE),"NÃO HOUVE"),IF(C30="SALDO DO DIA",VLOOKUP(B30&amp;"|"&amp;C30,'PRODUTO 03'!$C$6:$N$88,12,FALSE),IF(C30="COMPRA",SUMIF('PRODUTO 03'!$C$6:$C$88,B30&amp;"|"&amp;C30,'PRODUTO 03'!$F$6:$F$88),SUMIF('PRODUTO 03'!$C$6:$C$88,B30&amp;"|"&amp;C30,'PRODUTO 03'!$J$6:$J$88))))</f>
        <v>0</v>
      </c>
    </row>
    <row r="31" spans="2:5" x14ac:dyDescent="0.3">
      <c r="B31" s="53">
        <v>37657</v>
      </c>
      <c r="C31" s="98" t="s">
        <v>19</v>
      </c>
      <c r="D31" s="89">
        <f>IF(C31="CONTAGEM",IFERROR(VLOOKUP(B31&amp;"|"&amp;C31,'PRODUTO 03'!$C$6:$N$88,9,FALSE),"NÃO HOUVE"),IF(C31="SALDO DO DIA",VLOOKUP(B31&amp;"|"&amp;C31,'PRODUTO 03'!$C$6:$N$88,11,FALSE),IF(C31="COMPRA",SUMIF('PRODUTO 03'!$C$6:$C$88,B31&amp;"|"&amp;C31,'PRODUTO 03'!$E$6:$E$88),SUMIF('PRODUTO 03'!$C$6:$C$88,B31&amp;"|"&amp;C31,'PRODUTO 03'!$I$6:$I$88))))</f>
        <v>0</v>
      </c>
      <c r="E31" s="100">
        <f>IF(C31="CONTAGEM",IFERROR(VLOOKUP(B31&amp;"|"&amp;C31,'PRODUTO 03'!$C$6:$N$88,10,FALSE),"NÃO HOUVE"),IF(C31="SALDO DO DIA",VLOOKUP(B31&amp;"|"&amp;C31,'PRODUTO 03'!$C$6:$N$88,12,FALSE),IF(C31="COMPRA",SUMIF('PRODUTO 03'!$C$6:$C$88,B31&amp;"|"&amp;C31,'PRODUTO 03'!$F$6:$F$88),SUMIF('PRODUTO 03'!$C$6:$C$88,B31&amp;"|"&amp;C31,'PRODUTO 03'!$J$6:$J$88))))</f>
        <v>0</v>
      </c>
    </row>
    <row r="32" spans="2:5" x14ac:dyDescent="0.3">
      <c r="B32" s="101">
        <v>37657</v>
      </c>
      <c r="C32" s="99" t="s">
        <v>20</v>
      </c>
      <c r="D32" s="111">
        <f>IF(C32="CONTAGEM",IFERROR(VLOOKUP(B32&amp;"|"&amp;C32,'PRODUTO 03'!$C$6:$N$88,9,FALSE),"NÃO HOUVE"),IF(C32="SALDO DO DIA",VLOOKUP(B32&amp;"|"&amp;C32,'PRODUTO 03'!$C$6:$N$88,11,FALSE),IF(C32="COMPRA",SUMIF('PRODUTO 03'!$C$6:$C$88,B32&amp;"|"&amp;C32,'PRODUTO 03'!$E$6:$E$88),SUMIF('PRODUTO 03'!$C$6:$C$88,B32&amp;"|"&amp;C32,'PRODUTO 03'!$I$6:$I$88))))</f>
        <v>1000</v>
      </c>
      <c r="E32" s="102">
        <f>IF(C32="CONTAGEM",IFERROR(VLOOKUP(B32&amp;"|"&amp;C32,'PRODUTO 03'!$C$6:$N$88,10,FALSE),"NÃO HOUVE"),IF(C32="SALDO DO DIA",VLOOKUP(B32&amp;"|"&amp;C32,'PRODUTO 03'!$C$6:$N$88,12,FALSE),IF(C32="COMPRA",SUMIF('PRODUTO 03'!$C$6:$C$88,B32&amp;"|"&amp;C32,'PRODUTO 03'!$F$6:$F$88),SUMIF('PRODUTO 03'!$C$6:$C$88,B32&amp;"|"&amp;C32,'PRODUTO 03'!$J$6:$J$88))))</f>
        <v>20</v>
      </c>
    </row>
    <row r="33" spans="2:5" x14ac:dyDescent="0.3">
      <c r="B33" s="53">
        <v>37657</v>
      </c>
      <c r="C33" s="98" t="s">
        <v>24</v>
      </c>
      <c r="D33" s="89">
        <f>IF(C33="CONTAGEM",IFERROR(VLOOKUP(B33&amp;"|"&amp;C33,'PRODUTO 03'!$C$6:$N$88,9,FALSE),"NÃO HOUVE"),IF(C33="SALDO DO DIA",VLOOKUP(B33&amp;"|"&amp;C33,'PRODUTO 03'!$C$6:$N$88,11,FALSE),IF(C33="COMPRA",SUMIF('PRODUTO 03'!$C$6:$C$88,B33&amp;"|"&amp;C33,'PRODUTO 03'!$E$6:$E$88),SUMIF('PRODUTO 03'!$C$6:$C$88,B33&amp;"|"&amp;C33,'PRODUTO 03'!$I$6:$I$88))))</f>
        <v>0</v>
      </c>
      <c r="E33" s="100">
        <f>IF(C33="CONTAGEM",IFERROR(VLOOKUP(B33&amp;"|"&amp;C33,'PRODUTO 03'!$C$6:$N$88,10,FALSE),"NÃO HOUVE"),IF(C33="SALDO DO DIA",VLOOKUP(B33&amp;"|"&amp;C33,'PRODUTO 03'!$C$6:$N$88,12,FALSE),IF(C33="COMPRA",SUMIF('PRODUTO 03'!$C$6:$C$88,B33&amp;"|"&amp;C33,'PRODUTO 03'!$F$6:$F$88),SUMIF('PRODUTO 03'!$C$6:$C$88,B33&amp;"|"&amp;C33,'PRODUTO 03'!$J$6:$J$88))))</f>
        <v>0</v>
      </c>
    </row>
    <row r="34" spans="2:5" ht="15" thickBot="1" x14ac:dyDescent="0.35">
      <c r="B34" s="106">
        <v>37657</v>
      </c>
      <c r="C34" s="107" t="s">
        <v>23</v>
      </c>
      <c r="D34" s="112">
        <f>IF(C34="CONTAGEM",IFERROR(VLOOKUP(B34&amp;"|"&amp;C34,'PRODUTO 03'!$C$6:$N$88,9,FALSE),"NÃO HOUVE"),IF(C34="SALDO DO DIA",VLOOKUP(B34&amp;"|"&amp;C34,'PRODUTO 03'!$C$6:$N$88,11,FALSE),IF(C34="COMPRA",SUMIF('PRODUTO 03'!$C$6:$C$88,B34&amp;"|"&amp;C34,'PRODUTO 03'!$E$6:$E$88),SUMIF('PRODUTO 03'!$C$6:$C$88,B34&amp;"|"&amp;C34,'PRODUTO 03'!$I$6:$I$88))))</f>
        <v>6750</v>
      </c>
      <c r="E34" s="108">
        <f>IF(C34="CONTAGEM",IFERROR(VLOOKUP(B34&amp;"|"&amp;C34,'PRODUTO 03'!$C$6:$N$88,10,FALSE),"NÃO HOUVE"),IF(C34="SALDO DO DIA",VLOOKUP(B34&amp;"|"&amp;C34,'PRODUTO 03'!$C$6:$N$88,12,FALSE),IF(C34="COMPRA",SUMIF('PRODUTO 03'!$C$6:$C$88,B34&amp;"|"&amp;C34,'PRODUTO 03'!$F$6:$F$88),SUMIF('PRODUTO 03'!$C$6:$C$88,B34&amp;"|"&amp;C34,'PRODUTO 03'!$J$6:$J$88))))</f>
        <v>135</v>
      </c>
    </row>
    <row r="35" spans="2:5" x14ac:dyDescent="0.3">
      <c r="B35" s="103">
        <v>37658</v>
      </c>
      <c r="C35" s="104" t="s">
        <v>6</v>
      </c>
      <c r="D35" s="104" t="str">
        <f>IF(C35="CONTAGEM",IFERROR(VLOOKUP(B35&amp;"|"&amp;C35,'PRODUTO 03'!$C$6:$N$88,9,FALSE),"NÃO HOUVE"),IF(C35="SALDO DO DIA",VLOOKUP(B35&amp;"|"&amp;C35,'PRODUTO 03'!$C$6:$N$88,11,FALSE),IF(C35="COMPRA",SUMIF('PRODUTO 03'!$C$6:$C$88,B35&amp;"|"&amp;C35,'PRODUTO 03'!$E$6:$E$88),SUMIF('PRODUTO 03'!$C$6:$C$88,B35&amp;"|"&amp;C35,'PRODUTO 03'!$I$6:$I$88))))</f>
        <v>NÃO HOUVE</v>
      </c>
      <c r="E35" s="105" t="str">
        <f>IF(C35="CONTAGEM",IFERROR(VLOOKUP(B35&amp;"|"&amp;C35,'PRODUTO 03'!$C$6:$N$88,10,FALSE),"NÃO HOUVE"),IF(C35="SALDO DO DIA",VLOOKUP(B35&amp;"|"&amp;C35,'PRODUTO 03'!$C$6:$N$88,12,FALSE),IF(C35="COMPRA",SUMIF('PRODUTO 03'!$C$6:$C$88,B35&amp;"|"&amp;C35,'PRODUTO 03'!$F$6:$F$88),SUMIF('PRODUTO 03'!$C$6:$C$88,B35&amp;"|"&amp;C35,'PRODUTO 03'!$J$6:$J$88))))</f>
        <v>NÃO HOUVE</v>
      </c>
    </row>
    <row r="36" spans="2:5" x14ac:dyDescent="0.3">
      <c r="B36" s="101">
        <v>37658</v>
      </c>
      <c r="C36" s="99" t="s">
        <v>4</v>
      </c>
      <c r="D36" s="111">
        <f>IF(C36="CONTAGEM",IFERROR(VLOOKUP(B36&amp;"|"&amp;C36,'PRODUTO 03'!$C$6:$N$88,9,FALSE),"NÃO HOUVE"),IF(C36="SALDO DO DIA",VLOOKUP(B36&amp;"|"&amp;C36,'PRODUTO 03'!$C$6:$N$88,11,FALSE),IF(C36="COMPRA",SUMIF('PRODUTO 03'!$C$6:$C$88,B36&amp;"|"&amp;C36,'PRODUTO 03'!$E$6:$E$88),SUMIF('PRODUTO 03'!$C$6:$C$88,B36&amp;"|"&amp;C36,'PRODUTO 03'!$I$6:$I$88))))</f>
        <v>0</v>
      </c>
      <c r="E36" s="102">
        <f>IF(C36="CONTAGEM",IFERROR(VLOOKUP(B36&amp;"|"&amp;C36,'PRODUTO 03'!$C$6:$N$88,10,FALSE),"NÃO HOUVE"),IF(C36="SALDO DO DIA",VLOOKUP(B36&amp;"|"&amp;C36,'PRODUTO 03'!$C$6:$N$88,12,FALSE),IF(C36="COMPRA",SUMIF('PRODUTO 03'!$C$6:$C$88,B36&amp;"|"&amp;C36,'PRODUTO 03'!$F$6:$F$88),SUMIF('PRODUTO 03'!$C$6:$C$88,B36&amp;"|"&amp;C36,'PRODUTO 03'!$J$6:$J$88))))</f>
        <v>0</v>
      </c>
    </row>
    <row r="37" spans="2:5" x14ac:dyDescent="0.3">
      <c r="B37" s="53">
        <v>37658</v>
      </c>
      <c r="C37" s="98" t="s">
        <v>19</v>
      </c>
      <c r="D37" s="89">
        <f>IF(C37="CONTAGEM",IFERROR(VLOOKUP(B37&amp;"|"&amp;C37,'PRODUTO 03'!$C$6:$N$88,9,FALSE),"NÃO HOUVE"),IF(C37="SALDO DO DIA",VLOOKUP(B37&amp;"|"&amp;C37,'PRODUTO 03'!$C$6:$N$88,11,FALSE),IF(C37="COMPRA",SUMIF('PRODUTO 03'!$C$6:$C$88,B37&amp;"|"&amp;C37,'PRODUTO 03'!$E$6:$E$88),SUMIF('PRODUTO 03'!$C$6:$C$88,B37&amp;"|"&amp;C37,'PRODUTO 03'!$I$6:$I$88))))</f>
        <v>0</v>
      </c>
      <c r="E37" s="100">
        <f>IF(C37="CONTAGEM",IFERROR(VLOOKUP(B37&amp;"|"&amp;C37,'PRODUTO 03'!$C$6:$N$88,10,FALSE),"NÃO HOUVE"),IF(C37="SALDO DO DIA",VLOOKUP(B37&amp;"|"&amp;C37,'PRODUTO 03'!$C$6:$N$88,12,FALSE),IF(C37="COMPRA",SUMIF('PRODUTO 03'!$C$6:$C$88,B37&amp;"|"&amp;C37,'PRODUTO 03'!$F$6:$F$88),SUMIF('PRODUTO 03'!$C$6:$C$88,B37&amp;"|"&amp;C37,'PRODUTO 03'!$J$6:$J$88))))</f>
        <v>0</v>
      </c>
    </row>
    <row r="38" spans="2:5" x14ac:dyDescent="0.3">
      <c r="B38" s="101">
        <v>37658</v>
      </c>
      <c r="C38" s="99" t="s">
        <v>20</v>
      </c>
      <c r="D38" s="111">
        <f>IF(C38="CONTAGEM",IFERROR(VLOOKUP(B38&amp;"|"&amp;C38,'PRODUTO 03'!$C$6:$N$88,9,FALSE),"NÃO HOUVE"),IF(C38="SALDO DO DIA",VLOOKUP(B38&amp;"|"&amp;C38,'PRODUTO 03'!$C$6:$N$88,11,FALSE),IF(C38="COMPRA",SUMIF('PRODUTO 03'!$C$6:$C$88,B38&amp;"|"&amp;C38,'PRODUTO 03'!$E$6:$E$88),SUMIF('PRODUTO 03'!$C$6:$C$88,B38&amp;"|"&amp;C38,'PRODUTO 03'!$I$6:$I$88))))</f>
        <v>0</v>
      </c>
      <c r="E38" s="102">
        <f>IF(C38="CONTAGEM",IFERROR(VLOOKUP(B38&amp;"|"&amp;C38,'PRODUTO 03'!$C$6:$N$88,10,FALSE),"NÃO HOUVE"),IF(C38="SALDO DO DIA",VLOOKUP(B38&amp;"|"&amp;C38,'PRODUTO 03'!$C$6:$N$88,12,FALSE),IF(C38="COMPRA",SUMIF('PRODUTO 03'!$C$6:$C$88,B38&amp;"|"&amp;C38,'PRODUTO 03'!$F$6:$F$88),SUMIF('PRODUTO 03'!$C$6:$C$88,B38&amp;"|"&amp;C38,'PRODUTO 03'!$J$6:$J$88))))</f>
        <v>0</v>
      </c>
    </row>
    <row r="39" spans="2:5" x14ac:dyDescent="0.3">
      <c r="B39" s="53">
        <v>37658</v>
      </c>
      <c r="C39" s="98" t="s">
        <v>24</v>
      </c>
      <c r="D39" s="89">
        <f>IF(C39="CONTAGEM",IFERROR(VLOOKUP(B39&amp;"|"&amp;C39,'PRODUTO 03'!$C$6:$N$88,9,FALSE),"NÃO HOUVE"),IF(C39="SALDO DO DIA",VLOOKUP(B39&amp;"|"&amp;C39,'PRODUTO 03'!$C$6:$N$88,11,FALSE),IF(C39="COMPRA",SUMIF('PRODUTO 03'!$C$6:$C$88,B39&amp;"|"&amp;C39,'PRODUTO 03'!$E$6:$E$88),SUMIF('PRODUTO 03'!$C$6:$C$88,B39&amp;"|"&amp;C39,'PRODUTO 03'!$I$6:$I$88))))</f>
        <v>0</v>
      </c>
      <c r="E39" s="100">
        <f>IF(C39="CONTAGEM",IFERROR(VLOOKUP(B39&amp;"|"&amp;C39,'PRODUTO 03'!$C$6:$N$88,10,FALSE),"NÃO HOUVE"),IF(C39="SALDO DO DIA",VLOOKUP(B39&amp;"|"&amp;C39,'PRODUTO 03'!$C$6:$N$88,12,FALSE),IF(C39="COMPRA",SUMIF('PRODUTO 03'!$C$6:$C$88,B39&amp;"|"&amp;C39,'PRODUTO 03'!$F$6:$F$88),SUMIF('PRODUTO 03'!$C$6:$C$88,B39&amp;"|"&amp;C39,'PRODUTO 03'!$J$6:$J$88))))</f>
        <v>0</v>
      </c>
    </row>
    <row r="40" spans="2:5" ht="15" thickBot="1" x14ac:dyDescent="0.35">
      <c r="B40" s="106">
        <v>37658</v>
      </c>
      <c r="C40" s="107" t="s">
        <v>23</v>
      </c>
      <c r="D40" s="112">
        <f>IF(C40="CONTAGEM",IFERROR(VLOOKUP(B40&amp;"|"&amp;C40,'PRODUTO 03'!$C$6:$N$88,9,FALSE),"NÃO HOUVE"),IF(C40="SALDO DO DIA",VLOOKUP(B40&amp;"|"&amp;C40,'PRODUTO 03'!$C$6:$N$88,11,FALSE),IF(C40="COMPRA",SUMIF('PRODUTO 03'!$C$6:$C$88,B40&amp;"|"&amp;C40,'PRODUTO 03'!$E$6:$E$88),SUMIF('PRODUTO 03'!$C$6:$C$88,B40&amp;"|"&amp;C40,'PRODUTO 03'!$I$6:$I$88))))</f>
        <v>6750</v>
      </c>
      <c r="E40" s="108">
        <f>IF(C40="CONTAGEM",IFERROR(VLOOKUP(B40&amp;"|"&amp;C40,'PRODUTO 03'!$C$6:$N$88,10,FALSE),"NÃO HOUVE"),IF(C40="SALDO DO DIA",VLOOKUP(B40&amp;"|"&amp;C40,'PRODUTO 03'!$C$6:$N$88,12,FALSE),IF(C40="COMPRA",SUMIF('PRODUTO 03'!$C$6:$C$88,B40&amp;"|"&amp;C40,'PRODUTO 03'!$F$6:$F$88),SUMIF('PRODUTO 03'!$C$6:$C$88,B40&amp;"|"&amp;C40,'PRODUTO 03'!$J$6:$J$88))))</f>
        <v>135</v>
      </c>
    </row>
    <row r="41" spans="2:5" x14ac:dyDescent="0.3">
      <c r="B41" s="103">
        <v>37659</v>
      </c>
      <c r="C41" s="104" t="s">
        <v>6</v>
      </c>
      <c r="D41" s="104" t="str">
        <f>IF(C41="CONTAGEM",IFERROR(VLOOKUP(B41&amp;"|"&amp;C41,'PRODUTO 03'!$C$6:$N$88,9,FALSE),"NÃO HOUVE"),IF(C41="SALDO DO DIA",VLOOKUP(B41&amp;"|"&amp;C41,'PRODUTO 03'!$C$6:$N$88,11,FALSE),IF(C41="COMPRA",SUMIF('PRODUTO 03'!$C$6:$C$88,B41&amp;"|"&amp;C41,'PRODUTO 03'!$E$6:$E$88),SUMIF('PRODUTO 03'!$C$6:$C$88,B41&amp;"|"&amp;C41,'PRODUTO 03'!$I$6:$I$88))))</f>
        <v>NÃO HOUVE</v>
      </c>
      <c r="E41" s="105" t="str">
        <f>IF(C41="CONTAGEM",IFERROR(VLOOKUP(B41&amp;"|"&amp;C41,'PRODUTO 03'!$C$6:$N$88,10,FALSE),"NÃO HOUVE"),IF(C41="SALDO DO DIA",VLOOKUP(B41&amp;"|"&amp;C41,'PRODUTO 03'!$C$6:$N$88,12,FALSE),IF(C41="COMPRA",SUMIF('PRODUTO 03'!$C$6:$C$88,B41&amp;"|"&amp;C41,'PRODUTO 03'!$F$6:$F$88),SUMIF('PRODUTO 03'!$C$6:$C$88,B41&amp;"|"&amp;C41,'PRODUTO 03'!$J$6:$J$88))))</f>
        <v>NÃO HOUVE</v>
      </c>
    </row>
    <row r="42" spans="2:5" x14ac:dyDescent="0.3">
      <c r="B42" s="101">
        <v>37659</v>
      </c>
      <c r="C42" s="99" t="s">
        <v>4</v>
      </c>
      <c r="D42" s="111">
        <f>IF(C42="CONTAGEM",IFERROR(VLOOKUP(B42&amp;"|"&amp;C42,'PRODUTO 03'!$C$6:$N$88,9,FALSE),"NÃO HOUVE"),IF(C42="SALDO DO DIA",VLOOKUP(B42&amp;"|"&amp;C42,'PRODUTO 03'!$C$6:$N$88,11,FALSE),IF(C42="COMPRA",SUMIF('PRODUTO 03'!$C$6:$C$88,B42&amp;"|"&amp;C42,'PRODUTO 03'!$E$6:$E$88),SUMIF('PRODUTO 03'!$C$6:$C$88,B42&amp;"|"&amp;C42,'PRODUTO 03'!$I$6:$I$88))))</f>
        <v>1250</v>
      </c>
      <c r="E42" s="102">
        <f>IF(C42="CONTAGEM",IFERROR(VLOOKUP(B42&amp;"|"&amp;C42,'PRODUTO 03'!$C$6:$N$88,10,FALSE),"NÃO HOUVE"),IF(C42="SALDO DO DIA",VLOOKUP(B42&amp;"|"&amp;C42,'PRODUTO 03'!$C$6:$N$88,12,FALSE),IF(C42="COMPRA",SUMIF('PRODUTO 03'!$C$6:$C$88,B42&amp;"|"&amp;C42,'PRODUTO 03'!$F$6:$F$88),SUMIF('PRODUTO 03'!$C$6:$C$88,B42&amp;"|"&amp;C42,'PRODUTO 03'!$J$6:$J$88))))</f>
        <v>25</v>
      </c>
    </row>
    <row r="43" spans="2:5" x14ac:dyDescent="0.3">
      <c r="B43" s="53">
        <v>37659</v>
      </c>
      <c r="C43" s="98" t="s">
        <v>19</v>
      </c>
      <c r="D43" s="89">
        <f>IF(C43="CONTAGEM",IFERROR(VLOOKUP(B43&amp;"|"&amp;C43,'PRODUTO 03'!$C$6:$N$88,9,FALSE),"NÃO HOUVE"),IF(C43="SALDO DO DIA",VLOOKUP(B43&amp;"|"&amp;C43,'PRODUTO 03'!$C$6:$N$88,11,FALSE),IF(C43="COMPRA",SUMIF('PRODUTO 03'!$C$6:$C$88,B43&amp;"|"&amp;C43,'PRODUTO 03'!$E$6:$E$88),SUMIF('PRODUTO 03'!$C$6:$C$88,B43&amp;"|"&amp;C43,'PRODUTO 03'!$I$6:$I$88))))</f>
        <v>0</v>
      </c>
      <c r="E43" s="100">
        <f>IF(C43="CONTAGEM",IFERROR(VLOOKUP(B43&amp;"|"&amp;C43,'PRODUTO 03'!$C$6:$N$88,10,FALSE),"NÃO HOUVE"),IF(C43="SALDO DO DIA",VLOOKUP(B43&amp;"|"&amp;C43,'PRODUTO 03'!$C$6:$N$88,12,FALSE),IF(C43="COMPRA",SUMIF('PRODUTO 03'!$C$6:$C$88,B43&amp;"|"&amp;C43,'PRODUTO 03'!$F$6:$F$88),SUMIF('PRODUTO 03'!$C$6:$C$88,B43&amp;"|"&amp;C43,'PRODUTO 03'!$J$6:$J$88))))</f>
        <v>0</v>
      </c>
    </row>
    <row r="44" spans="2:5" x14ac:dyDescent="0.3">
      <c r="B44" s="101">
        <v>37659</v>
      </c>
      <c r="C44" s="99" t="s">
        <v>20</v>
      </c>
      <c r="D44" s="111">
        <f>IF(C44="CONTAGEM",IFERROR(VLOOKUP(B44&amp;"|"&amp;C44,'PRODUTO 03'!$C$6:$N$88,9,FALSE),"NÃO HOUVE"),IF(C44="SALDO DO DIA",VLOOKUP(B44&amp;"|"&amp;C44,'PRODUTO 03'!$C$6:$N$88,11,FALSE),IF(C44="COMPRA",SUMIF('PRODUTO 03'!$C$6:$C$88,B44&amp;"|"&amp;C44,'PRODUTO 03'!$E$6:$E$88),SUMIF('PRODUTO 03'!$C$6:$C$88,B44&amp;"|"&amp;C44,'PRODUTO 03'!$I$6:$I$88))))</f>
        <v>100</v>
      </c>
      <c r="E44" s="102">
        <f>IF(C44="CONTAGEM",IFERROR(VLOOKUP(B44&amp;"|"&amp;C44,'PRODUTO 03'!$C$6:$N$88,10,FALSE),"NÃO HOUVE"),IF(C44="SALDO DO DIA",VLOOKUP(B44&amp;"|"&amp;C44,'PRODUTO 03'!$C$6:$N$88,12,FALSE),IF(C44="COMPRA",SUMIF('PRODUTO 03'!$C$6:$C$88,B44&amp;"|"&amp;C44,'PRODUTO 03'!$F$6:$F$88),SUMIF('PRODUTO 03'!$C$6:$C$88,B44&amp;"|"&amp;C44,'PRODUTO 03'!$J$6:$J$88))))</f>
        <v>2</v>
      </c>
    </row>
    <row r="45" spans="2:5" x14ac:dyDescent="0.3">
      <c r="B45" s="53">
        <v>37659</v>
      </c>
      <c r="C45" s="98" t="s">
        <v>24</v>
      </c>
      <c r="D45" s="89">
        <f>IF(C45="CONTAGEM",IFERROR(VLOOKUP(B45&amp;"|"&amp;C45,'PRODUTO 03'!$C$6:$N$88,9,FALSE),"NÃO HOUVE"),IF(C45="SALDO DO DIA",VLOOKUP(B45&amp;"|"&amp;C45,'PRODUTO 03'!$C$6:$N$88,11,FALSE),IF(C45="COMPRA",SUMIF('PRODUTO 03'!$C$6:$C$88,B45&amp;"|"&amp;C45,'PRODUTO 03'!$E$6:$E$88),SUMIF('PRODUTO 03'!$C$6:$C$88,B45&amp;"|"&amp;C45,'PRODUTO 03'!$I$6:$I$88))))</f>
        <v>0</v>
      </c>
      <c r="E45" s="100">
        <f>IF(C45="CONTAGEM",IFERROR(VLOOKUP(B45&amp;"|"&amp;C45,'PRODUTO 03'!$C$6:$N$88,10,FALSE),"NÃO HOUVE"),IF(C45="SALDO DO DIA",VLOOKUP(B45&amp;"|"&amp;C45,'PRODUTO 03'!$C$6:$N$88,12,FALSE),IF(C45="COMPRA",SUMIF('PRODUTO 03'!$C$6:$C$88,B45&amp;"|"&amp;C45,'PRODUTO 03'!$F$6:$F$88),SUMIF('PRODUTO 03'!$C$6:$C$88,B45&amp;"|"&amp;C45,'PRODUTO 03'!$J$6:$J$88))))</f>
        <v>0</v>
      </c>
    </row>
    <row r="46" spans="2:5" ht="15" thickBot="1" x14ac:dyDescent="0.35">
      <c r="B46" s="106">
        <v>37659</v>
      </c>
      <c r="C46" s="107" t="s">
        <v>23</v>
      </c>
      <c r="D46" s="112">
        <f>IF(C46="CONTAGEM",IFERROR(VLOOKUP(B46&amp;"|"&amp;C46,'PRODUTO 03'!$C$6:$N$88,9,FALSE),"NÃO HOUVE"),IF(C46="SALDO DO DIA",VLOOKUP(B46&amp;"|"&amp;C46,'PRODUTO 03'!$C$6:$N$88,11,FALSE),IF(C46="COMPRA",SUMIF('PRODUTO 03'!$C$6:$C$88,B46&amp;"|"&amp;C46,'PRODUTO 03'!$E$6:$E$88),SUMIF('PRODUTO 03'!$C$6:$C$88,B46&amp;"|"&amp;C46,'PRODUTO 03'!$I$6:$I$88))))</f>
        <v>5400</v>
      </c>
      <c r="E46" s="108">
        <f>IF(C46="CONTAGEM",IFERROR(VLOOKUP(B46&amp;"|"&amp;C46,'PRODUTO 03'!$C$6:$N$88,10,FALSE),"NÃO HOUVE"),IF(C46="SALDO DO DIA",VLOOKUP(B46&amp;"|"&amp;C46,'PRODUTO 03'!$C$6:$N$88,12,FALSE),IF(C46="COMPRA",SUMIF('PRODUTO 03'!$C$6:$C$88,B46&amp;"|"&amp;C46,'PRODUTO 03'!$F$6:$F$88),SUMIF('PRODUTO 03'!$C$6:$C$88,B46&amp;"|"&amp;C46,'PRODUTO 03'!$J$6:$J$88))))</f>
        <v>108</v>
      </c>
    </row>
    <row r="47" spans="2:5" x14ac:dyDescent="0.3">
      <c r="B47" s="103">
        <v>37660</v>
      </c>
      <c r="C47" s="104" t="s">
        <v>6</v>
      </c>
      <c r="D47" s="104" t="str">
        <f>IF(C47="CONTAGEM",IFERROR(VLOOKUP(B47&amp;"|"&amp;C47,'PRODUTO 03'!$C$6:$N$88,9,FALSE),"NÃO HOUVE"),IF(C47="SALDO DO DIA",VLOOKUP(B47&amp;"|"&amp;C47,'PRODUTO 03'!$C$6:$N$88,11,FALSE),IF(C47="COMPRA",SUMIF('PRODUTO 03'!$C$6:$C$88,B47&amp;"|"&amp;C47,'PRODUTO 03'!$E$6:$E$88),SUMIF('PRODUTO 03'!$C$6:$C$88,B47&amp;"|"&amp;C47,'PRODUTO 03'!$I$6:$I$88))))</f>
        <v>NÃO HOUVE</v>
      </c>
      <c r="E47" s="105" t="str">
        <f>IF(C47="CONTAGEM",IFERROR(VLOOKUP(B47&amp;"|"&amp;C47,'PRODUTO 03'!$C$6:$N$88,10,FALSE),"NÃO HOUVE"),IF(C47="SALDO DO DIA",VLOOKUP(B47&amp;"|"&amp;C47,'PRODUTO 03'!$C$6:$N$88,12,FALSE),IF(C47="COMPRA",SUMIF('PRODUTO 03'!$C$6:$C$88,B47&amp;"|"&amp;C47,'PRODUTO 03'!$F$6:$F$88),SUMIF('PRODUTO 03'!$C$6:$C$88,B47&amp;"|"&amp;C47,'PRODUTO 03'!$J$6:$J$88))))</f>
        <v>NÃO HOUVE</v>
      </c>
    </row>
    <row r="48" spans="2:5" x14ac:dyDescent="0.3">
      <c r="B48" s="101">
        <v>37660</v>
      </c>
      <c r="C48" s="99" t="s">
        <v>4</v>
      </c>
      <c r="D48" s="111">
        <f>IF(C48="CONTAGEM",IFERROR(VLOOKUP(B48&amp;"|"&amp;C48,'PRODUTO 03'!$C$6:$N$88,9,FALSE),"NÃO HOUVE"),IF(C48="SALDO DO DIA",VLOOKUP(B48&amp;"|"&amp;C48,'PRODUTO 03'!$C$6:$N$88,11,FALSE),IF(C48="COMPRA",SUMIF('PRODUTO 03'!$C$6:$C$88,B48&amp;"|"&amp;C48,'PRODUTO 03'!$E$6:$E$88),SUMIF('PRODUTO 03'!$C$6:$C$88,B48&amp;"|"&amp;C48,'PRODUTO 03'!$I$6:$I$88))))</f>
        <v>2850</v>
      </c>
      <c r="E48" s="102">
        <f>IF(C48="CONTAGEM",IFERROR(VLOOKUP(B48&amp;"|"&amp;C48,'PRODUTO 03'!$C$6:$N$88,10,FALSE),"NÃO HOUVE"),IF(C48="SALDO DO DIA",VLOOKUP(B48&amp;"|"&amp;C48,'PRODUTO 03'!$C$6:$N$88,12,FALSE),IF(C48="COMPRA",SUMIF('PRODUTO 03'!$C$6:$C$88,B48&amp;"|"&amp;C48,'PRODUTO 03'!$F$6:$F$88),SUMIF('PRODUTO 03'!$C$6:$C$88,B48&amp;"|"&amp;C48,'PRODUTO 03'!$J$6:$J$88))))</f>
        <v>57</v>
      </c>
    </row>
    <row r="49" spans="2:5" x14ac:dyDescent="0.3">
      <c r="B49" s="53">
        <v>37660</v>
      </c>
      <c r="C49" s="98" t="s">
        <v>19</v>
      </c>
      <c r="D49" s="89">
        <f>IF(C49="CONTAGEM",IFERROR(VLOOKUP(B49&amp;"|"&amp;C49,'PRODUTO 03'!$C$6:$N$88,9,FALSE),"NÃO HOUVE"),IF(C49="SALDO DO DIA",VLOOKUP(B49&amp;"|"&amp;C49,'PRODUTO 03'!$C$6:$N$88,11,FALSE),IF(C49="COMPRA",SUMIF('PRODUTO 03'!$C$6:$C$88,B49&amp;"|"&amp;C49,'PRODUTO 03'!$E$6:$E$88),SUMIF('PRODUTO 03'!$C$6:$C$88,B49&amp;"|"&amp;C49,'PRODUTO 03'!$I$6:$I$88))))</f>
        <v>10950</v>
      </c>
      <c r="E49" s="100">
        <f>IF(C49="CONTAGEM",IFERROR(VLOOKUP(B49&amp;"|"&amp;C49,'PRODUTO 03'!$C$6:$N$88,10,FALSE),"NÃO HOUVE"),IF(C49="SALDO DO DIA",VLOOKUP(B49&amp;"|"&amp;C49,'PRODUTO 03'!$C$6:$N$88,12,FALSE),IF(C49="COMPRA",SUMIF('PRODUTO 03'!$C$6:$C$88,B49&amp;"|"&amp;C49,'PRODUTO 03'!$F$6:$F$88),SUMIF('PRODUTO 03'!$C$6:$C$88,B49&amp;"|"&amp;C49,'PRODUTO 03'!$J$6:$J$88))))</f>
        <v>219</v>
      </c>
    </row>
    <row r="50" spans="2:5" x14ac:dyDescent="0.3">
      <c r="B50" s="101">
        <v>37660</v>
      </c>
      <c r="C50" s="99" t="s">
        <v>20</v>
      </c>
      <c r="D50" s="111">
        <f>IF(C50="CONTAGEM",IFERROR(VLOOKUP(B50&amp;"|"&amp;C50,'PRODUTO 03'!$C$6:$N$88,9,FALSE),"NÃO HOUVE"),IF(C50="SALDO DO DIA",VLOOKUP(B50&amp;"|"&amp;C50,'PRODUTO 03'!$C$6:$N$88,11,FALSE),IF(C50="COMPRA",SUMIF('PRODUTO 03'!$C$6:$C$88,B50&amp;"|"&amp;C50,'PRODUTO 03'!$E$6:$E$88),SUMIF('PRODUTO 03'!$C$6:$C$88,B50&amp;"|"&amp;C50,'PRODUTO 03'!$I$6:$I$88))))</f>
        <v>0</v>
      </c>
      <c r="E50" s="102">
        <f>IF(C50="CONTAGEM",IFERROR(VLOOKUP(B50&amp;"|"&amp;C50,'PRODUTO 03'!$C$6:$N$88,10,FALSE),"NÃO HOUVE"),IF(C50="SALDO DO DIA",VLOOKUP(B50&amp;"|"&amp;C50,'PRODUTO 03'!$C$6:$N$88,12,FALSE),IF(C50="COMPRA",SUMIF('PRODUTO 03'!$C$6:$C$88,B50&amp;"|"&amp;C50,'PRODUTO 03'!$F$6:$F$88),SUMIF('PRODUTO 03'!$C$6:$C$88,B50&amp;"|"&amp;C50,'PRODUTO 03'!$J$6:$J$88))))</f>
        <v>0</v>
      </c>
    </row>
    <row r="51" spans="2:5" x14ac:dyDescent="0.3">
      <c r="B51" s="53">
        <v>37660</v>
      </c>
      <c r="C51" s="98" t="s">
        <v>24</v>
      </c>
      <c r="D51" s="89">
        <f>IF(C51="CONTAGEM",IFERROR(VLOOKUP(B51&amp;"|"&amp;C51,'PRODUTO 03'!$C$6:$N$88,9,FALSE),"NÃO HOUVE"),IF(C51="SALDO DO DIA",VLOOKUP(B51&amp;"|"&amp;C51,'PRODUTO 03'!$C$6:$N$88,11,FALSE),IF(C51="COMPRA",SUMIF('PRODUTO 03'!$C$6:$C$88,B51&amp;"|"&amp;C51,'PRODUTO 03'!$E$6:$E$88),SUMIF('PRODUTO 03'!$C$6:$C$88,B51&amp;"|"&amp;C51,'PRODUTO 03'!$I$6:$I$88))))</f>
        <v>4650</v>
      </c>
      <c r="E51" s="100">
        <f>IF(C51="CONTAGEM",IFERROR(VLOOKUP(B51&amp;"|"&amp;C51,'PRODUTO 03'!$C$6:$N$88,10,FALSE),"NÃO HOUVE"),IF(C51="SALDO DO DIA",VLOOKUP(B51&amp;"|"&amp;C51,'PRODUTO 03'!$C$6:$N$88,12,FALSE),IF(C51="COMPRA",SUMIF('PRODUTO 03'!$C$6:$C$88,B51&amp;"|"&amp;C51,'PRODUTO 03'!$F$6:$F$88),SUMIF('PRODUTO 03'!$C$6:$C$88,B51&amp;"|"&amp;C51,'PRODUTO 03'!$J$6:$J$88))))</f>
        <v>93</v>
      </c>
    </row>
    <row r="52" spans="2:5" ht="15" thickBot="1" x14ac:dyDescent="0.35">
      <c r="B52" s="106">
        <v>37660</v>
      </c>
      <c r="C52" s="107" t="s">
        <v>23</v>
      </c>
      <c r="D52" s="112">
        <f>IF(C52="CONTAGEM",IFERROR(VLOOKUP(B52&amp;"|"&amp;C52,'PRODUTO 03'!$C$6:$N$88,9,FALSE),"NÃO HOUVE"),IF(C52="SALDO DO DIA",VLOOKUP(B52&amp;"|"&amp;C52,'PRODUTO 03'!$C$6:$N$88,11,FALSE),IF(C52="COMPRA",SUMIF('PRODUTO 03'!$C$6:$C$88,B52&amp;"|"&amp;C52,'PRODUTO 03'!$E$6:$E$88),SUMIF('PRODUTO 03'!$C$6:$C$88,B52&amp;"|"&amp;C52,'PRODUTO 03'!$I$6:$I$88))))</f>
        <v>8850</v>
      </c>
      <c r="E52" s="108">
        <f>IF(C52="CONTAGEM",IFERROR(VLOOKUP(B52&amp;"|"&amp;C52,'PRODUTO 03'!$C$6:$N$88,10,FALSE),"NÃO HOUVE"),IF(C52="SALDO DO DIA",VLOOKUP(B52&amp;"|"&amp;C52,'PRODUTO 03'!$C$6:$N$88,12,FALSE),IF(C52="COMPRA",SUMIF('PRODUTO 03'!$C$6:$C$88,B52&amp;"|"&amp;C52,'PRODUTO 03'!$F$6:$F$88),SUMIF('PRODUTO 03'!$C$6:$C$88,B52&amp;"|"&amp;C52,'PRODUTO 03'!$J$6:$J$88))))</f>
        <v>177</v>
      </c>
    </row>
    <row r="53" spans="2:5" x14ac:dyDescent="0.3">
      <c r="B53" s="103">
        <v>37661</v>
      </c>
      <c r="C53" s="104" t="s">
        <v>6</v>
      </c>
      <c r="D53" s="104" t="str">
        <f>IF(C53="CONTAGEM",IFERROR(VLOOKUP(B53&amp;"|"&amp;C53,'PRODUTO 03'!$C$6:$N$88,9,FALSE),"NÃO HOUVE"),IF(C53="SALDO DO DIA",VLOOKUP(B53&amp;"|"&amp;C53,'PRODUTO 03'!$C$6:$N$88,11,FALSE),IF(C53="COMPRA",SUMIF('PRODUTO 03'!$C$6:$C$88,B53&amp;"|"&amp;C53,'PRODUTO 03'!$E$6:$E$88),SUMIF('PRODUTO 03'!$C$6:$C$88,B53&amp;"|"&amp;C53,'PRODUTO 03'!$I$6:$I$88))))</f>
        <v>NÃO HOUVE</v>
      </c>
      <c r="E53" s="105" t="str">
        <f>IF(C53="CONTAGEM",IFERROR(VLOOKUP(B53&amp;"|"&amp;C53,'PRODUTO 03'!$C$6:$N$88,10,FALSE),"NÃO HOUVE"),IF(C53="SALDO DO DIA",VLOOKUP(B53&amp;"|"&amp;C53,'PRODUTO 03'!$C$6:$N$88,12,FALSE),IF(C53="COMPRA",SUMIF('PRODUTO 03'!$C$6:$C$88,B53&amp;"|"&amp;C53,'PRODUTO 03'!$F$6:$F$88),SUMIF('PRODUTO 03'!$C$6:$C$88,B53&amp;"|"&amp;C53,'PRODUTO 03'!$J$6:$J$88))))</f>
        <v>NÃO HOUVE</v>
      </c>
    </row>
    <row r="54" spans="2:5" x14ac:dyDescent="0.3">
      <c r="B54" s="101">
        <v>37661</v>
      </c>
      <c r="C54" s="99" t="s">
        <v>4</v>
      </c>
      <c r="D54" s="111">
        <f>IF(C54="CONTAGEM",IFERROR(VLOOKUP(B54&amp;"|"&amp;C54,'PRODUTO 03'!$C$6:$N$88,9,FALSE),"NÃO HOUVE"),IF(C54="SALDO DO DIA",VLOOKUP(B54&amp;"|"&amp;C54,'PRODUTO 03'!$C$6:$N$88,11,FALSE),IF(C54="COMPRA",SUMIF('PRODUTO 03'!$C$6:$C$88,B54&amp;"|"&amp;C54,'PRODUTO 03'!$E$6:$E$88),SUMIF('PRODUTO 03'!$C$6:$C$88,B54&amp;"|"&amp;C54,'PRODUTO 03'!$I$6:$I$88))))</f>
        <v>0</v>
      </c>
      <c r="E54" s="102">
        <f>IF(C54="CONTAGEM",IFERROR(VLOOKUP(B54&amp;"|"&amp;C54,'PRODUTO 03'!$C$6:$N$88,10,FALSE),"NÃO HOUVE"),IF(C54="SALDO DO DIA",VLOOKUP(B54&amp;"|"&amp;C54,'PRODUTO 03'!$C$6:$N$88,12,FALSE),IF(C54="COMPRA",SUMIF('PRODUTO 03'!$C$6:$C$88,B54&amp;"|"&amp;C54,'PRODUTO 03'!$F$6:$F$88),SUMIF('PRODUTO 03'!$C$6:$C$88,B54&amp;"|"&amp;C54,'PRODUTO 03'!$J$6:$J$88))))</f>
        <v>0</v>
      </c>
    </row>
    <row r="55" spans="2:5" x14ac:dyDescent="0.3">
      <c r="B55" s="53">
        <v>37661</v>
      </c>
      <c r="C55" s="98" t="s">
        <v>19</v>
      </c>
      <c r="D55" s="89">
        <f>IF(C55="CONTAGEM",IFERROR(VLOOKUP(B55&amp;"|"&amp;C55,'PRODUTO 03'!$C$6:$N$88,9,FALSE),"NÃO HOUVE"),IF(C55="SALDO DO DIA",VLOOKUP(B55&amp;"|"&amp;C55,'PRODUTO 03'!$C$6:$N$88,11,FALSE),IF(C55="COMPRA",SUMIF('PRODUTO 03'!$C$6:$C$88,B55&amp;"|"&amp;C55,'PRODUTO 03'!$E$6:$E$88),SUMIF('PRODUTO 03'!$C$6:$C$88,B55&amp;"|"&amp;C55,'PRODUTO 03'!$I$6:$I$88))))</f>
        <v>0</v>
      </c>
      <c r="E55" s="100">
        <f>IF(C55="CONTAGEM",IFERROR(VLOOKUP(B55&amp;"|"&amp;C55,'PRODUTO 03'!$C$6:$N$88,10,FALSE),"NÃO HOUVE"),IF(C55="SALDO DO DIA",VLOOKUP(B55&amp;"|"&amp;C55,'PRODUTO 03'!$C$6:$N$88,12,FALSE),IF(C55="COMPRA",SUMIF('PRODUTO 03'!$C$6:$C$88,B55&amp;"|"&amp;C55,'PRODUTO 03'!$F$6:$F$88),SUMIF('PRODUTO 03'!$C$6:$C$88,B55&amp;"|"&amp;C55,'PRODUTO 03'!$J$6:$J$88))))</f>
        <v>0</v>
      </c>
    </row>
    <row r="56" spans="2:5" x14ac:dyDescent="0.3">
      <c r="B56" s="101">
        <v>37661</v>
      </c>
      <c r="C56" s="99" t="s">
        <v>20</v>
      </c>
      <c r="D56" s="111">
        <f>IF(C56="CONTAGEM",IFERROR(VLOOKUP(B56&amp;"|"&amp;C56,'PRODUTO 03'!$C$6:$N$88,9,FALSE),"NÃO HOUVE"),IF(C56="SALDO DO DIA",VLOOKUP(B56&amp;"|"&amp;C56,'PRODUTO 03'!$C$6:$N$88,11,FALSE),IF(C56="COMPRA",SUMIF('PRODUTO 03'!$C$6:$C$88,B56&amp;"|"&amp;C56,'PRODUTO 03'!$E$6:$E$88),SUMIF('PRODUTO 03'!$C$6:$C$88,B56&amp;"|"&amp;C56,'PRODUTO 03'!$I$6:$I$88))))</f>
        <v>0</v>
      </c>
      <c r="E56" s="102">
        <f>IF(C56="CONTAGEM",IFERROR(VLOOKUP(B56&amp;"|"&amp;C56,'PRODUTO 03'!$C$6:$N$88,10,FALSE),"NÃO HOUVE"),IF(C56="SALDO DO DIA",VLOOKUP(B56&amp;"|"&amp;C56,'PRODUTO 03'!$C$6:$N$88,12,FALSE),IF(C56="COMPRA",SUMIF('PRODUTO 03'!$C$6:$C$88,B56&amp;"|"&amp;C56,'PRODUTO 03'!$F$6:$F$88),SUMIF('PRODUTO 03'!$C$6:$C$88,B56&amp;"|"&amp;C56,'PRODUTO 03'!$J$6:$J$88))))</f>
        <v>0</v>
      </c>
    </row>
    <row r="57" spans="2:5" x14ac:dyDescent="0.3">
      <c r="B57" s="53">
        <v>37661</v>
      </c>
      <c r="C57" s="98" t="s">
        <v>24</v>
      </c>
      <c r="D57" s="89">
        <f>IF(C57="CONTAGEM",IFERROR(VLOOKUP(B57&amp;"|"&amp;C57,'PRODUTO 03'!$C$6:$N$88,9,FALSE),"NÃO HOUVE"),IF(C57="SALDO DO DIA",VLOOKUP(B57&amp;"|"&amp;C57,'PRODUTO 03'!$C$6:$N$88,11,FALSE),IF(C57="COMPRA",SUMIF('PRODUTO 03'!$C$6:$C$88,B57&amp;"|"&amp;C57,'PRODUTO 03'!$E$6:$E$88),SUMIF('PRODUTO 03'!$C$6:$C$88,B57&amp;"|"&amp;C57,'PRODUTO 03'!$I$6:$I$88))))</f>
        <v>0</v>
      </c>
      <c r="E57" s="100">
        <f>IF(C57="CONTAGEM",IFERROR(VLOOKUP(B57&amp;"|"&amp;C57,'PRODUTO 03'!$C$6:$N$88,10,FALSE),"NÃO HOUVE"),IF(C57="SALDO DO DIA",VLOOKUP(B57&amp;"|"&amp;C57,'PRODUTO 03'!$C$6:$N$88,12,FALSE),IF(C57="COMPRA",SUMIF('PRODUTO 03'!$C$6:$C$88,B57&amp;"|"&amp;C57,'PRODUTO 03'!$F$6:$F$88),SUMIF('PRODUTO 03'!$C$6:$C$88,B57&amp;"|"&amp;C57,'PRODUTO 03'!$J$6:$J$88))))</f>
        <v>0</v>
      </c>
    </row>
    <row r="58" spans="2:5" ht="15" thickBot="1" x14ac:dyDescent="0.35">
      <c r="B58" s="106">
        <v>37661</v>
      </c>
      <c r="C58" s="107" t="s">
        <v>23</v>
      </c>
      <c r="D58" s="112">
        <f>IF(C58="CONTAGEM",IFERROR(VLOOKUP(B58&amp;"|"&amp;C58,'PRODUTO 03'!$C$6:$N$88,9,FALSE),"NÃO HOUVE"),IF(C58="SALDO DO DIA",VLOOKUP(B58&amp;"|"&amp;C58,'PRODUTO 03'!$C$6:$N$88,11,FALSE),IF(C58="COMPRA",SUMIF('PRODUTO 03'!$C$6:$C$88,B58&amp;"|"&amp;C58,'PRODUTO 03'!$E$6:$E$88),SUMIF('PRODUTO 03'!$C$6:$C$88,B58&amp;"|"&amp;C58,'PRODUTO 03'!$I$6:$I$88))))</f>
        <v>8850</v>
      </c>
      <c r="E58" s="108">
        <f>IF(C58="CONTAGEM",IFERROR(VLOOKUP(B58&amp;"|"&amp;C58,'PRODUTO 03'!$C$6:$N$88,10,FALSE),"NÃO HOUVE"),IF(C58="SALDO DO DIA",VLOOKUP(B58&amp;"|"&amp;C58,'PRODUTO 03'!$C$6:$N$88,12,FALSE),IF(C58="COMPRA",SUMIF('PRODUTO 03'!$C$6:$C$88,B58&amp;"|"&amp;C58,'PRODUTO 03'!$F$6:$F$88),SUMIF('PRODUTO 03'!$C$6:$C$88,B58&amp;"|"&amp;C58,'PRODUTO 03'!$J$6:$J$88))))</f>
        <v>177</v>
      </c>
    </row>
    <row r="59" spans="2:5" x14ac:dyDescent="0.3">
      <c r="B59" s="103">
        <v>37662</v>
      </c>
      <c r="C59" s="104" t="s">
        <v>6</v>
      </c>
      <c r="D59" s="104" t="str">
        <f>IF(C59="CONTAGEM",IFERROR(VLOOKUP(B59&amp;"|"&amp;C59,'PRODUTO 03'!$C$6:$N$88,9,FALSE),"NÃO HOUVE"),IF(C59="SALDO DO DIA",VLOOKUP(B59&amp;"|"&amp;C59,'PRODUTO 03'!$C$6:$N$88,11,FALSE),IF(C59="COMPRA",SUMIF('PRODUTO 03'!$C$6:$C$88,B59&amp;"|"&amp;C59,'PRODUTO 03'!$E$6:$E$88),SUMIF('PRODUTO 03'!$C$6:$C$88,B59&amp;"|"&amp;C59,'PRODUTO 03'!$I$6:$I$88))))</f>
        <v>NÃO HOUVE</v>
      </c>
      <c r="E59" s="105" t="str">
        <f>IF(C59="CONTAGEM",IFERROR(VLOOKUP(B59&amp;"|"&amp;C59,'PRODUTO 03'!$C$6:$N$88,10,FALSE),"NÃO HOUVE"),IF(C59="SALDO DO DIA",VLOOKUP(B59&amp;"|"&amp;C59,'PRODUTO 03'!$C$6:$N$88,12,FALSE),IF(C59="COMPRA",SUMIF('PRODUTO 03'!$C$6:$C$88,B59&amp;"|"&amp;C59,'PRODUTO 03'!$F$6:$F$88),SUMIF('PRODUTO 03'!$C$6:$C$88,B59&amp;"|"&amp;C59,'PRODUTO 03'!$J$6:$J$88))))</f>
        <v>NÃO HOUVE</v>
      </c>
    </row>
    <row r="60" spans="2:5" x14ac:dyDescent="0.3">
      <c r="B60" s="101">
        <v>37662</v>
      </c>
      <c r="C60" s="99" t="s">
        <v>4</v>
      </c>
      <c r="D60" s="111">
        <f>IF(C60="CONTAGEM",IFERROR(VLOOKUP(B60&amp;"|"&amp;C60,'PRODUTO 03'!$C$6:$N$88,9,FALSE),"NÃO HOUVE"),IF(C60="SALDO DO DIA",VLOOKUP(B60&amp;"|"&amp;C60,'PRODUTO 03'!$C$6:$N$88,11,FALSE),IF(C60="COMPRA",SUMIF('PRODUTO 03'!$C$6:$C$88,B60&amp;"|"&amp;C60,'PRODUTO 03'!$E$6:$E$88),SUMIF('PRODUTO 03'!$C$6:$C$88,B60&amp;"|"&amp;C60,'PRODUTO 03'!$I$6:$I$88))))</f>
        <v>0</v>
      </c>
      <c r="E60" s="102">
        <f>IF(C60="CONTAGEM",IFERROR(VLOOKUP(B60&amp;"|"&amp;C60,'PRODUTO 03'!$C$6:$N$88,10,FALSE),"NÃO HOUVE"),IF(C60="SALDO DO DIA",VLOOKUP(B60&amp;"|"&amp;C60,'PRODUTO 03'!$C$6:$N$88,12,FALSE),IF(C60="COMPRA",SUMIF('PRODUTO 03'!$C$6:$C$88,B60&amp;"|"&amp;C60,'PRODUTO 03'!$F$6:$F$88),SUMIF('PRODUTO 03'!$C$6:$C$88,B60&amp;"|"&amp;C60,'PRODUTO 03'!$J$6:$J$88))))</f>
        <v>0</v>
      </c>
    </row>
    <row r="61" spans="2:5" x14ac:dyDescent="0.3">
      <c r="B61" s="53">
        <v>37662</v>
      </c>
      <c r="C61" s="98" t="s">
        <v>19</v>
      </c>
      <c r="D61" s="89">
        <f>IF(C61="CONTAGEM",IFERROR(VLOOKUP(B61&amp;"|"&amp;C61,'PRODUTO 03'!$C$6:$N$88,9,FALSE),"NÃO HOUVE"),IF(C61="SALDO DO DIA",VLOOKUP(B61&amp;"|"&amp;C61,'PRODUTO 03'!$C$6:$N$88,11,FALSE),IF(C61="COMPRA",SUMIF('PRODUTO 03'!$C$6:$C$88,B61&amp;"|"&amp;C61,'PRODUTO 03'!$E$6:$E$88),SUMIF('PRODUTO 03'!$C$6:$C$88,B61&amp;"|"&amp;C61,'PRODUTO 03'!$I$6:$I$88))))</f>
        <v>0</v>
      </c>
      <c r="E61" s="100">
        <f>IF(C61="CONTAGEM",IFERROR(VLOOKUP(B61&amp;"|"&amp;C61,'PRODUTO 03'!$C$6:$N$88,10,FALSE),"NÃO HOUVE"),IF(C61="SALDO DO DIA",VLOOKUP(B61&amp;"|"&amp;C61,'PRODUTO 03'!$C$6:$N$88,12,FALSE),IF(C61="COMPRA",SUMIF('PRODUTO 03'!$C$6:$C$88,B61&amp;"|"&amp;C61,'PRODUTO 03'!$F$6:$F$88),SUMIF('PRODUTO 03'!$C$6:$C$88,B61&amp;"|"&amp;C61,'PRODUTO 03'!$J$6:$J$88))))</f>
        <v>0</v>
      </c>
    </row>
    <row r="62" spans="2:5" x14ac:dyDescent="0.3">
      <c r="B62" s="101">
        <v>37662</v>
      </c>
      <c r="C62" s="99" t="s">
        <v>20</v>
      </c>
      <c r="D62" s="111">
        <f>IF(C62="CONTAGEM",IFERROR(VLOOKUP(B62&amp;"|"&amp;C62,'PRODUTO 03'!$C$6:$N$88,9,FALSE),"NÃO HOUVE"),IF(C62="SALDO DO DIA",VLOOKUP(B62&amp;"|"&amp;C62,'PRODUTO 03'!$C$6:$N$88,11,FALSE),IF(C62="COMPRA",SUMIF('PRODUTO 03'!$C$6:$C$88,B62&amp;"|"&amp;C62,'PRODUTO 03'!$E$6:$E$88),SUMIF('PRODUTO 03'!$C$6:$C$88,B62&amp;"|"&amp;C62,'PRODUTO 03'!$I$6:$I$88))))</f>
        <v>0</v>
      </c>
      <c r="E62" s="102">
        <f>IF(C62="CONTAGEM",IFERROR(VLOOKUP(B62&amp;"|"&amp;C62,'PRODUTO 03'!$C$6:$N$88,10,FALSE),"NÃO HOUVE"),IF(C62="SALDO DO DIA",VLOOKUP(B62&amp;"|"&amp;C62,'PRODUTO 03'!$C$6:$N$88,12,FALSE),IF(C62="COMPRA",SUMIF('PRODUTO 03'!$C$6:$C$88,B62&amp;"|"&amp;C62,'PRODUTO 03'!$F$6:$F$88),SUMIF('PRODUTO 03'!$C$6:$C$88,B62&amp;"|"&amp;C62,'PRODUTO 03'!$J$6:$J$88))))</f>
        <v>0</v>
      </c>
    </row>
    <row r="63" spans="2:5" x14ac:dyDescent="0.3">
      <c r="B63" s="53">
        <v>37662</v>
      </c>
      <c r="C63" s="98" t="s">
        <v>24</v>
      </c>
      <c r="D63" s="89">
        <f>IF(C63="CONTAGEM",IFERROR(VLOOKUP(B63&amp;"|"&amp;C63,'PRODUTO 03'!$C$6:$N$88,9,FALSE),"NÃO HOUVE"),IF(C63="SALDO DO DIA",VLOOKUP(B63&amp;"|"&amp;C63,'PRODUTO 03'!$C$6:$N$88,11,FALSE),IF(C63="COMPRA",SUMIF('PRODUTO 03'!$C$6:$C$88,B63&amp;"|"&amp;C63,'PRODUTO 03'!$E$6:$E$88),SUMIF('PRODUTO 03'!$C$6:$C$88,B63&amp;"|"&amp;C63,'PRODUTO 03'!$I$6:$I$88))))</f>
        <v>0</v>
      </c>
      <c r="E63" s="100">
        <f>IF(C63="CONTAGEM",IFERROR(VLOOKUP(B63&amp;"|"&amp;C63,'PRODUTO 03'!$C$6:$N$88,10,FALSE),"NÃO HOUVE"),IF(C63="SALDO DO DIA",VLOOKUP(B63&amp;"|"&amp;C63,'PRODUTO 03'!$C$6:$N$88,12,FALSE),IF(C63="COMPRA",SUMIF('PRODUTO 03'!$C$6:$C$88,B63&amp;"|"&amp;C63,'PRODUTO 03'!$F$6:$F$88),SUMIF('PRODUTO 03'!$C$6:$C$88,B63&amp;"|"&amp;C63,'PRODUTO 03'!$J$6:$J$88))))</f>
        <v>0</v>
      </c>
    </row>
    <row r="64" spans="2:5" ht="15" thickBot="1" x14ac:dyDescent="0.35">
      <c r="B64" s="106">
        <v>37662</v>
      </c>
      <c r="C64" s="107" t="s">
        <v>23</v>
      </c>
      <c r="D64" s="112">
        <f>IF(C64="CONTAGEM",IFERROR(VLOOKUP(B64&amp;"|"&amp;C64,'PRODUTO 03'!$C$6:$N$88,9,FALSE),"NÃO HOUVE"),IF(C64="SALDO DO DIA",VLOOKUP(B64&amp;"|"&amp;C64,'PRODUTO 03'!$C$6:$N$88,11,FALSE),IF(C64="COMPRA",SUMIF('PRODUTO 03'!$C$6:$C$88,B64&amp;"|"&amp;C64,'PRODUTO 03'!$E$6:$E$88),SUMIF('PRODUTO 03'!$C$6:$C$88,B64&amp;"|"&amp;C64,'PRODUTO 03'!$I$6:$I$88))))</f>
        <v>8850</v>
      </c>
      <c r="E64" s="108">
        <f>IF(C64="CONTAGEM",IFERROR(VLOOKUP(B64&amp;"|"&amp;C64,'PRODUTO 03'!$C$6:$N$88,10,FALSE),"NÃO HOUVE"),IF(C64="SALDO DO DIA",VLOOKUP(B64&amp;"|"&amp;C64,'PRODUTO 03'!$C$6:$N$88,12,FALSE),IF(C64="COMPRA",SUMIF('PRODUTO 03'!$C$6:$C$88,B64&amp;"|"&amp;C64,'PRODUTO 03'!$F$6:$F$88),SUMIF('PRODUTO 03'!$C$6:$C$88,B64&amp;"|"&amp;C64,'PRODUTO 03'!$J$6:$J$88))))</f>
        <v>177</v>
      </c>
    </row>
    <row r="65" spans="2:5" x14ac:dyDescent="0.3">
      <c r="B65" s="103">
        <v>37663</v>
      </c>
      <c r="C65" s="104" t="s">
        <v>6</v>
      </c>
      <c r="D65" s="104" t="str">
        <f>IF(C65="CONTAGEM",IFERROR(VLOOKUP(B65&amp;"|"&amp;C65,'PRODUTO 03'!$C$6:$N$88,9,FALSE),"NÃO HOUVE"),IF(C65="SALDO DO DIA",VLOOKUP(B65&amp;"|"&amp;C65,'PRODUTO 03'!$C$6:$N$88,11,FALSE),IF(C65="COMPRA",SUMIF('PRODUTO 03'!$C$6:$C$88,B65&amp;"|"&amp;C65,'PRODUTO 03'!$E$6:$E$88),SUMIF('PRODUTO 03'!$C$6:$C$88,B65&amp;"|"&amp;C65,'PRODUTO 03'!$I$6:$I$88))))</f>
        <v>NÃO HOUVE</v>
      </c>
      <c r="E65" s="105" t="str">
        <f>IF(C65="CONTAGEM",IFERROR(VLOOKUP(B65&amp;"|"&amp;C65,'PRODUTO 03'!$C$6:$N$88,10,FALSE),"NÃO HOUVE"),IF(C65="SALDO DO DIA",VLOOKUP(B65&amp;"|"&amp;C65,'PRODUTO 03'!$C$6:$N$88,12,FALSE),IF(C65="COMPRA",SUMIF('PRODUTO 03'!$C$6:$C$88,B65&amp;"|"&amp;C65,'PRODUTO 03'!$F$6:$F$88),SUMIF('PRODUTO 03'!$C$6:$C$88,B65&amp;"|"&amp;C65,'PRODUTO 03'!$J$6:$J$88))))</f>
        <v>NÃO HOUVE</v>
      </c>
    </row>
    <row r="66" spans="2:5" x14ac:dyDescent="0.3">
      <c r="B66" s="101">
        <v>37663</v>
      </c>
      <c r="C66" s="99" t="s">
        <v>4</v>
      </c>
      <c r="D66" s="111">
        <f>IF(C66="CONTAGEM",IFERROR(VLOOKUP(B66&amp;"|"&amp;C66,'PRODUTO 03'!$C$6:$N$88,9,FALSE),"NÃO HOUVE"),IF(C66="SALDO DO DIA",VLOOKUP(B66&amp;"|"&amp;C66,'PRODUTO 03'!$C$6:$N$88,11,FALSE),IF(C66="COMPRA",SUMIF('PRODUTO 03'!$C$6:$C$88,B66&amp;"|"&amp;C66,'PRODUTO 03'!$E$6:$E$88),SUMIF('PRODUTO 03'!$C$6:$C$88,B66&amp;"|"&amp;C66,'PRODUTO 03'!$I$6:$I$88))))</f>
        <v>0</v>
      </c>
      <c r="E66" s="102">
        <f>IF(C66="CONTAGEM",IFERROR(VLOOKUP(B66&amp;"|"&amp;C66,'PRODUTO 03'!$C$6:$N$88,10,FALSE),"NÃO HOUVE"),IF(C66="SALDO DO DIA",VLOOKUP(B66&amp;"|"&amp;C66,'PRODUTO 03'!$C$6:$N$88,12,FALSE),IF(C66="COMPRA",SUMIF('PRODUTO 03'!$C$6:$C$88,B66&amp;"|"&amp;C66,'PRODUTO 03'!$F$6:$F$88),SUMIF('PRODUTO 03'!$C$6:$C$88,B66&amp;"|"&amp;C66,'PRODUTO 03'!$J$6:$J$88))))</f>
        <v>0</v>
      </c>
    </row>
    <row r="67" spans="2:5" x14ac:dyDescent="0.3">
      <c r="B67" s="53">
        <v>37663</v>
      </c>
      <c r="C67" s="98" t="s">
        <v>19</v>
      </c>
      <c r="D67" s="89">
        <f>IF(C67="CONTAGEM",IFERROR(VLOOKUP(B67&amp;"|"&amp;C67,'PRODUTO 03'!$C$6:$N$88,9,FALSE),"NÃO HOUVE"),IF(C67="SALDO DO DIA",VLOOKUP(B67&amp;"|"&amp;C67,'PRODUTO 03'!$C$6:$N$88,11,FALSE),IF(C67="COMPRA",SUMIF('PRODUTO 03'!$C$6:$C$88,B67&amp;"|"&amp;C67,'PRODUTO 03'!$E$6:$E$88),SUMIF('PRODUTO 03'!$C$6:$C$88,B67&amp;"|"&amp;C67,'PRODUTO 03'!$I$6:$I$88))))</f>
        <v>0</v>
      </c>
      <c r="E67" s="100">
        <f>IF(C67="CONTAGEM",IFERROR(VLOOKUP(B67&amp;"|"&amp;C67,'PRODUTO 03'!$C$6:$N$88,10,FALSE),"NÃO HOUVE"),IF(C67="SALDO DO DIA",VLOOKUP(B67&amp;"|"&amp;C67,'PRODUTO 03'!$C$6:$N$88,12,FALSE),IF(C67="COMPRA",SUMIF('PRODUTO 03'!$C$6:$C$88,B67&amp;"|"&amp;C67,'PRODUTO 03'!$F$6:$F$88),SUMIF('PRODUTO 03'!$C$6:$C$88,B67&amp;"|"&amp;C67,'PRODUTO 03'!$J$6:$J$88))))</f>
        <v>0</v>
      </c>
    </row>
    <row r="68" spans="2:5" x14ac:dyDescent="0.3">
      <c r="B68" s="101">
        <v>37663</v>
      </c>
      <c r="C68" s="99" t="s">
        <v>20</v>
      </c>
      <c r="D68" s="111">
        <f>IF(C68="CONTAGEM",IFERROR(VLOOKUP(B68&amp;"|"&amp;C68,'PRODUTO 03'!$C$6:$N$88,9,FALSE),"NÃO HOUVE"),IF(C68="SALDO DO DIA",VLOOKUP(B68&amp;"|"&amp;C68,'PRODUTO 03'!$C$6:$N$88,11,FALSE),IF(C68="COMPRA",SUMIF('PRODUTO 03'!$C$6:$C$88,B68&amp;"|"&amp;C68,'PRODUTO 03'!$E$6:$E$88),SUMIF('PRODUTO 03'!$C$6:$C$88,B68&amp;"|"&amp;C68,'PRODUTO 03'!$I$6:$I$88))))</f>
        <v>5400</v>
      </c>
      <c r="E68" s="102">
        <f>IF(C68="CONTAGEM",IFERROR(VLOOKUP(B68&amp;"|"&amp;C68,'PRODUTO 03'!$C$6:$N$88,10,FALSE),"NÃO HOUVE"),IF(C68="SALDO DO DIA",VLOOKUP(B68&amp;"|"&amp;C68,'PRODUTO 03'!$C$6:$N$88,12,FALSE),IF(C68="COMPRA",SUMIF('PRODUTO 03'!$C$6:$C$88,B68&amp;"|"&amp;C68,'PRODUTO 03'!$F$6:$F$88),SUMIF('PRODUTO 03'!$C$6:$C$88,B68&amp;"|"&amp;C68,'PRODUTO 03'!$J$6:$J$88))))</f>
        <v>108</v>
      </c>
    </row>
    <row r="69" spans="2:5" x14ac:dyDescent="0.3">
      <c r="B69" s="53">
        <v>37663</v>
      </c>
      <c r="C69" s="98" t="s">
        <v>24</v>
      </c>
      <c r="D69" s="89">
        <f>IF(C69="CONTAGEM",IFERROR(VLOOKUP(B69&amp;"|"&amp;C69,'PRODUTO 03'!$C$6:$N$88,9,FALSE),"NÃO HOUVE"),IF(C69="SALDO DO DIA",VLOOKUP(B69&amp;"|"&amp;C69,'PRODUTO 03'!$C$6:$N$88,11,FALSE),IF(C69="COMPRA",SUMIF('PRODUTO 03'!$C$6:$C$88,B69&amp;"|"&amp;C69,'PRODUTO 03'!$E$6:$E$88),SUMIF('PRODUTO 03'!$C$6:$C$88,B69&amp;"|"&amp;C69,'PRODUTO 03'!$I$6:$I$88))))</f>
        <v>0</v>
      </c>
      <c r="E69" s="100">
        <f>IF(C69="CONTAGEM",IFERROR(VLOOKUP(B69&amp;"|"&amp;C69,'PRODUTO 03'!$C$6:$N$88,10,FALSE),"NÃO HOUVE"),IF(C69="SALDO DO DIA",VLOOKUP(B69&amp;"|"&amp;C69,'PRODUTO 03'!$C$6:$N$88,12,FALSE),IF(C69="COMPRA",SUMIF('PRODUTO 03'!$C$6:$C$88,B69&amp;"|"&amp;C69,'PRODUTO 03'!$F$6:$F$88),SUMIF('PRODUTO 03'!$C$6:$C$88,B69&amp;"|"&amp;C69,'PRODUTO 03'!$J$6:$J$88))))</f>
        <v>0</v>
      </c>
    </row>
    <row r="70" spans="2:5" ht="15" thickBot="1" x14ac:dyDescent="0.35">
      <c r="B70" s="106">
        <v>37663</v>
      </c>
      <c r="C70" s="107" t="s">
        <v>23</v>
      </c>
      <c r="D70" s="112">
        <f>IF(C70="CONTAGEM",IFERROR(VLOOKUP(B70&amp;"|"&amp;C70,'PRODUTO 03'!$C$6:$N$88,9,FALSE),"NÃO HOUVE"),IF(C70="SALDO DO DIA",VLOOKUP(B70&amp;"|"&amp;C70,'PRODUTO 03'!$C$6:$N$88,11,FALSE),IF(C70="COMPRA",SUMIF('PRODUTO 03'!$C$6:$C$88,B70&amp;"|"&amp;C70,'PRODUTO 03'!$E$6:$E$88),SUMIF('PRODUTO 03'!$C$6:$C$88,B70&amp;"|"&amp;C70,'PRODUTO 03'!$I$6:$I$88))))</f>
        <v>3450</v>
      </c>
      <c r="E70" s="108">
        <f>IF(C70="CONTAGEM",IFERROR(VLOOKUP(B70&amp;"|"&amp;C70,'PRODUTO 03'!$C$6:$N$88,10,FALSE),"NÃO HOUVE"),IF(C70="SALDO DO DIA",VLOOKUP(B70&amp;"|"&amp;C70,'PRODUTO 03'!$C$6:$N$88,12,FALSE),IF(C70="COMPRA",SUMIF('PRODUTO 03'!$C$6:$C$88,B70&amp;"|"&amp;C70,'PRODUTO 03'!$F$6:$F$88),SUMIF('PRODUTO 03'!$C$6:$C$88,B70&amp;"|"&amp;C70,'PRODUTO 03'!$J$6:$J$88))))</f>
        <v>69</v>
      </c>
    </row>
    <row r="71" spans="2:5" x14ac:dyDescent="0.3">
      <c r="B71" s="103">
        <v>37664</v>
      </c>
      <c r="C71" s="104" t="s">
        <v>6</v>
      </c>
      <c r="D71" s="104" t="str">
        <f>IF(C71="CONTAGEM",IFERROR(VLOOKUP(B71&amp;"|"&amp;C71,'PRODUTO 03'!$C$6:$N$88,9,FALSE),"NÃO HOUVE"),IF(C71="SALDO DO DIA",VLOOKUP(B71&amp;"|"&amp;C71,'PRODUTO 03'!$C$6:$N$88,11,FALSE),IF(C71="COMPRA",SUMIF('PRODUTO 03'!$C$6:$C$88,B71&amp;"|"&amp;C71,'PRODUTO 03'!$E$6:$E$88),SUMIF('PRODUTO 03'!$C$6:$C$88,B71&amp;"|"&amp;C71,'PRODUTO 03'!$I$6:$I$88))))</f>
        <v>NÃO HOUVE</v>
      </c>
      <c r="E71" s="105" t="str">
        <f>IF(C71="CONTAGEM",IFERROR(VLOOKUP(B71&amp;"|"&amp;C71,'PRODUTO 03'!$C$6:$N$88,10,FALSE),"NÃO HOUVE"),IF(C71="SALDO DO DIA",VLOOKUP(B71&amp;"|"&amp;C71,'PRODUTO 03'!$C$6:$N$88,12,FALSE),IF(C71="COMPRA",SUMIF('PRODUTO 03'!$C$6:$C$88,B71&amp;"|"&amp;C71,'PRODUTO 03'!$F$6:$F$88),SUMIF('PRODUTO 03'!$C$6:$C$88,B71&amp;"|"&amp;C71,'PRODUTO 03'!$J$6:$J$88))))</f>
        <v>NÃO HOUVE</v>
      </c>
    </row>
    <row r="72" spans="2:5" x14ac:dyDescent="0.3">
      <c r="B72" s="101">
        <v>37664</v>
      </c>
      <c r="C72" s="99" t="s">
        <v>4</v>
      </c>
      <c r="D72" s="111">
        <f>IF(C72="CONTAGEM",IFERROR(VLOOKUP(B72&amp;"|"&amp;C72,'PRODUTO 03'!$C$6:$N$88,9,FALSE),"NÃO HOUVE"),IF(C72="SALDO DO DIA",VLOOKUP(B72&amp;"|"&amp;C72,'PRODUTO 03'!$C$6:$N$88,11,FALSE),IF(C72="COMPRA",SUMIF('PRODUTO 03'!$C$6:$C$88,B72&amp;"|"&amp;C72,'PRODUTO 03'!$E$6:$E$88),SUMIF('PRODUTO 03'!$C$6:$C$88,B72&amp;"|"&amp;C72,'PRODUTO 03'!$I$6:$I$88))))</f>
        <v>1700</v>
      </c>
      <c r="E72" s="102">
        <f>IF(C72="CONTAGEM",IFERROR(VLOOKUP(B72&amp;"|"&amp;C72,'PRODUTO 03'!$C$6:$N$88,10,FALSE),"NÃO HOUVE"),IF(C72="SALDO DO DIA",VLOOKUP(B72&amp;"|"&amp;C72,'PRODUTO 03'!$C$6:$N$88,12,FALSE),IF(C72="COMPRA",SUMIF('PRODUTO 03'!$C$6:$C$88,B72&amp;"|"&amp;C72,'PRODUTO 03'!$F$6:$F$88),SUMIF('PRODUTO 03'!$C$6:$C$88,B72&amp;"|"&amp;C72,'PRODUTO 03'!$J$6:$J$88))))</f>
        <v>34</v>
      </c>
    </row>
    <row r="73" spans="2:5" x14ac:dyDescent="0.3">
      <c r="B73" s="53">
        <v>37664</v>
      </c>
      <c r="C73" s="98" t="s">
        <v>19</v>
      </c>
      <c r="D73" s="89">
        <f>IF(C73="CONTAGEM",IFERROR(VLOOKUP(B73&amp;"|"&amp;C73,'PRODUTO 03'!$C$6:$N$88,9,FALSE),"NÃO HOUVE"),IF(C73="SALDO DO DIA",VLOOKUP(B73&amp;"|"&amp;C73,'PRODUTO 03'!$C$6:$N$88,11,FALSE),IF(C73="COMPRA",SUMIF('PRODUTO 03'!$C$6:$C$88,B73&amp;"|"&amp;C73,'PRODUTO 03'!$E$6:$E$88),SUMIF('PRODUTO 03'!$C$6:$C$88,B73&amp;"|"&amp;C73,'PRODUTO 03'!$I$6:$I$88))))</f>
        <v>0</v>
      </c>
      <c r="E73" s="100">
        <f>IF(C73="CONTAGEM",IFERROR(VLOOKUP(B73&amp;"|"&amp;C73,'PRODUTO 03'!$C$6:$N$88,10,FALSE),"NÃO HOUVE"),IF(C73="SALDO DO DIA",VLOOKUP(B73&amp;"|"&amp;C73,'PRODUTO 03'!$C$6:$N$88,12,FALSE),IF(C73="COMPRA",SUMIF('PRODUTO 03'!$C$6:$C$88,B73&amp;"|"&amp;C73,'PRODUTO 03'!$F$6:$F$88),SUMIF('PRODUTO 03'!$C$6:$C$88,B73&amp;"|"&amp;C73,'PRODUTO 03'!$J$6:$J$88))))</f>
        <v>0</v>
      </c>
    </row>
    <row r="74" spans="2:5" x14ac:dyDescent="0.3">
      <c r="B74" s="101">
        <v>37664</v>
      </c>
      <c r="C74" s="99" t="s">
        <v>20</v>
      </c>
      <c r="D74" s="111">
        <f>IF(C74="CONTAGEM",IFERROR(VLOOKUP(B74&amp;"|"&amp;C74,'PRODUTO 03'!$C$6:$N$88,9,FALSE),"NÃO HOUVE"),IF(C74="SALDO DO DIA",VLOOKUP(B74&amp;"|"&amp;C74,'PRODUTO 03'!$C$6:$N$88,11,FALSE),IF(C74="COMPRA",SUMIF('PRODUTO 03'!$C$6:$C$88,B74&amp;"|"&amp;C74,'PRODUTO 03'!$E$6:$E$88),SUMIF('PRODUTO 03'!$C$6:$C$88,B74&amp;"|"&amp;C74,'PRODUTO 03'!$I$6:$I$88))))</f>
        <v>650</v>
      </c>
      <c r="E74" s="102">
        <f>IF(C74="CONTAGEM",IFERROR(VLOOKUP(B74&amp;"|"&amp;C74,'PRODUTO 03'!$C$6:$N$88,10,FALSE),"NÃO HOUVE"),IF(C74="SALDO DO DIA",VLOOKUP(B74&amp;"|"&amp;C74,'PRODUTO 03'!$C$6:$N$88,12,FALSE),IF(C74="COMPRA",SUMIF('PRODUTO 03'!$C$6:$C$88,B74&amp;"|"&amp;C74,'PRODUTO 03'!$F$6:$F$88),SUMIF('PRODUTO 03'!$C$6:$C$88,B74&amp;"|"&amp;C74,'PRODUTO 03'!$J$6:$J$88))))</f>
        <v>13</v>
      </c>
    </row>
    <row r="75" spans="2:5" x14ac:dyDescent="0.3">
      <c r="B75" s="53">
        <v>37664</v>
      </c>
      <c r="C75" s="98" t="s">
        <v>24</v>
      </c>
      <c r="D75" s="89">
        <f>IF(C75="CONTAGEM",IFERROR(VLOOKUP(B75&amp;"|"&amp;C75,'PRODUTO 03'!$C$6:$N$88,9,FALSE),"NÃO HOUVE"),IF(C75="SALDO DO DIA",VLOOKUP(B75&amp;"|"&amp;C75,'PRODUTO 03'!$C$6:$N$88,11,FALSE),IF(C75="COMPRA",SUMIF('PRODUTO 03'!$C$6:$C$88,B75&amp;"|"&amp;C75,'PRODUTO 03'!$E$6:$E$88),SUMIF('PRODUTO 03'!$C$6:$C$88,B75&amp;"|"&amp;C75,'PRODUTO 03'!$I$6:$I$88))))</f>
        <v>0</v>
      </c>
      <c r="E75" s="100">
        <f>IF(C75="CONTAGEM",IFERROR(VLOOKUP(B75&amp;"|"&amp;C75,'PRODUTO 03'!$C$6:$N$88,10,FALSE),"NÃO HOUVE"),IF(C75="SALDO DO DIA",VLOOKUP(B75&amp;"|"&amp;C75,'PRODUTO 03'!$C$6:$N$88,12,FALSE),IF(C75="COMPRA",SUMIF('PRODUTO 03'!$C$6:$C$88,B75&amp;"|"&amp;C75,'PRODUTO 03'!$F$6:$F$88),SUMIF('PRODUTO 03'!$C$6:$C$88,B75&amp;"|"&amp;C75,'PRODUTO 03'!$J$6:$J$88))))</f>
        <v>0</v>
      </c>
    </row>
    <row r="76" spans="2:5" ht="15" thickBot="1" x14ac:dyDescent="0.35">
      <c r="B76" s="106">
        <v>37664</v>
      </c>
      <c r="C76" s="107" t="s">
        <v>23</v>
      </c>
      <c r="D76" s="112">
        <f>IF(C76="CONTAGEM",IFERROR(VLOOKUP(B76&amp;"|"&amp;C76,'PRODUTO 03'!$C$6:$N$88,9,FALSE),"NÃO HOUVE"),IF(C76="SALDO DO DIA",VLOOKUP(B76&amp;"|"&amp;C76,'PRODUTO 03'!$C$6:$N$88,11,FALSE),IF(C76="COMPRA",SUMIF('PRODUTO 03'!$C$6:$C$88,B76&amp;"|"&amp;C76,'PRODUTO 03'!$E$6:$E$88),SUMIF('PRODUTO 03'!$C$6:$C$88,B76&amp;"|"&amp;C76,'PRODUTO 03'!$I$6:$I$88))))</f>
        <v>1100</v>
      </c>
      <c r="E76" s="108">
        <f>IF(C76="CONTAGEM",IFERROR(VLOOKUP(B76&amp;"|"&amp;C76,'PRODUTO 03'!$C$6:$N$88,10,FALSE),"NÃO HOUVE"),IF(C76="SALDO DO DIA",VLOOKUP(B76&amp;"|"&amp;C76,'PRODUTO 03'!$C$6:$N$88,12,FALSE),IF(C76="COMPRA",SUMIF('PRODUTO 03'!$C$6:$C$88,B76&amp;"|"&amp;C76,'PRODUTO 03'!$F$6:$F$88),SUMIF('PRODUTO 03'!$C$6:$C$88,B76&amp;"|"&amp;C76,'PRODUTO 03'!$J$6:$J$88))))</f>
        <v>22</v>
      </c>
    </row>
    <row r="77" spans="2:5" x14ac:dyDescent="0.3">
      <c r="B77" s="103">
        <v>37665</v>
      </c>
      <c r="C77" s="104" t="s">
        <v>6</v>
      </c>
      <c r="D77" s="104" t="str">
        <f>IF(C77="CONTAGEM",IFERROR(VLOOKUP(B77&amp;"|"&amp;C77,'PRODUTO 03'!$C$6:$N$88,9,FALSE),"NÃO HOUVE"),IF(C77="SALDO DO DIA",VLOOKUP(B77&amp;"|"&amp;C77,'PRODUTO 03'!$C$6:$N$88,11,FALSE),IF(C77="COMPRA",SUMIF('PRODUTO 03'!$C$6:$C$88,B77&amp;"|"&amp;C77,'PRODUTO 03'!$E$6:$E$88),SUMIF('PRODUTO 03'!$C$6:$C$88,B77&amp;"|"&amp;C77,'PRODUTO 03'!$I$6:$I$88))))</f>
        <v>NÃO HOUVE</v>
      </c>
      <c r="E77" s="105" t="str">
        <f>IF(C77="CONTAGEM",IFERROR(VLOOKUP(B77&amp;"|"&amp;C77,'PRODUTO 03'!$C$6:$N$88,10,FALSE),"NÃO HOUVE"),IF(C77="SALDO DO DIA",VLOOKUP(B77&amp;"|"&amp;C77,'PRODUTO 03'!$C$6:$N$88,12,FALSE),IF(C77="COMPRA",SUMIF('PRODUTO 03'!$C$6:$C$88,B77&amp;"|"&amp;C77,'PRODUTO 03'!$F$6:$F$88),SUMIF('PRODUTO 03'!$C$6:$C$88,B77&amp;"|"&amp;C77,'PRODUTO 03'!$J$6:$J$88))))</f>
        <v>NÃO HOUVE</v>
      </c>
    </row>
    <row r="78" spans="2:5" x14ac:dyDescent="0.3">
      <c r="B78" s="101">
        <v>37665</v>
      </c>
      <c r="C78" s="99" t="s">
        <v>4</v>
      </c>
      <c r="D78" s="111">
        <f>IF(C78="CONTAGEM",IFERROR(VLOOKUP(B78&amp;"|"&amp;C78,'PRODUTO 03'!$C$6:$N$88,9,FALSE),"NÃO HOUVE"),IF(C78="SALDO DO DIA",VLOOKUP(B78&amp;"|"&amp;C78,'PRODUTO 03'!$C$6:$N$88,11,FALSE),IF(C78="COMPRA",SUMIF('PRODUTO 03'!$C$6:$C$88,B78&amp;"|"&amp;C78,'PRODUTO 03'!$E$6:$E$88),SUMIF('PRODUTO 03'!$C$6:$C$88,B78&amp;"|"&amp;C78,'PRODUTO 03'!$I$6:$I$88))))</f>
        <v>0</v>
      </c>
      <c r="E78" s="102">
        <f>IF(C78="CONTAGEM",IFERROR(VLOOKUP(B78&amp;"|"&amp;C78,'PRODUTO 03'!$C$6:$N$88,10,FALSE),"NÃO HOUVE"),IF(C78="SALDO DO DIA",VLOOKUP(B78&amp;"|"&amp;C78,'PRODUTO 03'!$C$6:$N$88,12,FALSE),IF(C78="COMPRA",SUMIF('PRODUTO 03'!$C$6:$C$88,B78&amp;"|"&amp;C78,'PRODUTO 03'!$F$6:$F$88),SUMIF('PRODUTO 03'!$C$6:$C$88,B78&amp;"|"&amp;C78,'PRODUTO 03'!$J$6:$J$88))))</f>
        <v>0</v>
      </c>
    </row>
    <row r="79" spans="2:5" x14ac:dyDescent="0.3">
      <c r="B79" s="53">
        <v>37665</v>
      </c>
      <c r="C79" s="98" t="s">
        <v>19</v>
      </c>
      <c r="D79" s="89">
        <f>IF(C79="CONTAGEM",IFERROR(VLOOKUP(B79&amp;"|"&amp;C79,'PRODUTO 03'!$C$6:$N$88,9,FALSE),"NÃO HOUVE"),IF(C79="SALDO DO DIA",VLOOKUP(B79&amp;"|"&amp;C79,'PRODUTO 03'!$C$6:$N$88,11,FALSE),IF(C79="COMPRA",SUMIF('PRODUTO 03'!$C$6:$C$88,B79&amp;"|"&amp;C79,'PRODUTO 03'!$E$6:$E$88),SUMIF('PRODUTO 03'!$C$6:$C$88,B79&amp;"|"&amp;C79,'PRODUTO 03'!$I$6:$I$88))))</f>
        <v>0</v>
      </c>
      <c r="E79" s="100">
        <f>IF(C79="CONTAGEM",IFERROR(VLOOKUP(B79&amp;"|"&amp;C79,'PRODUTO 03'!$C$6:$N$88,10,FALSE),"NÃO HOUVE"),IF(C79="SALDO DO DIA",VLOOKUP(B79&amp;"|"&amp;C79,'PRODUTO 03'!$C$6:$N$88,12,FALSE),IF(C79="COMPRA",SUMIF('PRODUTO 03'!$C$6:$C$88,B79&amp;"|"&amp;C79,'PRODUTO 03'!$F$6:$F$88),SUMIF('PRODUTO 03'!$C$6:$C$88,B79&amp;"|"&amp;C79,'PRODUTO 03'!$J$6:$J$88))))</f>
        <v>0</v>
      </c>
    </row>
    <row r="80" spans="2:5" x14ac:dyDescent="0.3">
      <c r="B80" s="101">
        <v>37665</v>
      </c>
      <c r="C80" s="99" t="s">
        <v>20</v>
      </c>
      <c r="D80" s="111">
        <f>IF(C80="CONTAGEM",IFERROR(VLOOKUP(B80&amp;"|"&amp;C80,'PRODUTO 03'!$C$6:$N$88,9,FALSE),"NÃO HOUVE"),IF(C80="SALDO DO DIA",VLOOKUP(B80&amp;"|"&amp;C80,'PRODUTO 03'!$C$6:$N$88,11,FALSE),IF(C80="COMPRA",SUMIF('PRODUTO 03'!$C$6:$C$88,B80&amp;"|"&amp;C80,'PRODUTO 03'!$E$6:$E$88),SUMIF('PRODUTO 03'!$C$6:$C$88,B80&amp;"|"&amp;C80,'PRODUTO 03'!$I$6:$I$88))))</f>
        <v>0</v>
      </c>
      <c r="E80" s="102">
        <f>IF(C80="CONTAGEM",IFERROR(VLOOKUP(B80&amp;"|"&amp;C80,'PRODUTO 03'!$C$6:$N$88,10,FALSE),"NÃO HOUVE"),IF(C80="SALDO DO DIA",VLOOKUP(B80&amp;"|"&amp;C80,'PRODUTO 03'!$C$6:$N$88,12,FALSE),IF(C80="COMPRA",SUMIF('PRODUTO 03'!$C$6:$C$88,B80&amp;"|"&amp;C80,'PRODUTO 03'!$F$6:$F$88),SUMIF('PRODUTO 03'!$C$6:$C$88,B80&amp;"|"&amp;C80,'PRODUTO 03'!$J$6:$J$88))))</f>
        <v>0</v>
      </c>
    </row>
    <row r="81" spans="2:5" x14ac:dyDescent="0.3">
      <c r="B81" s="53">
        <v>37665</v>
      </c>
      <c r="C81" s="98" t="s">
        <v>24</v>
      </c>
      <c r="D81" s="89">
        <f>IF(C81="CONTAGEM",IFERROR(VLOOKUP(B81&amp;"|"&amp;C81,'PRODUTO 03'!$C$6:$N$88,9,FALSE),"NÃO HOUVE"),IF(C81="SALDO DO DIA",VLOOKUP(B81&amp;"|"&amp;C81,'PRODUTO 03'!$C$6:$N$88,11,FALSE),IF(C81="COMPRA",SUMIF('PRODUTO 03'!$C$6:$C$88,B81&amp;"|"&amp;C81,'PRODUTO 03'!$E$6:$E$88),SUMIF('PRODUTO 03'!$C$6:$C$88,B81&amp;"|"&amp;C81,'PRODUTO 03'!$I$6:$I$88))))</f>
        <v>0</v>
      </c>
      <c r="E81" s="100">
        <f>IF(C81="CONTAGEM",IFERROR(VLOOKUP(B81&amp;"|"&amp;C81,'PRODUTO 03'!$C$6:$N$88,10,FALSE),"NÃO HOUVE"),IF(C81="SALDO DO DIA",VLOOKUP(B81&amp;"|"&amp;C81,'PRODUTO 03'!$C$6:$N$88,12,FALSE),IF(C81="COMPRA",SUMIF('PRODUTO 03'!$C$6:$C$88,B81&amp;"|"&amp;C81,'PRODUTO 03'!$F$6:$F$88),SUMIF('PRODUTO 03'!$C$6:$C$88,B81&amp;"|"&amp;C81,'PRODUTO 03'!$J$6:$J$88))))</f>
        <v>0</v>
      </c>
    </row>
    <row r="82" spans="2:5" ht="15" thickBot="1" x14ac:dyDescent="0.35">
      <c r="B82" s="106">
        <v>37665</v>
      </c>
      <c r="C82" s="107" t="s">
        <v>23</v>
      </c>
      <c r="D82" s="112">
        <f>IF(C82="CONTAGEM",IFERROR(VLOOKUP(B82&amp;"|"&amp;C82,'PRODUTO 03'!$C$6:$N$88,9,FALSE),"NÃO HOUVE"),IF(C82="SALDO DO DIA",VLOOKUP(B82&amp;"|"&amp;C82,'PRODUTO 03'!$C$6:$N$88,11,FALSE),IF(C82="COMPRA",SUMIF('PRODUTO 03'!$C$6:$C$88,B82&amp;"|"&amp;C82,'PRODUTO 03'!$E$6:$E$88),SUMIF('PRODUTO 03'!$C$6:$C$88,B82&amp;"|"&amp;C82,'PRODUTO 03'!$I$6:$I$88))))</f>
        <v>1100</v>
      </c>
      <c r="E82" s="108">
        <f>IF(C82="CONTAGEM",IFERROR(VLOOKUP(B82&amp;"|"&amp;C82,'PRODUTO 03'!$C$6:$N$88,10,FALSE),"NÃO HOUVE"),IF(C82="SALDO DO DIA",VLOOKUP(B82&amp;"|"&amp;C82,'PRODUTO 03'!$C$6:$N$88,12,FALSE),IF(C82="COMPRA",SUMIF('PRODUTO 03'!$C$6:$C$88,B82&amp;"|"&amp;C82,'PRODUTO 03'!$F$6:$F$88),SUMIF('PRODUTO 03'!$C$6:$C$88,B82&amp;"|"&amp;C82,'PRODUTO 03'!$J$6:$J$88))))</f>
        <v>22</v>
      </c>
    </row>
    <row r="83" spans="2:5" x14ac:dyDescent="0.3">
      <c r="B83" s="103">
        <v>37666</v>
      </c>
      <c r="C83" s="104" t="s">
        <v>6</v>
      </c>
      <c r="D83" s="104" t="str">
        <f>IF(C83="CONTAGEM",IFERROR(VLOOKUP(B83&amp;"|"&amp;C83,'PRODUTO 03'!$C$6:$N$88,9,FALSE),"NÃO HOUVE"),IF(C83="SALDO DO DIA",VLOOKUP(B83&amp;"|"&amp;C83,'PRODUTO 03'!$C$6:$N$88,11,FALSE),IF(C83="COMPRA",SUMIF('PRODUTO 03'!$C$6:$C$88,B83&amp;"|"&amp;C83,'PRODUTO 03'!$E$6:$E$88),SUMIF('PRODUTO 03'!$C$6:$C$88,B83&amp;"|"&amp;C83,'PRODUTO 03'!$I$6:$I$88))))</f>
        <v>NÃO HOUVE</v>
      </c>
      <c r="E83" s="105" t="str">
        <f>IF(C83="CONTAGEM",IFERROR(VLOOKUP(B83&amp;"|"&amp;C83,'PRODUTO 03'!$C$6:$N$88,10,FALSE),"NÃO HOUVE"),IF(C83="SALDO DO DIA",VLOOKUP(B83&amp;"|"&amp;C83,'PRODUTO 03'!$C$6:$N$88,12,FALSE),IF(C83="COMPRA",SUMIF('PRODUTO 03'!$C$6:$C$88,B83&amp;"|"&amp;C83,'PRODUTO 03'!$F$6:$F$88),SUMIF('PRODUTO 03'!$C$6:$C$88,B83&amp;"|"&amp;C83,'PRODUTO 03'!$J$6:$J$88))))</f>
        <v>NÃO HOUVE</v>
      </c>
    </row>
    <row r="84" spans="2:5" x14ac:dyDescent="0.3">
      <c r="B84" s="101">
        <v>37666</v>
      </c>
      <c r="C84" s="99" t="s">
        <v>4</v>
      </c>
      <c r="D84" s="111">
        <f>IF(C84="CONTAGEM",IFERROR(VLOOKUP(B84&amp;"|"&amp;C84,'PRODUTO 03'!$C$6:$N$88,9,FALSE),"NÃO HOUVE"),IF(C84="SALDO DO DIA",VLOOKUP(B84&amp;"|"&amp;C84,'PRODUTO 03'!$C$6:$N$88,11,FALSE),IF(C84="COMPRA",SUMIF('PRODUTO 03'!$C$6:$C$88,B84&amp;"|"&amp;C84,'PRODUTO 03'!$E$6:$E$88),SUMIF('PRODUTO 03'!$C$6:$C$88,B84&amp;"|"&amp;C84,'PRODUTO 03'!$I$6:$I$88))))</f>
        <v>350</v>
      </c>
      <c r="E84" s="102">
        <f>IF(C84="CONTAGEM",IFERROR(VLOOKUP(B84&amp;"|"&amp;C84,'PRODUTO 03'!$C$6:$N$88,10,FALSE),"NÃO HOUVE"),IF(C84="SALDO DO DIA",VLOOKUP(B84&amp;"|"&amp;C84,'PRODUTO 03'!$C$6:$N$88,12,FALSE),IF(C84="COMPRA",SUMIF('PRODUTO 03'!$C$6:$C$88,B84&amp;"|"&amp;C84,'PRODUTO 03'!$F$6:$F$88),SUMIF('PRODUTO 03'!$C$6:$C$88,B84&amp;"|"&amp;C84,'PRODUTO 03'!$J$6:$J$88))))</f>
        <v>7</v>
      </c>
    </row>
    <row r="85" spans="2:5" x14ac:dyDescent="0.3">
      <c r="B85" s="53">
        <v>37666</v>
      </c>
      <c r="C85" s="98" t="s">
        <v>19</v>
      </c>
      <c r="D85" s="89">
        <f>IF(C85="CONTAGEM",IFERROR(VLOOKUP(B85&amp;"|"&amp;C85,'PRODUTO 03'!$C$6:$N$88,9,FALSE),"NÃO HOUVE"),IF(C85="SALDO DO DIA",VLOOKUP(B85&amp;"|"&amp;C85,'PRODUTO 03'!$C$6:$N$88,11,FALSE),IF(C85="COMPRA",SUMIF('PRODUTO 03'!$C$6:$C$88,B85&amp;"|"&amp;C85,'PRODUTO 03'!$E$6:$E$88),SUMIF('PRODUTO 03'!$C$6:$C$88,B85&amp;"|"&amp;C85,'PRODUTO 03'!$I$6:$I$88))))</f>
        <v>0</v>
      </c>
      <c r="E85" s="100">
        <f>IF(C85="CONTAGEM",IFERROR(VLOOKUP(B85&amp;"|"&amp;C85,'PRODUTO 03'!$C$6:$N$88,10,FALSE),"NÃO HOUVE"),IF(C85="SALDO DO DIA",VLOOKUP(B85&amp;"|"&amp;C85,'PRODUTO 03'!$C$6:$N$88,12,FALSE),IF(C85="COMPRA",SUMIF('PRODUTO 03'!$C$6:$C$88,B85&amp;"|"&amp;C85,'PRODUTO 03'!$F$6:$F$88),SUMIF('PRODUTO 03'!$C$6:$C$88,B85&amp;"|"&amp;C85,'PRODUTO 03'!$J$6:$J$88))))</f>
        <v>0</v>
      </c>
    </row>
    <row r="86" spans="2:5" x14ac:dyDescent="0.3">
      <c r="B86" s="101">
        <v>37666</v>
      </c>
      <c r="C86" s="99" t="s">
        <v>20</v>
      </c>
      <c r="D86" s="111">
        <f>IF(C86="CONTAGEM",IFERROR(VLOOKUP(B86&amp;"|"&amp;C86,'PRODUTO 03'!$C$6:$N$88,9,FALSE),"NÃO HOUVE"),IF(C86="SALDO DO DIA",VLOOKUP(B86&amp;"|"&amp;C86,'PRODUTO 03'!$C$6:$N$88,11,FALSE),IF(C86="COMPRA",SUMIF('PRODUTO 03'!$C$6:$C$88,B86&amp;"|"&amp;C86,'PRODUTO 03'!$E$6:$E$88),SUMIF('PRODUTO 03'!$C$6:$C$88,B86&amp;"|"&amp;C86,'PRODUTO 03'!$I$6:$I$88))))</f>
        <v>0</v>
      </c>
      <c r="E86" s="102">
        <f>IF(C86="CONTAGEM",IFERROR(VLOOKUP(B86&amp;"|"&amp;C86,'PRODUTO 03'!$C$6:$N$88,10,FALSE),"NÃO HOUVE"),IF(C86="SALDO DO DIA",VLOOKUP(B86&amp;"|"&amp;C86,'PRODUTO 03'!$C$6:$N$88,12,FALSE),IF(C86="COMPRA",SUMIF('PRODUTO 03'!$C$6:$C$88,B86&amp;"|"&amp;C86,'PRODUTO 03'!$F$6:$F$88),SUMIF('PRODUTO 03'!$C$6:$C$88,B86&amp;"|"&amp;C86,'PRODUTO 03'!$J$6:$J$88))))</f>
        <v>0</v>
      </c>
    </row>
    <row r="87" spans="2:5" x14ac:dyDescent="0.3">
      <c r="B87" s="53">
        <v>37666</v>
      </c>
      <c r="C87" s="98" t="s">
        <v>24</v>
      </c>
      <c r="D87" s="89">
        <f>IF(C87="CONTAGEM",IFERROR(VLOOKUP(B87&amp;"|"&amp;C87,'PRODUTO 03'!$C$6:$N$88,9,FALSE),"NÃO HOUVE"),IF(C87="SALDO DO DIA",VLOOKUP(B87&amp;"|"&amp;C87,'PRODUTO 03'!$C$6:$N$88,11,FALSE),IF(C87="COMPRA",SUMIF('PRODUTO 03'!$C$6:$C$88,B87&amp;"|"&amp;C87,'PRODUTO 03'!$E$6:$E$88),SUMIF('PRODUTO 03'!$C$6:$C$88,B87&amp;"|"&amp;C87,'PRODUTO 03'!$I$6:$I$88))))</f>
        <v>0</v>
      </c>
      <c r="E87" s="100">
        <f>IF(C87="CONTAGEM",IFERROR(VLOOKUP(B87&amp;"|"&amp;C87,'PRODUTO 03'!$C$6:$N$88,10,FALSE),"NÃO HOUVE"),IF(C87="SALDO DO DIA",VLOOKUP(B87&amp;"|"&amp;C87,'PRODUTO 03'!$C$6:$N$88,12,FALSE),IF(C87="COMPRA",SUMIF('PRODUTO 03'!$C$6:$C$88,B87&amp;"|"&amp;C87,'PRODUTO 03'!$F$6:$F$88),SUMIF('PRODUTO 03'!$C$6:$C$88,B87&amp;"|"&amp;C87,'PRODUTO 03'!$J$6:$J$88))))</f>
        <v>0</v>
      </c>
    </row>
    <row r="88" spans="2:5" ht="15" thickBot="1" x14ac:dyDescent="0.35">
      <c r="B88" s="106">
        <v>37666</v>
      </c>
      <c r="C88" s="107" t="s">
        <v>23</v>
      </c>
      <c r="D88" s="112">
        <f>IF(C88="CONTAGEM",IFERROR(VLOOKUP(B88&amp;"|"&amp;C88,'PRODUTO 03'!$C$6:$N$88,9,FALSE),"NÃO HOUVE"),IF(C88="SALDO DO DIA",VLOOKUP(B88&amp;"|"&amp;C88,'PRODUTO 03'!$C$6:$N$88,11,FALSE),IF(C88="COMPRA",SUMIF('PRODUTO 03'!$C$6:$C$88,B88&amp;"|"&amp;C88,'PRODUTO 03'!$E$6:$E$88),SUMIF('PRODUTO 03'!$C$6:$C$88,B88&amp;"|"&amp;C88,'PRODUTO 03'!$I$6:$I$88))))</f>
        <v>750</v>
      </c>
      <c r="E88" s="108">
        <f>IF(C88="CONTAGEM",IFERROR(VLOOKUP(B88&amp;"|"&amp;C88,'PRODUTO 03'!$C$6:$N$88,10,FALSE),"NÃO HOUVE"),IF(C88="SALDO DO DIA",VLOOKUP(B88&amp;"|"&amp;C88,'PRODUTO 03'!$C$6:$N$88,12,FALSE),IF(C88="COMPRA",SUMIF('PRODUTO 03'!$C$6:$C$88,B88&amp;"|"&amp;C88,'PRODUTO 03'!$F$6:$F$88),SUMIF('PRODUTO 03'!$C$6:$C$88,B88&amp;"|"&amp;C88,'PRODUTO 03'!$J$6:$J$88))))</f>
        <v>15</v>
      </c>
    </row>
    <row r="89" spans="2:5" x14ac:dyDescent="0.3">
      <c r="B89" s="103">
        <v>37667</v>
      </c>
      <c r="C89" s="104" t="s">
        <v>6</v>
      </c>
      <c r="D89" s="104" t="str">
        <f>IF(C89="CONTAGEM",IFERROR(VLOOKUP(B89&amp;"|"&amp;C89,'PRODUTO 03'!$C$6:$N$88,9,FALSE),"NÃO HOUVE"),IF(C89="SALDO DO DIA",VLOOKUP(B89&amp;"|"&amp;C89,'PRODUTO 03'!$C$6:$N$88,11,FALSE),IF(C89="COMPRA",SUMIF('PRODUTO 03'!$C$6:$C$88,B89&amp;"|"&amp;C89,'PRODUTO 03'!$E$6:$E$88),SUMIF('PRODUTO 03'!$C$6:$C$88,B89&amp;"|"&amp;C89,'PRODUTO 03'!$I$6:$I$88))))</f>
        <v>NÃO HOUVE</v>
      </c>
      <c r="E89" s="105" t="str">
        <f>IF(C89="CONTAGEM",IFERROR(VLOOKUP(B89&amp;"|"&amp;C89,'PRODUTO 03'!$C$6:$N$88,10,FALSE),"NÃO HOUVE"),IF(C89="SALDO DO DIA",VLOOKUP(B89&amp;"|"&amp;C89,'PRODUTO 03'!$C$6:$N$88,12,FALSE),IF(C89="COMPRA",SUMIF('PRODUTO 03'!$C$6:$C$88,B89&amp;"|"&amp;C89,'PRODUTO 03'!$F$6:$F$88),SUMIF('PRODUTO 03'!$C$6:$C$88,B89&amp;"|"&amp;C89,'PRODUTO 03'!$J$6:$J$88))))</f>
        <v>NÃO HOUVE</v>
      </c>
    </row>
    <row r="90" spans="2:5" x14ac:dyDescent="0.3">
      <c r="B90" s="101">
        <v>37667</v>
      </c>
      <c r="C90" s="99" t="s">
        <v>4</v>
      </c>
      <c r="D90" s="111">
        <f>IF(C90="CONTAGEM",IFERROR(VLOOKUP(B90&amp;"|"&amp;C90,'PRODUTO 03'!$C$6:$N$88,9,FALSE),"NÃO HOUVE"),IF(C90="SALDO DO DIA",VLOOKUP(B90&amp;"|"&amp;C90,'PRODUTO 03'!$C$6:$N$88,11,FALSE),IF(C90="COMPRA",SUMIF('PRODUTO 03'!$C$6:$C$88,B90&amp;"|"&amp;C90,'PRODUTO 03'!$E$6:$E$88),SUMIF('PRODUTO 03'!$C$6:$C$88,B90&amp;"|"&amp;C90,'PRODUTO 03'!$I$6:$I$88))))</f>
        <v>3750</v>
      </c>
      <c r="E90" s="102">
        <f>IF(C90="CONTAGEM",IFERROR(VLOOKUP(B90&amp;"|"&amp;C90,'PRODUTO 03'!$C$6:$N$88,10,FALSE),"NÃO HOUVE"),IF(C90="SALDO DO DIA",VLOOKUP(B90&amp;"|"&amp;C90,'PRODUTO 03'!$C$6:$N$88,12,FALSE),IF(C90="COMPRA",SUMIF('PRODUTO 03'!$C$6:$C$88,B90&amp;"|"&amp;C90,'PRODUTO 03'!$F$6:$F$88),SUMIF('PRODUTO 03'!$C$6:$C$88,B90&amp;"|"&amp;C90,'PRODUTO 03'!$J$6:$J$88))))</f>
        <v>75</v>
      </c>
    </row>
    <row r="91" spans="2:5" x14ac:dyDescent="0.3">
      <c r="B91" s="53">
        <v>37667</v>
      </c>
      <c r="C91" s="98" t="s">
        <v>19</v>
      </c>
      <c r="D91" s="89">
        <f>IF(C91="CONTAGEM",IFERROR(VLOOKUP(B91&amp;"|"&amp;C91,'PRODUTO 03'!$C$6:$N$88,9,FALSE),"NÃO HOUVE"),IF(C91="SALDO DO DIA",VLOOKUP(B91&amp;"|"&amp;C91,'PRODUTO 03'!$C$6:$N$88,11,FALSE),IF(C91="COMPRA",SUMIF('PRODUTO 03'!$C$6:$C$88,B91&amp;"|"&amp;C91,'PRODUTO 03'!$E$6:$E$88),SUMIF('PRODUTO 03'!$C$6:$C$88,B91&amp;"|"&amp;C91,'PRODUTO 03'!$I$6:$I$88))))</f>
        <v>14100</v>
      </c>
      <c r="E91" s="100">
        <f>IF(C91="CONTAGEM",IFERROR(VLOOKUP(B91&amp;"|"&amp;C91,'PRODUTO 03'!$C$6:$N$88,10,FALSE),"NÃO HOUVE"),IF(C91="SALDO DO DIA",VLOOKUP(B91&amp;"|"&amp;C91,'PRODUTO 03'!$C$6:$N$88,12,FALSE),IF(C91="COMPRA",SUMIF('PRODUTO 03'!$C$6:$C$88,B91&amp;"|"&amp;C91,'PRODUTO 03'!$F$6:$F$88),SUMIF('PRODUTO 03'!$C$6:$C$88,B91&amp;"|"&amp;C91,'PRODUTO 03'!$J$6:$J$88))))</f>
        <v>282</v>
      </c>
    </row>
    <row r="92" spans="2:5" x14ac:dyDescent="0.3">
      <c r="B92" s="101">
        <v>37667</v>
      </c>
      <c r="C92" s="99" t="s">
        <v>20</v>
      </c>
      <c r="D92" s="111">
        <f>IF(C92="CONTAGEM",IFERROR(VLOOKUP(B92&amp;"|"&amp;C92,'PRODUTO 03'!$C$6:$N$88,9,FALSE),"NÃO HOUVE"),IF(C92="SALDO DO DIA",VLOOKUP(B92&amp;"|"&amp;C92,'PRODUTO 03'!$C$6:$N$88,11,FALSE),IF(C92="COMPRA",SUMIF('PRODUTO 03'!$C$6:$C$88,B92&amp;"|"&amp;C92,'PRODUTO 03'!$E$6:$E$88),SUMIF('PRODUTO 03'!$C$6:$C$88,B92&amp;"|"&amp;C92,'PRODUTO 03'!$I$6:$I$88))))</f>
        <v>0</v>
      </c>
      <c r="E92" s="102">
        <f>IF(C92="CONTAGEM",IFERROR(VLOOKUP(B92&amp;"|"&amp;C92,'PRODUTO 03'!$C$6:$N$88,10,FALSE),"NÃO HOUVE"),IF(C92="SALDO DO DIA",VLOOKUP(B92&amp;"|"&amp;C92,'PRODUTO 03'!$C$6:$N$88,12,FALSE),IF(C92="COMPRA",SUMIF('PRODUTO 03'!$C$6:$C$88,B92&amp;"|"&amp;C92,'PRODUTO 03'!$F$6:$F$88),SUMIF('PRODUTO 03'!$C$6:$C$88,B92&amp;"|"&amp;C92,'PRODUTO 03'!$J$6:$J$88))))</f>
        <v>0</v>
      </c>
    </row>
    <row r="93" spans="2:5" x14ac:dyDescent="0.3">
      <c r="B93" s="53">
        <v>37667</v>
      </c>
      <c r="C93" s="98" t="s">
        <v>24</v>
      </c>
      <c r="D93" s="89">
        <f>IF(C93="CONTAGEM",IFERROR(VLOOKUP(B93&amp;"|"&amp;C93,'PRODUTO 03'!$C$6:$N$88,9,FALSE),"NÃO HOUVE"),IF(C93="SALDO DO DIA",VLOOKUP(B93&amp;"|"&amp;C93,'PRODUTO 03'!$C$6:$N$88,11,FALSE),IF(C93="COMPRA",SUMIF('PRODUTO 03'!$C$6:$C$88,B93&amp;"|"&amp;C93,'PRODUTO 03'!$E$6:$E$88),SUMIF('PRODUTO 03'!$C$6:$C$88,B93&amp;"|"&amp;C93,'PRODUTO 03'!$I$6:$I$88))))</f>
        <v>3750</v>
      </c>
      <c r="E93" s="100">
        <f>IF(C93="CONTAGEM",IFERROR(VLOOKUP(B93&amp;"|"&amp;C93,'PRODUTO 03'!$C$6:$N$88,10,FALSE),"NÃO HOUVE"),IF(C93="SALDO DO DIA",VLOOKUP(B93&amp;"|"&amp;C93,'PRODUTO 03'!$C$6:$N$88,12,FALSE),IF(C93="COMPRA",SUMIF('PRODUTO 03'!$C$6:$C$88,B93&amp;"|"&amp;C93,'PRODUTO 03'!$F$6:$F$88),SUMIF('PRODUTO 03'!$C$6:$C$88,B93&amp;"|"&amp;C93,'PRODUTO 03'!$J$6:$J$88))))</f>
        <v>75</v>
      </c>
    </row>
    <row r="94" spans="2:5" ht="15" thickBot="1" x14ac:dyDescent="0.35">
      <c r="B94" s="106">
        <v>37667</v>
      </c>
      <c r="C94" s="107" t="s">
        <v>23</v>
      </c>
      <c r="D94" s="112">
        <f>IF(C94="CONTAGEM",IFERROR(VLOOKUP(B94&amp;"|"&amp;C94,'PRODUTO 03'!$C$6:$N$88,9,FALSE),"NÃO HOUVE"),IF(C94="SALDO DO DIA",VLOOKUP(B94&amp;"|"&amp;C94,'PRODUTO 03'!$C$6:$N$88,11,FALSE),IF(C94="COMPRA",SUMIF('PRODUTO 03'!$C$6:$C$88,B94&amp;"|"&amp;C94,'PRODUTO 03'!$E$6:$E$88),SUMIF('PRODUTO 03'!$C$6:$C$88,B94&amp;"|"&amp;C94,'PRODUTO 03'!$I$6:$I$88))))</f>
        <v>7350</v>
      </c>
      <c r="E94" s="108">
        <f>IF(C94="CONTAGEM",IFERROR(VLOOKUP(B94&amp;"|"&amp;C94,'PRODUTO 03'!$C$6:$N$88,10,FALSE),"NÃO HOUVE"),IF(C94="SALDO DO DIA",VLOOKUP(B94&amp;"|"&amp;C94,'PRODUTO 03'!$C$6:$N$88,12,FALSE),IF(C94="COMPRA",SUMIF('PRODUTO 03'!$C$6:$C$88,B94&amp;"|"&amp;C94,'PRODUTO 03'!$F$6:$F$88),SUMIF('PRODUTO 03'!$C$6:$C$88,B94&amp;"|"&amp;C94,'PRODUTO 03'!$J$6:$J$88))))</f>
        <v>147</v>
      </c>
    </row>
    <row r="95" spans="2:5" x14ac:dyDescent="0.3">
      <c r="B95" s="103">
        <v>37668</v>
      </c>
      <c r="C95" s="104" t="s">
        <v>6</v>
      </c>
      <c r="D95" s="104" t="str">
        <f>IF(C95="CONTAGEM",IFERROR(VLOOKUP(B95&amp;"|"&amp;C95,'PRODUTO 03'!$C$6:$N$88,9,FALSE),"NÃO HOUVE"),IF(C95="SALDO DO DIA",VLOOKUP(B95&amp;"|"&amp;C95,'PRODUTO 03'!$C$6:$N$88,11,FALSE),IF(C95="COMPRA",SUMIF('PRODUTO 03'!$C$6:$C$88,B95&amp;"|"&amp;C95,'PRODUTO 03'!$E$6:$E$88),SUMIF('PRODUTO 03'!$C$6:$C$88,B95&amp;"|"&amp;C95,'PRODUTO 03'!$I$6:$I$88))))</f>
        <v>NÃO HOUVE</v>
      </c>
      <c r="E95" s="105" t="str">
        <f>IF(C95="CONTAGEM",IFERROR(VLOOKUP(B95&amp;"|"&amp;C95,'PRODUTO 03'!$C$6:$N$88,10,FALSE),"NÃO HOUVE"),IF(C95="SALDO DO DIA",VLOOKUP(B95&amp;"|"&amp;C95,'PRODUTO 03'!$C$6:$N$88,12,FALSE),IF(C95="COMPRA",SUMIF('PRODUTO 03'!$C$6:$C$88,B95&amp;"|"&amp;C95,'PRODUTO 03'!$F$6:$F$88),SUMIF('PRODUTO 03'!$C$6:$C$88,B95&amp;"|"&amp;C95,'PRODUTO 03'!$J$6:$J$88))))</f>
        <v>NÃO HOUVE</v>
      </c>
    </row>
    <row r="96" spans="2:5" x14ac:dyDescent="0.3">
      <c r="B96" s="101">
        <v>37668</v>
      </c>
      <c r="C96" s="99" t="s">
        <v>4</v>
      </c>
      <c r="D96" s="111">
        <f>IF(C96="CONTAGEM",IFERROR(VLOOKUP(B96&amp;"|"&amp;C96,'PRODUTO 03'!$C$6:$N$88,9,FALSE),"NÃO HOUVE"),IF(C96="SALDO DO DIA",VLOOKUP(B96&amp;"|"&amp;C96,'PRODUTO 03'!$C$6:$N$88,11,FALSE),IF(C96="COMPRA",SUMIF('PRODUTO 03'!$C$6:$C$88,B96&amp;"|"&amp;C96,'PRODUTO 03'!$E$6:$E$88),SUMIF('PRODUTO 03'!$C$6:$C$88,B96&amp;"|"&amp;C96,'PRODUTO 03'!$I$6:$I$88))))</f>
        <v>1400</v>
      </c>
      <c r="E96" s="102">
        <f>IF(C96="CONTAGEM",IFERROR(VLOOKUP(B96&amp;"|"&amp;C96,'PRODUTO 03'!$C$6:$N$88,10,FALSE),"NÃO HOUVE"),IF(C96="SALDO DO DIA",VLOOKUP(B96&amp;"|"&amp;C96,'PRODUTO 03'!$C$6:$N$88,12,FALSE),IF(C96="COMPRA",SUMIF('PRODUTO 03'!$C$6:$C$88,B96&amp;"|"&amp;C96,'PRODUTO 03'!$F$6:$F$88),SUMIF('PRODUTO 03'!$C$6:$C$88,B96&amp;"|"&amp;C96,'PRODUTO 03'!$J$6:$J$88))))</f>
        <v>28</v>
      </c>
    </row>
    <row r="97" spans="2:5" x14ac:dyDescent="0.3">
      <c r="B97" s="53">
        <v>37668</v>
      </c>
      <c r="C97" s="98" t="s">
        <v>19</v>
      </c>
      <c r="D97" s="89">
        <f>IF(C97="CONTAGEM",IFERROR(VLOOKUP(B97&amp;"|"&amp;C97,'PRODUTO 03'!$C$6:$N$88,9,FALSE),"NÃO HOUVE"),IF(C97="SALDO DO DIA",VLOOKUP(B97&amp;"|"&amp;C97,'PRODUTO 03'!$C$6:$N$88,11,FALSE),IF(C97="COMPRA",SUMIF('PRODUTO 03'!$C$6:$C$88,B97&amp;"|"&amp;C97,'PRODUTO 03'!$E$6:$E$88),SUMIF('PRODUTO 03'!$C$6:$C$88,B97&amp;"|"&amp;C97,'PRODUTO 03'!$I$6:$I$88))))</f>
        <v>0</v>
      </c>
      <c r="E97" s="100">
        <f>IF(C97="CONTAGEM",IFERROR(VLOOKUP(B97&amp;"|"&amp;C97,'PRODUTO 03'!$C$6:$N$88,10,FALSE),"NÃO HOUVE"),IF(C97="SALDO DO DIA",VLOOKUP(B97&amp;"|"&amp;C97,'PRODUTO 03'!$C$6:$N$88,12,FALSE),IF(C97="COMPRA",SUMIF('PRODUTO 03'!$C$6:$C$88,B97&amp;"|"&amp;C97,'PRODUTO 03'!$F$6:$F$88),SUMIF('PRODUTO 03'!$C$6:$C$88,B97&amp;"|"&amp;C97,'PRODUTO 03'!$J$6:$J$88))))</f>
        <v>0</v>
      </c>
    </row>
    <row r="98" spans="2:5" x14ac:dyDescent="0.3">
      <c r="B98" s="101">
        <v>37668</v>
      </c>
      <c r="C98" s="99" t="s">
        <v>20</v>
      </c>
      <c r="D98" s="111">
        <f>IF(C98="CONTAGEM",IFERROR(VLOOKUP(B98&amp;"|"&amp;C98,'PRODUTO 03'!$C$6:$N$88,9,FALSE),"NÃO HOUVE"),IF(C98="SALDO DO DIA",VLOOKUP(B98&amp;"|"&amp;C98,'PRODUTO 03'!$C$6:$N$88,11,FALSE),IF(C98="COMPRA",SUMIF('PRODUTO 03'!$C$6:$C$88,B98&amp;"|"&amp;C98,'PRODUTO 03'!$E$6:$E$88),SUMIF('PRODUTO 03'!$C$6:$C$88,B98&amp;"|"&amp;C98,'PRODUTO 03'!$I$6:$I$88))))</f>
        <v>2900</v>
      </c>
      <c r="E98" s="102">
        <f>IF(C98="CONTAGEM",IFERROR(VLOOKUP(B98&amp;"|"&amp;C98,'PRODUTO 03'!$C$6:$N$88,10,FALSE),"NÃO HOUVE"),IF(C98="SALDO DO DIA",VLOOKUP(B98&amp;"|"&amp;C98,'PRODUTO 03'!$C$6:$N$88,12,FALSE),IF(C98="COMPRA",SUMIF('PRODUTO 03'!$C$6:$C$88,B98&amp;"|"&amp;C98,'PRODUTO 03'!$F$6:$F$88),SUMIF('PRODUTO 03'!$C$6:$C$88,B98&amp;"|"&amp;C98,'PRODUTO 03'!$J$6:$J$88))))</f>
        <v>58</v>
      </c>
    </row>
    <row r="99" spans="2:5" x14ac:dyDescent="0.3">
      <c r="B99" s="101">
        <v>37668</v>
      </c>
      <c r="C99" s="99" t="s">
        <v>24</v>
      </c>
      <c r="D99" s="111">
        <f>IF(C99="CONTAGEM",IFERROR(VLOOKUP(B99&amp;"|"&amp;C99,'PRODUTO 03'!$C$6:$N$88,9,FALSE),"NÃO HOUVE"),IF(C99="SALDO DO DIA",VLOOKUP(B99&amp;"|"&amp;C99,'PRODUTO 03'!$C$6:$N$88,11,FALSE),IF(C99="COMPRA",SUMIF('PRODUTO 03'!$C$6:$C$88,B99&amp;"|"&amp;C99,'PRODUTO 03'!$E$6:$E$88),SUMIF('PRODUTO 03'!$C$6:$C$88,B99&amp;"|"&amp;C99,'PRODUTO 03'!$I$6:$I$88))))</f>
        <v>250</v>
      </c>
      <c r="E99" s="102">
        <f>IF(C99="CONTAGEM",IFERROR(VLOOKUP(B99&amp;"|"&amp;C99,'PRODUTO 03'!$C$6:$N$88,10,FALSE),"NÃO HOUVE"),IF(C99="SALDO DO DIA",VLOOKUP(B99&amp;"|"&amp;C99,'PRODUTO 03'!$C$6:$N$88,12,FALSE),IF(C99="COMPRA",SUMIF('PRODUTO 03'!$C$6:$C$88,B99&amp;"|"&amp;C99,'PRODUTO 03'!$F$6:$F$88),SUMIF('PRODUTO 03'!$C$6:$C$88,B99&amp;"|"&amp;C99,'PRODUTO 03'!$J$6:$J$88))))</f>
        <v>5</v>
      </c>
    </row>
    <row r="100" spans="2:5" ht="15" thickBot="1" x14ac:dyDescent="0.35">
      <c r="B100" s="106">
        <v>37668</v>
      </c>
      <c r="C100" s="107" t="s">
        <v>23</v>
      </c>
      <c r="D100" s="112">
        <f>IF(C100="CONTAGEM",IFERROR(VLOOKUP(B100&amp;"|"&amp;C100,'PRODUTO 03'!$C$6:$N$88,9,FALSE),"NÃO HOUVE"),IF(C100="SALDO DO DIA",VLOOKUP(B100&amp;"|"&amp;C100,'PRODUTO 03'!$C$6:$N$88,11,FALSE),IF(C100="COMPRA",SUMIF('PRODUTO 03'!$C$6:$C$88,B100&amp;"|"&amp;C100,'PRODUTO 03'!$E$6:$E$88),SUMIF('PRODUTO 03'!$C$6:$C$88,B100&amp;"|"&amp;C100,'PRODUTO 03'!$I$6:$I$88))))</f>
        <v>2800</v>
      </c>
      <c r="E100" s="108">
        <f>IF(C100="CONTAGEM",IFERROR(VLOOKUP(B100&amp;"|"&amp;C100,'PRODUTO 03'!$C$6:$N$88,10,FALSE),"NÃO HOUVE"),IF(C100="SALDO DO DIA",VLOOKUP(B100&amp;"|"&amp;C100,'PRODUTO 03'!$C$6:$N$88,12,FALSE),IF(C100="COMPRA",SUMIF('PRODUTO 03'!$C$6:$C$88,B100&amp;"|"&amp;C100,'PRODUTO 03'!$F$6:$F$88),SUMIF('PRODUTO 03'!$C$6:$C$88,B100&amp;"|"&amp;C100,'PRODUTO 03'!$J$6:$J$88))))</f>
        <v>56</v>
      </c>
    </row>
    <row r="101" spans="2:5" x14ac:dyDescent="0.3">
      <c r="B101" s="103">
        <v>37669</v>
      </c>
      <c r="C101" s="104" t="s">
        <v>6</v>
      </c>
      <c r="D101" s="104" t="str">
        <f>IF(C101="CONTAGEM",IFERROR(VLOOKUP(B101&amp;"|"&amp;C101,'PRODUTO 03'!$C$6:$N$88,9,FALSE),"NÃO HOUVE"),IF(C101="SALDO DO DIA",VLOOKUP(B101&amp;"|"&amp;C101,'PRODUTO 03'!$C$6:$N$88,11,FALSE),IF(C101="COMPRA",SUMIF('PRODUTO 03'!$C$6:$C$88,B101&amp;"|"&amp;C101,'PRODUTO 03'!$E$6:$E$88),SUMIF('PRODUTO 03'!$C$6:$C$88,B101&amp;"|"&amp;C101,'PRODUTO 03'!$I$6:$I$88))))</f>
        <v>NÃO HOUVE</v>
      </c>
      <c r="E101" s="105" t="str">
        <f>IF(C101="CONTAGEM",IFERROR(VLOOKUP(B101&amp;"|"&amp;C101,'PRODUTO 03'!$C$6:$N$88,10,FALSE),"NÃO HOUVE"),IF(C101="SALDO DO DIA",VLOOKUP(B101&amp;"|"&amp;C101,'PRODUTO 03'!$C$6:$N$88,12,FALSE),IF(C101="COMPRA",SUMIF('PRODUTO 03'!$C$6:$C$88,B101&amp;"|"&amp;C101,'PRODUTO 03'!$F$6:$F$88),SUMIF('PRODUTO 03'!$C$6:$C$88,B101&amp;"|"&amp;C101,'PRODUTO 03'!$J$6:$J$88))))</f>
        <v>NÃO HOUVE</v>
      </c>
    </row>
    <row r="102" spans="2:5" x14ac:dyDescent="0.3">
      <c r="B102" s="101">
        <v>37669</v>
      </c>
      <c r="C102" s="99" t="s">
        <v>4</v>
      </c>
      <c r="D102" s="111">
        <f>IF(C102="CONTAGEM",IFERROR(VLOOKUP(B102&amp;"|"&amp;C102,'PRODUTO 03'!$C$6:$N$88,9,FALSE),"NÃO HOUVE"),IF(C102="SALDO DO DIA",VLOOKUP(B102&amp;"|"&amp;C102,'PRODUTO 03'!$C$6:$N$88,11,FALSE),IF(C102="COMPRA",SUMIF('PRODUTO 03'!$C$6:$C$88,B102&amp;"|"&amp;C102,'PRODUTO 03'!$E$6:$E$88),SUMIF('PRODUTO 03'!$C$6:$C$88,B102&amp;"|"&amp;C102,'PRODUTO 03'!$I$6:$I$88))))</f>
        <v>0</v>
      </c>
      <c r="E102" s="102">
        <f>IF(C102="CONTAGEM",IFERROR(VLOOKUP(B102&amp;"|"&amp;C102,'PRODUTO 03'!$C$6:$N$88,10,FALSE),"NÃO HOUVE"),IF(C102="SALDO DO DIA",VLOOKUP(B102&amp;"|"&amp;C102,'PRODUTO 03'!$C$6:$N$88,12,FALSE),IF(C102="COMPRA",SUMIF('PRODUTO 03'!$C$6:$C$88,B102&amp;"|"&amp;C102,'PRODUTO 03'!$F$6:$F$88),SUMIF('PRODUTO 03'!$C$6:$C$88,B102&amp;"|"&amp;C102,'PRODUTO 03'!$J$6:$J$88))))</f>
        <v>0</v>
      </c>
    </row>
    <row r="103" spans="2:5" x14ac:dyDescent="0.3">
      <c r="B103" s="53">
        <v>37669</v>
      </c>
      <c r="C103" s="98" t="s">
        <v>19</v>
      </c>
      <c r="D103" s="89">
        <f>IF(C103="CONTAGEM",IFERROR(VLOOKUP(B103&amp;"|"&amp;C103,'PRODUTO 03'!$C$6:$N$88,9,FALSE),"NÃO HOUVE"),IF(C103="SALDO DO DIA",VLOOKUP(B103&amp;"|"&amp;C103,'PRODUTO 03'!$C$6:$N$88,11,FALSE),IF(C103="COMPRA",SUMIF('PRODUTO 03'!$C$6:$C$88,B103&amp;"|"&amp;C103,'PRODUTO 03'!$E$6:$E$88),SUMIF('PRODUTO 03'!$C$6:$C$88,B103&amp;"|"&amp;C103,'PRODUTO 03'!$I$6:$I$88))))</f>
        <v>0</v>
      </c>
      <c r="E103" s="100">
        <f>IF(C103="CONTAGEM",IFERROR(VLOOKUP(B103&amp;"|"&amp;C103,'PRODUTO 03'!$C$6:$N$88,10,FALSE),"NÃO HOUVE"),IF(C103="SALDO DO DIA",VLOOKUP(B103&amp;"|"&amp;C103,'PRODUTO 03'!$C$6:$N$88,12,FALSE),IF(C103="COMPRA",SUMIF('PRODUTO 03'!$C$6:$C$88,B103&amp;"|"&amp;C103,'PRODUTO 03'!$F$6:$F$88),SUMIF('PRODUTO 03'!$C$6:$C$88,B103&amp;"|"&amp;C103,'PRODUTO 03'!$J$6:$J$88))))</f>
        <v>0</v>
      </c>
    </row>
    <row r="104" spans="2:5" x14ac:dyDescent="0.3">
      <c r="B104" s="101">
        <v>37669</v>
      </c>
      <c r="C104" s="99" t="s">
        <v>20</v>
      </c>
      <c r="D104" s="111">
        <f>IF(C104="CONTAGEM",IFERROR(VLOOKUP(B104&amp;"|"&amp;C104,'PRODUTO 03'!$C$6:$N$88,9,FALSE),"NÃO HOUVE"),IF(C104="SALDO DO DIA",VLOOKUP(B104&amp;"|"&amp;C104,'PRODUTO 03'!$C$6:$N$88,11,FALSE),IF(C104="COMPRA",SUMIF('PRODUTO 03'!$C$6:$C$88,B104&amp;"|"&amp;C104,'PRODUTO 03'!$E$6:$E$88),SUMIF('PRODUTO 03'!$C$6:$C$88,B104&amp;"|"&amp;C104,'PRODUTO 03'!$I$6:$I$88))))</f>
        <v>0</v>
      </c>
      <c r="E104" s="102">
        <f>IF(C104="CONTAGEM",IFERROR(VLOOKUP(B104&amp;"|"&amp;C104,'PRODUTO 03'!$C$6:$N$88,10,FALSE),"NÃO HOUVE"),IF(C104="SALDO DO DIA",VLOOKUP(B104&amp;"|"&amp;C104,'PRODUTO 03'!$C$6:$N$88,12,FALSE),IF(C104="COMPRA",SUMIF('PRODUTO 03'!$C$6:$C$88,B104&amp;"|"&amp;C104,'PRODUTO 03'!$F$6:$F$88),SUMIF('PRODUTO 03'!$C$6:$C$88,B104&amp;"|"&amp;C104,'PRODUTO 03'!$J$6:$J$88))))</f>
        <v>0</v>
      </c>
    </row>
    <row r="105" spans="2:5" x14ac:dyDescent="0.3">
      <c r="B105" s="53">
        <v>37669</v>
      </c>
      <c r="C105" s="98" t="s">
        <v>24</v>
      </c>
      <c r="D105" s="89">
        <f>IF(C105="CONTAGEM",IFERROR(VLOOKUP(B105&amp;"|"&amp;C105,'PRODUTO 03'!$C$6:$N$88,9,FALSE),"NÃO HOUVE"),IF(C105="SALDO DO DIA",VLOOKUP(B105&amp;"|"&amp;C105,'PRODUTO 03'!$C$6:$N$88,11,FALSE),IF(C105="COMPRA",SUMIF('PRODUTO 03'!$C$6:$C$88,B105&amp;"|"&amp;C105,'PRODUTO 03'!$E$6:$E$88),SUMIF('PRODUTO 03'!$C$6:$C$88,B105&amp;"|"&amp;C105,'PRODUTO 03'!$I$6:$I$88))))</f>
        <v>1100</v>
      </c>
      <c r="E105" s="100">
        <f>IF(C105="CONTAGEM",IFERROR(VLOOKUP(B105&amp;"|"&amp;C105,'PRODUTO 03'!$C$6:$N$88,10,FALSE),"NÃO HOUVE"),IF(C105="SALDO DO DIA",VLOOKUP(B105&amp;"|"&amp;C105,'PRODUTO 03'!$C$6:$N$88,12,FALSE),IF(C105="COMPRA",SUMIF('PRODUTO 03'!$C$6:$C$88,B105&amp;"|"&amp;C105,'PRODUTO 03'!$F$6:$F$88),SUMIF('PRODUTO 03'!$C$6:$C$88,B105&amp;"|"&amp;C105,'PRODUTO 03'!$J$6:$J$88))))</f>
        <v>22</v>
      </c>
    </row>
    <row r="106" spans="2:5" ht="15" thickBot="1" x14ac:dyDescent="0.35">
      <c r="B106" s="106">
        <v>37669</v>
      </c>
      <c r="C106" s="107" t="s">
        <v>23</v>
      </c>
      <c r="D106" s="112">
        <f>IF(C106="CONTAGEM",IFERROR(VLOOKUP(B106&amp;"|"&amp;C106,'PRODUTO 03'!$C$6:$N$88,9,FALSE),"NÃO HOUVE"),IF(C106="SALDO DO DIA",VLOOKUP(B106&amp;"|"&amp;C106,'PRODUTO 03'!$C$6:$N$88,11,FALSE),IF(C106="COMPRA",SUMIF('PRODUTO 03'!$C$6:$C$88,B106&amp;"|"&amp;C106,'PRODUTO 03'!$E$6:$E$88),SUMIF('PRODUTO 03'!$C$6:$C$88,B106&amp;"|"&amp;C106,'PRODUTO 03'!$I$6:$I$88))))</f>
        <v>1700</v>
      </c>
      <c r="E106" s="108">
        <f>IF(C106="CONTAGEM",IFERROR(VLOOKUP(B106&amp;"|"&amp;C106,'PRODUTO 03'!$C$6:$N$88,10,FALSE),"NÃO HOUVE"),IF(C106="SALDO DO DIA",VLOOKUP(B106&amp;"|"&amp;C106,'PRODUTO 03'!$C$6:$N$88,12,FALSE),IF(C106="COMPRA",SUMIF('PRODUTO 03'!$C$6:$C$88,B106&amp;"|"&amp;C106,'PRODUTO 03'!$F$6:$F$88),SUMIF('PRODUTO 03'!$C$6:$C$88,B106&amp;"|"&amp;C106,'PRODUTO 03'!$J$6:$J$88))))</f>
        <v>34</v>
      </c>
    </row>
    <row r="107" spans="2:5" x14ac:dyDescent="0.3">
      <c r="B107" s="103">
        <v>37670</v>
      </c>
      <c r="C107" s="104" t="s">
        <v>6</v>
      </c>
      <c r="D107" s="104" t="str">
        <f>IF(C107="CONTAGEM",IFERROR(VLOOKUP(B107&amp;"|"&amp;C107,'PRODUTO 03'!$C$6:$N$88,9,FALSE),"NÃO HOUVE"),IF(C107="SALDO DO DIA",VLOOKUP(B107&amp;"|"&amp;C107,'PRODUTO 03'!$C$6:$N$88,11,FALSE),IF(C107="COMPRA",SUMIF('PRODUTO 03'!$C$6:$C$88,B107&amp;"|"&amp;C107,'PRODUTO 03'!$E$6:$E$88),SUMIF('PRODUTO 03'!$C$6:$C$88,B107&amp;"|"&amp;C107,'PRODUTO 03'!$I$6:$I$88))))</f>
        <v>NÃO HOUVE</v>
      </c>
      <c r="E107" s="105" t="str">
        <f>IF(C107="CONTAGEM",IFERROR(VLOOKUP(B107&amp;"|"&amp;C107,'PRODUTO 03'!$C$6:$N$88,10,FALSE),"NÃO HOUVE"),IF(C107="SALDO DO DIA",VLOOKUP(B107&amp;"|"&amp;C107,'PRODUTO 03'!$C$6:$N$88,12,FALSE),IF(C107="COMPRA",SUMIF('PRODUTO 03'!$C$6:$C$88,B107&amp;"|"&amp;C107,'PRODUTO 03'!$F$6:$F$88),SUMIF('PRODUTO 03'!$C$6:$C$88,B107&amp;"|"&amp;C107,'PRODUTO 03'!$J$6:$J$88))))</f>
        <v>NÃO HOUVE</v>
      </c>
    </row>
    <row r="108" spans="2:5" x14ac:dyDescent="0.3">
      <c r="B108" s="101">
        <v>37670</v>
      </c>
      <c r="C108" s="99" t="s">
        <v>4</v>
      </c>
      <c r="D108" s="111">
        <f>IF(C108="CONTAGEM",IFERROR(VLOOKUP(B108&amp;"|"&amp;C108,'PRODUTO 03'!$C$6:$N$88,9,FALSE),"NÃO HOUVE"),IF(C108="SALDO DO DIA",VLOOKUP(B108&amp;"|"&amp;C108,'PRODUTO 03'!$C$6:$N$88,11,FALSE),IF(C108="COMPRA",SUMIF('PRODUTO 03'!$C$6:$C$88,B108&amp;"|"&amp;C108,'PRODUTO 03'!$E$6:$E$88),SUMIF('PRODUTO 03'!$C$6:$C$88,B108&amp;"|"&amp;C108,'PRODUTO 03'!$I$6:$I$88))))</f>
        <v>0</v>
      </c>
      <c r="E108" s="102">
        <f>IF(C108="CONTAGEM",IFERROR(VLOOKUP(B108&amp;"|"&amp;C108,'PRODUTO 03'!$C$6:$N$88,10,FALSE),"NÃO HOUVE"),IF(C108="SALDO DO DIA",VLOOKUP(B108&amp;"|"&amp;C108,'PRODUTO 03'!$C$6:$N$88,12,FALSE),IF(C108="COMPRA",SUMIF('PRODUTO 03'!$C$6:$C$88,B108&amp;"|"&amp;C108,'PRODUTO 03'!$F$6:$F$88),SUMIF('PRODUTO 03'!$C$6:$C$88,B108&amp;"|"&amp;C108,'PRODUTO 03'!$J$6:$J$88))))</f>
        <v>0</v>
      </c>
    </row>
    <row r="109" spans="2:5" x14ac:dyDescent="0.3">
      <c r="B109" s="53">
        <v>37670</v>
      </c>
      <c r="C109" s="98" t="s">
        <v>19</v>
      </c>
      <c r="D109" s="89">
        <f>IF(C109="CONTAGEM",IFERROR(VLOOKUP(B109&amp;"|"&amp;C109,'PRODUTO 03'!$C$6:$N$88,9,FALSE),"NÃO HOUVE"),IF(C109="SALDO DO DIA",VLOOKUP(B109&amp;"|"&amp;C109,'PRODUTO 03'!$C$6:$N$88,11,FALSE),IF(C109="COMPRA",SUMIF('PRODUTO 03'!$C$6:$C$88,B109&amp;"|"&amp;C109,'PRODUTO 03'!$E$6:$E$88),SUMIF('PRODUTO 03'!$C$6:$C$88,B109&amp;"|"&amp;C109,'PRODUTO 03'!$I$6:$I$88))))</f>
        <v>0</v>
      </c>
      <c r="E109" s="100">
        <f>IF(C109="CONTAGEM",IFERROR(VLOOKUP(B109&amp;"|"&amp;C109,'PRODUTO 03'!$C$6:$N$88,10,FALSE),"NÃO HOUVE"),IF(C109="SALDO DO DIA",VLOOKUP(B109&amp;"|"&amp;C109,'PRODUTO 03'!$C$6:$N$88,12,FALSE),IF(C109="COMPRA",SUMIF('PRODUTO 03'!$C$6:$C$88,B109&amp;"|"&amp;C109,'PRODUTO 03'!$F$6:$F$88),SUMIF('PRODUTO 03'!$C$6:$C$88,B109&amp;"|"&amp;C109,'PRODUTO 03'!$J$6:$J$88))))</f>
        <v>0</v>
      </c>
    </row>
    <row r="110" spans="2:5" x14ac:dyDescent="0.3">
      <c r="B110" s="101">
        <v>37670</v>
      </c>
      <c r="C110" s="99" t="s">
        <v>20</v>
      </c>
      <c r="D110" s="111">
        <f>IF(C110="CONTAGEM",IFERROR(VLOOKUP(B110&amp;"|"&amp;C110,'PRODUTO 03'!$C$6:$N$88,9,FALSE),"NÃO HOUVE"),IF(C110="SALDO DO DIA",VLOOKUP(B110&amp;"|"&amp;C110,'PRODUTO 03'!$C$6:$N$88,11,FALSE),IF(C110="COMPRA",SUMIF('PRODUTO 03'!$C$6:$C$88,B110&amp;"|"&amp;C110,'PRODUTO 03'!$E$6:$E$88),SUMIF('PRODUTO 03'!$C$6:$C$88,B110&amp;"|"&amp;C110,'PRODUTO 03'!$I$6:$I$88))))</f>
        <v>600</v>
      </c>
      <c r="E110" s="102">
        <f>IF(C110="CONTAGEM",IFERROR(VLOOKUP(B110&amp;"|"&amp;C110,'PRODUTO 03'!$C$6:$N$88,10,FALSE),"NÃO HOUVE"),IF(C110="SALDO DO DIA",VLOOKUP(B110&amp;"|"&amp;C110,'PRODUTO 03'!$C$6:$N$88,12,FALSE),IF(C110="COMPRA",SUMIF('PRODUTO 03'!$C$6:$C$88,B110&amp;"|"&amp;C110,'PRODUTO 03'!$F$6:$F$88),SUMIF('PRODUTO 03'!$C$6:$C$88,B110&amp;"|"&amp;C110,'PRODUTO 03'!$J$6:$J$88))))</f>
        <v>12</v>
      </c>
    </row>
    <row r="111" spans="2:5" x14ac:dyDescent="0.3">
      <c r="B111" s="53">
        <v>37670</v>
      </c>
      <c r="C111" s="98" t="s">
        <v>24</v>
      </c>
      <c r="D111" s="89">
        <f>IF(C111="CONTAGEM",IFERROR(VLOOKUP(B111&amp;"|"&amp;C111,'PRODUTO 03'!$C$6:$N$88,9,FALSE),"NÃO HOUVE"),IF(C111="SALDO DO DIA",VLOOKUP(B111&amp;"|"&amp;C111,'PRODUTO 03'!$C$6:$N$88,11,FALSE),IF(C111="COMPRA",SUMIF('PRODUTO 03'!$C$6:$C$88,B111&amp;"|"&amp;C111,'PRODUTO 03'!$E$6:$E$88),SUMIF('PRODUTO 03'!$C$6:$C$88,B111&amp;"|"&amp;C111,'PRODUTO 03'!$I$6:$I$88))))</f>
        <v>0</v>
      </c>
      <c r="E111" s="100">
        <f>IF(C111="CONTAGEM",IFERROR(VLOOKUP(B111&amp;"|"&amp;C111,'PRODUTO 03'!$C$6:$N$88,10,FALSE),"NÃO HOUVE"),IF(C111="SALDO DO DIA",VLOOKUP(B111&amp;"|"&amp;C111,'PRODUTO 03'!$C$6:$N$88,12,FALSE),IF(C111="COMPRA",SUMIF('PRODUTO 03'!$C$6:$C$88,B111&amp;"|"&amp;C111,'PRODUTO 03'!$F$6:$F$88),SUMIF('PRODUTO 03'!$C$6:$C$88,B111&amp;"|"&amp;C111,'PRODUTO 03'!$J$6:$J$88))))</f>
        <v>0</v>
      </c>
    </row>
    <row r="112" spans="2:5" ht="15" thickBot="1" x14ac:dyDescent="0.35">
      <c r="B112" s="106">
        <v>37670</v>
      </c>
      <c r="C112" s="107" t="s">
        <v>23</v>
      </c>
      <c r="D112" s="112">
        <f>IF(C112="CONTAGEM",IFERROR(VLOOKUP(B112&amp;"|"&amp;C112,'PRODUTO 03'!$C$6:$N$88,9,FALSE),"NÃO HOUVE"),IF(C112="SALDO DO DIA",VLOOKUP(B112&amp;"|"&amp;C112,'PRODUTO 03'!$C$6:$N$88,11,FALSE),IF(C112="COMPRA",SUMIF('PRODUTO 03'!$C$6:$C$88,B112&amp;"|"&amp;C112,'PRODUTO 03'!$E$6:$E$88),SUMIF('PRODUTO 03'!$C$6:$C$88,B112&amp;"|"&amp;C112,'PRODUTO 03'!$I$6:$I$88))))</f>
        <v>1100</v>
      </c>
      <c r="E112" s="108">
        <f>IF(C112="CONTAGEM",IFERROR(VLOOKUP(B112&amp;"|"&amp;C112,'PRODUTO 03'!$C$6:$N$88,10,FALSE),"NÃO HOUVE"),IF(C112="SALDO DO DIA",VLOOKUP(B112&amp;"|"&amp;C112,'PRODUTO 03'!$C$6:$N$88,12,FALSE),IF(C112="COMPRA",SUMIF('PRODUTO 03'!$C$6:$C$88,B112&amp;"|"&amp;C112,'PRODUTO 03'!$F$6:$F$88),SUMIF('PRODUTO 03'!$C$6:$C$88,B112&amp;"|"&amp;C112,'PRODUTO 03'!$J$6:$J$88))))</f>
        <v>22</v>
      </c>
    </row>
    <row r="113" spans="2:5" x14ac:dyDescent="0.3">
      <c r="B113" s="103">
        <v>37671</v>
      </c>
      <c r="C113" s="104" t="s">
        <v>6</v>
      </c>
      <c r="D113" s="104" t="str">
        <f>IF(C113="CONTAGEM",IFERROR(VLOOKUP(B113&amp;"|"&amp;C113,'PRODUTO 03'!$C$6:$N$88,9,FALSE),"NÃO HOUVE"),IF(C113="SALDO DO DIA",VLOOKUP(B113&amp;"|"&amp;C113,'PRODUTO 03'!$C$6:$N$88,11,FALSE),IF(C113="COMPRA",SUMIF('PRODUTO 03'!$C$6:$C$88,B113&amp;"|"&amp;C113,'PRODUTO 03'!$E$6:$E$88),SUMIF('PRODUTO 03'!$C$6:$C$88,B113&amp;"|"&amp;C113,'PRODUTO 03'!$I$6:$I$88))))</f>
        <v>NÃO HOUVE</v>
      </c>
      <c r="E113" s="105" t="str">
        <f>IF(C113="CONTAGEM",IFERROR(VLOOKUP(B113&amp;"|"&amp;C113,'PRODUTO 03'!$C$6:$N$88,10,FALSE),"NÃO HOUVE"),IF(C113="SALDO DO DIA",VLOOKUP(B113&amp;"|"&amp;C113,'PRODUTO 03'!$C$6:$N$88,12,FALSE),IF(C113="COMPRA",SUMIF('PRODUTO 03'!$C$6:$C$88,B113&amp;"|"&amp;C113,'PRODUTO 03'!$F$6:$F$88),SUMIF('PRODUTO 03'!$C$6:$C$88,B113&amp;"|"&amp;C113,'PRODUTO 03'!$J$6:$J$88))))</f>
        <v>NÃO HOUVE</v>
      </c>
    </row>
    <row r="114" spans="2:5" x14ac:dyDescent="0.3">
      <c r="B114" s="101">
        <v>37671</v>
      </c>
      <c r="C114" s="99" t="s">
        <v>4</v>
      </c>
      <c r="D114" s="111">
        <f>IF(C114="CONTAGEM",IFERROR(VLOOKUP(B114&amp;"|"&amp;C114,'PRODUTO 03'!$C$6:$N$88,9,FALSE),"NÃO HOUVE"),IF(C114="SALDO DO DIA",VLOOKUP(B114&amp;"|"&amp;C114,'PRODUTO 03'!$C$6:$N$88,11,FALSE),IF(C114="COMPRA",SUMIF('PRODUTO 03'!$C$6:$C$88,B114&amp;"|"&amp;C114,'PRODUTO 03'!$E$6:$E$88),SUMIF('PRODUTO 03'!$C$6:$C$88,B114&amp;"|"&amp;C114,'PRODUTO 03'!$I$6:$I$88))))</f>
        <v>3650</v>
      </c>
      <c r="E114" s="102">
        <f>IF(C114="CONTAGEM",IFERROR(VLOOKUP(B114&amp;"|"&amp;C114,'PRODUTO 03'!$C$6:$N$88,10,FALSE),"NÃO HOUVE"),IF(C114="SALDO DO DIA",VLOOKUP(B114&amp;"|"&amp;C114,'PRODUTO 03'!$C$6:$N$88,12,FALSE),IF(C114="COMPRA",SUMIF('PRODUTO 03'!$C$6:$C$88,B114&amp;"|"&amp;C114,'PRODUTO 03'!$F$6:$F$88),SUMIF('PRODUTO 03'!$C$6:$C$88,B114&amp;"|"&amp;C114,'PRODUTO 03'!$J$6:$J$88))))</f>
        <v>73</v>
      </c>
    </row>
    <row r="115" spans="2:5" x14ac:dyDescent="0.3">
      <c r="B115" s="53">
        <v>37671</v>
      </c>
      <c r="C115" s="98" t="s">
        <v>19</v>
      </c>
      <c r="D115" s="89">
        <f>IF(C115="CONTAGEM",IFERROR(VLOOKUP(B115&amp;"|"&amp;C115,'PRODUTO 03'!$C$6:$N$88,9,FALSE),"NÃO HOUVE"),IF(C115="SALDO DO DIA",VLOOKUP(B115&amp;"|"&amp;C115,'PRODUTO 03'!$C$6:$N$88,11,FALSE),IF(C115="COMPRA",SUMIF('PRODUTO 03'!$C$6:$C$88,B115&amp;"|"&amp;C115,'PRODUTO 03'!$E$6:$E$88),SUMIF('PRODUTO 03'!$C$6:$C$88,B115&amp;"|"&amp;C115,'PRODUTO 03'!$I$6:$I$88))))</f>
        <v>11750</v>
      </c>
      <c r="E115" s="100">
        <f>IF(C115="CONTAGEM",IFERROR(VLOOKUP(B115&amp;"|"&amp;C115,'PRODUTO 03'!$C$6:$N$88,10,FALSE),"NÃO HOUVE"),IF(C115="SALDO DO DIA",VLOOKUP(B115&amp;"|"&amp;C115,'PRODUTO 03'!$C$6:$N$88,12,FALSE),IF(C115="COMPRA",SUMIF('PRODUTO 03'!$C$6:$C$88,B115&amp;"|"&amp;C115,'PRODUTO 03'!$F$6:$F$88),SUMIF('PRODUTO 03'!$C$6:$C$88,B115&amp;"|"&amp;C115,'PRODUTO 03'!$J$6:$J$88))))</f>
        <v>235</v>
      </c>
    </row>
    <row r="116" spans="2:5" x14ac:dyDescent="0.3">
      <c r="B116" s="101">
        <v>37671</v>
      </c>
      <c r="C116" s="99" t="s">
        <v>20</v>
      </c>
      <c r="D116" s="111">
        <f>IF(C116="CONTAGEM",IFERROR(VLOOKUP(B116&amp;"|"&amp;C116,'PRODUTO 03'!$C$6:$N$88,9,FALSE),"NÃO HOUVE"),IF(C116="SALDO DO DIA",VLOOKUP(B116&amp;"|"&amp;C116,'PRODUTO 03'!$C$6:$N$88,11,FALSE),IF(C116="COMPRA",SUMIF('PRODUTO 03'!$C$6:$C$88,B116&amp;"|"&amp;C116,'PRODUTO 03'!$E$6:$E$88),SUMIF('PRODUTO 03'!$C$6:$C$88,B116&amp;"|"&amp;C116,'PRODUTO 03'!$I$6:$I$88))))</f>
        <v>0</v>
      </c>
      <c r="E116" s="102">
        <f>IF(C116="CONTAGEM",IFERROR(VLOOKUP(B116&amp;"|"&amp;C116,'PRODUTO 03'!$C$6:$N$88,10,FALSE),"NÃO HOUVE"),IF(C116="SALDO DO DIA",VLOOKUP(B116&amp;"|"&amp;C116,'PRODUTO 03'!$C$6:$N$88,12,FALSE),IF(C116="COMPRA",SUMIF('PRODUTO 03'!$C$6:$C$88,B116&amp;"|"&amp;C116,'PRODUTO 03'!$F$6:$F$88),SUMIF('PRODUTO 03'!$C$6:$C$88,B116&amp;"|"&amp;C116,'PRODUTO 03'!$J$6:$J$88))))</f>
        <v>0</v>
      </c>
    </row>
    <row r="117" spans="2:5" x14ac:dyDescent="0.3">
      <c r="B117" s="53">
        <v>37671</v>
      </c>
      <c r="C117" s="98" t="s">
        <v>24</v>
      </c>
      <c r="D117" s="89">
        <f>IF(C117="CONTAGEM",IFERROR(VLOOKUP(B117&amp;"|"&amp;C117,'PRODUTO 03'!$C$6:$N$88,9,FALSE),"NÃO HOUVE"),IF(C117="SALDO DO DIA",VLOOKUP(B117&amp;"|"&amp;C117,'PRODUTO 03'!$C$6:$N$88,11,FALSE),IF(C117="COMPRA",SUMIF('PRODUTO 03'!$C$6:$C$88,B117&amp;"|"&amp;C117,'PRODUTO 03'!$E$6:$E$88),SUMIF('PRODUTO 03'!$C$6:$C$88,B117&amp;"|"&amp;C117,'PRODUTO 03'!$I$6:$I$88))))</f>
        <v>0</v>
      </c>
      <c r="E117" s="100">
        <f>IF(C117="CONTAGEM",IFERROR(VLOOKUP(B117&amp;"|"&amp;C117,'PRODUTO 03'!$C$6:$N$88,10,FALSE),"NÃO HOUVE"),IF(C117="SALDO DO DIA",VLOOKUP(B117&amp;"|"&amp;C117,'PRODUTO 03'!$C$6:$N$88,12,FALSE),IF(C117="COMPRA",SUMIF('PRODUTO 03'!$C$6:$C$88,B117&amp;"|"&amp;C117,'PRODUTO 03'!$F$6:$F$88),SUMIF('PRODUTO 03'!$C$6:$C$88,B117&amp;"|"&amp;C117,'PRODUTO 03'!$J$6:$J$88))))</f>
        <v>0</v>
      </c>
    </row>
    <row r="118" spans="2:5" ht="15" thickBot="1" x14ac:dyDescent="0.35">
      <c r="B118" s="106">
        <v>37671</v>
      </c>
      <c r="C118" s="107" t="s">
        <v>23</v>
      </c>
      <c r="D118" s="112">
        <f>IF(C118="CONTAGEM",IFERROR(VLOOKUP(B118&amp;"|"&amp;C118,'PRODUTO 03'!$C$6:$N$88,9,FALSE),"NÃO HOUVE"),IF(C118="SALDO DO DIA",VLOOKUP(B118&amp;"|"&amp;C118,'PRODUTO 03'!$C$6:$N$88,11,FALSE),IF(C118="COMPRA",SUMIF('PRODUTO 03'!$C$6:$C$88,B118&amp;"|"&amp;C118,'PRODUTO 03'!$E$6:$E$88),SUMIF('PRODUTO 03'!$C$6:$C$88,B118&amp;"|"&amp;C118,'PRODUTO 03'!$I$6:$I$88))))</f>
        <v>9200</v>
      </c>
      <c r="E118" s="108">
        <f>IF(C118="CONTAGEM",IFERROR(VLOOKUP(B118&amp;"|"&amp;C118,'PRODUTO 03'!$C$6:$N$88,10,FALSE),"NÃO HOUVE"),IF(C118="SALDO DO DIA",VLOOKUP(B118&amp;"|"&amp;C118,'PRODUTO 03'!$C$6:$N$88,12,FALSE),IF(C118="COMPRA",SUMIF('PRODUTO 03'!$C$6:$C$88,B118&amp;"|"&amp;C118,'PRODUTO 03'!$F$6:$F$88),SUMIF('PRODUTO 03'!$C$6:$C$88,B118&amp;"|"&amp;C118,'PRODUTO 03'!$J$6:$J$88))))</f>
        <v>184</v>
      </c>
    </row>
    <row r="119" spans="2:5" x14ac:dyDescent="0.3">
      <c r="B119" s="103">
        <v>37672</v>
      </c>
      <c r="C119" s="104" t="s">
        <v>6</v>
      </c>
      <c r="D119" s="104" t="str">
        <f>IF(C119="CONTAGEM",IFERROR(VLOOKUP(B119&amp;"|"&amp;C119,'PRODUTO 03'!$C$6:$N$88,9,FALSE),"NÃO HOUVE"),IF(C119="SALDO DO DIA",VLOOKUP(B119&amp;"|"&amp;C119,'PRODUTO 03'!$C$6:$N$88,11,FALSE),IF(C119="COMPRA",SUMIF('PRODUTO 03'!$C$6:$C$88,B119&amp;"|"&amp;C119,'PRODUTO 03'!$E$6:$E$88),SUMIF('PRODUTO 03'!$C$6:$C$88,B119&amp;"|"&amp;C119,'PRODUTO 03'!$I$6:$I$88))))</f>
        <v>NÃO HOUVE</v>
      </c>
      <c r="E119" s="105" t="str">
        <f>IF(C119="CONTAGEM",IFERROR(VLOOKUP(B119&amp;"|"&amp;C119,'PRODUTO 03'!$C$6:$N$88,10,FALSE),"NÃO HOUVE"),IF(C119="SALDO DO DIA",VLOOKUP(B119&amp;"|"&amp;C119,'PRODUTO 03'!$C$6:$N$88,12,FALSE),IF(C119="COMPRA",SUMIF('PRODUTO 03'!$C$6:$C$88,B119&amp;"|"&amp;C119,'PRODUTO 03'!$F$6:$F$88),SUMIF('PRODUTO 03'!$C$6:$C$88,B119&amp;"|"&amp;C119,'PRODUTO 03'!$J$6:$J$88))))</f>
        <v>NÃO HOUVE</v>
      </c>
    </row>
    <row r="120" spans="2:5" x14ac:dyDescent="0.3">
      <c r="B120" s="101">
        <v>37672</v>
      </c>
      <c r="C120" s="99" t="s">
        <v>4</v>
      </c>
      <c r="D120" s="111">
        <f>IF(C120="CONTAGEM",IFERROR(VLOOKUP(B120&amp;"|"&amp;C120,'PRODUTO 03'!$C$6:$N$88,9,FALSE),"NÃO HOUVE"),IF(C120="SALDO DO DIA",VLOOKUP(B120&amp;"|"&amp;C120,'PRODUTO 03'!$C$6:$N$88,11,FALSE),IF(C120="COMPRA",SUMIF('PRODUTO 03'!$C$6:$C$88,B120&amp;"|"&amp;C120,'PRODUTO 03'!$E$6:$E$88),SUMIF('PRODUTO 03'!$C$6:$C$88,B120&amp;"|"&amp;C120,'PRODUTO 03'!$I$6:$I$88))))</f>
        <v>3850</v>
      </c>
      <c r="E120" s="102">
        <f>IF(C120="CONTAGEM",IFERROR(VLOOKUP(B120&amp;"|"&amp;C120,'PRODUTO 03'!$C$6:$N$88,10,FALSE),"NÃO HOUVE"),IF(C120="SALDO DO DIA",VLOOKUP(B120&amp;"|"&amp;C120,'PRODUTO 03'!$C$6:$N$88,12,FALSE),IF(C120="COMPRA",SUMIF('PRODUTO 03'!$C$6:$C$88,B120&amp;"|"&amp;C120,'PRODUTO 03'!$F$6:$F$88),SUMIF('PRODUTO 03'!$C$6:$C$88,B120&amp;"|"&amp;C120,'PRODUTO 03'!$J$6:$J$88))))</f>
        <v>77</v>
      </c>
    </row>
    <row r="121" spans="2:5" x14ac:dyDescent="0.3">
      <c r="B121" s="53">
        <v>37672</v>
      </c>
      <c r="C121" s="98" t="s">
        <v>19</v>
      </c>
      <c r="D121" s="89">
        <f>IF(C121="CONTAGEM",IFERROR(VLOOKUP(B121&amp;"|"&amp;C121,'PRODUTO 03'!$C$6:$N$88,9,FALSE),"NÃO HOUVE"),IF(C121="SALDO DO DIA",VLOOKUP(B121&amp;"|"&amp;C121,'PRODUTO 03'!$C$6:$N$88,11,FALSE),IF(C121="COMPRA",SUMIF('PRODUTO 03'!$C$6:$C$88,B121&amp;"|"&amp;C121,'PRODUTO 03'!$E$6:$E$88),SUMIF('PRODUTO 03'!$C$6:$C$88,B121&amp;"|"&amp;C121,'PRODUTO 03'!$I$6:$I$88))))</f>
        <v>0</v>
      </c>
      <c r="E121" s="100">
        <f>IF(C121="CONTAGEM",IFERROR(VLOOKUP(B121&amp;"|"&amp;C121,'PRODUTO 03'!$C$6:$N$88,10,FALSE),"NÃO HOUVE"),IF(C121="SALDO DO DIA",VLOOKUP(B121&amp;"|"&amp;C121,'PRODUTO 03'!$C$6:$N$88,12,FALSE),IF(C121="COMPRA",SUMIF('PRODUTO 03'!$C$6:$C$88,B121&amp;"|"&amp;C121,'PRODUTO 03'!$F$6:$F$88),SUMIF('PRODUTO 03'!$C$6:$C$88,B121&amp;"|"&amp;C121,'PRODUTO 03'!$J$6:$J$88))))</f>
        <v>0</v>
      </c>
    </row>
    <row r="122" spans="2:5" x14ac:dyDescent="0.3">
      <c r="B122" s="101">
        <v>37672</v>
      </c>
      <c r="C122" s="99" t="s">
        <v>20</v>
      </c>
      <c r="D122" s="111">
        <f>IF(C122="CONTAGEM",IFERROR(VLOOKUP(B122&amp;"|"&amp;C122,'PRODUTO 03'!$C$6:$N$88,9,FALSE),"NÃO HOUVE"),IF(C122="SALDO DO DIA",VLOOKUP(B122&amp;"|"&amp;C122,'PRODUTO 03'!$C$6:$N$88,11,FALSE),IF(C122="COMPRA",SUMIF('PRODUTO 03'!$C$6:$C$88,B122&amp;"|"&amp;C122,'PRODUTO 03'!$E$6:$E$88),SUMIF('PRODUTO 03'!$C$6:$C$88,B122&amp;"|"&amp;C122,'PRODUTO 03'!$I$6:$I$88))))</f>
        <v>0</v>
      </c>
      <c r="E122" s="102">
        <f>IF(C122="CONTAGEM",IFERROR(VLOOKUP(B122&amp;"|"&amp;C122,'PRODUTO 03'!$C$6:$N$88,10,FALSE),"NÃO HOUVE"),IF(C122="SALDO DO DIA",VLOOKUP(B122&amp;"|"&amp;C122,'PRODUTO 03'!$C$6:$N$88,12,FALSE),IF(C122="COMPRA",SUMIF('PRODUTO 03'!$C$6:$C$88,B122&amp;"|"&amp;C122,'PRODUTO 03'!$F$6:$F$88),SUMIF('PRODUTO 03'!$C$6:$C$88,B122&amp;"|"&amp;C122,'PRODUTO 03'!$J$6:$J$88))))</f>
        <v>0</v>
      </c>
    </row>
    <row r="123" spans="2:5" x14ac:dyDescent="0.3">
      <c r="B123" s="53">
        <v>37672</v>
      </c>
      <c r="C123" s="98" t="s">
        <v>24</v>
      </c>
      <c r="D123" s="89">
        <f>IF(C123="CONTAGEM",IFERROR(VLOOKUP(B123&amp;"|"&amp;C123,'PRODUTO 03'!$C$6:$N$88,9,FALSE),"NÃO HOUVE"),IF(C123="SALDO DO DIA",VLOOKUP(B123&amp;"|"&amp;C123,'PRODUTO 03'!$C$6:$N$88,11,FALSE),IF(C123="COMPRA",SUMIF('PRODUTO 03'!$C$6:$C$88,B123&amp;"|"&amp;C123,'PRODUTO 03'!$E$6:$E$88),SUMIF('PRODUTO 03'!$C$6:$C$88,B123&amp;"|"&amp;C123,'PRODUTO 03'!$I$6:$I$88))))</f>
        <v>0</v>
      </c>
      <c r="E123" s="100">
        <f>IF(C123="CONTAGEM",IFERROR(VLOOKUP(B123&amp;"|"&amp;C123,'PRODUTO 03'!$C$6:$N$88,10,FALSE),"NÃO HOUVE"),IF(C123="SALDO DO DIA",VLOOKUP(B123&amp;"|"&amp;C123,'PRODUTO 03'!$C$6:$N$88,12,FALSE),IF(C123="COMPRA",SUMIF('PRODUTO 03'!$C$6:$C$88,B123&amp;"|"&amp;C123,'PRODUTO 03'!$F$6:$F$88),SUMIF('PRODUTO 03'!$C$6:$C$88,B123&amp;"|"&amp;C123,'PRODUTO 03'!$J$6:$J$88))))</f>
        <v>0</v>
      </c>
    </row>
    <row r="124" spans="2:5" ht="15" thickBot="1" x14ac:dyDescent="0.35">
      <c r="B124" s="106">
        <v>37672</v>
      </c>
      <c r="C124" s="107" t="s">
        <v>23</v>
      </c>
      <c r="D124" s="112">
        <f>IF(C124="CONTAGEM",IFERROR(VLOOKUP(B124&amp;"|"&amp;C124,'PRODUTO 03'!$C$6:$N$88,9,FALSE),"NÃO HOUVE"),IF(C124="SALDO DO DIA",VLOOKUP(B124&amp;"|"&amp;C124,'PRODUTO 03'!$C$6:$N$88,11,FALSE),IF(C124="COMPRA",SUMIF('PRODUTO 03'!$C$6:$C$88,B124&amp;"|"&amp;C124,'PRODUTO 03'!$E$6:$E$88),SUMIF('PRODUTO 03'!$C$6:$C$88,B124&amp;"|"&amp;C124,'PRODUTO 03'!$I$6:$I$88))))</f>
        <v>5350</v>
      </c>
      <c r="E124" s="108">
        <f>IF(C124="CONTAGEM",IFERROR(VLOOKUP(B124&amp;"|"&amp;C124,'PRODUTO 03'!$C$6:$N$88,10,FALSE),"NÃO HOUVE"),IF(C124="SALDO DO DIA",VLOOKUP(B124&amp;"|"&amp;C124,'PRODUTO 03'!$C$6:$N$88,12,FALSE),IF(C124="COMPRA",SUMIF('PRODUTO 03'!$C$6:$C$88,B124&amp;"|"&amp;C124,'PRODUTO 03'!$F$6:$F$88),SUMIF('PRODUTO 03'!$C$6:$C$88,B124&amp;"|"&amp;C124,'PRODUTO 03'!$J$6:$J$88))))</f>
        <v>107</v>
      </c>
    </row>
    <row r="125" spans="2:5" x14ac:dyDescent="0.3">
      <c r="B125" s="103">
        <v>37673</v>
      </c>
      <c r="C125" s="104" t="s">
        <v>6</v>
      </c>
      <c r="D125" s="104" t="str">
        <f>IF(C125="CONTAGEM",IFERROR(VLOOKUP(B125&amp;"|"&amp;C125,'PRODUTO 03'!$C$6:$N$88,9,FALSE),"NÃO HOUVE"),IF(C125="SALDO DO DIA",VLOOKUP(B125&amp;"|"&amp;C125,'PRODUTO 03'!$C$6:$N$88,11,FALSE),IF(C125="COMPRA",SUMIF('PRODUTO 03'!$C$6:$C$88,B125&amp;"|"&amp;C125,'PRODUTO 03'!$E$6:$E$88),SUMIF('PRODUTO 03'!$C$6:$C$88,B125&amp;"|"&amp;C125,'PRODUTO 03'!$I$6:$I$88))))</f>
        <v>NÃO HOUVE</v>
      </c>
      <c r="E125" s="105" t="str">
        <f>IF(C125="CONTAGEM",IFERROR(VLOOKUP(B125&amp;"|"&amp;C125,'PRODUTO 03'!$C$6:$N$88,10,FALSE),"NÃO HOUVE"),IF(C125="SALDO DO DIA",VLOOKUP(B125&amp;"|"&amp;C125,'PRODUTO 03'!$C$6:$N$88,12,FALSE),IF(C125="COMPRA",SUMIF('PRODUTO 03'!$C$6:$C$88,B125&amp;"|"&amp;C125,'PRODUTO 03'!$F$6:$F$88),SUMIF('PRODUTO 03'!$C$6:$C$88,B125&amp;"|"&amp;C125,'PRODUTO 03'!$J$6:$J$88))))</f>
        <v>NÃO HOUVE</v>
      </c>
    </row>
    <row r="126" spans="2:5" x14ac:dyDescent="0.3">
      <c r="B126" s="101">
        <v>37673</v>
      </c>
      <c r="C126" s="99" t="s">
        <v>4</v>
      </c>
      <c r="D126" s="111">
        <f>IF(C126="CONTAGEM",IFERROR(VLOOKUP(B126&amp;"|"&amp;C126,'PRODUTO 03'!$C$6:$N$88,9,FALSE),"NÃO HOUVE"),IF(C126="SALDO DO DIA",VLOOKUP(B126&amp;"|"&amp;C126,'PRODUTO 03'!$C$6:$N$88,11,FALSE),IF(C126="COMPRA",SUMIF('PRODUTO 03'!$C$6:$C$88,B126&amp;"|"&amp;C126,'PRODUTO 03'!$E$6:$E$88),SUMIF('PRODUTO 03'!$C$6:$C$88,B126&amp;"|"&amp;C126,'PRODUTO 03'!$I$6:$I$88))))</f>
        <v>0</v>
      </c>
      <c r="E126" s="102">
        <f>IF(C126="CONTAGEM",IFERROR(VLOOKUP(B126&amp;"|"&amp;C126,'PRODUTO 03'!$C$6:$N$88,10,FALSE),"NÃO HOUVE"),IF(C126="SALDO DO DIA",VLOOKUP(B126&amp;"|"&amp;C126,'PRODUTO 03'!$C$6:$N$88,12,FALSE),IF(C126="COMPRA",SUMIF('PRODUTO 03'!$C$6:$C$88,B126&amp;"|"&amp;C126,'PRODUTO 03'!$F$6:$F$88),SUMIF('PRODUTO 03'!$C$6:$C$88,B126&amp;"|"&amp;C126,'PRODUTO 03'!$J$6:$J$88))))</f>
        <v>0</v>
      </c>
    </row>
    <row r="127" spans="2:5" x14ac:dyDescent="0.3">
      <c r="B127" s="53">
        <v>37673</v>
      </c>
      <c r="C127" s="98" t="s">
        <v>19</v>
      </c>
      <c r="D127" s="89">
        <f>IF(C127="CONTAGEM",IFERROR(VLOOKUP(B127&amp;"|"&amp;C127,'PRODUTO 03'!$C$6:$N$88,9,FALSE),"NÃO HOUVE"),IF(C127="SALDO DO DIA",VLOOKUP(B127&amp;"|"&amp;C127,'PRODUTO 03'!$C$6:$N$88,11,FALSE),IF(C127="COMPRA",SUMIF('PRODUTO 03'!$C$6:$C$88,B127&amp;"|"&amp;C127,'PRODUTO 03'!$E$6:$E$88),SUMIF('PRODUTO 03'!$C$6:$C$88,B127&amp;"|"&amp;C127,'PRODUTO 03'!$I$6:$I$88))))</f>
        <v>0</v>
      </c>
      <c r="E127" s="100">
        <f>IF(C127="CONTAGEM",IFERROR(VLOOKUP(B127&amp;"|"&amp;C127,'PRODUTO 03'!$C$6:$N$88,10,FALSE),"NÃO HOUVE"),IF(C127="SALDO DO DIA",VLOOKUP(B127&amp;"|"&amp;C127,'PRODUTO 03'!$C$6:$N$88,12,FALSE),IF(C127="COMPRA",SUMIF('PRODUTO 03'!$C$6:$C$88,B127&amp;"|"&amp;C127,'PRODUTO 03'!$F$6:$F$88),SUMIF('PRODUTO 03'!$C$6:$C$88,B127&amp;"|"&amp;C127,'PRODUTO 03'!$J$6:$J$88))))</f>
        <v>0</v>
      </c>
    </row>
    <row r="128" spans="2:5" x14ac:dyDescent="0.3">
      <c r="B128" s="101">
        <v>37673</v>
      </c>
      <c r="C128" s="99" t="s">
        <v>20</v>
      </c>
      <c r="D128" s="111">
        <f>IF(C128="CONTAGEM",IFERROR(VLOOKUP(B128&amp;"|"&amp;C128,'PRODUTO 03'!$C$6:$N$88,9,FALSE),"NÃO HOUVE"),IF(C128="SALDO DO DIA",VLOOKUP(B128&amp;"|"&amp;C128,'PRODUTO 03'!$C$6:$N$88,11,FALSE),IF(C128="COMPRA",SUMIF('PRODUTO 03'!$C$6:$C$88,B128&amp;"|"&amp;C128,'PRODUTO 03'!$E$6:$E$88),SUMIF('PRODUTO 03'!$C$6:$C$88,B128&amp;"|"&amp;C128,'PRODUTO 03'!$I$6:$I$88))))</f>
        <v>0</v>
      </c>
      <c r="E128" s="102">
        <f>IF(C128="CONTAGEM",IFERROR(VLOOKUP(B128&amp;"|"&amp;C128,'PRODUTO 03'!$C$6:$N$88,10,FALSE),"NÃO HOUVE"),IF(C128="SALDO DO DIA",VLOOKUP(B128&amp;"|"&amp;C128,'PRODUTO 03'!$C$6:$N$88,12,FALSE),IF(C128="COMPRA",SUMIF('PRODUTO 03'!$C$6:$C$88,B128&amp;"|"&amp;C128,'PRODUTO 03'!$F$6:$F$88),SUMIF('PRODUTO 03'!$C$6:$C$88,B128&amp;"|"&amp;C128,'PRODUTO 03'!$J$6:$J$88))))</f>
        <v>0</v>
      </c>
    </row>
    <row r="129" spans="2:5" x14ac:dyDescent="0.3">
      <c r="B129" s="53">
        <v>37673</v>
      </c>
      <c r="C129" s="98" t="s">
        <v>24</v>
      </c>
      <c r="D129" s="89">
        <f>IF(C129="CONTAGEM",IFERROR(VLOOKUP(B129&amp;"|"&amp;C129,'PRODUTO 03'!$C$6:$N$88,9,FALSE),"NÃO HOUVE"),IF(C129="SALDO DO DIA",VLOOKUP(B129&amp;"|"&amp;C129,'PRODUTO 03'!$C$6:$N$88,11,FALSE),IF(C129="COMPRA",SUMIF('PRODUTO 03'!$C$6:$C$88,B129&amp;"|"&amp;C129,'PRODUTO 03'!$E$6:$E$88),SUMIF('PRODUTO 03'!$C$6:$C$88,B129&amp;"|"&amp;C129,'PRODUTO 03'!$I$6:$I$88))))</f>
        <v>0</v>
      </c>
      <c r="E129" s="100">
        <f>IF(C129="CONTAGEM",IFERROR(VLOOKUP(B129&amp;"|"&amp;C129,'PRODUTO 03'!$C$6:$N$88,10,FALSE),"NÃO HOUVE"),IF(C129="SALDO DO DIA",VLOOKUP(B129&amp;"|"&amp;C129,'PRODUTO 03'!$C$6:$N$88,12,FALSE),IF(C129="COMPRA",SUMIF('PRODUTO 03'!$C$6:$C$88,B129&amp;"|"&amp;C129,'PRODUTO 03'!$F$6:$F$88),SUMIF('PRODUTO 03'!$C$6:$C$88,B129&amp;"|"&amp;C129,'PRODUTO 03'!$J$6:$J$88))))</f>
        <v>0</v>
      </c>
    </row>
    <row r="130" spans="2:5" ht="15" thickBot="1" x14ac:dyDescent="0.35">
      <c r="B130" s="106">
        <v>37673</v>
      </c>
      <c r="C130" s="107" t="s">
        <v>23</v>
      </c>
      <c r="D130" s="112">
        <f>IF(C130="CONTAGEM",IFERROR(VLOOKUP(B130&amp;"|"&amp;C130,'PRODUTO 03'!$C$6:$N$88,9,FALSE),"NÃO HOUVE"),IF(C130="SALDO DO DIA",VLOOKUP(B130&amp;"|"&amp;C130,'PRODUTO 03'!$C$6:$N$88,11,FALSE),IF(C130="COMPRA",SUMIF('PRODUTO 03'!$C$6:$C$88,B130&amp;"|"&amp;C130,'PRODUTO 03'!$E$6:$E$88),SUMIF('PRODUTO 03'!$C$6:$C$88,B130&amp;"|"&amp;C130,'PRODUTO 03'!$I$6:$I$88))))</f>
        <v>5350</v>
      </c>
      <c r="E130" s="108">
        <f>IF(C130="CONTAGEM",IFERROR(VLOOKUP(B130&amp;"|"&amp;C130,'PRODUTO 03'!$C$6:$N$88,10,FALSE),"NÃO HOUVE"),IF(C130="SALDO DO DIA",VLOOKUP(B130&amp;"|"&amp;C130,'PRODUTO 03'!$C$6:$N$88,12,FALSE),IF(C130="COMPRA",SUMIF('PRODUTO 03'!$C$6:$C$88,B130&amp;"|"&amp;C130,'PRODUTO 03'!$F$6:$F$88),SUMIF('PRODUTO 03'!$C$6:$C$88,B130&amp;"|"&amp;C130,'PRODUTO 03'!$J$6:$J$88))))</f>
        <v>107</v>
      </c>
    </row>
    <row r="131" spans="2:5" x14ac:dyDescent="0.3">
      <c r="B131" s="103">
        <v>37674</v>
      </c>
      <c r="C131" s="104" t="s">
        <v>6</v>
      </c>
      <c r="D131" s="104" t="str">
        <f>IF(C131="CONTAGEM",IFERROR(VLOOKUP(B131&amp;"|"&amp;C131,'PRODUTO 03'!$C$6:$N$88,9,FALSE),"NÃO HOUVE"),IF(C131="SALDO DO DIA",VLOOKUP(B131&amp;"|"&amp;C131,'PRODUTO 03'!$C$6:$N$88,11,FALSE),IF(C131="COMPRA",SUMIF('PRODUTO 03'!$C$6:$C$88,B131&amp;"|"&amp;C131,'PRODUTO 03'!$E$6:$E$88),SUMIF('PRODUTO 03'!$C$6:$C$88,B131&amp;"|"&amp;C131,'PRODUTO 03'!$I$6:$I$88))))</f>
        <v>NÃO HOUVE</v>
      </c>
      <c r="E131" s="105" t="str">
        <f>IF(C131="CONTAGEM",IFERROR(VLOOKUP(B131&amp;"|"&amp;C131,'PRODUTO 03'!$C$6:$N$88,10,FALSE),"NÃO HOUVE"),IF(C131="SALDO DO DIA",VLOOKUP(B131&amp;"|"&amp;C131,'PRODUTO 03'!$C$6:$N$88,12,FALSE),IF(C131="COMPRA",SUMIF('PRODUTO 03'!$C$6:$C$88,B131&amp;"|"&amp;C131,'PRODUTO 03'!$F$6:$F$88),SUMIF('PRODUTO 03'!$C$6:$C$88,B131&amp;"|"&amp;C131,'PRODUTO 03'!$J$6:$J$88))))</f>
        <v>NÃO HOUVE</v>
      </c>
    </row>
    <row r="132" spans="2:5" x14ac:dyDescent="0.3">
      <c r="B132" s="101">
        <v>37674</v>
      </c>
      <c r="C132" s="99" t="s">
        <v>4</v>
      </c>
      <c r="D132" s="111">
        <f>IF(C132="CONTAGEM",IFERROR(VLOOKUP(B132&amp;"|"&amp;C132,'PRODUTO 03'!$C$6:$N$88,9,FALSE),"NÃO HOUVE"),IF(C132="SALDO DO DIA",VLOOKUP(B132&amp;"|"&amp;C132,'PRODUTO 03'!$C$6:$N$88,11,FALSE),IF(C132="COMPRA",SUMIF('PRODUTO 03'!$C$6:$C$88,B132&amp;"|"&amp;C132,'PRODUTO 03'!$E$6:$E$88),SUMIF('PRODUTO 03'!$C$6:$C$88,B132&amp;"|"&amp;C132,'PRODUTO 03'!$I$6:$I$88))))</f>
        <v>0</v>
      </c>
      <c r="E132" s="102">
        <f>IF(C132="CONTAGEM",IFERROR(VLOOKUP(B132&amp;"|"&amp;C132,'PRODUTO 03'!$C$6:$N$88,10,FALSE),"NÃO HOUVE"),IF(C132="SALDO DO DIA",VLOOKUP(B132&amp;"|"&amp;C132,'PRODUTO 03'!$C$6:$N$88,12,FALSE),IF(C132="COMPRA",SUMIF('PRODUTO 03'!$C$6:$C$88,B132&amp;"|"&amp;C132,'PRODUTO 03'!$F$6:$F$88),SUMIF('PRODUTO 03'!$C$6:$C$88,B132&amp;"|"&amp;C132,'PRODUTO 03'!$J$6:$J$88))))</f>
        <v>0</v>
      </c>
    </row>
    <row r="133" spans="2:5" x14ac:dyDescent="0.3">
      <c r="B133" s="53">
        <v>37674</v>
      </c>
      <c r="C133" s="98" t="s">
        <v>19</v>
      </c>
      <c r="D133" s="89">
        <f>IF(C133="CONTAGEM",IFERROR(VLOOKUP(B133&amp;"|"&amp;C133,'PRODUTO 03'!$C$6:$N$88,9,FALSE),"NÃO HOUVE"),IF(C133="SALDO DO DIA",VLOOKUP(B133&amp;"|"&amp;C133,'PRODUTO 03'!$C$6:$N$88,11,FALSE),IF(C133="COMPRA",SUMIF('PRODUTO 03'!$C$6:$C$88,B133&amp;"|"&amp;C133,'PRODUTO 03'!$E$6:$E$88),SUMIF('PRODUTO 03'!$C$6:$C$88,B133&amp;"|"&amp;C133,'PRODUTO 03'!$I$6:$I$88))))</f>
        <v>0</v>
      </c>
      <c r="E133" s="100">
        <f>IF(C133="CONTAGEM",IFERROR(VLOOKUP(B133&amp;"|"&amp;C133,'PRODUTO 03'!$C$6:$N$88,10,FALSE),"NÃO HOUVE"),IF(C133="SALDO DO DIA",VLOOKUP(B133&amp;"|"&amp;C133,'PRODUTO 03'!$C$6:$N$88,12,FALSE),IF(C133="COMPRA",SUMIF('PRODUTO 03'!$C$6:$C$88,B133&amp;"|"&amp;C133,'PRODUTO 03'!$F$6:$F$88),SUMIF('PRODUTO 03'!$C$6:$C$88,B133&amp;"|"&amp;C133,'PRODUTO 03'!$J$6:$J$88))))</f>
        <v>0</v>
      </c>
    </row>
    <row r="134" spans="2:5" x14ac:dyDescent="0.3">
      <c r="B134" s="101">
        <v>37674</v>
      </c>
      <c r="C134" s="99" t="s">
        <v>20</v>
      </c>
      <c r="D134" s="111">
        <f>IF(C134="CONTAGEM",IFERROR(VLOOKUP(B134&amp;"|"&amp;C134,'PRODUTO 03'!$C$6:$N$88,9,FALSE),"NÃO HOUVE"),IF(C134="SALDO DO DIA",VLOOKUP(B134&amp;"|"&amp;C134,'PRODUTO 03'!$C$6:$N$88,11,FALSE),IF(C134="COMPRA",SUMIF('PRODUTO 03'!$C$6:$C$88,B134&amp;"|"&amp;C134,'PRODUTO 03'!$E$6:$E$88),SUMIF('PRODUTO 03'!$C$6:$C$88,B134&amp;"|"&amp;C134,'PRODUTO 03'!$I$6:$I$88))))</f>
        <v>0</v>
      </c>
      <c r="E134" s="102">
        <f>IF(C134="CONTAGEM",IFERROR(VLOOKUP(B134&amp;"|"&amp;C134,'PRODUTO 03'!$C$6:$N$88,10,FALSE),"NÃO HOUVE"),IF(C134="SALDO DO DIA",VLOOKUP(B134&amp;"|"&amp;C134,'PRODUTO 03'!$C$6:$N$88,12,FALSE),IF(C134="COMPRA",SUMIF('PRODUTO 03'!$C$6:$C$88,B134&amp;"|"&amp;C134,'PRODUTO 03'!$F$6:$F$88),SUMIF('PRODUTO 03'!$C$6:$C$88,B134&amp;"|"&amp;C134,'PRODUTO 03'!$J$6:$J$88))))</f>
        <v>0</v>
      </c>
    </row>
    <row r="135" spans="2:5" x14ac:dyDescent="0.3">
      <c r="B135" s="53">
        <v>37674</v>
      </c>
      <c r="C135" s="98" t="s">
        <v>24</v>
      </c>
      <c r="D135" s="89">
        <f>IF(C135="CONTAGEM",IFERROR(VLOOKUP(B135&amp;"|"&amp;C135,'PRODUTO 03'!$C$6:$N$88,9,FALSE),"NÃO HOUVE"),IF(C135="SALDO DO DIA",VLOOKUP(B135&amp;"|"&amp;C135,'PRODUTO 03'!$C$6:$N$88,11,FALSE),IF(C135="COMPRA",SUMIF('PRODUTO 03'!$C$6:$C$88,B135&amp;"|"&amp;C135,'PRODUTO 03'!$E$6:$E$88),SUMIF('PRODUTO 03'!$C$6:$C$88,B135&amp;"|"&amp;C135,'PRODUTO 03'!$I$6:$I$88))))</f>
        <v>0</v>
      </c>
      <c r="E135" s="100">
        <f>IF(C135="CONTAGEM",IFERROR(VLOOKUP(B135&amp;"|"&amp;C135,'PRODUTO 03'!$C$6:$N$88,10,FALSE),"NÃO HOUVE"),IF(C135="SALDO DO DIA",VLOOKUP(B135&amp;"|"&amp;C135,'PRODUTO 03'!$C$6:$N$88,12,FALSE),IF(C135="COMPRA",SUMIF('PRODUTO 03'!$C$6:$C$88,B135&amp;"|"&amp;C135,'PRODUTO 03'!$F$6:$F$88),SUMIF('PRODUTO 03'!$C$6:$C$88,B135&amp;"|"&amp;C135,'PRODUTO 03'!$J$6:$J$88))))</f>
        <v>0</v>
      </c>
    </row>
    <row r="136" spans="2:5" ht="15" thickBot="1" x14ac:dyDescent="0.35">
      <c r="B136" s="106">
        <v>37674</v>
      </c>
      <c r="C136" s="107" t="s">
        <v>23</v>
      </c>
      <c r="D136" s="112">
        <f>IF(C136="CONTAGEM",IFERROR(VLOOKUP(B136&amp;"|"&amp;C136,'PRODUTO 03'!$C$6:$N$88,9,FALSE),"NÃO HOUVE"),IF(C136="SALDO DO DIA",VLOOKUP(B136&amp;"|"&amp;C136,'PRODUTO 03'!$C$6:$N$88,11,FALSE),IF(C136="COMPRA",SUMIF('PRODUTO 03'!$C$6:$C$88,B136&amp;"|"&amp;C136,'PRODUTO 03'!$E$6:$E$88),SUMIF('PRODUTO 03'!$C$6:$C$88,B136&amp;"|"&amp;C136,'PRODUTO 03'!$I$6:$I$88))))</f>
        <v>5350</v>
      </c>
      <c r="E136" s="108">
        <f>IF(C136="CONTAGEM",IFERROR(VLOOKUP(B136&amp;"|"&amp;C136,'PRODUTO 03'!$C$6:$N$88,10,FALSE),"NÃO HOUVE"),IF(C136="SALDO DO DIA",VLOOKUP(B136&amp;"|"&amp;C136,'PRODUTO 03'!$C$6:$N$88,12,FALSE),IF(C136="COMPRA",SUMIF('PRODUTO 03'!$C$6:$C$88,B136&amp;"|"&amp;C136,'PRODUTO 03'!$F$6:$F$88),SUMIF('PRODUTO 03'!$C$6:$C$88,B136&amp;"|"&amp;C136,'PRODUTO 03'!$J$6:$J$88))))</f>
        <v>107</v>
      </c>
    </row>
    <row r="137" spans="2:5" x14ac:dyDescent="0.3">
      <c r="B137" s="103">
        <v>37675</v>
      </c>
      <c r="C137" s="104" t="s">
        <v>6</v>
      </c>
      <c r="D137" s="104" t="str">
        <f>IF(C137="CONTAGEM",IFERROR(VLOOKUP(B137&amp;"|"&amp;C137,'PRODUTO 03'!$C$6:$N$88,9,FALSE),"NÃO HOUVE"),IF(C137="SALDO DO DIA",VLOOKUP(B137&amp;"|"&amp;C137,'PRODUTO 03'!$C$6:$N$88,11,FALSE),IF(C137="COMPRA",SUMIF('PRODUTO 03'!$C$6:$C$88,B137&amp;"|"&amp;C137,'PRODUTO 03'!$E$6:$E$88),SUMIF('PRODUTO 03'!$C$6:$C$88,B137&amp;"|"&amp;C137,'PRODUTO 03'!$I$6:$I$88))))</f>
        <v>NÃO HOUVE</v>
      </c>
      <c r="E137" s="105" t="str">
        <f>IF(C137="CONTAGEM",IFERROR(VLOOKUP(B137&amp;"|"&amp;C137,'PRODUTO 03'!$C$6:$N$88,10,FALSE),"NÃO HOUVE"),IF(C137="SALDO DO DIA",VLOOKUP(B137&amp;"|"&amp;C137,'PRODUTO 03'!$C$6:$N$88,12,FALSE),IF(C137="COMPRA",SUMIF('PRODUTO 03'!$C$6:$C$88,B137&amp;"|"&amp;C137,'PRODUTO 03'!$F$6:$F$88),SUMIF('PRODUTO 03'!$C$6:$C$88,B137&amp;"|"&amp;C137,'PRODUTO 03'!$J$6:$J$88))))</f>
        <v>NÃO HOUVE</v>
      </c>
    </row>
    <row r="138" spans="2:5" x14ac:dyDescent="0.3">
      <c r="B138" s="101">
        <v>37675</v>
      </c>
      <c r="C138" s="99" t="s">
        <v>4</v>
      </c>
      <c r="D138" s="111">
        <f>IF(C138="CONTAGEM",IFERROR(VLOOKUP(B138&amp;"|"&amp;C138,'PRODUTO 03'!$C$6:$N$88,9,FALSE),"NÃO HOUVE"),IF(C138="SALDO DO DIA",VLOOKUP(B138&amp;"|"&amp;C138,'PRODUTO 03'!$C$6:$N$88,11,FALSE),IF(C138="COMPRA",SUMIF('PRODUTO 03'!$C$6:$C$88,B138&amp;"|"&amp;C138,'PRODUTO 03'!$E$6:$E$88),SUMIF('PRODUTO 03'!$C$6:$C$88,B138&amp;"|"&amp;C138,'PRODUTO 03'!$I$6:$I$88))))</f>
        <v>2250</v>
      </c>
      <c r="E138" s="102">
        <f>IF(C138="CONTAGEM",IFERROR(VLOOKUP(B138&amp;"|"&amp;C138,'PRODUTO 03'!$C$6:$N$88,10,FALSE),"NÃO HOUVE"),IF(C138="SALDO DO DIA",VLOOKUP(B138&amp;"|"&amp;C138,'PRODUTO 03'!$C$6:$N$88,12,FALSE),IF(C138="COMPRA",SUMIF('PRODUTO 03'!$C$6:$C$88,B138&amp;"|"&amp;C138,'PRODUTO 03'!$F$6:$F$88),SUMIF('PRODUTO 03'!$C$6:$C$88,B138&amp;"|"&amp;C138,'PRODUTO 03'!$J$6:$J$88))))</f>
        <v>45</v>
      </c>
    </row>
    <row r="139" spans="2:5" x14ac:dyDescent="0.3">
      <c r="B139" s="53">
        <v>37675</v>
      </c>
      <c r="C139" s="98" t="s">
        <v>19</v>
      </c>
      <c r="D139" s="89">
        <f>IF(C139="CONTAGEM",IFERROR(VLOOKUP(B139&amp;"|"&amp;C139,'PRODUTO 03'!$C$6:$N$88,9,FALSE),"NÃO HOUVE"),IF(C139="SALDO DO DIA",VLOOKUP(B139&amp;"|"&amp;C139,'PRODUTO 03'!$C$6:$N$88,11,FALSE),IF(C139="COMPRA",SUMIF('PRODUTO 03'!$C$6:$C$88,B139&amp;"|"&amp;C139,'PRODUTO 03'!$E$6:$E$88),SUMIF('PRODUTO 03'!$C$6:$C$88,B139&amp;"|"&amp;C139,'PRODUTO 03'!$I$6:$I$88))))</f>
        <v>0</v>
      </c>
      <c r="E139" s="100">
        <f>IF(C139="CONTAGEM",IFERROR(VLOOKUP(B139&amp;"|"&amp;C139,'PRODUTO 03'!$C$6:$N$88,10,FALSE),"NÃO HOUVE"),IF(C139="SALDO DO DIA",VLOOKUP(B139&amp;"|"&amp;C139,'PRODUTO 03'!$C$6:$N$88,12,FALSE),IF(C139="COMPRA",SUMIF('PRODUTO 03'!$C$6:$C$88,B139&amp;"|"&amp;C139,'PRODUTO 03'!$F$6:$F$88),SUMIF('PRODUTO 03'!$C$6:$C$88,B139&amp;"|"&amp;C139,'PRODUTO 03'!$J$6:$J$88))))</f>
        <v>0</v>
      </c>
    </row>
    <row r="140" spans="2:5" x14ac:dyDescent="0.3">
      <c r="B140" s="101">
        <v>37675</v>
      </c>
      <c r="C140" s="99" t="s">
        <v>20</v>
      </c>
      <c r="D140" s="111">
        <f>IF(C140="CONTAGEM",IFERROR(VLOOKUP(B140&amp;"|"&amp;C140,'PRODUTO 03'!$C$6:$N$88,9,FALSE),"NÃO HOUVE"),IF(C140="SALDO DO DIA",VLOOKUP(B140&amp;"|"&amp;C140,'PRODUTO 03'!$C$6:$N$88,11,FALSE),IF(C140="COMPRA",SUMIF('PRODUTO 03'!$C$6:$C$88,B140&amp;"|"&amp;C140,'PRODUTO 03'!$E$6:$E$88),SUMIF('PRODUTO 03'!$C$6:$C$88,B140&amp;"|"&amp;C140,'PRODUTO 03'!$I$6:$I$88))))</f>
        <v>100</v>
      </c>
      <c r="E140" s="102">
        <f>IF(C140="CONTAGEM",IFERROR(VLOOKUP(B140&amp;"|"&amp;C140,'PRODUTO 03'!$C$6:$N$88,10,FALSE),"NÃO HOUVE"),IF(C140="SALDO DO DIA",VLOOKUP(B140&amp;"|"&amp;C140,'PRODUTO 03'!$C$6:$N$88,12,FALSE),IF(C140="COMPRA",SUMIF('PRODUTO 03'!$C$6:$C$88,B140&amp;"|"&amp;C140,'PRODUTO 03'!$F$6:$F$88),SUMIF('PRODUTO 03'!$C$6:$C$88,B140&amp;"|"&amp;C140,'PRODUTO 03'!$J$6:$J$88))))</f>
        <v>2</v>
      </c>
    </row>
    <row r="141" spans="2:5" x14ac:dyDescent="0.3">
      <c r="B141" s="53">
        <v>37675</v>
      </c>
      <c r="C141" s="98" t="s">
        <v>24</v>
      </c>
      <c r="D141" s="89">
        <f>IF(C141="CONTAGEM",IFERROR(VLOOKUP(B141&amp;"|"&amp;C141,'PRODUTO 03'!$C$6:$N$88,9,FALSE),"NÃO HOUVE"),IF(C141="SALDO DO DIA",VLOOKUP(B141&amp;"|"&amp;C141,'PRODUTO 03'!$C$6:$N$88,11,FALSE),IF(C141="COMPRA",SUMIF('PRODUTO 03'!$C$6:$C$88,B141&amp;"|"&amp;C141,'PRODUTO 03'!$E$6:$E$88),SUMIF('PRODUTO 03'!$C$6:$C$88,B141&amp;"|"&amp;C141,'PRODUTO 03'!$I$6:$I$88))))</f>
        <v>0</v>
      </c>
      <c r="E141" s="100">
        <f>IF(C141="CONTAGEM",IFERROR(VLOOKUP(B141&amp;"|"&amp;C141,'PRODUTO 03'!$C$6:$N$88,10,FALSE),"NÃO HOUVE"),IF(C141="SALDO DO DIA",VLOOKUP(B141&amp;"|"&amp;C141,'PRODUTO 03'!$C$6:$N$88,12,FALSE),IF(C141="COMPRA",SUMIF('PRODUTO 03'!$C$6:$C$88,B141&amp;"|"&amp;C141,'PRODUTO 03'!$F$6:$F$88),SUMIF('PRODUTO 03'!$C$6:$C$88,B141&amp;"|"&amp;C141,'PRODUTO 03'!$J$6:$J$88))))</f>
        <v>0</v>
      </c>
    </row>
    <row r="142" spans="2:5" ht="15" thickBot="1" x14ac:dyDescent="0.35">
      <c r="B142" s="106">
        <v>37675</v>
      </c>
      <c r="C142" s="107" t="s">
        <v>23</v>
      </c>
      <c r="D142" s="112">
        <f>IF(C142="CONTAGEM",IFERROR(VLOOKUP(B142&amp;"|"&amp;C142,'PRODUTO 03'!$C$6:$N$88,9,FALSE),"NÃO HOUVE"),IF(C142="SALDO DO DIA",VLOOKUP(B142&amp;"|"&amp;C142,'PRODUTO 03'!$C$6:$N$88,11,FALSE),IF(C142="COMPRA",SUMIF('PRODUTO 03'!$C$6:$C$88,B142&amp;"|"&amp;C142,'PRODUTO 03'!$E$6:$E$88),SUMIF('PRODUTO 03'!$C$6:$C$88,B142&amp;"|"&amp;C142,'PRODUTO 03'!$I$6:$I$88))))</f>
        <v>3000</v>
      </c>
      <c r="E142" s="108">
        <f>IF(C142="CONTAGEM",IFERROR(VLOOKUP(B142&amp;"|"&amp;C142,'PRODUTO 03'!$C$6:$N$88,10,FALSE),"NÃO HOUVE"),IF(C142="SALDO DO DIA",VLOOKUP(B142&amp;"|"&amp;C142,'PRODUTO 03'!$C$6:$N$88,12,FALSE),IF(C142="COMPRA",SUMIF('PRODUTO 03'!$C$6:$C$88,B142&amp;"|"&amp;C142,'PRODUTO 03'!$F$6:$F$88),SUMIF('PRODUTO 03'!$C$6:$C$88,B142&amp;"|"&amp;C142,'PRODUTO 03'!$J$6:$J$88))))</f>
        <v>60</v>
      </c>
    </row>
    <row r="143" spans="2:5" x14ac:dyDescent="0.3">
      <c r="B143" s="103">
        <v>37676</v>
      </c>
      <c r="C143" s="104" t="s">
        <v>6</v>
      </c>
      <c r="D143" s="104" t="str">
        <f>IF(C143="CONTAGEM",IFERROR(VLOOKUP(B143&amp;"|"&amp;C143,'PRODUTO 03'!$C$6:$N$88,9,FALSE),"NÃO HOUVE"),IF(C143="SALDO DO DIA",VLOOKUP(B143&amp;"|"&amp;C143,'PRODUTO 03'!$C$6:$N$88,11,FALSE),IF(C143="COMPRA",SUMIF('PRODUTO 03'!$C$6:$C$88,B143&amp;"|"&amp;C143,'PRODUTO 03'!$E$6:$E$88),SUMIF('PRODUTO 03'!$C$6:$C$88,B143&amp;"|"&amp;C143,'PRODUTO 03'!$I$6:$I$88))))</f>
        <v>NÃO HOUVE</v>
      </c>
      <c r="E143" s="105" t="str">
        <f>IF(C143="CONTAGEM",IFERROR(VLOOKUP(B143&amp;"|"&amp;C143,'PRODUTO 03'!$C$6:$N$88,10,FALSE),"NÃO HOUVE"),IF(C143="SALDO DO DIA",VLOOKUP(B143&amp;"|"&amp;C143,'PRODUTO 03'!$C$6:$N$88,12,FALSE),IF(C143="COMPRA",SUMIF('PRODUTO 03'!$C$6:$C$88,B143&amp;"|"&amp;C143,'PRODUTO 03'!$F$6:$F$88),SUMIF('PRODUTO 03'!$C$6:$C$88,B143&amp;"|"&amp;C143,'PRODUTO 03'!$J$6:$J$88))))</f>
        <v>NÃO HOUVE</v>
      </c>
    </row>
    <row r="144" spans="2:5" x14ac:dyDescent="0.3">
      <c r="B144" s="101">
        <v>37676</v>
      </c>
      <c r="C144" s="99" t="s">
        <v>4</v>
      </c>
      <c r="D144" s="111">
        <f>IF(C144="CONTAGEM",IFERROR(VLOOKUP(B144&amp;"|"&amp;C144,'PRODUTO 03'!$C$6:$N$88,9,FALSE),"NÃO HOUVE"),IF(C144="SALDO DO DIA",VLOOKUP(B144&amp;"|"&amp;C144,'PRODUTO 03'!$C$6:$N$88,11,FALSE),IF(C144="COMPRA",SUMIF('PRODUTO 03'!$C$6:$C$88,B144&amp;"|"&amp;C144,'PRODUTO 03'!$E$6:$E$88),SUMIF('PRODUTO 03'!$C$6:$C$88,B144&amp;"|"&amp;C144,'PRODUTO 03'!$I$6:$I$88))))</f>
        <v>500</v>
      </c>
      <c r="E144" s="102">
        <f>IF(C144="CONTAGEM",IFERROR(VLOOKUP(B144&amp;"|"&amp;C144,'PRODUTO 03'!$C$6:$N$88,10,FALSE),"NÃO HOUVE"),IF(C144="SALDO DO DIA",VLOOKUP(B144&amp;"|"&amp;C144,'PRODUTO 03'!$C$6:$N$88,12,FALSE),IF(C144="COMPRA",SUMIF('PRODUTO 03'!$C$6:$C$88,B144&amp;"|"&amp;C144,'PRODUTO 03'!$F$6:$F$88),SUMIF('PRODUTO 03'!$C$6:$C$88,B144&amp;"|"&amp;C144,'PRODUTO 03'!$J$6:$J$88))))</f>
        <v>10</v>
      </c>
    </row>
    <row r="145" spans="2:5" x14ac:dyDescent="0.3">
      <c r="B145" s="53">
        <v>37676</v>
      </c>
      <c r="C145" s="98" t="s">
        <v>19</v>
      </c>
      <c r="D145" s="89">
        <f>IF(C145="CONTAGEM",IFERROR(VLOOKUP(B145&amp;"|"&amp;C145,'PRODUTO 03'!$C$6:$N$88,9,FALSE),"NÃO HOUVE"),IF(C145="SALDO DO DIA",VLOOKUP(B145&amp;"|"&amp;C145,'PRODUTO 03'!$C$6:$N$88,11,FALSE),IF(C145="COMPRA",SUMIF('PRODUTO 03'!$C$6:$C$88,B145&amp;"|"&amp;C145,'PRODUTO 03'!$E$6:$E$88),SUMIF('PRODUTO 03'!$C$6:$C$88,B145&amp;"|"&amp;C145,'PRODUTO 03'!$I$6:$I$88))))</f>
        <v>0</v>
      </c>
      <c r="E145" s="100">
        <f>IF(C145="CONTAGEM",IFERROR(VLOOKUP(B145&amp;"|"&amp;C145,'PRODUTO 03'!$C$6:$N$88,10,FALSE),"NÃO HOUVE"),IF(C145="SALDO DO DIA",VLOOKUP(B145&amp;"|"&amp;C145,'PRODUTO 03'!$C$6:$N$88,12,FALSE),IF(C145="COMPRA",SUMIF('PRODUTO 03'!$C$6:$C$88,B145&amp;"|"&amp;C145,'PRODUTO 03'!$F$6:$F$88),SUMIF('PRODUTO 03'!$C$6:$C$88,B145&amp;"|"&amp;C145,'PRODUTO 03'!$J$6:$J$88))))</f>
        <v>0</v>
      </c>
    </row>
    <row r="146" spans="2:5" x14ac:dyDescent="0.3">
      <c r="B146" s="101">
        <v>37676</v>
      </c>
      <c r="C146" s="99" t="s">
        <v>20</v>
      </c>
      <c r="D146" s="111">
        <f>IF(C146="CONTAGEM",IFERROR(VLOOKUP(B146&amp;"|"&amp;C146,'PRODUTO 03'!$C$6:$N$88,9,FALSE),"NÃO HOUVE"),IF(C146="SALDO DO DIA",VLOOKUP(B146&amp;"|"&amp;C146,'PRODUTO 03'!$C$6:$N$88,11,FALSE),IF(C146="COMPRA",SUMIF('PRODUTO 03'!$C$6:$C$88,B146&amp;"|"&amp;C146,'PRODUTO 03'!$E$6:$E$88),SUMIF('PRODUTO 03'!$C$6:$C$88,B146&amp;"|"&amp;C146,'PRODUTO 03'!$I$6:$I$88))))</f>
        <v>1400</v>
      </c>
      <c r="E146" s="102">
        <f>IF(C146="CONTAGEM",IFERROR(VLOOKUP(B146&amp;"|"&amp;C146,'PRODUTO 03'!$C$6:$N$88,10,FALSE),"NÃO HOUVE"),IF(C146="SALDO DO DIA",VLOOKUP(B146&amp;"|"&amp;C146,'PRODUTO 03'!$C$6:$N$88,12,FALSE),IF(C146="COMPRA",SUMIF('PRODUTO 03'!$C$6:$C$88,B146&amp;"|"&amp;C146,'PRODUTO 03'!$F$6:$F$88),SUMIF('PRODUTO 03'!$C$6:$C$88,B146&amp;"|"&amp;C146,'PRODUTO 03'!$J$6:$J$88))))</f>
        <v>28</v>
      </c>
    </row>
    <row r="147" spans="2:5" x14ac:dyDescent="0.3">
      <c r="B147" s="53">
        <v>37676</v>
      </c>
      <c r="C147" s="98" t="s">
        <v>24</v>
      </c>
      <c r="D147" s="89">
        <f>IF(C147="CONTAGEM",IFERROR(VLOOKUP(B147&amp;"|"&amp;C147,'PRODUTO 03'!$C$6:$N$88,9,FALSE),"NÃO HOUVE"),IF(C147="SALDO DO DIA",VLOOKUP(B147&amp;"|"&amp;C147,'PRODUTO 03'!$C$6:$N$88,11,FALSE),IF(C147="COMPRA",SUMIF('PRODUTO 03'!$C$6:$C$88,B147&amp;"|"&amp;C147,'PRODUTO 03'!$E$6:$E$88),SUMIF('PRODUTO 03'!$C$6:$C$88,B147&amp;"|"&amp;C147,'PRODUTO 03'!$I$6:$I$88))))</f>
        <v>0</v>
      </c>
      <c r="E147" s="100">
        <f>IF(C147="CONTAGEM",IFERROR(VLOOKUP(B147&amp;"|"&amp;C147,'PRODUTO 03'!$C$6:$N$88,10,FALSE),"NÃO HOUVE"),IF(C147="SALDO DO DIA",VLOOKUP(B147&amp;"|"&amp;C147,'PRODUTO 03'!$C$6:$N$88,12,FALSE),IF(C147="COMPRA",SUMIF('PRODUTO 03'!$C$6:$C$88,B147&amp;"|"&amp;C147,'PRODUTO 03'!$F$6:$F$88),SUMIF('PRODUTO 03'!$C$6:$C$88,B147&amp;"|"&amp;C147,'PRODUTO 03'!$J$6:$J$88))))</f>
        <v>0</v>
      </c>
    </row>
    <row r="148" spans="2:5" ht="15" thickBot="1" x14ac:dyDescent="0.35">
      <c r="B148" s="106">
        <v>37676</v>
      </c>
      <c r="C148" s="107" t="s">
        <v>23</v>
      </c>
      <c r="D148" s="112">
        <f>IF(C148="CONTAGEM",IFERROR(VLOOKUP(B148&amp;"|"&amp;C148,'PRODUTO 03'!$C$6:$N$88,9,FALSE),"NÃO HOUVE"),IF(C148="SALDO DO DIA",VLOOKUP(B148&amp;"|"&amp;C148,'PRODUTO 03'!$C$6:$N$88,11,FALSE),IF(C148="COMPRA",SUMIF('PRODUTO 03'!$C$6:$C$88,B148&amp;"|"&amp;C148,'PRODUTO 03'!$E$6:$E$88),SUMIF('PRODUTO 03'!$C$6:$C$88,B148&amp;"|"&amp;C148,'PRODUTO 03'!$I$6:$I$88))))</f>
        <v>1100</v>
      </c>
      <c r="E148" s="108">
        <f>IF(C148="CONTAGEM",IFERROR(VLOOKUP(B148&amp;"|"&amp;C148,'PRODUTO 03'!$C$6:$N$88,10,FALSE),"NÃO HOUVE"),IF(C148="SALDO DO DIA",VLOOKUP(B148&amp;"|"&amp;C148,'PRODUTO 03'!$C$6:$N$88,12,FALSE),IF(C148="COMPRA",SUMIF('PRODUTO 03'!$C$6:$C$88,B148&amp;"|"&amp;C148,'PRODUTO 03'!$F$6:$F$88),SUMIF('PRODUTO 03'!$C$6:$C$88,B148&amp;"|"&amp;C148,'PRODUTO 03'!$J$6:$J$88))))</f>
        <v>22</v>
      </c>
    </row>
    <row r="149" spans="2:5" x14ac:dyDescent="0.3">
      <c r="B149" s="103">
        <v>37677</v>
      </c>
      <c r="C149" s="104" t="s">
        <v>6</v>
      </c>
      <c r="D149" s="104" t="str">
        <f>IF(C149="CONTAGEM",IFERROR(VLOOKUP(B149&amp;"|"&amp;C149,'PRODUTO 03'!$C$6:$N$88,9,FALSE),"NÃO HOUVE"),IF(C149="SALDO DO DIA",VLOOKUP(B149&amp;"|"&amp;C149,'PRODUTO 03'!$C$6:$N$88,11,FALSE),IF(C149="COMPRA",SUMIF('PRODUTO 03'!$C$6:$C$88,B149&amp;"|"&amp;C149,'PRODUTO 03'!$E$6:$E$88),SUMIF('PRODUTO 03'!$C$6:$C$88,B149&amp;"|"&amp;C149,'PRODUTO 03'!$I$6:$I$88))))</f>
        <v>NÃO HOUVE</v>
      </c>
      <c r="E149" s="105" t="str">
        <f>IF(C149="CONTAGEM",IFERROR(VLOOKUP(B149&amp;"|"&amp;C149,'PRODUTO 03'!$C$6:$N$88,10,FALSE),"NÃO HOUVE"),IF(C149="SALDO DO DIA",VLOOKUP(B149&amp;"|"&amp;C149,'PRODUTO 03'!$C$6:$N$88,12,FALSE),IF(C149="COMPRA",SUMIF('PRODUTO 03'!$C$6:$C$88,B149&amp;"|"&amp;C149,'PRODUTO 03'!$F$6:$F$88),SUMIF('PRODUTO 03'!$C$6:$C$88,B149&amp;"|"&amp;C149,'PRODUTO 03'!$J$6:$J$88))))</f>
        <v>NÃO HOUVE</v>
      </c>
    </row>
    <row r="150" spans="2:5" x14ac:dyDescent="0.3">
      <c r="B150" s="101">
        <v>37677</v>
      </c>
      <c r="C150" s="99" t="s">
        <v>4</v>
      </c>
      <c r="D150" s="111">
        <f>IF(C150="CONTAGEM",IFERROR(VLOOKUP(B150&amp;"|"&amp;C150,'PRODUTO 03'!$C$6:$N$88,9,FALSE),"NÃO HOUVE"),IF(C150="SALDO DO DIA",VLOOKUP(B150&amp;"|"&amp;C150,'PRODUTO 03'!$C$6:$N$88,11,FALSE),IF(C150="COMPRA",SUMIF('PRODUTO 03'!$C$6:$C$88,B150&amp;"|"&amp;C150,'PRODUTO 03'!$E$6:$E$88),SUMIF('PRODUTO 03'!$C$6:$C$88,B150&amp;"|"&amp;C150,'PRODUTO 03'!$I$6:$I$88))))</f>
        <v>0</v>
      </c>
      <c r="E150" s="102">
        <f>IF(C150="CONTAGEM",IFERROR(VLOOKUP(B150&amp;"|"&amp;C150,'PRODUTO 03'!$C$6:$N$88,10,FALSE),"NÃO HOUVE"),IF(C150="SALDO DO DIA",VLOOKUP(B150&amp;"|"&amp;C150,'PRODUTO 03'!$C$6:$N$88,12,FALSE),IF(C150="COMPRA",SUMIF('PRODUTO 03'!$C$6:$C$88,B150&amp;"|"&amp;C150,'PRODUTO 03'!$F$6:$F$88),SUMIF('PRODUTO 03'!$C$6:$C$88,B150&amp;"|"&amp;C150,'PRODUTO 03'!$J$6:$J$88))))</f>
        <v>0</v>
      </c>
    </row>
    <row r="151" spans="2:5" x14ac:dyDescent="0.3">
      <c r="B151" s="53">
        <v>37677</v>
      </c>
      <c r="C151" s="98" t="s">
        <v>19</v>
      </c>
      <c r="D151" s="89">
        <f>IF(C151="CONTAGEM",IFERROR(VLOOKUP(B151&amp;"|"&amp;C151,'PRODUTO 03'!$C$6:$N$88,9,FALSE),"NÃO HOUVE"),IF(C151="SALDO DO DIA",VLOOKUP(B151&amp;"|"&amp;C151,'PRODUTO 03'!$C$6:$N$88,11,FALSE),IF(C151="COMPRA",SUMIF('PRODUTO 03'!$C$6:$C$88,B151&amp;"|"&amp;C151,'PRODUTO 03'!$E$6:$E$88),SUMIF('PRODUTO 03'!$C$6:$C$88,B151&amp;"|"&amp;C151,'PRODUTO 03'!$I$6:$I$88))))</f>
        <v>0</v>
      </c>
      <c r="E151" s="100">
        <f>IF(C151="CONTAGEM",IFERROR(VLOOKUP(B151&amp;"|"&amp;C151,'PRODUTO 03'!$C$6:$N$88,10,FALSE),"NÃO HOUVE"),IF(C151="SALDO DO DIA",VLOOKUP(B151&amp;"|"&amp;C151,'PRODUTO 03'!$C$6:$N$88,12,FALSE),IF(C151="COMPRA",SUMIF('PRODUTO 03'!$C$6:$C$88,B151&amp;"|"&amp;C151,'PRODUTO 03'!$F$6:$F$88),SUMIF('PRODUTO 03'!$C$6:$C$88,B151&amp;"|"&amp;C151,'PRODUTO 03'!$J$6:$J$88))))</f>
        <v>0</v>
      </c>
    </row>
    <row r="152" spans="2:5" x14ac:dyDescent="0.3">
      <c r="B152" s="101">
        <v>37677</v>
      </c>
      <c r="C152" s="99" t="s">
        <v>20</v>
      </c>
      <c r="D152" s="111">
        <f>IF(C152="CONTAGEM",IFERROR(VLOOKUP(B152&amp;"|"&amp;C152,'PRODUTO 03'!$C$6:$N$88,9,FALSE),"NÃO HOUVE"),IF(C152="SALDO DO DIA",VLOOKUP(B152&amp;"|"&amp;C152,'PRODUTO 03'!$C$6:$N$88,11,FALSE),IF(C152="COMPRA",SUMIF('PRODUTO 03'!$C$6:$C$88,B152&amp;"|"&amp;C152,'PRODUTO 03'!$E$6:$E$88),SUMIF('PRODUTO 03'!$C$6:$C$88,B152&amp;"|"&amp;C152,'PRODUTO 03'!$I$6:$I$88))))</f>
        <v>0</v>
      </c>
      <c r="E152" s="102">
        <f>IF(C152="CONTAGEM",IFERROR(VLOOKUP(B152&amp;"|"&amp;C152,'PRODUTO 03'!$C$6:$N$88,10,FALSE),"NÃO HOUVE"),IF(C152="SALDO DO DIA",VLOOKUP(B152&amp;"|"&amp;C152,'PRODUTO 03'!$C$6:$N$88,12,FALSE),IF(C152="COMPRA",SUMIF('PRODUTO 03'!$C$6:$C$88,B152&amp;"|"&amp;C152,'PRODUTO 03'!$F$6:$F$88),SUMIF('PRODUTO 03'!$C$6:$C$88,B152&amp;"|"&amp;C152,'PRODUTO 03'!$J$6:$J$88))))</f>
        <v>0</v>
      </c>
    </row>
    <row r="153" spans="2:5" x14ac:dyDescent="0.3">
      <c r="B153" s="53">
        <v>37677</v>
      </c>
      <c r="C153" s="98" t="s">
        <v>24</v>
      </c>
      <c r="D153" s="89">
        <f>IF(C153="CONTAGEM",IFERROR(VLOOKUP(B153&amp;"|"&amp;C153,'PRODUTO 03'!$C$6:$N$88,9,FALSE),"NÃO HOUVE"),IF(C153="SALDO DO DIA",VLOOKUP(B153&amp;"|"&amp;C153,'PRODUTO 03'!$C$6:$N$88,11,FALSE),IF(C153="COMPRA",SUMIF('PRODUTO 03'!$C$6:$C$88,B153&amp;"|"&amp;C153,'PRODUTO 03'!$E$6:$E$88),SUMIF('PRODUTO 03'!$C$6:$C$88,B153&amp;"|"&amp;C153,'PRODUTO 03'!$I$6:$I$88))))</f>
        <v>0</v>
      </c>
      <c r="E153" s="100">
        <f>IF(C153="CONTAGEM",IFERROR(VLOOKUP(B153&amp;"|"&amp;C153,'PRODUTO 03'!$C$6:$N$88,10,FALSE),"NÃO HOUVE"),IF(C153="SALDO DO DIA",VLOOKUP(B153&amp;"|"&amp;C153,'PRODUTO 03'!$C$6:$N$88,12,FALSE),IF(C153="COMPRA",SUMIF('PRODUTO 03'!$C$6:$C$88,B153&amp;"|"&amp;C153,'PRODUTO 03'!$F$6:$F$88),SUMIF('PRODUTO 03'!$C$6:$C$88,B153&amp;"|"&amp;C153,'PRODUTO 03'!$J$6:$J$88))))</f>
        <v>0</v>
      </c>
    </row>
    <row r="154" spans="2:5" ht="15" thickBot="1" x14ac:dyDescent="0.35">
      <c r="B154" s="106">
        <v>37677</v>
      </c>
      <c r="C154" s="107" t="s">
        <v>23</v>
      </c>
      <c r="D154" s="112">
        <f>IF(C154="CONTAGEM",IFERROR(VLOOKUP(B154&amp;"|"&amp;C154,'PRODUTO 03'!$C$6:$N$88,9,FALSE),"NÃO HOUVE"),IF(C154="SALDO DO DIA",VLOOKUP(B154&amp;"|"&amp;C154,'PRODUTO 03'!$C$6:$N$88,11,FALSE),IF(C154="COMPRA",SUMIF('PRODUTO 03'!$C$6:$C$88,B154&amp;"|"&amp;C154,'PRODUTO 03'!$E$6:$E$88),SUMIF('PRODUTO 03'!$C$6:$C$88,B154&amp;"|"&amp;C154,'PRODUTO 03'!$I$6:$I$88))))</f>
        <v>1100</v>
      </c>
      <c r="E154" s="108">
        <f>IF(C154="CONTAGEM",IFERROR(VLOOKUP(B154&amp;"|"&amp;C154,'PRODUTO 03'!$C$6:$N$88,10,FALSE),"NÃO HOUVE"),IF(C154="SALDO DO DIA",VLOOKUP(B154&amp;"|"&amp;C154,'PRODUTO 03'!$C$6:$N$88,12,FALSE),IF(C154="COMPRA",SUMIF('PRODUTO 03'!$C$6:$C$88,B154&amp;"|"&amp;C154,'PRODUTO 03'!$F$6:$F$88),SUMIF('PRODUTO 03'!$C$6:$C$88,B154&amp;"|"&amp;C154,'PRODUTO 03'!$J$6:$J$88))))</f>
        <v>22</v>
      </c>
    </row>
    <row r="155" spans="2:5" x14ac:dyDescent="0.3">
      <c r="B155" s="103">
        <v>37678</v>
      </c>
      <c r="C155" s="104" t="s">
        <v>6</v>
      </c>
      <c r="D155" s="104" t="str">
        <f>IF(C155="CONTAGEM",IFERROR(VLOOKUP(B155&amp;"|"&amp;C155,'PRODUTO 03'!$C$6:$N$88,9,FALSE),"NÃO HOUVE"),IF(C155="SALDO DO DIA",VLOOKUP(B155&amp;"|"&amp;C155,'PRODUTO 03'!$C$6:$N$88,11,FALSE),IF(C155="COMPRA",SUMIF('PRODUTO 03'!$C$6:$C$88,B155&amp;"|"&amp;C155,'PRODUTO 03'!$E$6:$E$88),SUMIF('PRODUTO 03'!$C$6:$C$88,B155&amp;"|"&amp;C155,'PRODUTO 03'!$I$6:$I$88))))</f>
        <v>NÃO HOUVE</v>
      </c>
      <c r="E155" s="105" t="str">
        <f>IF(C155="CONTAGEM",IFERROR(VLOOKUP(B155&amp;"|"&amp;C155,'PRODUTO 03'!$C$6:$N$88,10,FALSE),"NÃO HOUVE"),IF(C155="SALDO DO DIA",VLOOKUP(B155&amp;"|"&amp;C155,'PRODUTO 03'!$C$6:$N$88,12,FALSE),IF(C155="COMPRA",SUMIF('PRODUTO 03'!$C$6:$C$88,B155&amp;"|"&amp;C155,'PRODUTO 03'!$F$6:$F$88),SUMIF('PRODUTO 03'!$C$6:$C$88,B155&amp;"|"&amp;C155,'PRODUTO 03'!$J$6:$J$88))))</f>
        <v>NÃO HOUVE</v>
      </c>
    </row>
    <row r="156" spans="2:5" x14ac:dyDescent="0.3">
      <c r="B156" s="101">
        <v>37678</v>
      </c>
      <c r="C156" s="99" t="s">
        <v>4</v>
      </c>
      <c r="D156" s="111">
        <f>IF(C156="CONTAGEM",IFERROR(VLOOKUP(B156&amp;"|"&amp;C156,'PRODUTO 03'!$C$6:$N$88,9,FALSE),"NÃO HOUVE"),IF(C156="SALDO DO DIA",VLOOKUP(B156&amp;"|"&amp;C156,'PRODUTO 03'!$C$6:$N$88,11,FALSE),IF(C156="COMPRA",SUMIF('PRODUTO 03'!$C$6:$C$88,B156&amp;"|"&amp;C156,'PRODUTO 03'!$E$6:$E$88),SUMIF('PRODUTO 03'!$C$6:$C$88,B156&amp;"|"&amp;C156,'PRODUTO 03'!$I$6:$I$88))))</f>
        <v>0</v>
      </c>
      <c r="E156" s="102">
        <f>IF(C156="CONTAGEM",IFERROR(VLOOKUP(B156&amp;"|"&amp;C156,'PRODUTO 03'!$C$6:$N$88,10,FALSE),"NÃO HOUVE"),IF(C156="SALDO DO DIA",VLOOKUP(B156&amp;"|"&amp;C156,'PRODUTO 03'!$C$6:$N$88,12,FALSE),IF(C156="COMPRA",SUMIF('PRODUTO 03'!$C$6:$C$88,B156&amp;"|"&amp;C156,'PRODUTO 03'!$F$6:$F$88),SUMIF('PRODUTO 03'!$C$6:$C$88,B156&amp;"|"&amp;C156,'PRODUTO 03'!$J$6:$J$88))))</f>
        <v>0</v>
      </c>
    </row>
    <row r="157" spans="2:5" x14ac:dyDescent="0.3">
      <c r="B157" s="53">
        <v>37678</v>
      </c>
      <c r="C157" s="98" t="s">
        <v>19</v>
      </c>
      <c r="D157" s="89">
        <f>IF(C157="CONTAGEM",IFERROR(VLOOKUP(B157&amp;"|"&amp;C157,'PRODUTO 03'!$C$6:$N$88,9,FALSE),"NÃO HOUVE"),IF(C157="SALDO DO DIA",VLOOKUP(B157&amp;"|"&amp;C157,'PRODUTO 03'!$C$6:$N$88,11,FALSE),IF(C157="COMPRA",SUMIF('PRODUTO 03'!$C$6:$C$88,B157&amp;"|"&amp;C157,'PRODUTO 03'!$E$6:$E$88),SUMIF('PRODUTO 03'!$C$6:$C$88,B157&amp;"|"&amp;C157,'PRODUTO 03'!$I$6:$I$88))))</f>
        <v>0</v>
      </c>
      <c r="E157" s="100">
        <f>IF(C157="CONTAGEM",IFERROR(VLOOKUP(B157&amp;"|"&amp;C157,'PRODUTO 03'!$C$6:$N$88,10,FALSE),"NÃO HOUVE"),IF(C157="SALDO DO DIA",VLOOKUP(B157&amp;"|"&amp;C157,'PRODUTO 03'!$C$6:$N$88,12,FALSE),IF(C157="COMPRA",SUMIF('PRODUTO 03'!$C$6:$C$88,B157&amp;"|"&amp;C157,'PRODUTO 03'!$F$6:$F$88),SUMIF('PRODUTO 03'!$C$6:$C$88,B157&amp;"|"&amp;C157,'PRODUTO 03'!$J$6:$J$88))))</f>
        <v>0</v>
      </c>
    </row>
    <row r="158" spans="2:5" x14ac:dyDescent="0.3">
      <c r="B158" s="101">
        <v>37678</v>
      </c>
      <c r="C158" s="99" t="s">
        <v>20</v>
      </c>
      <c r="D158" s="111">
        <f>IF(C158="CONTAGEM",IFERROR(VLOOKUP(B158&amp;"|"&amp;C158,'PRODUTO 03'!$C$6:$N$88,9,FALSE),"NÃO HOUVE"),IF(C158="SALDO DO DIA",VLOOKUP(B158&amp;"|"&amp;C158,'PRODUTO 03'!$C$6:$N$88,11,FALSE),IF(C158="COMPRA",SUMIF('PRODUTO 03'!$C$6:$C$88,B158&amp;"|"&amp;C158,'PRODUTO 03'!$E$6:$E$88),SUMIF('PRODUTO 03'!$C$6:$C$88,B158&amp;"|"&amp;C158,'PRODUTO 03'!$I$6:$I$88))))</f>
        <v>400</v>
      </c>
      <c r="E158" s="102">
        <f>IF(C158="CONTAGEM",IFERROR(VLOOKUP(B158&amp;"|"&amp;C158,'PRODUTO 03'!$C$6:$N$88,10,FALSE),"NÃO HOUVE"),IF(C158="SALDO DO DIA",VLOOKUP(B158&amp;"|"&amp;C158,'PRODUTO 03'!$C$6:$N$88,12,FALSE),IF(C158="COMPRA",SUMIF('PRODUTO 03'!$C$6:$C$88,B158&amp;"|"&amp;C158,'PRODUTO 03'!$F$6:$F$88),SUMIF('PRODUTO 03'!$C$6:$C$88,B158&amp;"|"&amp;C158,'PRODUTO 03'!$J$6:$J$88))))</f>
        <v>8</v>
      </c>
    </row>
    <row r="159" spans="2:5" x14ac:dyDescent="0.3">
      <c r="B159" s="53">
        <v>37678</v>
      </c>
      <c r="C159" s="98" t="s">
        <v>24</v>
      </c>
      <c r="D159" s="89">
        <f>IF(C159="CONTAGEM",IFERROR(VLOOKUP(B159&amp;"|"&amp;C159,'PRODUTO 03'!$C$6:$N$88,9,FALSE),"NÃO HOUVE"),IF(C159="SALDO DO DIA",VLOOKUP(B159&amp;"|"&amp;C159,'PRODUTO 03'!$C$6:$N$88,11,FALSE),IF(C159="COMPRA",SUMIF('PRODUTO 03'!$C$6:$C$88,B159&amp;"|"&amp;C159,'PRODUTO 03'!$E$6:$E$88),SUMIF('PRODUTO 03'!$C$6:$C$88,B159&amp;"|"&amp;C159,'PRODUTO 03'!$I$6:$I$88))))</f>
        <v>0</v>
      </c>
      <c r="E159" s="100">
        <f>IF(C159="CONTAGEM",IFERROR(VLOOKUP(B159&amp;"|"&amp;C159,'PRODUTO 03'!$C$6:$N$88,10,FALSE),"NÃO HOUVE"),IF(C159="SALDO DO DIA",VLOOKUP(B159&amp;"|"&amp;C159,'PRODUTO 03'!$C$6:$N$88,12,FALSE),IF(C159="COMPRA",SUMIF('PRODUTO 03'!$C$6:$C$88,B159&amp;"|"&amp;C159,'PRODUTO 03'!$F$6:$F$88),SUMIF('PRODUTO 03'!$C$6:$C$88,B159&amp;"|"&amp;C159,'PRODUTO 03'!$J$6:$J$88))))</f>
        <v>0</v>
      </c>
    </row>
    <row r="160" spans="2:5" ht="15" thickBot="1" x14ac:dyDescent="0.35">
      <c r="B160" s="106">
        <v>37678</v>
      </c>
      <c r="C160" s="107" t="s">
        <v>23</v>
      </c>
      <c r="D160" s="112">
        <f>IF(C160="CONTAGEM",IFERROR(VLOOKUP(B160&amp;"|"&amp;C160,'PRODUTO 03'!$C$6:$N$88,9,FALSE),"NÃO HOUVE"),IF(C160="SALDO DO DIA",VLOOKUP(B160&amp;"|"&amp;C160,'PRODUTO 03'!$C$6:$N$88,11,FALSE),IF(C160="COMPRA",SUMIF('PRODUTO 03'!$C$6:$C$88,B160&amp;"|"&amp;C160,'PRODUTO 03'!$E$6:$E$88),SUMIF('PRODUTO 03'!$C$6:$C$88,B160&amp;"|"&amp;C160,'PRODUTO 03'!$I$6:$I$88))))</f>
        <v>700</v>
      </c>
      <c r="E160" s="108">
        <f>IF(C160="CONTAGEM",IFERROR(VLOOKUP(B160&amp;"|"&amp;C160,'PRODUTO 03'!$C$6:$N$88,10,FALSE),"NÃO HOUVE"),IF(C160="SALDO DO DIA",VLOOKUP(B160&amp;"|"&amp;C160,'PRODUTO 03'!$C$6:$N$88,12,FALSE),IF(C160="COMPRA",SUMIF('PRODUTO 03'!$C$6:$C$88,B160&amp;"|"&amp;C160,'PRODUTO 03'!$F$6:$F$88),SUMIF('PRODUTO 03'!$C$6:$C$88,B160&amp;"|"&amp;C160,'PRODUTO 03'!$J$6:$J$88))))</f>
        <v>14</v>
      </c>
    </row>
    <row r="161" spans="2:5" x14ac:dyDescent="0.3">
      <c r="B161" s="103">
        <v>37679</v>
      </c>
      <c r="C161" s="104" t="s">
        <v>6</v>
      </c>
      <c r="D161" s="104" t="str">
        <f>IF(C161="CONTAGEM",IFERROR(VLOOKUP(B161&amp;"|"&amp;C161,'PRODUTO 03'!$C$6:$N$88,9,FALSE),"NÃO HOUVE"),IF(C161="SALDO DO DIA",VLOOKUP(B161&amp;"|"&amp;C161,'PRODUTO 03'!$C$6:$N$88,11,FALSE),IF(C161="COMPRA",SUMIF('PRODUTO 03'!$C$6:$C$88,B161&amp;"|"&amp;C161,'PRODUTO 03'!$E$6:$E$88),SUMIF('PRODUTO 03'!$C$6:$C$88,B161&amp;"|"&amp;C161,'PRODUTO 03'!$I$6:$I$88))))</f>
        <v>NÃO HOUVE</v>
      </c>
      <c r="E161" s="105" t="str">
        <f>IF(C161="CONTAGEM",IFERROR(VLOOKUP(B161&amp;"|"&amp;C161,'PRODUTO 03'!$C$6:$N$88,10,FALSE),"NÃO HOUVE"),IF(C161="SALDO DO DIA",VLOOKUP(B161&amp;"|"&amp;C161,'PRODUTO 03'!$C$6:$N$88,12,FALSE),IF(C161="COMPRA",SUMIF('PRODUTO 03'!$C$6:$C$88,B161&amp;"|"&amp;C161,'PRODUTO 03'!$F$6:$F$88),SUMIF('PRODUTO 03'!$C$6:$C$88,B161&amp;"|"&amp;C161,'PRODUTO 03'!$J$6:$J$88))))</f>
        <v>NÃO HOUVE</v>
      </c>
    </row>
    <row r="162" spans="2:5" x14ac:dyDescent="0.3">
      <c r="B162" s="101">
        <v>37679</v>
      </c>
      <c r="C162" s="99" t="s">
        <v>4</v>
      </c>
      <c r="D162" s="111">
        <f>IF(C162="CONTAGEM",IFERROR(VLOOKUP(B162&amp;"|"&amp;C162,'PRODUTO 03'!$C$6:$N$88,9,FALSE),"NÃO HOUVE"),IF(C162="SALDO DO DIA",VLOOKUP(B162&amp;"|"&amp;C162,'PRODUTO 03'!$C$6:$N$88,11,FALSE),IF(C162="COMPRA",SUMIF('PRODUTO 03'!$C$6:$C$88,B162&amp;"|"&amp;C162,'PRODUTO 03'!$E$6:$E$88),SUMIF('PRODUTO 03'!$C$6:$C$88,B162&amp;"|"&amp;C162,'PRODUTO 03'!$I$6:$I$88))))</f>
        <v>0</v>
      </c>
      <c r="E162" s="102">
        <f>IF(C162="CONTAGEM",IFERROR(VLOOKUP(B162&amp;"|"&amp;C162,'PRODUTO 03'!$C$6:$N$88,10,FALSE),"NÃO HOUVE"),IF(C162="SALDO DO DIA",VLOOKUP(B162&amp;"|"&amp;C162,'PRODUTO 03'!$C$6:$N$88,12,FALSE),IF(C162="COMPRA",SUMIF('PRODUTO 03'!$C$6:$C$88,B162&amp;"|"&amp;C162,'PRODUTO 03'!$F$6:$F$88),SUMIF('PRODUTO 03'!$C$6:$C$88,B162&amp;"|"&amp;C162,'PRODUTO 03'!$J$6:$J$88))))</f>
        <v>0</v>
      </c>
    </row>
    <row r="163" spans="2:5" x14ac:dyDescent="0.3">
      <c r="B163" s="53">
        <v>37679</v>
      </c>
      <c r="C163" s="98" t="s">
        <v>19</v>
      </c>
      <c r="D163" s="89">
        <f>IF(C163="CONTAGEM",IFERROR(VLOOKUP(B163&amp;"|"&amp;C163,'PRODUTO 03'!$C$6:$N$88,9,FALSE),"NÃO HOUVE"),IF(C163="SALDO DO DIA",VLOOKUP(B163&amp;"|"&amp;C163,'PRODUTO 03'!$C$6:$N$88,11,FALSE),IF(C163="COMPRA",SUMIF('PRODUTO 03'!$C$6:$C$88,B163&amp;"|"&amp;C163,'PRODUTO 03'!$E$6:$E$88),SUMIF('PRODUTO 03'!$C$6:$C$88,B163&amp;"|"&amp;C163,'PRODUTO 03'!$I$6:$I$88))))</f>
        <v>0</v>
      </c>
      <c r="E163" s="100">
        <f>IF(C163="CONTAGEM",IFERROR(VLOOKUP(B163&amp;"|"&amp;C163,'PRODUTO 03'!$C$6:$N$88,10,FALSE),"NÃO HOUVE"),IF(C163="SALDO DO DIA",VLOOKUP(B163&amp;"|"&amp;C163,'PRODUTO 03'!$C$6:$N$88,12,FALSE),IF(C163="COMPRA",SUMIF('PRODUTO 03'!$C$6:$C$88,B163&amp;"|"&amp;C163,'PRODUTO 03'!$F$6:$F$88),SUMIF('PRODUTO 03'!$C$6:$C$88,B163&amp;"|"&amp;C163,'PRODUTO 03'!$J$6:$J$88))))</f>
        <v>0</v>
      </c>
    </row>
    <row r="164" spans="2:5" x14ac:dyDescent="0.3">
      <c r="B164" s="101">
        <v>37679</v>
      </c>
      <c r="C164" s="99" t="s">
        <v>20</v>
      </c>
      <c r="D164" s="111">
        <f>IF(C164="CONTAGEM",IFERROR(VLOOKUP(B164&amp;"|"&amp;C164,'PRODUTO 03'!$C$6:$N$88,9,FALSE),"NÃO HOUVE"),IF(C164="SALDO DO DIA",VLOOKUP(B164&amp;"|"&amp;C164,'PRODUTO 03'!$C$6:$N$88,11,FALSE),IF(C164="COMPRA",SUMIF('PRODUTO 03'!$C$6:$C$88,B164&amp;"|"&amp;C164,'PRODUTO 03'!$E$6:$E$88),SUMIF('PRODUTO 03'!$C$6:$C$88,B164&amp;"|"&amp;C164,'PRODUTO 03'!$I$6:$I$88))))</f>
        <v>0</v>
      </c>
      <c r="E164" s="102">
        <f>IF(C164="CONTAGEM",IFERROR(VLOOKUP(B164&amp;"|"&amp;C164,'PRODUTO 03'!$C$6:$N$88,10,FALSE),"NÃO HOUVE"),IF(C164="SALDO DO DIA",VLOOKUP(B164&amp;"|"&amp;C164,'PRODUTO 03'!$C$6:$N$88,12,FALSE),IF(C164="COMPRA",SUMIF('PRODUTO 03'!$C$6:$C$88,B164&amp;"|"&amp;C164,'PRODUTO 03'!$F$6:$F$88),SUMIF('PRODUTO 03'!$C$6:$C$88,B164&amp;"|"&amp;C164,'PRODUTO 03'!$J$6:$J$88))))</f>
        <v>0</v>
      </c>
    </row>
    <row r="165" spans="2:5" x14ac:dyDescent="0.3">
      <c r="B165" s="53">
        <v>37679</v>
      </c>
      <c r="C165" s="98" t="s">
        <v>24</v>
      </c>
      <c r="D165" s="89">
        <f>IF(C165="CONTAGEM",IFERROR(VLOOKUP(B165&amp;"|"&amp;C165,'PRODUTO 03'!$C$6:$N$88,9,FALSE),"NÃO HOUVE"),IF(C165="SALDO DO DIA",VLOOKUP(B165&amp;"|"&amp;C165,'PRODUTO 03'!$C$6:$N$88,11,FALSE),IF(C165="COMPRA",SUMIF('PRODUTO 03'!$C$6:$C$88,B165&amp;"|"&amp;C165,'PRODUTO 03'!$E$6:$E$88),SUMIF('PRODUTO 03'!$C$6:$C$88,B165&amp;"|"&amp;C165,'PRODUTO 03'!$I$6:$I$88))))</f>
        <v>0</v>
      </c>
      <c r="E165" s="100">
        <f>IF(C165="CONTAGEM",IFERROR(VLOOKUP(B165&amp;"|"&amp;C165,'PRODUTO 03'!$C$6:$N$88,10,FALSE),"NÃO HOUVE"),IF(C165="SALDO DO DIA",VLOOKUP(B165&amp;"|"&amp;C165,'PRODUTO 03'!$C$6:$N$88,12,FALSE),IF(C165="COMPRA",SUMIF('PRODUTO 03'!$C$6:$C$88,B165&amp;"|"&amp;C165,'PRODUTO 03'!$F$6:$F$88),SUMIF('PRODUTO 03'!$C$6:$C$88,B165&amp;"|"&amp;C165,'PRODUTO 03'!$J$6:$J$88))))</f>
        <v>0</v>
      </c>
    </row>
    <row r="166" spans="2:5" ht="15" thickBot="1" x14ac:dyDescent="0.35">
      <c r="B166" s="106">
        <v>37679</v>
      </c>
      <c r="C166" s="107" t="s">
        <v>23</v>
      </c>
      <c r="D166" s="112">
        <f>IF(C166="CONTAGEM",IFERROR(VLOOKUP(B166&amp;"|"&amp;C166,'PRODUTO 03'!$C$6:$N$88,9,FALSE),"NÃO HOUVE"),IF(C166="SALDO DO DIA",VLOOKUP(B166&amp;"|"&amp;C166,'PRODUTO 03'!$C$6:$N$88,11,FALSE),IF(C166="COMPRA",SUMIF('PRODUTO 03'!$C$6:$C$88,B166&amp;"|"&amp;C166,'PRODUTO 03'!$E$6:$E$88),SUMIF('PRODUTO 03'!$C$6:$C$88,B166&amp;"|"&amp;C166,'PRODUTO 03'!$I$6:$I$88))))</f>
        <v>700</v>
      </c>
      <c r="E166" s="108">
        <f>IF(C166="CONTAGEM",IFERROR(VLOOKUP(B166&amp;"|"&amp;C166,'PRODUTO 03'!$C$6:$N$88,10,FALSE),"NÃO HOUVE"),IF(C166="SALDO DO DIA",VLOOKUP(B166&amp;"|"&amp;C166,'PRODUTO 03'!$C$6:$N$88,12,FALSE),IF(C166="COMPRA",SUMIF('PRODUTO 03'!$C$6:$C$88,B166&amp;"|"&amp;C166,'PRODUTO 03'!$F$6:$F$88),SUMIF('PRODUTO 03'!$C$6:$C$88,B166&amp;"|"&amp;C166,'PRODUTO 03'!$J$6:$J$88))))</f>
        <v>14</v>
      </c>
    </row>
    <row r="167" spans="2:5" x14ac:dyDescent="0.3">
      <c r="B167" s="103">
        <v>37680</v>
      </c>
      <c r="C167" s="104" t="s">
        <v>6</v>
      </c>
      <c r="D167" s="104" t="str">
        <f>IF(C167="CONTAGEM",IFERROR(VLOOKUP(B167&amp;"|"&amp;C167,'PRODUTO 03'!$C$6:$N$88,9,FALSE),"NÃO HOUVE"),IF(C167="SALDO DO DIA",VLOOKUP(B167&amp;"|"&amp;C167,'PRODUTO 03'!$C$6:$N$88,11,FALSE),IF(C167="COMPRA",SUMIF('PRODUTO 03'!$C$6:$C$88,B167&amp;"|"&amp;C167,'PRODUTO 03'!$E$6:$E$88),SUMIF('PRODUTO 03'!$C$6:$C$88,B167&amp;"|"&amp;C167,'PRODUTO 03'!$I$6:$I$88))))</f>
        <v>NÃO HOUVE</v>
      </c>
      <c r="E167" s="105" t="str">
        <f>IF(C167="CONTAGEM",IFERROR(VLOOKUP(B167&amp;"|"&amp;C167,'PRODUTO 03'!$C$6:$N$88,10,FALSE),"NÃO HOUVE"),IF(C167="SALDO DO DIA",VLOOKUP(B167&amp;"|"&amp;C167,'PRODUTO 03'!$C$6:$N$88,12,FALSE),IF(C167="COMPRA",SUMIF('PRODUTO 03'!$C$6:$C$88,B167&amp;"|"&amp;C167,'PRODUTO 03'!$F$6:$F$88),SUMIF('PRODUTO 03'!$C$6:$C$88,B167&amp;"|"&amp;C167,'PRODUTO 03'!$J$6:$J$88))))</f>
        <v>NÃO HOUVE</v>
      </c>
    </row>
    <row r="168" spans="2:5" x14ac:dyDescent="0.3">
      <c r="B168" s="101">
        <v>37680</v>
      </c>
      <c r="C168" s="99" t="s">
        <v>4</v>
      </c>
      <c r="D168" s="111">
        <f>IF(C168="CONTAGEM",IFERROR(VLOOKUP(B168&amp;"|"&amp;C168,'PRODUTO 03'!$C$6:$N$88,9,FALSE),"NÃO HOUVE"),IF(C168="SALDO DO DIA",VLOOKUP(B168&amp;"|"&amp;C168,'PRODUTO 03'!$C$6:$N$88,11,FALSE),IF(C168="COMPRA",SUMIF('PRODUTO 03'!$C$6:$C$88,B168&amp;"|"&amp;C168,'PRODUTO 03'!$E$6:$E$88),SUMIF('PRODUTO 03'!$C$6:$C$88,B168&amp;"|"&amp;C168,'PRODUTO 03'!$I$6:$I$88))))</f>
        <v>4250</v>
      </c>
      <c r="E168" s="102">
        <f>IF(C168="CONTAGEM",IFERROR(VLOOKUP(B168&amp;"|"&amp;C168,'PRODUTO 03'!$C$6:$N$88,10,FALSE),"NÃO HOUVE"),IF(C168="SALDO DO DIA",VLOOKUP(B168&amp;"|"&amp;C168,'PRODUTO 03'!$C$6:$N$88,12,FALSE),IF(C168="COMPRA",SUMIF('PRODUTO 03'!$C$6:$C$88,B168&amp;"|"&amp;C168,'PRODUTO 03'!$F$6:$F$88),SUMIF('PRODUTO 03'!$C$6:$C$88,B168&amp;"|"&amp;C168,'PRODUTO 03'!$J$6:$J$88))))</f>
        <v>85</v>
      </c>
    </row>
    <row r="169" spans="2:5" x14ac:dyDescent="0.3">
      <c r="B169" s="53">
        <v>37680</v>
      </c>
      <c r="C169" s="98" t="s">
        <v>19</v>
      </c>
      <c r="D169" s="89">
        <f>IF(C169="CONTAGEM",IFERROR(VLOOKUP(B169&amp;"|"&amp;C169,'PRODUTO 03'!$C$6:$N$88,9,FALSE),"NÃO HOUVE"),IF(C169="SALDO DO DIA",VLOOKUP(B169&amp;"|"&amp;C169,'PRODUTO 03'!$C$6:$N$88,11,FALSE),IF(C169="COMPRA",SUMIF('PRODUTO 03'!$C$6:$C$88,B169&amp;"|"&amp;C169,'PRODUTO 03'!$E$6:$E$88),SUMIF('PRODUTO 03'!$C$6:$C$88,B169&amp;"|"&amp;C169,'PRODUTO 03'!$I$6:$I$88))))</f>
        <v>8250</v>
      </c>
      <c r="E169" s="100">
        <f>IF(C169="CONTAGEM",IFERROR(VLOOKUP(B169&amp;"|"&amp;C169,'PRODUTO 03'!$C$6:$N$88,10,FALSE),"NÃO HOUVE"),IF(C169="SALDO DO DIA",VLOOKUP(B169&amp;"|"&amp;C169,'PRODUTO 03'!$C$6:$N$88,12,FALSE),IF(C169="COMPRA",SUMIF('PRODUTO 03'!$C$6:$C$88,B169&amp;"|"&amp;C169,'PRODUTO 03'!$F$6:$F$88),SUMIF('PRODUTO 03'!$C$6:$C$88,B169&amp;"|"&amp;C169,'PRODUTO 03'!$J$6:$J$88))))</f>
        <v>165</v>
      </c>
    </row>
    <row r="170" spans="2:5" x14ac:dyDescent="0.3">
      <c r="B170" s="101">
        <v>37680</v>
      </c>
      <c r="C170" s="99" t="s">
        <v>20</v>
      </c>
      <c r="D170" s="111">
        <f>IF(C170="CONTAGEM",IFERROR(VLOOKUP(B170&amp;"|"&amp;C170,'PRODUTO 03'!$C$6:$N$88,9,FALSE),"NÃO HOUVE"),IF(C170="SALDO DO DIA",VLOOKUP(B170&amp;"|"&amp;C170,'PRODUTO 03'!$C$6:$N$88,11,FALSE),IF(C170="COMPRA",SUMIF('PRODUTO 03'!$C$6:$C$88,B170&amp;"|"&amp;C170,'PRODUTO 03'!$E$6:$E$88),SUMIF('PRODUTO 03'!$C$6:$C$88,B170&amp;"|"&amp;C170,'PRODUTO 03'!$I$6:$I$88))))</f>
        <v>0</v>
      </c>
      <c r="E170" s="102">
        <f>IF(C170="CONTAGEM",IFERROR(VLOOKUP(B170&amp;"|"&amp;C170,'PRODUTO 03'!$C$6:$N$88,10,FALSE),"NÃO HOUVE"),IF(C170="SALDO DO DIA",VLOOKUP(B170&amp;"|"&amp;C170,'PRODUTO 03'!$C$6:$N$88,12,FALSE),IF(C170="COMPRA",SUMIF('PRODUTO 03'!$C$6:$C$88,B170&amp;"|"&amp;C170,'PRODUTO 03'!$F$6:$F$88),SUMIF('PRODUTO 03'!$C$6:$C$88,B170&amp;"|"&amp;C170,'PRODUTO 03'!$J$6:$J$88))))</f>
        <v>0</v>
      </c>
    </row>
    <row r="171" spans="2:5" x14ac:dyDescent="0.3">
      <c r="B171" s="53">
        <v>37680</v>
      </c>
      <c r="C171" s="98" t="s">
        <v>24</v>
      </c>
      <c r="D171" s="89">
        <f>IF(C171="CONTAGEM",IFERROR(VLOOKUP(B171&amp;"|"&amp;C171,'PRODUTO 03'!$C$6:$N$88,9,FALSE),"NÃO HOUVE"),IF(C171="SALDO DO DIA",VLOOKUP(B171&amp;"|"&amp;C171,'PRODUTO 03'!$C$6:$N$88,11,FALSE),IF(C171="COMPRA",SUMIF('PRODUTO 03'!$C$6:$C$88,B171&amp;"|"&amp;C171,'PRODUTO 03'!$E$6:$E$88),SUMIF('PRODUTO 03'!$C$6:$C$88,B171&amp;"|"&amp;C171,'PRODUTO 03'!$I$6:$I$88))))</f>
        <v>0</v>
      </c>
      <c r="E171" s="100">
        <f>IF(C171="CONTAGEM",IFERROR(VLOOKUP(B171&amp;"|"&amp;C171,'PRODUTO 03'!$C$6:$N$88,10,FALSE),"NÃO HOUVE"),IF(C171="SALDO DO DIA",VLOOKUP(B171&amp;"|"&amp;C171,'PRODUTO 03'!$C$6:$N$88,12,FALSE),IF(C171="COMPRA",SUMIF('PRODUTO 03'!$C$6:$C$88,B171&amp;"|"&amp;C171,'PRODUTO 03'!$F$6:$F$88),SUMIF('PRODUTO 03'!$C$6:$C$88,B171&amp;"|"&amp;C171,'PRODUTO 03'!$J$6:$J$88))))</f>
        <v>0</v>
      </c>
    </row>
    <row r="172" spans="2:5" ht="15" thickBot="1" x14ac:dyDescent="0.35">
      <c r="B172" s="106">
        <v>37680</v>
      </c>
      <c r="C172" s="107" t="s">
        <v>23</v>
      </c>
      <c r="D172" s="112">
        <f>IF(C172="CONTAGEM",IFERROR(VLOOKUP(B172&amp;"|"&amp;C172,'PRODUTO 03'!$C$6:$N$88,9,FALSE),"NÃO HOUVE"),IF(C172="SALDO DO DIA",VLOOKUP(B172&amp;"|"&amp;C172,'PRODUTO 03'!$C$6:$N$88,11,FALSE),IF(C172="COMPRA",SUMIF('PRODUTO 03'!$C$6:$C$88,B172&amp;"|"&amp;C172,'PRODUTO 03'!$E$6:$E$88),SUMIF('PRODUTO 03'!$C$6:$C$88,B172&amp;"|"&amp;C172,'PRODUTO 03'!$I$6:$I$88))))</f>
        <v>4700</v>
      </c>
      <c r="E172" s="108">
        <f>IF(C172="CONTAGEM",IFERROR(VLOOKUP(B172&amp;"|"&amp;C172,'PRODUTO 03'!$C$6:$N$88,10,FALSE),"NÃO HOUVE"),IF(C172="SALDO DO DIA",VLOOKUP(B172&amp;"|"&amp;C172,'PRODUTO 03'!$C$6:$N$88,12,FALSE),IF(C172="COMPRA",SUMIF('PRODUTO 03'!$C$6:$C$88,B172&amp;"|"&amp;C172,'PRODUTO 03'!$F$6:$F$88),SUMIF('PRODUTO 03'!$C$6:$C$88,B172&amp;"|"&amp;C172,'PRODUTO 03'!$J$6:$J$88))))</f>
        <v>94</v>
      </c>
    </row>
    <row r="173" spans="2:5" x14ac:dyDescent="0.3">
      <c r="B173" s="93"/>
    </row>
    <row r="174" spans="2:5" x14ac:dyDescent="0.3">
      <c r="B174" s="93"/>
    </row>
    <row r="175" spans="2:5" x14ac:dyDescent="0.3">
      <c r="B175" s="93"/>
    </row>
    <row r="176" spans="2:5" x14ac:dyDescent="0.3">
      <c r="B176" s="93"/>
    </row>
    <row r="177" spans="2:2" x14ac:dyDescent="0.3">
      <c r="B177" s="93"/>
    </row>
    <row r="178" spans="2:2" x14ac:dyDescent="0.3">
      <c r="B178" s="93"/>
    </row>
    <row r="179" spans="2:2" x14ac:dyDescent="0.3">
      <c r="B179" s="93"/>
    </row>
    <row r="180" spans="2:2" x14ac:dyDescent="0.3">
      <c r="B180" s="93"/>
    </row>
    <row r="181" spans="2:2" x14ac:dyDescent="0.3">
      <c r="B181" s="93"/>
    </row>
    <row r="182" spans="2:2" x14ac:dyDescent="0.3">
      <c r="B182" s="93"/>
    </row>
    <row r="183" spans="2:2" x14ac:dyDescent="0.3">
      <c r="B183" s="93"/>
    </row>
    <row r="184" spans="2:2" x14ac:dyDescent="0.3">
      <c r="B184" s="93"/>
    </row>
    <row r="185" spans="2:2" x14ac:dyDescent="0.3">
      <c r="B185" s="93"/>
    </row>
    <row r="186" spans="2:2" x14ac:dyDescent="0.3">
      <c r="B186" s="93"/>
    </row>
    <row r="187" spans="2:2" x14ac:dyDescent="0.3">
      <c r="B187" s="93"/>
    </row>
    <row r="188" spans="2:2" x14ac:dyDescent="0.3">
      <c r="B188" s="93"/>
    </row>
    <row r="189" spans="2:2" x14ac:dyDescent="0.3">
      <c r="B189" s="93"/>
    </row>
    <row r="190" spans="2:2" x14ac:dyDescent="0.3">
      <c r="B190" s="93"/>
    </row>
    <row r="191" spans="2:2" x14ac:dyDescent="0.3">
      <c r="B191" s="93"/>
    </row>
    <row r="192" spans="2:2" x14ac:dyDescent="0.3">
      <c r="B192" s="93"/>
    </row>
    <row r="193" spans="2:2" x14ac:dyDescent="0.3">
      <c r="B193" s="93"/>
    </row>
    <row r="194" spans="2:2" x14ac:dyDescent="0.3">
      <c r="B194" s="93"/>
    </row>
    <row r="195" spans="2:2" x14ac:dyDescent="0.3">
      <c r="B195" s="93"/>
    </row>
    <row r="196" spans="2:2" x14ac:dyDescent="0.3">
      <c r="B196" s="93"/>
    </row>
    <row r="197" spans="2:2" x14ac:dyDescent="0.3">
      <c r="B197" s="93"/>
    </row>
    <row r="198" spans="2:2" x14ac:dyDescent="0.3">
      <c r="B198" s="93"/>
    </row>
    <row r="199" spans="2:2" x14ac:dyDescent="0.3">
      <c r="B199" s="93"/>
    </row>
    <row r="200" spans="2:2" x14ac:dyDescent="0.3">
      <c r="B200" s="93"/>
    </row>
    <row r="201" spans="2:2" x14ac:dyDescent="0.3">
      <c r="B201" s="93"/>
    </row>
    <row r="202" spans="2:2" x14ac:dyDescent="0.3">
      <c r="B202" s="93"/>
    </row>
    <row r="203" spans="2:2" x14ac:dyDescent="0.3">
      <c r="B203" s="93"/>
    </row>
    <row r="204" spans="2:2" x14ac:dyDescent="0.3">
      <c r="B204" s="93"/>
    </row>
    <row r="205" spans="2:2" x14ac:dyDescent="0.3">
      <c r="B205" s="93"/>
    </row>
    <row r="206" spans="2:2" x14ac:dyDescent="0.3">
      <c r="B206" s="93"/>
    </row>
    <row r="207" spans="2:2" x14ac:dyDescent="0.3">
      <c r="B207" s="93"/>
    </row>
    <row r="208" spans="2:2" x14ac:dyDescent="0.3">
      <c r="B208" s="93"/>
    </row>
    <row r="209" spans="2:2" x14ac:dyDescent="0.3">
      <c r="B209" s="93"/>
    </row>
    <row r="210" spans="2:2" x14ac:dyDescent="0.3">
      <c r="B210" s="93"/>
    </row>
    <row r="211" spans="2:2" x14ac:dyDescent="0.3">
      <c r="B211" s="93"/>
    </row>
    <row r="212" spans="2:2" x14ac:dyDescent="0.3">
      <c r="B212" s="93"/>
    </row>
    <row r="213" spans="2:2" x14ac:dyDescent="0.3">
      <c r="B213" s="93"/>
    </row>
    <row r="214" spans="2:2" x14ac:dyDescent="0.3">
      <c r="B214" s="93"/>
    </row>
    <row r="215" spans="2:2" x14ac:dyDescent="0.3">
      <c r="B215" s="93"/>
    </row>
    <row r="216" spans="2:2" x14ac:dyDescent="0.3">
      <c r="B216" s="93"/>
    </row>
    <row r="217" spans="2:2" x14ac:dyDescent="0.3">
      <c r="B217" s="93"/>
    </row>
    <row r="218" spans="2:2" x14ac:dyDescent="0.3">
      <c r="B218" s="93"/>
    </row>
    <row r="219" spans="2:2" x14ac:dyDescent="0.3">
      <c r="B219" s="93"/>
    </row>
    <row r="220" spans="2:2" x14ac:dyDescent="0.3">
      <c r="B220" s="93"/>
    </row>
    <row r="221" spans="2:2" x14ac:dyDescent="0.3">
      <c r="B221" s="93"/>
    </row>
    <row r="222" spans="2:2" x14ac:dyDescent="0.3">
      <c r="B222" s="93"/>
    </row>
    <row r="223" spans="2:2" x14ac:dyDescent="0.3">
      <c r="B223" s="93"/>
    </row>
    <row r="224" spans="2:2" x14ac:dyDescent="0.3">
      <c r="B224" s="93"/>
    </row>
    <row r="225" spans="2:2" x14ac:dyDescent="0.3">
      <c r="B225" s="93"/>
    </row>
    <row r="226" spans="2:2" x14ac:dyDescent="0.3">
      <c r="B226" s="93"/>
    </row>
    <row r="227" spans="2:2" x14ac:dyDescent="0.3">
      <c r="B227" s="93"/>
    </row>
    <row r="228" spans="2:2" x14ac:dyDescent="0.3">
      <c r="B228" s="93"/>
    </row>
    <row r="229" spans="2:2" x14ac:dyDescent="0.3">
      <c r="B229" s="93"/>
    </row>
    <row r="230" spans="2:2" x14ac:dyDescent="0.3">
      <c r="B230" s="93"/>
    </row>
    <row r="231" spans="2:2" x14ac:dyDescent="0.3">
      <c r="B231" s="93"/>
    </row>
    <row r="232" spans="2:2" x14ac:dyDescent="0.3">
      <c r="B232" s="93"/>
    </row>
    <row r="233" spans="2:2" x14ac:dyDescent="0.3">
      <c r="B233" s="93"/>
    </row>
    <row r="234" spans="2:2" x14ac:dyDescent="0.3">
      <c r="B234" s="93"/>
    </row>
    <row r="235" spans="2:2" x14ac:dyDescent="0.3">
      <c r="B235" s="93"/>
    </row>
    <row r="236" spans="2:2" x14ac:dyDescent="0.3">
      <c r="B236" s="93"/>
    </row>
    <row r="237" spans="2:2" x14ac:dyDescent="0.3">
      <c r="B237" s="93"/>
    </row>
    <row r="238" spans="2:2" x14ac:dyDescent="0.3">
      <c r="B238" s="93"/>
    </row>
    <row r="239" spans="2:2" x14ac:dyDescent="0.3">
      <c r="B239" s="93"/>
    </row>
    <row r="240" spans="2:2" x14ac:dyDescent="0.3">
      <c r="B240" s="93"/>
    </row>
    <row r="241" spans="2:2" x14ac:dyDescent="0.3">
      <c r="B241" s="93"/>
    </row>
    <row r="242" spans="2:2" x14ac:dyDescent="0.3">
      <c r="B242" s="93"/>
    </row>
    <row r="243" spans="2:2" x14ac:dyDescent="0.3">
      <c r="B243" s="93"/>
    </row>
    <row r="244" spans="2:2" x14ac:dyDescent="0.3">
      <c r="B244" s="93"/>
    </row>
    <row r="245" spans="2:2" x14ac:dyDescent="0.3">
      <c r="B245" s="93"/>
    </row>
    <row r="246" spans="2:2" x14ac:dyDescent="0.3">
      <c r="B246" s="93"/>
    </row>
    <row r="247" spans="2:2" x14ac:dyDescent="0.3">
      <c r="B247" s="93"/>
    </row>
    <row r="248" spans="2:2" x14ac:dyDescent="0.3">
      <c r="B248" s="93"/>
    </row>
    <row r="249" spans="2:2" x14ac:dyDescent="0.3">
      <c r="B249" s="93"/>
    </row>
    <row r="250" spans="2:2" x14ac:dyDescent="0.3">
      <c r="B250" s="93"/>
    </row>
    <row r="251" spans="2:2" x14ac:dyDescent="0.3">
      <c r="B251" s="93"/>
    </row>
    <row r="252" spans="2:2" x14ac:dyDescent="0.3">
      <c r="B252" s="93"/>
    </row>
    <row r="253" spans="2:2" x14ac:dyDescent="0.3">
      <c r="B253" s="93"/>
    </row>
    <row r="254" spans="2:2" x14ac:dyDescent="0.3">
      <c r="B254" s="93"/>
    </row>
    <row r="255" spans="2:2" x14ac:dyDescent="0.3">
      <c r="B255" s="93"/>
    </row>
    <row r="256" spans="2:2" x14ac:dyDescent="0.3">
      <c r="B256" s="93"/>
    </row>
    <row r="257" spans="2:2" x14ac:dyDescent="0.3">
      <c r="B257" s="93"/>
    </row>
    <row r="258" spans="2:2" x14ac:dyDescent="0.3">
      <c r="B258" s="93"/>
    </row>
    <row r="259" spans="2:2" x14ac:dyDescent="0.3">
      <c r="B259" s="93"/>
    </row>
    <row r="260" spans="2:2" x14ac:dyDescent="0.3">
      <c r="B260" s="93"/>
    </row>
    <row r="261" spans="2:2" x14ac:dyDescent="0.3">
      <c r="B261" s="93"/>
    </row>
    <row r="262" spans="2:2" x14ac:dyDescent="0.3">
      <c r="B262" s="93"/>
    </row>
    <row r="263" spans="2:2" x14ac:dyDescent="0.3">
      <c r="B263" s="93"/>
    </row>
    <row r="264" spans="2:2" x14ac:dyDescent="0.3">
      <c r="B264" s="93"/>
    </row>
    <row r="265" spans="2:2" x14ac:dyDescent="0.3">
      <c r="B265" s="93"/>
    </row>
    <row r="266" spans="2:2" x14ac:dyDescent="0.3">
      <c r="B266" s="93"/>
    </row>
    <row r="267" spans="2:2" x14ac:dyDescent="0.3">
      <c r="B267" s="93"/>
    </row>
    <row r="268" spans="2:2" x14ac:dyDescent="0.3">
      <c r="B268" s="93"/>
    </row>
    <row r="269" spans="2:2" x14ac:dyDescent="0.3">
      <c r="B269" s="93"/>
    </row>
    <row r="270" spans="2:2" x14ac:dyDescent="0.3">
      <c r="B270" s="93"/>
    </row>
    <row r="271" spans="2:2" x14ac:dyDescent="0.3">
      <c r="B271" s="93"/>
    </row>
    <row r="272" spans="2:2" x14ac:dyDescent="0.3">
      <c r="B272" s="93"/>
    </row>
    <row r="273" spans="2:2" x14ac:dyDescent="0.3">
      <c r="B273" s="93"/>
    </row>
    <row r="274" spans="2:2" x14ac:dyDescent="0.3">
      <c r="B274" s="93"/>
    </row>
    <row r="275" spans="2:2" x14ac:dyDescent="0.3">
      <c r="B275" s="93"/>
    </row>
    <row r="276" spans="2:2" x14ac:dyDescent="0.3">
      <c r="B276" s="93"/>
    </row>
    <row r="277" spans="2:2" x14ac:dyDescent="0.3">
      <c r="B277" s="93"/>
    </row>
    <row r="278" spans="2:2" x14ac:dyDescent="0.3">
      <c r="B278" s="93"/>
    </row>
    <row r="279" spans="2:2" x14ac:dyDescent="0.3">
      <c r="B279" s="93"/>
    </row>
    <row r="280" spans="2:2" x14ac:dyDescent="0.3">
      <c r="B280" s="93"/>
    </row>
    <row r="281" spans="2:2" x14ac:dyDescent="0.3">
      <c r="B281" s="93"/>
    </row>
    <row r="282" spans="2:2" x14ac:dyDescent="0.3">
      <c r="B282" s="93"/>
    </row>
    <row r="283" spans="2:2" x14ac:dyDescent="0.3">
      <c r="B283" s="93"/>
    </row>
    <row r="284" spans="2:2" x14ac:dyDescent="0.3">
      <c r="B284" s="93"/>
    </row>
    <row r="285" spans="2:2" x14ac:dyDescent="0.3">
      <c r="B285" s="93"/>
    </row>
    <row r="286" spans="2:2" x14ac:dyDescent="0.3">
      <c r="B286" s="93"/>
    </row>
    <row r="287" spans="2:2" x14ac:dyDescent="0.3">
      <c r="B287" s="93"/>
    </row>
    <row r="288" spans="2:2" x14ac:dyDescent="0.3">
      <c r="B288" s="93"/>
    </row>
    <row r="289" spans="2:2" x14ac:dyDescent="0.3">
      <c r="B289" s="93"/>
    </row>
    <row r="290" spans="2:2" x14ac:dyDescent="0.3">
      <c r="B290" s="93"/>
    </row>
    <row r="291" spans="2:2" x14ac:dyDescent="0.3">
      <c r="B291" s="93"/>
    </row>
    <row r="292" spans="2:2" x14ac:dyDescent="0.3">
      <c r="B292" s="93"/>
    </row>
    <row r="293" spans="2:2" x14ac:dyDescent="0.3">
      <c r="B293" s="93"/>
    </row>
    <row r="294" spans="2:2" x14ac:dyDescent="0.3">
      <c r="B294" s="93"/>
    </row>
    <row r="295" spans="2:2" x14ac:dyDescent="0.3">
      <c r="B295" s="93"/>
    </row>
    <row r="296" spans="2:2" x14ac:dyDescent="0.3">
      <c r="B296" s="93"/>
    </row>
    <row r="297" spans="2:2" x14ac:dyDescent="0.3">
      <c r="B297" s="93"/>
    </row>
    <row r="298" spans="2:2" x14ac:dyDescent="0.3">
      <c r="B298" s="93"/>
    </row>
    <row r="299" spans="2:2" x14ac:dyDescent="0.3">
      <c r="B299" s="93"/>
    </row>
    <row r="300" spans="2:2" x14ac:dyDescent="0.3">
      <c r="B300" s="93"/>
    </row>
    <row r="301" spans="2:2" x14ac:dyDescent="0.3">
      <c r="B301" s="93"/>
    </row>
    <row r="302" spans="2:2" x14ac:dyDescent="0.3">
      <c r="B302" s="93"/>
    </row>
    <row r="303" spans="2:2" x14ac:dyDescent="0.3">
      <c r="B303" s="93"/>
    </row>
    <row r="304" spans="2:2" x14ac:dyDescent="0.3">
      <c r="B304" s="93"/>
    </row>
    <row r="305" spans="2:2" x14ac:dyDescent="0.3">
      <c r="B305" s="93"/>
    </row>
    <row r="306" spans="2:2" x14ac:dyDescent="0.3">
      <c r="B306" s="93"/>
    </row>
    <row r="307" spans="2:2" x14ac:dyDescent="0.3">
      <c r="B307" s="93"/>
    </row>
    <row r="308" spans="2:2" x14ac:dyDescent="0.3">
      <c r="B308" s="93"/>
    </row>
    <row r="309" spans="2:2" x14ac:dyDescent="0.3">
      <c r="B309" s="93"/>
    </row>
    <row r="310" spans="2:2" x14ac:dyDescent="0.3">
      <c r="B310" s="93"/>
    </row>
    <row r="311" spans="2:2" x14ac:dyDescent="0.3">
      <c r="B311" s="93"/>
    </row>
    <row r="312" spans="2:2" x14ac:dyDescent="0.3">
      <c r="B312" s="93"/>
    </row>
    <row r="313" spans="2:2" x14ac:dyDescent="0.3">
      <c r="B313" s="93"/>
    </row>
    <row r="314" spans="2:2" x14ac:dyDescent="0.3">
      <c r="B314" s="93"/>
    </row>
    <row r="315" spans="2:2" x14ac:dyDescent="0.3">
      <c r="B315" s="93"/>
    </row>
    <row r="316" spans="2:2" x14ac:dyDescent="0.3">
      <c r="B316" s="93"/>
    </row>
    <row r="317" spans="2:2" x14ac:dyDescent="0.3">
      <c r="B317" s="93"/>
    </row>
    <row r="318" spans="2:2" x14ac:dyDescent="0.3">
      <c r="B318" s="93"/>
    </row>
    <row r="319" spans="2:2" x14ac:dyDescent="0.3">
      <c r="B319" s="93"/>
    </row>
    <row r="320" spans="2:2" x14ac:dyDescent="0.3">
      <c r="B320" s="93"/>
    </row>
    <row r="321" spans="2:2" x14ac:dyDescent="0.3">
      <c r="B321" s="93"/>
    </row>
    <row r="322" spans="2:2" x14ac:dyDescent="0.3">
      <c r="B322" s="93"/>
    </row>
    <row r="323" spans="2:2" x14ac:dyDescent="0.3">
      <c r="B323" s="93"/>
    </row>
    <row r="324" spans="2:2" x14ac:dyDescent="0.3">
      <c r="B324" s="93"/>
    </row>
    <row r="325" spans="2:2" x14ac:dyDescent="0.3">
      <c r="B325" s="93"/>
    </row>
    <row r="326" spans="2:2" x14ac:dyDescent="0.3">
      <c r="B326" s="93"/>
    </row>
    <row r="327" spans="2:2" x14ac:dyDescent="0.3">
      <c r="B327" s="93"/>
    </row>
    <row r="328" spans="2:2" x14ac:dyDescent="0.3">
      <c r="B328" s="93"/>
    </row>
    <row r="329" spans="2:2" x14ac:dyDescent="0.3">
      <c r="B329" s="93"/>
    </row>
    <row r="330" spans="2:2" x14ac:dyDescent="0.3">
      <c r="B330" s="93"/>
    </row>
    <row r="331" spans="2:2" x14ac:dyDescent="0.3">
      <c r="B331" s="93"/>
    </row>
    <row r="332" spans="2:2" x14ac:dyDescent="0.3">
      <c r="B332" s="93"/>
    </row>
    <row r="333" spans="2:2" x14ac:dyDescent="0.3">
      <c r="B333" s="93"/>
    </row>
    <row r="334" spans="2:2" x14ac:dyDescent="0.3">
      <c r="B334" s="93"/>
    </row>
    <row r="335" spans="2:2" x14ac:dyDescent="0.3">
      <c r="B335" s="93"/>
    </row>
    <row r="336" spans="2:2" x14ac:dyDescent="0.3">
      <c r="B336" s="93"/>
    </row>
    <row r="337" spans="2:2" x14ac:dyDescent="0.3">
      <c r="B337" s="93"/>
    </row>
    <row r="338" spans="2:2" x14ac:dyDescent="0.3">
      <c r="B338" s="93"/>
    </row>
    <row r="339" spans="2:2" x14ac:dyDescent="0.3">
      <c r="B339" s="93"/>
    </row>
    <row r="340" spans="2:2" x14ac:dyDescent="0.3">
      <c r="B340" s="93"/>
    </row>
    <row r="341" spans="2:2" x14ac:dyDescent="0.3">
      <c r="B341" s="93"/>
    </row>
  </sheetData>
  <mergeCells count="2">
    <mergeCell ref="B3:E3"/>
    <mergeCell ref="G3:J3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base-dados</vt:lpstr>
      <vt:lpstr>RESUMO</vt:lpstr>
      <vt:lpstr>PRODUTO 01</vt:lpstr>
      <vt:lpstr>1-SINTETICO</vt:lpstr>
      <vt:lpstr>PRODUTO 02</vt:lpstr>
      <vt:lpstr>2-SINTETICO</vt:lpstr>
      <vt:lpstr>PRODUTO 03</vt:lpstr>
      <vt:lpstr>3-SINTETICO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ADMINISTRA4</dc:creator>
  <cp:lastModifiedBy>André Júnior</cp:lastModifiedBy>
  <cp:lastPrinted>2022-12-29T13:03:55Z</cp:lastPrinted>
  <dcterms:created xsi:type="dcterms:W3CDTF">2022-12-20T12:02:37Z</dcterms:created>
  <dcterms:modified xsi:type="dcterms:W3CDTF">2023-02-26T01:58:04Z</dcterms:modified>
</cp:coreProperties>
</file>