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d1c4de46396a3e/Área de Trabalho/Portfólio excel/TABELA-DE-FINANCIAMENTO/"/>
    </mc:Choice>
  </mc:AlternateContent>
  <xr:revisionPtr revIDLastSave="14" documentId="8_{25AFAEE3-5108-4C7C-944D-CBBB7D30C359}" xr6:coauthVersionLast="47" xr6:coauthVersionMax="47" xr10:uidLastSave="{CD413BD0-EEA6-4E11-84B3-9A85AE68BA57}"/>
  <bookViews>
    <workbookView xWindow="-104" yWindow="-104" windowWidth="22326" windowHeight="11947" xr2:uid="{4CF5DF94-A353-46D3-A11F-A29100349F3E}"/>
  </bookViews>
  <sheets>
    <sheet name="financiamento" sheetId="1" r:id="rId1"/>
  </sheets>
  <definedNames>
    <definedName name="_xlnm._FilterDatabase" localSheetId="0" hidden="1">financiamento!$A$5:$J$5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2" i="1"/>
  <c r="D6" i="1" s="1"/>
  <c r="D7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6" i="1"/>
  <c r="F6" i="1" s="1"/>
  <c r="D8" i="1" l="1"/>
  <c r="O20" i="1"/>
  <c r="O13" i="1"/>
  <c r="N19" i="1"/>
  <c r="O19" i="1"/>
  <c r="O12" i="1"/>
  <c r="N13" i="1"/>
  <c r="O18" i="1"/>
  <c r="O14" i="1"/>
  <c r="E7" i="1"/>
  <c r="M8" i="1"/>
  <c r="E8" i="1"/>
  <c r="F8" i="1" s="1"/>
  <c r="C6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F7" i="1" l="1"/>
  <c r="G7" i="1" s="1"/>
  <c r="G6" i="1"/>
  <c r="D9" i="1"/>
  <c r="G8" i="1"/>
  <c r="E9" i="1"/>
  <c r="F9" i="1" s="1"/>
  <c r="M6" i="1"/>
  <c r="H6" i="1"/>
  <c r="D10" i="1" l="1"/>
  <c r="G9" i="1"/>
  <c r="E10" i="1"/>
  <c r="F10" i="1" s="1"/>
  <c r="N7" i="1"/>
  <c r="M7" i="1"/>
  <c r="H7" i="1"/>
  <c r="D11" i="1" l="1"/>
  <c r="G10" i="1"/>
  <c r="E11" i="1"/>
  <c r="F11" i="1" s="1"/>
  <c r="H8" i="1"/>
  <c r="D12" i="1" l="1"/>
  <c r="G11" i="1"/>
  <c r="E12" i="1"/>
  <c r="F12" i="1" s="1"/>
  <c r="H9" i="1"/>
  <c r="D13" i="1" l="1"/>
  <c r="G12" i="1"/>
  <c r="E13" i="1"/>
  <c r="F13" i="1" s="1"/>
  <c r="H10" i="1"/>
  <c r="D14" i="1" l="1"/>
  <c r="G13" i="1"/>
  <c r="E14" i="1"/>
  <c r="F14" i="1" s="1"/>
  <c r="H11" i="1"/>
  <c r="D15" i="1" l="1"/>
  <c r="G14" i="1"/>
  <c r="E15" i="1"/>
  <c r="F15" i="1" s="1"/>
  <c r="H12" i="1"/>
  <c r="D16" i="1" l="1"/>
  <c r="G15" i="1"/>
  <c r="E16" i="1"/>
  <c r="F16" i="1" s="1"/>
  <c r="H13" i="1"/>
  <c r="D17" i="1" l="1"/>
  <c r="G16" i="1"/>
  <c r="E17" i="1"/>
  <c r="F17" i="1" s="1"/>
  <c r="H14" i="1"/>
  <c r="D18" i="1" l="1"/>
  <c r="G17" i="1"/>
  <c r="E18" i="1"/>
  <c r="F18" i="1" s="1"/>
  <c r="H15" i="1"/>
  <c r="D19" i="1" l="1"/>
  <c r="G18" i="1"/>
  <c r="E19" i="1"/>
  <c r="F19" i="1" s="1"/>
  <c r="H16" i="1"/>
  <c r="D20" i="1" l="1"/>
  <c r="G19" i="1"/>
  <c r="E20" i="1"/>
  <c r="F20" i="1" s="1"/>
  <c r="H17" i="1"/>
  <c r="D21" i="1" l="1"/>
  <c r="G20" i="1"/>
  <c r="E21" i="1"/>
  <c r="F21" i="1" s="1"/>
  <c r="H18" i="1"/>
  <c r="D22" i="1" l="1"/>
  <c r="G21" i="1"/>
  <c r="E22" i="1"/>
  <c r="F22" i="1" s="1"/>
  <c r="H19" i="1"/>
  <c r="D23" i="1" l="1"/>
  <c r="G22" i="1"/>
  <c r="E23" i="1"/>
  <c r="F23" i="1" s="1"/>
  <c r="H20" i="1"/>
  <c r="D24" i="1" l="1"/>
  <c r="G23" i="1"/>
  <c r="E24" i="1"/>
  <c r="F24" i="1" s="1"/>
  <c r="H21" i="1"/>
  <c r="D25" i="1" l="1"/>
  <c r="G24" i="1"/>
  <c r="E25" i="1"/>
  <c r="F25" i="1" s="1"/>
  <c r="H22" i="1"/>
  <c r="D26" i="1" l="1"/>
  <c r="G25" i="1"/>
  <c r="E26" i="1"/>
  <c r="F26" i="1" s="1"/>
  <c r="H23" i="1"/>
  <c r="D27" i="1" l="1"/>
  <c r="G26" i="1"/>
  <c r="E27" i="1"/>
  <c r="F27" i="1" s="1"/>
  <c r="H24" i="1"/>
  <c r="D28" i="1" l="1"/>
  <c r="G27" i="1"/>
  <c r="E28" i="1"/>
  <c r="F28" i="1" s="1"/>
  <c r="H25" i="1"/>
  <c r="D29" i="1" l="1"/>
  <c r="G28" i="1"/>
  <c r="E29" i="1"/>
  <c r="F29" i="1" s="1"/>
  <c r="H26" i="1"/>
  <c r="D30" i="1" l="1"/>
  <c r="G29" i="1"/>
  <c r="E30" i="1"/>
  <c r="F30" i="1" s="1"/>
  <c r="H27" i="1"/>
  <c r="D31" i="1" l="1"/>
  <c r="G30" i="1"/>
  <c r="E31" i="1"/>
  <c r="F31" i="1" s="1"/>
  <c r="H28" i="1"/>
  <c r="D32" i="1" l="1"/>
  <c r="G31" i="1"/>
  <c r="E32" i="1"/>
  <c r="F32" i="1" s="1"/>
  <c r="H29" i="1"/>
  <c r="D33" i="1" l="1"/>
  <c r="G32" i="1"/>
  <c r="E33" i="1"/>
  <c r="F33" i="1" s="1"/>
  <c r="H30" i="1"/>
  <c r="D34" i="1" l="1"/>
  <c r="G33" i="1"/>
  <c r="E34" i="1"/>
  <c r="F34" i="1" s="1"/>
  <c r="H31" i="1"/>
  <c r="D35" i="1" l="1"/>
  <c r="G34" i="1"/>
  <c r="E35" i="1"/>
  <c r="F35" i="1" s="1"/>
  <c r="H32" i="1"/>
  <c r="D36" i="1" l="1"/>
  <c r="G35" i="1"/>
  <c r="E36" i="1"/>
  <c r="F36" i="1" s="1"/>
  <c r="H33" i="1"/>
  <c r="D37" i="1" l="1"/>
  <c r="G36" i="1"/>
  <c r="E37" i="1"/>
  <c r="F37" i="1" s="1"/>
  <c r="H34" i="1"/>
  <c r="D38" i="1" l="1"/>
  <c r="G37" i="1"/>
  <c r="E38" i="1"/>
  <c r="F38" i="1" s="1"/>
  <c r="H35" i="1"/>
  <c r="D39" i="1" l="1"/>
  <c r="G38" i="1"/>
  <c r="E39" i="1"/>
  <c r="F39" i="1" s="1"/>
  <c r="H36" i="1"/>
  <c r="D40" i="1" l="1"/>
  <c r="G39" i="1"/>
  <c r="E40" i="1"/>
  <c r="F40" i="1" s="1"/>
  <c r="H37" i="1"/>
  <c r="G40" i="1" l="1"/>
  <c r="N6" i="1"/>
  <c r="H38" i="1"/>
  <c r="N14" i="1" l="1"/>
  <c r="N12" i="1"/>
  <c r="N8" i="1"/>
  <c r="H39" i="1"/>
  <c r="N20" i="1" l="1"/>
  <c r="N18" i="1"/>
  <c r="H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ADMINISTRA4</author>
  </authors>
  <commentList>
    <comment ref="G5" authorId="0" shapeId="0" xr:uid="{B310A408-A9FC-49C0-B324-F30F80631E05}">
      <text>
        <r>
          <rPr>
            <b/>
            <sz val="9"/>
            <color indexed="81"/>
            <rFont val="Segoe UI"/>
            <charset val="1"/>
          </rPr>
          <t>VALOR DA PARCELA
+ FIXO 0,89%</t>
        </r>
      </text>
    </comment>
    <comment ref="I5" authorId="0" shapeId="0" xr:uid="{4C488CF3-89FA-4001-AFF2-A0B78FAC87EA}">
      <text>
        <r>
          <rPr>
            <b/>
            <sz val="9"/>
            <color indexed="81"/>
            <rFont val="Segoe UI"/>
            <family val="2"/>
          </rPr>
          <t>Quando pago, clique no botão que a planilha se atualiza</t>
        </r>
      </text>
    </comment>
    <comment ref="N5" authorId="0" shapeId="0" xr:uid="{304791B8-4AF4-4BD2-94DE-31F3F4B28BF0}">
      <text>
        <r>
          <rPr>
            <b/>
            <sz val="9"/>
            <color indexed="81"/>
            <rFont val="Segoe UI"/>
            <family val="2"/>
          </rPr>
          <t>Valor da parcela sem juros</t>
        </r>
      </text>
    </comment>
    <comment ref="L10" authorId="0" shapeId="0" xr:uid="{34045B44-8D7D-4318-A7B4-867D58CCC4AF}">
      <text>
        <r>
          <rPr>
            <b/>
            <sz val="9"/>
            <color indexed="81"/>
            <rFont val="Segoe UI"/>
            <family val="2"/>
          </rPr>
          <t>Resumo dos juros fixo de 0,89%</t>
        </r>
      </text>
    </comment>
  </commentList>
</comments>
</file>

<file path=xl/sharedStrings.xml><?xml version="1.0" encoding="utf-8"?>
<sst xmlns="http://schemas.openxmlformats.org/spreadsheetml/2006/main" count="33" uniqueCount="27">
  <si>
    <t>VALOR TOTAL</t>
  </si>
  <si>
    <t>QT PARCELAS</t>
  </si>
  <si>
    <t>VALOR PARCELA</t>
  </si>
  <si>
    <t>DATA</t>
  </si>
  <si>
    <t>Nº</t>
  </si>
  <si>
    <t>CHECK</t>
  </si>
  <si>
    <t>STATUS</t>
  </si>
  <si>
    <t>SALDO DEVEDOR</t>
  </si>
  <si>
    <t>RESUMO</t>
  </si>
  <si>
    <t>PAGO</t>
  </si>
  <si>
    <t>TOTAL</t>
  </si>
  <si>
    <t>VALOR</t>
  </si>
  <si>
    <t>MÊS/ ANO</t>
  </si>
  <si>
    <t>SALDO DEVEDOR
ATUAL</t>
  </si>
  <si>
    <t>A PAGAR</t>
  </si>
  <si>
    <t>QT PARC.</t>
  </si>
  <si>
    <t>TOTAL A SER PAGO</t>
  </si>
  <si>
    <t>TOTAL DE JUROS PAGOS</t>
  </si>
  <si>
    <t>TOTAL DE JUROS A PAGAR</t>
  </si>
  <si>
    <t>TOTAL DE JUROS</t>
  </si>
  <si>
    <t>RESUMO JUROS</t>
  </si>
  <si>
    <t>QT. PARC.</t>
  </si>
  <si>
    <t>DESCRIÇÃO</t>
  </si>
  <si>
    <t>RESUMO DE VALORES A SEREM PAGOS</t>
  </si>
  <si>
    <t>VALORES A PAGAR</t>
  </si>
  <si>
    <t>VALORES PAGOS</t>
  </si>
  <si>
    <t>JUROS FIXO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</si>
</sst>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2" fillId="2" borderId="4" xfId="0" applyFont="1" applyFill="1" applyBorder="1"/>
    <xf numFmtId="0" fontId="2" fillId="2" borderId="3" xfId="0" applyFont="1" applyFill="1" applyBorder="1"/>
    <xf numFmtId="44" fontId="0" fillId="0" borderId="1" xfId="0" applyNumberFormat="1" applyBorder="1"/>
    <xf numFmtId="44" fontId="0" fillId="3" borderId="2" xfId="1" applyFont="1" applyFill="1" applyBorder="1"/>
    <xf numFmtId="0" fontId="0" fillId="3" borderId="2" xfId="0" applyFill="1" applyBorder="1"/>
    <xf numFmtId="44" fontId="0" fillId="3" borderId="1" xfId="0" applyNumberFormat="1" applyFill="1" applyBorder="1"/>
    <xf numFmtId="0" fontId="3" fillId="0" borderId="0" xfId="0" applyFont="1"/>
    <xf numFmtId="44" fontId="0" fillId="3" borderId="1" xfId="1" applyFont="1" applyFill="1" applyBorder="1"/>
    <xf numFmtId="44" fontId="0" fillId="0" borderId="1" xfId="1" applyFont="1" applyBorder="1"/>
    <xf numFmtId="0" fontId="0" fillId="4" borderId="1" xfId="0" applyFill="1" applyBorder="1"/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10" xfId="0" applyFill="1" applyBorder="1"/>
    <xf numFmtId="44" fontId="0" fillId="4" borderId="11" xfId="0" applyNumberFormat="1" applyFill="1" applyBorder="1"/>
    <xf numFmtId="0" fontId="2" fillId="5" borderId="12" xfId="0" applyFont="1" applyFill="1" applyBorder="1"/>
    <xf numFmtId="44" fontId="0" fillId="0" borderId="13" xfId="1" applyFont="1" applyBorder="1"/>
    <xf numFmtId="0" fontId="2" fillId="8" borderId="14" xfId="0" applyFont="1" applyFill="1" applyBorder="1"/>
    <xf numFmtId="0" fontId="0" fillId="4" borderId="15" xfId="0" applyFill="1" applyBorder="1"/>
    <xf numFmtId="44" fontId="0" fillId="4" borderId="16" xfId="1" applyFont="1" applyFill="1" applyBorder="1"/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3" borderId="9" xfId="0" applyFill="1" applyBorder="1"/>
    <xf numFmtId="44" fontId="0" fillId="3" borderId="10" xfId="1" applyFont="1" applyFill="1" applyBorder="1"/>
    <xf numFmtId="44" fontId="0" fillId="3" borderId="10" xfId="0" applyNumberFormat="1" applyFill="1" applyBorder="1"/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3" borderId="12" xfId="0" applyFill="1" applyBorder="1"/>
    <xf numFmtId="0" fontId="0" fillId="4" borderId="13" xfId="0" applyFill="1" applyBorder="1" applyAlignment="1">
      <alignment horizontal="center" vertical="center"/>
    </xf>
    <xf numFmtId="0" fontId="0" fillId="0" borderId="13" xfId="0" applyBorder="1"/>
    <xf numFmtId="14" fontId="0" fillId="3" borderId="10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4" fontId="0" fillId="4" borderId="1" xfId="1" applyFont="1" applyFill="1" applyBorder="1"/>
    <xf numFmtId="14" fontId="0" fillId="3" borderId="10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2" fillId="5" borderId="10" xfId="0" applyFont="1" applyFill="1" applyBorder="1"/>
    <xf numFmtId="0" fontId="2" fillId="5" borderId="11" xfId="0" applyFont="1" applyFill="1" applyBorder="1"/>
    <xf numFmtId="0" fontId="0" fillId="4" borderId="13" xfId="0" applyFill="1" applyBorder="1"/>
    <xf numFmtId="44" fontId="0" fillId="4" borderId="15" xfId="1" applyFont="1" applyFill="1" applyBorder="1"/>
    <xf numFmtId="0" fontId="0" fillId="4" borderId="16" xfId="0" applyFill="1" applyBorder="1"/>
    <xf numFmtId="0" fontId="0" fillId="4" borderId="1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/>
    <xf numFmtId="0" fontId="0" fillId="3" borderId="1" xfId="0" applyFill="1" applyBorder="1"/>
    <xf numFmtId="44" fontId="0" fillId="0" borderId="0" xfId="0" applyNumberFormat="1"/>
  </cellXfs>
  <cellStyles count="2">
    <cellStyle name="Moeda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U$8" lockText="1" noThreeD="1"/>
</file>

<file path=xl/ctrlProps/ctrlProp10.xml><?xml version="1.0" encoding="utf-8"?>
<formControlPr xmlns="http://schemas.microsoft.com/office/spreadsheetml/2009/9/main" objectType="CheckBox" fmlaLink="$U$17" lockText="1" noThreeD="1"/>
</file>

<file path=xl/ctrlProps/ctrlProp11.xml><?xml version="1.0" encoding="utf-8"?>
<formControlPr xmlns="http://schemas.microsoft.com/office/spreadsheetml/2009/9/main" objectType="CheckBox" fmlaLink="$U$18" lockText="1" noThreeD="1"/>
</file>

<file path=xl/ctrlProps/ctrlProp12.xml><?xml version="1.0" encoding="utf-8"?>
<formControlPr xmlns="http://schemas.microsoft.com/office/spreadsheetml/2009/9/main" objectType="CheckBox" fmlaLink="$U$19" lockText="1" noThreeD="1"/>
</file>

<file path=xl/ctrlProps/ctrlProp13.xml><?xml version="1.0" encoding="utf-8"?>
<formControlPr xmlns="http://schemas.microsoft.com/office/spreadsheetml/2009/9/main" objectType="CheckBox" fmlaLink="$U$20" lockText="1" noThreeD="1"/>
</file>

<file path=xl/ctrlProps/ctrlProp14.xml><?xml version="1.0" encoding="utf-8"?>
<formControlPr xmlns="http://schemas.microsoft.com/office/spreadsheetml/2009/9/main" objectType="CheckBox" fmlaLink="$U$21" lockText="1" noThreeD="1"/>
</file>

<file path=xl/ctrlProps/ctrlProp15.xml><?xml version="1.0" encoding="utf-8"?>
<formControlPr xmlns="http://schemas.microsoft.com/office/spreadsheetml/2009/9/main" objectType="CheckBox" fmlaLink="$U$22" lockText="1" noThreeD="1"/>
</file>

<file path=xl/ctrlProps/ctrlProp16.xml><?xml version="1.0" encoding="utf-8"?>
<formControlPr xmlns="http://schemas.microsoft.com/office/spreadsheetml/2009/9/main" objectType="CheckBox" fmlaLink="$U$23" lockText="1" noThreeD="1"/>
</file>

<file path=xl/ctrlProps/ctrlProp17.xml><?xml version="1.0" encoding="utf-8"?>
<formControlPr xmlns="http://schemas.microsoft.com/office/spreadsheetml/2009/9/main" objectType="CheckBox" fmlaLink="$U$24" lockText="1" noThreeD="1"/>
</file>

<file path=xl/ctrlProps/ctrlProp18.xml><?xml version="1.0" encoding="utf-8"?>
<formControlPr xmlns="http://schemas.microsoft.com/office/spreadsheetml/2009/9/main" objectType="CheckBox" fmlaLink="$U$25" lockText="1" noThreeD="1"/>
</file>

<file path=xl/ctrlProps/ctrlProp19.xml><?xml version="1.0" encoding="utf-8"?>
<formControlPr xmlns="http://schemas.microsoft.com/office/spreadsheetml/2009/9/main" objectType="CheckBox" fmlaLink="$U$26" lockText="1" noThreeD="1"/>
</file>

<file path=xl/ctrlProps/ctrlProp2.xml><?xml version="1.0" encoding="utf-8"?>
<formControlPr xmlns="http://schemas.microsoft.com/office/spreadsheetml/2009/9/main" objectType="CheckBox" fmlaLink="$U$9" lockText="1" noThreeD="1"/>
</file>

<file path=xl/ctrlProps/ctrlProp20.xml><?xml version="1.0" encoding="utf-8"?>
<formControlPr xmlns="http://schemas.microsoft.com/office/spreadsheetml/2009/9/main" objectType="CheckBox" fmlaLink="$U$27" lockText="1" noThreeD="1"/>
</file>

<file path=xl/ctrlProps/ctrlProp21.xml><?xml version="1.0" encoding="utf-8"?>
<formControlPr xmlns="http://schemas.microsoft.com/office/spreadsheetml/2009/9/main" objectType="CheckBox" fmlaLink="$U$28" lockText="1" noThreeD="1"/>
</file>

<file path=xl/ctrlProps/ctrlProp22.xml><?xml version="1.0" encoding="utf-8"?>
<formControlPr xmlns="http://schemas.microsoft.com/office/spreadsheetml/2009/9/main" objectType="CheckBox" fmlaLink="$U$29" lockText="1" noThreeD="1"/>
</file>

<file path=xl/ctrlProps/ctrlProp23.xml><?xml version="1.0" encoding="utf-8"?>
<formControlPr xmlns="http://schemas.microsoft.com/office/spreadsheetml/2009/9/main" objectType="CheckBox" fmlaLink="$U$30" lockText="1" noThreeD="1"/>
</file>

<file path=xl/ctrlProps/ctrlProp24.xml><?xml version="1.0" encoding="utf-8"?>
<formControlPr xmlns="http://schemas.microsoft.com/office/spreadsheetml/2009/9/main" objectType="CheckBox" fmlaLink="$U$31" lockText="1" noThreeD="1"/>
</file>

<file path=xl/ctrlProps/ctrlProp25.xml><?xml version="1.0" encoding="utf-8"?>
<formControlPr xmlns="http://schemas.microsoft.com/office/spreadsheetml/2009/9/main" objectType="CheckBox" fmlaLink="$U$32" lockText="1" noThreeD="1"/>
</file>

<file path=xl/ctrlProps/ctrlProp26.xml><?xml version="1.0" encoding="utf-8"?>
<formControlPr xmlns="http://schemas.microsoft.com/office/spreadsheetml/2009/9/main" objectType="CheckBox" fmlaLink="$U$33" lockText="1" noThreeD="1"/>
</file>

<file path=xl/ctrlProps/ctrlProp27.xml><?xml version="1.0" encoding="utf-8"?>
<formControlPr xmlns="http://schemas.microsoft.com/office/spreadsheetml/2009/9/main" objectType="CheckBox" fmlaLink="$U$34" lockText="1" noThreeD="1"/>
</file>

<file path=xl/ctrlProps/ctrlProp28.xml><?xml version="1.0" encoding="utf-8"?>
<formControlPr xmlns="http://schemas.microsoft.com/office/spreadsheetml/2009/9/main" objectType="CheckBox" fmlaLink="$U$35" lockText="1" noThreeD="1"/>
</file>

<file path=xl/ctrlProps/ctrlProp29.xml><?xml version="1.0" encoding="utf-8"?>
<formControlPr xmlns="http://schemas.microsoft.com/office/spreadsheetml/2009/9/main" objectType="CheckBox" fmlaLink="$U$36" lockText="1" noThreeD="1"/>
</file>

<file path=xl/ctrlProps/ctrlProp3.xml><?xml version="1.0" encoding="utf-8"?>
<formControlPr xmlns="http://schemas.microsoft.com/office/spreadsheetml/2009/9/main" objectType="CheckBox" fmlaLink="$U$10" lockText="1" noThreeD="1"/>
</file>

<file path=xl/ctrlProps/ctrlProp30.xml><?xml version="1.0" encoding="utf-8"?>
<formControlPr xmlns="http://schemas.microsoft.com/office/spreadsheetml/2009/9/main" objectType="CheckBox" fmlaLink="$U$37" lockText="1" noThreeD="1"/>
</file>

<file path=xl/ctrlProps/ctrlProp31.xml><?xml version="1.0" encoding="utf-8"?>
<formControlPr xmlns="http://schemas.microsoft.com/office/spreadsheetml/2009/9/main" objectType="CheckBox" fmlaLink="$U$38" lockText="1" noThreeD="1"/>
</file>

<file path=xl/ctrlProps/ctrlProp32.xml><?xml version="1.0" encoding="utf-8"?>
<formControlPr xmlns="http://schemas.microsoft.com/office/spreadsheetml/2009/9/main" objectType="CheckBox" fmlaLink="$U$39" lockText="1" noThreeD="1"/>
</file>

<file path=xl/ctrlProps/ctrlProp33.xml><?xml version="1.0" encoding="utf-8"?>
<formControlPr xmlns="http://schemas.microsoft.com/office/spreadsheetml/2009/9/main" objectType="CheckBox" fmlaLink="$U$40" lockText="1" noThreeD="1"/>
</file>

<file path=xl/ctrlProps/ctrlProp34.xml><?xml version="1.0" encoding="utf-8"?>
<formControlPr xmlns="http://schemas.microsoft.com/office/spreadsheetml/2009/9/main" objectType="CheckBox" fmlaLink="$U$6" lockText="1" noThreeD="1"/>
</file>

<file path=xl/ctrlProps/ctrlProp35.xml><?xml version="1.0" encoding="utf-8"?>
<formControlPr xmlns="http://schemas.microsoft.com/office/spreadsheetml/2009/9/main" objectType="CheckBox" fmlaLink="$U$7" lockText="1" noThreeD="1"/>
</file>

<file path=xl/ctrlProps/ctrlProp4.xml><?xml version="1.0" encoding="utf-8"?>
<formControlPr xmlns="http://schemas.microsoft.com/office/spreadsheetml/2009/9/main" objectType="CheckBox" fmlaLink="$U$11" lockText="1" noThreeD="1"/>
</file>

<file path=xl/ctrlProps/ctrlProp5.xml><?xml version="1.0" encoding="utf-8"?>
<formControlPr xmlns="http://schemas.microsoft.com/office/spreadsheetml/2009/9/main" objectType="CheckBox" fmlaLink="$U$12" lockText="1" noThreeD="1"/>
</file>

<file path=xl/ctrlProps/ctrlProp6.xml><?xml version="1.0" encoding="utf-8"?>
<formControlPr xmlns="http://schemas.microsoft.com/office/spreadsheetml/2009/9/main" objectType="CheckBox" fmlaLink="$U$13" lockText="1" noThreeD="1"/>
</file>

<file path=xl/ctrlProps/ctrlProp7.xml><?xml version="1.0" encoding="utf-8"?>
<formControlPr xmlns="http://schemas.microsoft.com/office/spreadsheetml/2009/9/main" objectType="CheckBox" fmlaLink="$U$14" lockText="1" noThreeD="1"/>
</file>

<file path=xl/ctrlProps/ctrlProp8.xml><?xml version="1.0" encoding="utf-8"?>
<formControlPr xmlns="http://schemas.microsoft.com/office/spreadsheetml/2009/9/main" objectType="CheckBox" fmlaLink="$U$15" lockText="1" noThreeD="1"/>
</file>

<file path=xl/ctrlProps/ctrlProp9.xml><?xml version="1.0" encoding="utf-8"?>
<formControlPr xmlns="http://schemas.microsoft.com/office/spreadsheetml/2009/9/main" objectType="CheckBox" fmlaLink="$U$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4</xdr:row>
          <xdr:rowOff>373075</xdr:rowOff>
        </xdr:from>
        <xdr:to>
          <xdr:col>8</xdr:col>
          <xdr:colOff>416966</xdr:colOff>
          <xdr:row>6</xdr:row>
          <xdr:rowOff>7315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5</xdr:row>
          <xdr:rowOff>182880</xdr:rowOff>
        </xdr:from>
        <xdr:to>
          <xdr:col>8</xdr:col>
          <xdr:colOff>416966</xdr:colOff>
          <xdr:row>7</xdr:row>
          <xdr:rowOff>21946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6</xdr:row>
          <xdr:rowOff>182880</xdr:rowOff>
        </xdr:from>
        <xdr:to>
          <xdr:col>8</xdr:col>
          <xdr:colOff>416966</xdr:colOff>
          <xdr:row>8</xdr:row>
          <xdr:rowOff>7315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7</xdr:row>
          <xdr:rowOff>182880</xdr:rowOff>
        </xdr:from>
        <xdr:to>
          <xdr:col>8</xdr:col>
          <xdr:colOff>416966</xdr:colOff>
          <xdr:row>9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8</xdr:row>
          <xdr:rowOff>182880</xdr:rowOff>
        </xdr:from>
        <xdr:to>
          <xdr:col>8</xdr:col>
          <xdr:colOff>416966</xdr:colOff>
          <xdr:row>10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9</xdr:row>
          <xdr:rowOff>182880</xdr:rowOff>
        </xdr:from>
        <xdr:to>
          <xdr:col>8</xdr:col>
          <xdr:colOff>416966</xdr:colOff>
          <xdr:row>11</xdr:row>
          <xdr:rowOff>7315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10</xdr:row>
          <xdr:rowOff>182880</xdr:rowOff>
        </xdr:from>
        <xdr:to>
          <xdr:col>8</xdr:col>
          <xdr:colOff>416966</xdr:colOff>
          <xdr:row>12</xdr:row>
          <xdr:rowOff>21946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11</xdr:row>
          <xdr:rowOff>182880</xdr:rowOff>
        </xdr:from>
        <xdr:to>
          <xdr:col>8</xdr:col>
          <xdr:colOff>416966</xdr:colOff>
          <xdr:row>13</xdr:row>
          <xdr:rowOff>21946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12</xdr:row>
          <xdr:rowOff>182880</xdr:rowOff>
        </xdr:from>
        <xdr:to>
          <xdr:col>8</xdr:col>
          <xdr:colOff>416966</xdr:colOff>
          <xdr:row>14</xdr:row>
          <xdr:rowOff>7315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13</xdr:row>
          <xdr:rowOff>182880</xdr:rowOff>
        </xdr:from>
        <xdr:to>
          <xdr:col>8</xdr:col>
          <xdr:colOff>416966</xdr:colOff>
          <xdr:row>15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14</xdr:row>
          <xdr:rowOff>182880</xdr:rowOff>
        </xdr:from>
        <xdr:to>
          <xdr:col>8</xdr:col>
          <xdr:colOff>416966</xdr:colOff>
          <xdr:row>16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15</xdr:row>
          <xdr:rowOff>182880</xdr:rowOff>
        </xdr:from>
        <xdr:to>
          <xdr:col>8</xdr:col>
          <xdr:colOff>416966</xdr:colOff>
          <xdr:row>17</xdr:row>
          <xdr:rowOff>7315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16</xdr:row>
          <xdr:rowOff>182880</xdr:rowOff>
        </xdr:from>
        <xdr:to>
          <xdr:col>8</xdr:col>
          <xdr:colOff>416966</xdr:colOff>
          <xdr:row>18</xdr:row>
          <xdr:rowOff>21946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17</xdr:row>
          <xdr:rowOff>182880</xdr:rowOff>
        </xdr:from>
        <xdr:to>
          <xdr:col>8</xdr:col>
          <xdr:colOff>416966</xdr:colOff>
          <xdr:row>19</xdr:row>
          <xdr:rowOff>21946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18</xdr:row>
          <xdr:rowOff>182880</xdr:rowOff>
        </xdr:from>
        <xdr:to>
          <xdr:col>8</xdr:col>
          <xdr:colOff>416966</xdr:colOff>
          <xdr:row>20</xdr:row>
          <xdr:rowOff>7315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19</xdr:row>
          <xdr:rowOff>182880</xdr:rowOff>
        </xdr:from>
        <xdr:to>
          <xdr:col>8</xdr:col>
          <xdr:colOff>416966</xdr:colOff>
          <xdr:row>21</xdr:row>
          <xdr:rowOff>7315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20</xdr:row>
          <xdr:rowOff>182880</xdr:rowOff>
        </xdr:from>
        <xdr:to>
          <xdr:col>8</xdr:col>
          <xdr:colOff>416966</xdr:colOff>
          <xdr:row>22</xdr:row>
          <xdr:rowOff>21946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21</xdr:row>
          <xdr:rowOff>182880</xdr:rowOff>
        </xdr:from>
        <xdr:to>
          <xdr:col>8</xdr:col>
          <xdr:colOff>416966</xdr:colOff>
          <xdr:row>23</xdr:row>
          <xdr:rowOff>21946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22</xdr:row>
          <xdr:rowOff>182880</xdr:rowOff>
        </xdr:from>
        <xdr:to>
          <xdr:col>8</xdr:col>
          <xdr:colOff>416966</xdr:colOff>
          <xdr:row>24</xdr:row>
          <xdr:rowOff>21946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23</xdr:row>
          <xdr:rowOff>182880</xdr:rowOff>
        </xdr:from>
        <xdr:to>
          <xdr:col>8</xdr:col>
          <xdr:colOff>416966</xdr:colOff>
          <xdr:row>25</xdr:row>
          <xdr:rowOff>21946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24</xdr:row>
          <xdr:rowOff>182880</xdr:rowOff>
        </xdr:from>
        <xdr:to>
          <xdr:col>8</xdr:col>
          <xdr:colOff>416966</xdr:colOff>
          <xdr:row>26</xdr:row>
          <xdr:rowOff>21946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25</xdr:row>
          <xdr:rowOff>182880</xdr:rowOff>
        </xdr:from>
        <xdr:to>
          <xdr:col>8</xdr:col>
          <xdr:colOff>416966</xdr:colOff>
          <xdr:row>27</xdr:row>
          <xdr:rowOff>21946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26</xdr:row>
          <xdr:rowOff>182880</xdr:rowOff>
        </xdr:from>
        <xdr:to>
          <xdr:col>8</xdr:col>
          <xdr:colOff>416966</xdr:colOff>
          <xdr:row>28</xdr:row>
          <xdr:rowOff>21946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27</xdr:row>
          <xdr:rowOff>182880</xdr:rowOff>
        </xdr:from>
        <xdr:to>
          <xdr:col>8</xdr:col>
          <xdr:colOff>416966</xdr:colOff>
          <xdr:row>29</xdr:row>
          <xdr:rowOff>21946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28</xdr:row>
          <xdr:rowOff>182880</xdr:rowOff>
        </xdr:from>
        <xdr:to>
          <xdr:col>8</xdr:col>
          <xdr:colOff>416966</xdr:colOff>
          <xdr:row>30</xdr:row>
          <xdr:rowOff>21946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29</xdr:row>
          <xdr:rowOff>182880</xdr:rowOff>
        </xdr:from>
        <xdr:to>
          <xdr:col>8</xdr:col>
          <xdr:colOff>416966</xdr:colOff>
          <xdr:row>31</xdr:row>
          <xdr:rowOff>21946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30</xdr:row>
          <xdr:rowOff>182880</xdr:rowOff>
        </xdr:from>
        <xdr:to>
          <xdr:col>8</xdr:col>
          <xdr:colOff>416966</xdr:colOff>
          <xdr:row>32</xdr:row>
          <xdr:rowOff>21946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31</xdr:row>
          <xdr:rowOff>182880</xdr:rowOff>
        </xdr:from>
        <xdr:to>
          <xdr:col>8</xdr:col>
          <xdr:colOff>416966</xdr:colOff>
          <xdr:row>33</xdr:row>
          <xdr:rowOff>21946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32</xdr:row>
          <xdr:rowOff>182880</xdr:rowOff>
        </xdr:from>
        <xdr:to>
          <xdr:col>8</xdr:col>
          <xdr:colOff>416966</xdr:colOff>
          <xdr:row>34</xdr:row>
          <xdr:rowOff>21946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33</xdr:row>
          <xdr:rowOff>182880</xdr:rowOff>
        </xdr:from>
        <xdr:to>
          <xdr:col>8</xdr:col>
          <xdr:colOff>416966</xdr:colOff>
          <xdr:row>35</xdr:row>
          <xdr:rowOff>21946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34</xdr:row>
          <xdr:rowOff>182880</xdr:rowOff>
        </xdr:from>
        <xdr:to>
          <xdr:col>8</xdr:col>
          <xdr:colOff>416966</xdr:colOff>
          <xdr:row>36</xdr:row>
          <xdr:rowOff>21946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35</xdr:row>
          <xdr:rowOff>182880</xdr:rowOff>
        </xdr:from>
        <xdr:to>
          <xdr:col>8</xdr:col>
          <xdr:colOff>416966</xdr:colOff>
          <xdr:row>37</xdr:row>
          <xdr:rowOff>21946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36</xdr:row>
          <xdr:rowOff>182880</xdr:rowOff>
        </xdr:from>
        <xdr:to>
          <xdr:col>8</xdr:col>
          <xdr:colOff>416966</xdr:colOff>
          <xdr:row>38</xdr:row>
          <xdr:rowOff>21946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37</xdr:row>
          <xdr:rowOff>182880</xdr:rowOff>
        </xdr:from>
        <xdr:to>
          <xdr:col>8</xdr:col>
          <xdr:colOff>416966</xdr:colOff>
          <xdr:row>39</xdr:row>
          <xdr:rowOff>21946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117043</xdr:colOff>
          <xdr:row>38</xdr:row>
          <xdr:rowOff>182880</xdr:rowOff>
        </xdr:from>
        <xdr:to>
          <xdr:col>8</xdr:col>
          <xdr:colOff>416966</xdr:colOff>
          <xdr:row>40</xdr:row>
          <xdr:rowOff>21946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8235-BCDC-4E94-857D-1DDC15D7770C}">
  <dimension ref="A1:U40"/>
  <sheetViews>
    <sheetView tabSelected="1" topLeftCell="C1" workbookViewId="0">
      <selection activeCell="E1" sqref="E1"/>
    </sheetView>
  </sheetViews>
  <sheetFormatPr defaultRowHeight="14.4" x14ac:dyDescent="0.3"/>
  <cols>
    <col min="1" max="1" width="7.09765625" customWidth="1"/>
    <col min="2" max="2" width="16.8984375" bestFit="1" customWidth="1"/>
    <col min="3" max="3" width="15" bestFit="1" customWidth="1"/>
    <col min="4" max="4" width="17.3984375" customWidth="1"/>
    <col min="5" max="5" width="16.8984375" bestFit="1" customWidth="1"/>
    <col min="6" max="7" width="16.8984375" customWidth="1"/>
    <col min="8" max="8" width="16.8984375" bestFit="1" customWidth="1"/>
    <col min="9" max="9" width="6.69921875" customWidth="1"/>
    <col min="10" max="10" width="10.69921875" bestFit="1" customWidth="1"/>
    <col min="11" max="11" width="10.8984375" bestFit="1" customWidth="1"/>
    <col min="12" max="12" width="14" customWidth="1"/>
    <col min="13" max="13" width="9.09765625" bestFit="1" customWidth="1"/>
    <col min="14" max="14" width="16.8984375" bestFit="1" customWidth="1"/>
    <col min="19" max="19" width="12.3984375" bestFit="1" customWidth="1"/>
  </cols>
  <sheetData>
    <row r="1" spans="1:21" x14ac:dyDescent="0.3">
      <c r="B1" s="2" t="s">
        <v>0</v>
      </c>
      <c r="C1" s="2" t="s">
        <v>1</v>
      </c>
      <c r="D1" s="3" t="s">
        <v>2</v>
      </c>
      <c r="F1" s="59" t="s">
        <v>26</v>
      </c>
      <c r="G1" s="60">
        <v>0.17</v>
      </c>
    </row>
    <row r="2" spans="1:21" x14ac:dyDescent="0.3">
      <c r="B2" s="5">
        <v>6500000</v>
      </c>
      <c r="C2" s="6">
        <v>35</v>
      </c>
      <c r="D2" s="7">
        <f>B2/C2</f>
        <v>185714.28571428571</v>
      </c>
    </row>
    <row r="3" spans="1:21" x14ac:dyDescent="0.3">
      <c r="F3" s="61"/>
    </row>
    <row r="4" spans="1:21" ht="15" thickBot="1" x14ac:dyDescent="0.35"/>
    <row r="5" spans="1:21" ht="29.4" thickBot="1" x14ac:dyDescent="0.35">
      <c r="A5" s="23" t="s">
        <v>4</v>
      </c>
      <c r="B5" s="24" t="s">
        <v>3</v>
      </c>
      <c r="C5" s="24" t="s">
        <v>12</v>
      </c>
      <c r="D5" s="24" t="s">
        <v>2</v>
      </c>
      <c r="E5" s="24" t="s">
        <v>7</v>
      </c>
      <c r="F5" s="38" t="str">
        <f>"JUROS FIXO      "
&amp;G1&amp;"%"</f>
        <v>JUROS FIXO      0,17%</v>
      </c>
      <c r="G5" s="38" t="s">
        <v>16</v>
      </c>
      <c r="H5" s="38" t="s">
        <v>13</v>
      </c>
      <c r="I5" s="25" t="s">
        <v>5</v>
      </c>
      <c r="J5" s="24" t="s">
        <v>6</v>
      </c>
      <c r="L5" s="12" t="s">
        <v>8</v>
      </c>
      <c r="M5" s="13" t="s">
        <v>15</v>
      </c>
      <c r="N5" s="14" t="s">
        <v>11</v>
      </c>
    </row>
    <row r="6" spans="1:21" x14ac:dyDescent="0.3">
      <c r="A6" s="26">
        <v>1</v>
      </c>
      <c r="B6" s="40">
        <v>36643</v>
      </c>
      <c r="C6" s="35" t="str">
        <f>TEXT(B6,"MMMM/aaaa")</f>
        <v>abril/2000</v>
      </c>
      <c r="D6" s="27">
        <f>D2</f>
        <v>185714.28571428571</v>
      </c>
      <c r="E6" s="27">
        <f>B2</f>
        <v>6500000</v>
      </c>
      <c r="F6" s="27">
        <f>E6*$G$1%</f>
        <v>11050</v>
      </c>
      <c r="G6" s="27">
        <f>D6+F6</f>
        <v>196764.28571428571</v>
      </c>
      <c r="H6" s="28">
        <f>IF(J6="PAGO",B2-D6,B2)</f>
        <v>6500000</v>
      </c>
      <c r="I6" s="16"/>
      <c r="J6" s="29" t="str">
        <f>IF(U6=TRUE,"PAGO","A PAGAR")</f>
        <v>A PAGAR</v>
      </c>
      <c r="L6" s="15" t="s">
        <v>10</v>
      </c>
      <c r="M6" s="16">
        <f>COUNT(A6:A40)</f>
        <v>35</v>
      </c>
      <c r="N6" s="17">
        <f>SUM(D6:D40)</f>
        <v>6499999.9999999991</v>
      </c>
      <c r="U6" s="8" t="b">
        <v>0</v>
      </c>
    </row>
    <row r="7" spans="1:21" x14ac:dyDescent="0.3">
      <c r="A7" s="30">
        <v>2</v>
      </c>
      <c r="B7" s="41">
        <v>36673</v>
      </c>
      <c r="C7" s="36" t="str">
        <f t="shared" ref="C7:C40" si="0">TEXT(B7,"MMMM/aaaa")</f>
        <v>maio/2000</v>
      </c>
      <c r="D7" s="10">
        <f t="shared" ref="D7:D12" si="1">D6</f>
        <v>185714.28571428571</v>
      </c>
      <c r="E7" s="10">
        <f>E6-D7</f>
        <v>6314285.7142857146</v>
      </c>
      <c r="F7" s="10">
        <f t="shared" ref="F7:F40" si="2">E7*$G$1%</f>
        <v>10734.285714285716</v>
      </c>
      <c r="G7" s="10">
        <f t="shared" ref="G7:G40" si="3">D7+F7</f>
        <v>196448.57142857142</v>
      </c>
      <c r="H7" s="4">
        <f t="shared" ref="H7:H40" si="4">IF(J7="PAGO",H6-D7,H6)</f>
        <v>6500000</v>
      </c>
      <c r="I7" s="1"/>
      <c r="J7" s="31" t="str">
        <f t="shared" ref="J7:J40" si="5">IF(U7=TRUE,"PAGO","A PAGAR")</f>
        <v>A PAGAR</v>
      </c>
      <c r="L7" s="18" t="s">
        <v>9</v>
      </c>
      <c r="M7" s="1">
        <f>COUNTIF(J6:J40,L7)</f>
        <v>0</v>
      </c>
      <c r="N7" s="19">
        <f>SUMIF(J6:J40,L7,D6:D40)</f>
        <v>0</v>
      </c>
      <c r="U7" s="8" t="b">
        <v>0</v>
      </c>
    </row>
    <row r="8" spans="1:21" ht="15" thickBot="1" x14ac:dyDescent="0.35">
      <c r="A8" s="32">
        <v>3</v>
      </c>
      <c r="B8" s="42">
        <v>36704</v>
      </c>
      <c r="C8" s="37" t="str">
        <f t="shared" si="0"/>
        <v>junho/2000</v>
      </c>
      <c r="D8" s="9">
        <f t="shared" si="1"/>
        <v>185714.28571428571</v>
      </c>
      <c r="E8" s="9">
        <f>E7-D8</f>
        <v>6128571.4285714291</v>
      </c>
      <c r="F8" s="9">
        <f t="shared" si="2"/>
        <v>10418.571428571429</v>
      </c>
      <c r="G8" s="9">
        <f t="shared" si="3"/>
        <v>196132.85714285713</v>
      </c>
      <c r="H8" s="7">
        <f t="shared" si="4"/>
        <v>6500000</v>
      </c>
      <c r="I8" s="11"/>
      <c r="J8" s="33" t="str">
        <f t="shared" si="5"/>
        <v>A PAGAR</v>
      </c>
      <c r="L8" s="20" t="s">
        <v>14</v>
      </c>
      <c r="M8" s="21">
        <f>COUNTIF(J6:J40,L8)</f>
        <v>35</v>
      </c>
      <c r="N8" s="22">
        <f>SUMIF(J6:J40,L8,D6:D40)</f>
        <v>6499999.9999999991</v>
      </c>
      <c r="U8" s="8" t="b">
        <v>0</v>
      </c>
    </row>
    <row r="9" spans="1:21" ht="15" thickBot="1" x14ac:dyDescent="0.35">
      <c r="A9" s="30">
        <v>4</v>
      </c>
      <c r="B9" s="41">
        <v>36734</v>
      </c>
      <c r="C9" s="36" t="str">
        <f t="shared" si="0"/>
        <v>julho/2000</v>
      </c>
      <c r="D9" s="10">
        <f t="shared" si="1"/>
        <v>185714.28571428571</v>
      </c>
      <c r="E9" s="10">
        <f>E8-D9</f>
        <v>5942857.1428571437</v>
      </c>
      <c r="F9" s="10">
        <f t="shared" si="2"/>
        <v>10102.857142857145</v>
      </c>
      <c r="G9" s="10">
        <f t="shared" si="3"/>
        <v>195817.14285714284</v>
      </c>
      <c r="H9" s="4">
        <f t="shared" si="4"/>
        <v>6500000</v>
      </c>
      <c r="I9" s="1"/>
      <c r="J9" s="31" t="str">
        <f t="shared" si="5"/>
        <v>A PAGAR</v>
      </c>
      <c r="U9" s="8" t="b">
        <v>0</v>
      </c>
    </row>
    <row r="10" spans="1:21" ht="15" thickBot="1" x14ac:dyDescent="0.35">
      <c r="A10" s="32">
        <v>5</v>
      </c>
      <c r="B10" s="42">
        <v>36765</v>
      </c>
      <c r="C10" s="37" t="str">
        <f t="shared" si="0"/>
        <v>agosto/2000</v>
      </c>
      <c r="D10" s="9">
        <f t="shared" si="1"/>
        <v>185714.28571428571</v>
      </c>
      <c r="E10" s="9">
        <f>E9-D10</f>
        <v>5757142.8571428582</v>
      </c>
      <c r="F10" s="9">
        <f t="shared" si="2"/>
        <v>9787.1428571428605</v>
      </c>
      <c r="G10" s="9">
        <f t="shared" si="3"/>
        <v>195501.42857142858</v>
      </c>
      <c r="H10" s="7">
        <f t="shared" si="4"/>
        <v>6500000</v>
      </c>
      <c r="I10" s="11"/>
      <c r="J10" s="33" t="str">
        <f t="shared" si="5"/>
        <v>A PAGAR</v>
      </c>
      <c r="L10" s="52" t="s">
        <v>20</v>
      </c>
      <c r="M10" s="53"/>
      <c r="N10" s="53"/>
      <c r="O10" s="54"/>
      <c r="U10" s="8" t="b">
        <v>0</v>
      </c>
    </row>
    <row r="11" spans="1:21" x14ac:dyDescent="0.3">
      <c r="A11" s="30">
        <v>6</v>
      </c>
      <c r="B11" s="41">
        <v>36796</v>
      </c>
      <c r="C11" s="36" t="str">
        <f t="shared" si="0"/>
        <v>setembro/2000</v>
      </c>
      <c r="D11" s="10">
        <f t="shared" si="1"/>
        <v>185714.28571428571</v>
      </c>
      <c r="E11" s="10">
        <f t="shared" ref="E11:E40" si="6">E10-D11</f>
        <v>5571428.5714285728</v>
      </c>
      <c r="F11" s="10">
        <f t="shared" si="2"/>
        <v>9471.4285714285743</v>
      </c>
      <c r="G11" s="10">
        <f t="shared" si="3"/>
        <v>195185.71428571429</v>
      </c>
      <c r="H11" s="4">
        <f t="shared" si="4"/>
        <v>6500000</v>
      </c>
      <c r="I11" s="1"/>
      <c r="J11" s="31" t="str">
        <f t="shared" si="5"/>
        <v>A PAGAR</v>
      </c>
      <c r="L11" s="55" t="s">
        <v>22</v>
      </c>
      <c r="M11" s="56"/>
      <c r="N11" s="43" t="s">
        <v>11</v>
      </c>
      <c r="O11" s="44" t="s">
        <v>21</v>
      </c>
      <c r="U11" s="8" t="b">
        <v>0</v>
      </c>
    </row>
    <row r="12" spans="1:21" x14ac:dyDescent="0.3">
      <c r="A12" s="32">
        <v>7</v>
      </c>
      <c r="B12" s="42">
        <v>36826</v>
      </c>
      <c r="C12" s="37" t="str">
        <f t="shared" si="0"/>
        <v>outubro/2000</v>
      </c>
      <c r="D12" s="9">
        <f t="shared" si="1"/>
        <v>185714.28571428571</v>
      </c>
      <c r="E12" s="9">
        <f t="shared" si="6"/>
        <v>5385714.2857142873</v>
      </c>
      <c r="F12" s="9">
        <f t="shared" si="2"/>
        <v>9155.7142857142899</v>
      </c>
      <c r="G12" s="9">
        <f t="shared" si="3"/>
        <v>194870</v>
      </c>
      <c r="H12" s="7">
        <f t="shared" si="4"/>
        <v>6500000</v>
      </c>
      <c r="I12" s="11"/>
      <c r="J12" s="33" t="str">
        <f t="shared" si="5"/>
        <v>A PAGAR</v>
      </c>
      <c r="L12" s="48" t="s">
        <v>18</v>
      </c>
      <c r="M12" s="49"/>
      <c r="N12" s="39">
        <f>SUMIF($J$6:$J$40,"A PAGAR",$F$6:$F$40)</f>
        <v>198900.00000000015</v>
      </c>
      <c r="O12" s="45">
        <f>COUNTIF(J6:J40,"A PAGAR")</f>
        <v>35</v>
      </c>
      <c r="U12" s="8" t="b">
        <v>0</v>
      </c>
    </row>
    <row r="13" spans="1:21" x14ac:dyDescent="0.3">
      <c r="A13" s="30">
        <v>8</v>
      </c>
      <c r="B13" s="41">
        <v>36857</v>
      </c>
      <c r="C13" s="36" t="str">
        <f t="shared" si="0"/>
        <v>novembro/2000</v>
      </c>
      <c r="D13" s="10">
        <f t="shared" ref="D13:D40" si="7">D12</f>
        <v>185714.28571428571</v>
      </c>
      <c r="E13" s="10">
        <f t="shared" si="6"/>
        <v>5200000.0000000019</v>
      </c>
      <c r="F13" s="10">
        <f t="shared" si="2"/>
        <v>8840.0000000000036</v>
      </c>
      <c r="G13" s="10">
        <f t="shared" si="3"/>
        <v>194554.28571428571</v>
      </c>
      <c r="H13" s="4">
        <f t="shared" si="4"/>
        <v>6500000</v>
      </c>
      <c r="I13" s="1"/>
      <c r="J13" s="31" t="str">
        <f t="shared" si="5"/>
        <v>A PAGAR</v>
      </c>
      <c r="L13" s="57" t="s">
        <v>17</v>
      </c>
      <c r="M13" s="58"/>
      <c r="N13" s="10">
        <f>SUMIF($J$6:$J$40,"PAGO",$F$6:$F$40)</f>
        <v>0</v>
      </c>
      <c r="O13" s="34">
        <f>COUNTIF(J6:J40,"PAGO")</f>
        <v>0</v>
      </c>
      <c r="U13" s="8" t="b">
        <v>0</v>
      </c>
    </row>
    <row r="14" spans="1:21" ht="15" thickBot="1" x14ac:dyDescent="0.35">
      <c r="A14" s="32">
        <v>9</v>
      </c>
      <c r="B14" s="42">
        <v>36887</v>
      </c>
      <c r="C14" s="37" t="str">
        <f t="shared" si="0"/>
        <v>dezembro/2000</v>
      </c>
      <c r="D14" s="9">
        <f t="shared" si="7"/>
        <v>185714.28571428571</v>
      </c>
      <c r="E14" s="9">
        <f t="shared" si="6"/>
        <v>5014285.7142857164</v>
      </c>
      <c r="F14" s="9">
        <f t="shared" si="2"/>
        <v>8524.2857142857192</v>
      </c>
      <c r="G14" s="9">
        <f t="shared" si="3"/>
        <v>194238.57142857142</v>
      </c>
      <c r="H14" s="7">
        <f t="shared" si="4"/>
        <v>6500000</v>
      </c>
      <c r="I14" s="11"/>
      <c r="J14" s="33" t="str">
        <f t="shared" si="5"/>
        <v>A PAGAR</v>
      </c>
      <c r="L14" s="50" t="s">
        <v>19</v>
      </c>
      <c r="M14" s="51"/>
      <c r="N14" s="46">
        <f>SUM($F$6:$F$40)</f>
        <v>198900.00000000015</v>
      </c>
      <c r="O14" s="47">
        <f>COUNTA(J6:J40)</f>
        <v>35</v>
      </c>
      <c r="U14" s="8" t="b">
        <v>0</v>
      </c>
    </row>
    <row r="15" spans="1:21" ht="15" thickBot="1" x14ac:dyDescent="0.35">
      <c r="A15" s="30">
        <v>10</v>
      </c>
      <c r="B15" s="41">
        <v>36918</v>
      </c>
      <c r="C15" s="36" t="str">
        <f t="shared" si="0"/>
        <v>janeiro/2001</v>
      </c>
      <c r="D15" s="10">
        <f t="shared" si="7"/>
        <v>185714.28571428571</v>
      </c>
      <c r="E15" s="10">
        <f t="shared" si="6"/>
        <v>4828571.428571431</v>
      </c>
      <c r="F15" s="10">
        <f t="shared" si="2"/>
        <v>8208.571428571433</v>
      </c>
      <c r="G15" s="10">
        <f t="shared" si="3"/>
        <v>193922.85714285713</v>
      </c>
      <c r="H15" s="4">
        <f t="shared" si="4"/>
        <v>6500000</v>
      </c>
      <c r="I15" s="1"/>
      <c r="J15" s="31" t="str">
        <f t="shared" si="5"/>
        <v>A PAGAR</v>
      </c>
      <c r="U15" s="8" t="b">
        <v>0</v>
      </c>
    </row>
    <row r="16" spans="1:21" ht="15" thickBot="1" x14ac:dyDescent="0.35">
      <c r="A16" s="32">
        <v>11</v>
      </c>
      <c r="B16" s="42">
        <v>36949</v>
      </c>
      <c r="C16" s="37" t="str">
        <f t="shared" si="0"/>
        <v>fevereiro/2001</v>
      </c>
      <c r="D16" s="9">
        <f t="shared" si="7"/>
        <v>185714.28571428571</v>
      </c>
      <c r="E16" s="9">
        <f t="shared" si="6"/>
        <v>4642857.1428571455</v>
      </c>
      <c r="F16" s="9">
        <f t="shared" si="2"/>
        <v>7892.8571428571477</v>
      </c>
      <c r="G16" s="9">
        <f t="shared" si="3"/>
        <v>193607.14285714287</v>
      </c>
      <c r="H16" s="7">
        <f t="shared" si="4"/>
        <v>6500000</v>
      </c>
      <c r="I16" s="11"/>
      <c r="J16" s="33" t="str">
        <f t="shared" si="5"/>
        <v>A PAGAR</v>
      </c>
      <c r="L16" s="52" t="s">
        <v>23</v>
      </c>
      <c r="M16" s="53"/>
      <c r="N16" s="53"/>
      <c r="O16" s="54"/>
      <c r="U16" s="8" t="b">
        <v>0</v>
      </c>
    </row>
    <row r="17" spans="1:21" x14ac:dyDescent="0.3">
      <c r="A17" s="30">
        <v>12</v>
      </c>
      <c r="B17" s="41">
        <v>36977</v>
      </c>
      <c r="C17" s="36" t="str">
        <f t="shared" si="0"/>
        <v>março/2001</v>
      </c>
      <c r="D17" s="10">
        <f t="shared" si="7"/>
        <v>185714.28571428571</v>
      </c>
      <c r="E17" s="10">
        <f t="shared" si="6"/>
        <v>4457142.8571428601</v>
      </c>
      <c r="F17" s="10">
        <f t="shared" si="2"/>
        <v>7577.1428571428623</v>
      </c>
      <c r="G17" s="10">
        <f t="shared" si="3"/>
        <v>193291.42857142858</v>
      </c>
      <c r="H17" s="4">
        <f t="shared" si="4"/>
        <v>6500000</v>
      </c>
      <c r="I17" s="1"/>
      <c r="J17" s="31" t="str">
        <f t="shared" si="5"/>
        <v>A PAGAR</v>
      </c>
      <c r="L17" s="55" t="s">
        <v>22</v>
      </c>
      <c r="M17" s="56"/>
      <c r="N17" s="43" t="s">
        <v>11</v>
      </c>
      <c r="O17" s="44" t="s">
        <v>21</v>
      </c>
      <c r="U17" s="8" t="b">
        <v>0</v>
      </c>
    </row>
    <row r="18" spans="1:21" x14ac:dyDescent="0.3">
      <c r="A18" s="32">
        <v>13</v>
      </c>
      <c r="B18" s="42">
        <v>37008</v>
      </c>
      <c r="C18" s="37" t="str">
        <f t="shared" si="0"/>
        <v>abril/2001</v>
      </c>
      <c r="D18" s="9">
        <f t="shared" si="7"/>
        <v>185714.28571428571</v>
      </c>
      <c r="E18" s="9">
        <f t="shared" si="6"/>
        <v>4271428.5714285746</v>
      </c>
      <c r="F18" s="9">
        <f t="shared" si="2"/>
        <v>7261.428571428577</v>
      </c>
      <c r="G18" s="9">
        <f t="shared" si="3"/>
        <v>192975.71428571429</v>
      </c>
      <c r="H18" s="7">
        <f t="shared" si="4"/>
        <v>6500000</v>
      </c>
      <c r="I18" s="11"/>
      <c r="J18" s="33" t="str">
        <f t="shared" si="5"/>
        <v>A PAGAR</v>
      </c>
      <c r="L18" s="48" t="s">
        <v>24</v>
      </c>
      <c r="M18" s="49"/>
      <c r="N18" s="39">
        <f>SUMIF($J$6:$J$40,"A PAGAR",$G$6:$G$40)</f>
        <v>6698900</v>
      </c>
      <c r="O18" s="45">
        <f>COUNTIF(J6:J40,"A PAGAR")</f>
        <v>35</v>
      </c>
      <c r="U18" s="8" t="b">
        <v>0</v>
      </c>
    </row>
    <row r="19" spans="1:21" x14ac:dyDescent="0.3">
      <c r="A19" s="30">
        <v>14</v>
      </c>
      <c r="B19" s="41">
        <v>37038</v>
      </c>
      <c r="C19" s="36" t="str">
        <f t="shared" si="0"/>
        <v>maio/2001</v>
      </c>
      <c r="D19" s="10">
        <f t="shared" si="7"/>
        <v>185714.28571428571</v>
      </c>
      <c r="E19" s="10">
        <f t="shared" si="6"/>
        <v>4085714.2857142887</v>
      </c>
      <c r="F19" s="10">
        <f t="shared" si="2"/>
        <v>6945.7142857142917</v>
      </c>
      <c r="G19" s="10">
        <f t="shared" si="3"/>
        <v>192660</v>
      </c>
      <c r="H19" s="4">
        <f t="shared" si="4"/>
        <v>6500000</v>
      </c>
      <c r="I19" s="1"/>
      <c r="J19" s="31" t="str">
        <f t="shared" si="5"/>
        <v>A PAGAR</v>
      </c>
      <c r="L19" s="57" t="s">
        <v>25</v>
      </c>
      <c r="M19" s="58"/>
      <c r="N19" s="10">
        <f>SUMIF($J$6:$J$40,"PAGO",$G$6:$G$40)</f>
        <v>0</v>
      </c>
      <c r="O19" s="34">
        <f>COUNTIF(J6:J40,"PAGO")</f>
        <v>0</v>
      </c>
      <c r="U19" s="8" t="b">
        <v>0</v>
      </c>
    </row>
    <row r="20" spans="1:21" ht="15" thickBot="1" x14ac:dyDescent="0.35">
      <c r="A20" s="32">
        <v>15</v>
      </c>
      <c r="B20" s="42">
        <v>37069</v>
      </c>
      <c r="C20" s="37" t="str">
        <f t="shared" si="0"/>
        <v>junho/2001</v>
      </c>
      <c r="D20" s="9">
        <f t="shared" si="7"/>
        <v>185714.28571428571</v>
      </c>
      <c r="E20" s="9">
        <f t="shared" si="6"/>
        <v>3900000.0000000028</v>
      </c>
      <c r="F20" s="9">
        <f t="shared" si="2"/>
        <v>6630.0000000000055</v>
      </c>
      <c r="G20" s="9">
        <f t="shared" si="3"/>
        <v>192344.28571428571</v>
      </c>
      <c r="H20" s="7">
        <f t="shared" si="4"/>
        <v>6500000</v>
      </c>
      <c r="I20" s="11"/>
      <c r="J20" s="33" t="str">
        <f t="shared" si="5"/>
        <v>A PAGAR</v>
      </c>
      <c r="L20" s="50" t="s">
        <v>10</v>
      </c>
      <c r="M20" s="51"/>
      <c r="N20" s="46">
        <f>SUM(G6:G40)</f>
        <v>6698900</v>
      </c>
      <c r="O20" s="47">
        <f>COUNTA(J6:J40)</f>
        <v>35</v>
      </c>
      <c r="U20" s="8" t="b">
        <v>0</v>
      </c>
    </row>
    <row r="21" spans="1:21" x14ac:dyDescent="0.3">
      <c r="A21" s="30">
        <v>16</v>
      </c>
      <c r="B21" s="41">
        <v>37099</v>
      </c>
      <c r="C21" s="36" t="str">
        <f t="shared" si="0"/>
        <v>julho/2001</v>
      </c>
      <c r="D21" s="10">
        <f t="shared" si="7"/>
        <v>185714.28571428571</v>
      </c>
      <c r="E21" s="10">
        <f t="shared" si="6"/>
        <v>3714285.7142857169</v>
      </c>
      <c r="F21" s="10">
        <f t="shared" si="2"/>
        <v>6314.2857142857192</v>
      </c>
      <c r="G21" s="10">
        <f t="shared" si="3"/>
        <v>192028.57142857142</v>
      </c>
      <c r="H21" s="4">
        <f t="shared" si="4"/>
        <v>6500000</v>
      </c>
      <c r="I21" s="1"/>
      <c r="J21" s="31" t="str">
        <f t="shared" si="5"/>
        <v>A PAGAR</v>
      </c>
      <c r="U21" s="8" t="b">
        <v>0</v>
      </c>
    </row>
    <row r="22" spans="1:21" x14ac:dyDescent="0.3">
      <c r="A22" s="32">
        <v>17</v>
      </c>
      <c r="B22" s="42">
        <v>37130</v>
      </c>
      <c r="C22" s="37" t="str">
        <f t="shared" si="0"/>
        <v>agosto/2001</v>
      </c>
      <c r="D22" s="9">
        <f t="shared" si="7"/>
        <v>185714.28571428571</v>
      </c>
      <c r="E22" s="9">
        <f t="shared" si="6"/>
        <v>3528571.428571431</v>
      </c>
      <c r="F22" s="9">
        <f t="shared" si="2"/>
        <v>5998.571428571433</v>
      </c>
      <c r="G22" s="9">
        <f t="shared" si="3"/>
        <v>191712.85714285713</v>
      </c>
      <c r="H22" s="7">
        <f t="shared" si="4"/>
        <v>6500000</v>
      </c>
      <c r="I22" s="11"/>
      <c r="J22" s="33" t="str">
        <f t="shared" si="5"/>
        <v>A PAGAR</v>
      </c>
      <c r="U22" s="8" t="b">
        <v>0</v>
      </c>
    </row>
    <row r="23" spans="1:21" x14ac:dyDescent="0.3">
      <c r="A23" s="30">
        <v>18</v>
      </c>
      <c r="B23" s="41">
        <v>37161</v>
      </c>
      <c r="C23" s="36" t="str">
        <f t="shared" si="0"/>
        <v>setembro/2001</v>
      </c>
      <c r="D23" s="10">
        <f t="shared" si="7"/>
        <v>185714.28571428571</v>
      </c>
      <c r="E23" s="10">
        <f t="shared" si="6"/>
        <v>3342857.1428571451</v>
      </c>
      <c r="F23" s="10">
        <f t="shared" si="2"/>
        <v>5682.8571428571468</v>
      </c>
      <c r="G23" s="10">
        <f t="shared" si="3"/>
        <v>191397.14285714287</v>
      </c>
      <c r="H23" s="4">
        <f t="shared" si="4"/>
        <v>6500000</v>
      </c>
      <c r="I23" s="1"/>
      <c r="J23" s="31" t="str">
        <f t="shared" si="5"/>
        <v>A PAGAR</v>
      </c>
      <c r="U23" s="8" t="b">
        <v>0</v>
      </c>
    </row>
    <row r="24" spans="1:21" x14ac:dyDescent="0.3">
      <c r="A24" s="32">
        <v>19</v>
      </c>
      <c r="B24" s="42">
        <v>37191</v>
      </c>
      <c r="C24" s="37" t="str">
        <f t="shared" si="0"/>
        <v>outubro/2001</v>
      </c>
      <c r="D24" s="9">
        <f t="shared" si="7"/>
        <v>185714.28571428571</v>
      </c>
      <c r="E24" s="9">
        <f t="shared" si="6"/>
        <v>3157142.8571428591</v>
      </c>
      <c r="F24" s="9">
        <f t="shared" si="2"/>
        <v>5367.1428571428605</v>
      </c>
      <c r="G24" s="9">
        <f t="shared" si="3"/>
        <v>191081.42857142858</v>
      </c>
      <c r="H24" s="7">
        <f t="shared" si="4"/>
        <v>6500000</v>
      </c>
      <c r="I24" s="11"/>
      <c r="J24" s="33" t="str">
        <f t="shared" si="5"/>
        <v>A PAGAR</v>
      </c>
      <c r="U24" s="8" t="b">
        <v>0</v>
      </c>
    </row>
    <row r="25" spans="1:21" x14ac:dyDescent="0.3">
      <c r="A25" s="30">
        <v>20</v>
      </c>
      <c r="B25" s="41">
        <v>37222</v>
      </c>
      <c r="C25" s="36" t="str">
        <f t="shared" si="0"/>
        <v>novembro/2001</v>
      </c>
      <c r="D25" s="10">
        <f t="shared" si="7"/>
        <v>185714.28571428571</v>
      </c>
      <c r="E25" s="10">
        <f t="shared" si="6"/>
        <v>2971428.5714285732</v>
      </c>
      <c r="F25" s="10">
        <f t="shared" si="2"/>
        <v>5051.4285714285752</v>
      </c>
      <c r="G25" s="10">
        <f t="shared" si="3"/>
        <v>190765.71428571429</v>
      </c>
      <c r="H25" s="4">
        <f t="shared" si="4"/>
        <v>6500000</v>
      </c>
      <c r="I25" s="1"/>
      <c r="J25" s="31" t="str">
        <f t="shared" si="5"/>
        <v>A PAGAR</v>
      </c>
      <c r="U25" s="8" t="b">
        <v>0</v>
      </c>
    </row>
    <row r="26" spans="1:21" x14ac:dyDescent="0.3">
      <c r="A26" s="32">
        <v>21</v>
      </c>
      <c r="B26" s="42">
        <v>37252</v>
      </c>
      <c r="C26" s="37" t="str">
        <f t="shared" si="0"/>
        <v>dezembro/2001</v>
      </c>
      <c r="D26" s="9">
        <f t="shared" si="7"/>
        <v>185714.28571428571</v>
      </c>
      <c r="E26" s="9">
        <f t="shared" si="6"/>
        <v>2785714.2857142873</v>
      </c>
      <c r="F26" s="9">
        <f t="shared" si="2"/>
        <v>4735.714285714289</v>
      </c>
      <c r="G26" s="9">
        <f t="shared" si="3"/>
        <v>190450</v>
      </c>
      <c r="H26" s="7">
        <f t="shared" si="4"/>
        <v>6500000</v>
      </c>
      <c r="I26" s="11"/>
      <c r="J26" s="33" t="str">
        <f t="shared" si="5"/>
        <v>A PAGAR</v>
      </c>
      <c r="U26" s="8" t="b">
        <v>0</v>
      </c>
    </row>
    <row r="27" spans="1:21" x14ac:dyDescent="0.3">
      <c r="A27" s="30">
        <v>22</v>
      </c>
      <c r="B27" s="41">
        <v>37283</v>
      </c>
      <c r="C27" s="36" t="str">
        <f t="shared" si="0"/>
        <v>janeiro/2002</v>
      </c>
      <c r="D27" s="10">
        <f t="shared" si="7"/>
        <v>185714.28571428571</v>
      </c>
      <c r="E27" s="10">
        <f t="shared" si="6"/>
        <v>2600000.0000000014</v>
      </c>
      <c r="F27" s="10">
        <f t="shared" si="2"/>
        <v>4420.0000000000027</v>
      </c>
      <c r="G27" s="10">
        <f t="shared" si="3"/>
        <v>190134.28571428571</v>
      </c>
      <c r="H27" s="4">
        <f t="shared" si="4"/>
        <v>6500000</v>
      </c>
      <c r="I27" s="1"/>
      <c r="J27" s="31" t="str">
        <f t="shared" si="5"/>
        <v>A PAGAR</v>
      </c>
      <c r="U27" s="8" t="b">
        <v>0</v>
      </c>
    </row>
    <row r="28" spans="1:21" x14ac:dyDescent="0.3">
      <c r="A28" s="32">
        <v>23</v>
      </c>
      <c r="B28" s="42">
        <v>37314</v>
      </c>
      <c r="C28" s="37" t="str">
        <f t="shared" si="0"/>
        <v>fevereiro/2002</v>
      </c>
      <c r="D28" s="9">
        <f t="shared" si="7"/>
        <v>185714.28571428571</v>
      </c>
      <c r="E28" s="9">
        <f t="shared" si="6"/>
        <v>2414285.7142857155</v>
      </c>
      <c r="F28" s="9">
        <f t="shared" si="2"/>
        <v>4104.2857142857165</v>
      </c>
      <c r="G28" s="9">
        <f t="shared" si="3"/>
        <v>189818.57142857142</v>
      </c>
      <c r="H28" s="7">
        <f t="shared" si="4"/>
        <v>6500000</v>
      </c>
      <c r="I28" s="11"/>
      <c r="J28" s="33" t="str">
        <f t="shared" si="5"/>
        <v>A PAGAR</v>
      </c>
      <c r="U28" s="8" t="b">
        <v>0</v>
      </c>
    </row>
    <row r="29" spans="1:21" x14ac:dyDescent="0.3">
      <c r="A29" s="30">
        <v>24</v>
      </c>
      <c r="B29" s="41">
        <v>37342</v>
      </c>
      <c r="C29" s="36" t="str">
        <f t="shared" si="0"/>
        <v>março/2002</v>
      </c>
      <c r="D29" s="10">
        <f t="shared" si="7"/>
        <v>185714.28571428571</v>
      </c>
      <c r="E29" s="10">
        <f t="shared" si="6"/>
        <v>2228571.4285714296</v>
      </c>
      <c r="F29" s="10">
        <f t="shared" si="2"/>
        <v>3788.5714285714307</v>
      </c>
      <c r="G29" s="10">
        <f t="shared" si="3"/>
        <v>189502.85714285713</v>
      </c>
      <c r="H29" s="4">
        <f t="shared" si="4"/>
        <v>6500000</v>
      </c>
      <c r="I29" s="1"/>
      <c r="J29" s="31" t="str">
        <f t="shared" si="5"/>
        <v>A PAGAR</v>
      </c>
      <c r="U29" s="8" t="b">
        <v>0</v>
      </c>
    </row>
    <row r="30" spans="1:21" x14ac:dyDescent="0.3">
      <c r="A30" s="32">
        <v>25</v>
      </c>
      <c r="B30" s="42">
        <v>37373</v>
      </c>
      <c r="C30" s="37" t="str">
        <f t="shared" si="0"/>
        <v>abril/2002</v>
      </c>
      <c r="D30" s="9">
        <f t="shared" si="7"/>
        <v>185714.28571428571</v>
      </c>
      <c r="E30" s="9">
        <f t="shared" si="6"/>
        <v>2042857.1428571439</v>
      </c>
      <c r="F30" s="9">
        <f t="shared" si="2"/>
        <v>3472.8571428571449</v>
      </c>
      <c r="G30" s="9">
        <f t="shared" si="3"/>
        <v>189187.14285714284</v>
      </c>
      <c r="H30" s="7">
        <f t="shared" si="4"/>
        <v>6500000</v>
      </c>
      <c r="I30" s="11"/>
      <c r="J30" s="33" t="str">
        <f t="shared" si="5"/>
        <v>A PAGAR</v>
      </c>
      <c r="U30" s="8" t="b">
        <v>0</v>
      </c>
    </row>
    <row r="31" spans="1:21" x14ac:dyDescent="0.3">
      <c r="A31" s="30">
        <v>26</v>
      </c>
      <c r="B31" s="41">
        <v>37403</v>
      </c>
      <c r="C31" s="36" t="str">
        <f t="shared" si="0"/>
        <v>maio/2002</v>
      </c>
      <c r="D31" s="10">
        <f t="shared" si="7"/>
        <v>185714.28571428571</v>
      </c>
      <c r="E31" s="10">
        <f t="shared" si="6"/>
        <v>1857142.8571428582</v>
      </c>
      <c r="F31" s="10">
        <f t="shared" si="2"/>
        <v>3157.1428571428592</v>
      </c>
      <c r="G31" s="10">
        <f t="shared" si="3"/>
        <v>188871.42857142858</v>
      </c>
      <c r="H31" s="4">
        <f t="shared" si="4"/>
        <v>6500000</v>
      </c>
      <c r="I31" s="1"/>
      <c r="J31" s="31" t="str">
        <f t="shared" si="5"/>
        <v>A PAGAR</v>
      </c>
      <c r="U31" s="8" t="b">
        <v>0</v>
      </c>
    </row>
    <row r="32" spans="1:21" x14ac:dyDescent="0.3">
      <c r="A32" s="32">
        <v>27</v>
      </c>
      <c r="B32" s="42">
        <v>37434</v>
      </c>
      <c r="C32" s="37" t="str">
        <f t="shared" si="0"/>
        <v>junho/2002</v>
      </c>
      <c r="D32" s="9">
        <f t="shared" si="7"/>
        <v>185714.28571428571</v>
      </c>
      <c r="E32" s="9">
        <f t="shared" si="6"/>
        <v>1671428.5714285725</v>
      </c>
      <c r="F32" s="9">
        <f t="shared" si="2"/>
        <v>2841.4285714285734</v>
      </c>
      <c r="G32" s="9">
        <f t="shared" si="3"/>
        <v>188555.71428571429</v>
      </c>
      <c r="H32" s="7">
        <f t="shared" si="4"/>
        <v>6500000</v>
      </c>
      <c r="I32" s="11"/>
      <c r="J32" s="33" t="str">
        <f t="shared" si="5"/>
        <v>A PAGAR</v>
      </c>
      <c r="U32" s="8" t="b">
        <v>0</v>
      </c>
    </row>
    <row r="33" spans="1:21" x14ac:dyDescent="0.3">
      <c r="A33" s="30">
        <v>28</v>
      </c>
      <c r="B33" s="41">
        <v>37464</v>
      </c>
      <c r="C33" s="36" t="str">
        <f t="shared" si="0"/>
        <v>julho/2002</v>
      </c>
      <c r="D33" s="10">
        <f t="shared" si="7"/>
        <v>185714.28571428571</v>
      </c>
      <c r="E33" s="10">
        <f t="shared" si="6"/>
        <v>1485714.2857142868</v>
      </c>
      <c r="F33" s="10">
        <f t="shared" si="2"/>
        <v>2525.7142857142876</v>
      </c>
      <c r="G33" s="10">
        <f t="shared" si="3"/>
        <v>188240</v>
      </c>
      <c r="H33" s="4">
        <f t="shared" si="4"/>
        <v>6500000</v>
      </c>
      <c r="I33" s="1"/>
      <c r="J33" s="31" t="str">
        <f t="shared" si="5"/>
        <v>A PAGAR</v>
      </c>
      <c r="U33" s="8" t="b">
        <v>0</v>
      </c>
    </row>
    <row r="34" spans="1:21" x14ac:dyDescent="0.3">
      <c r="A34" s="32">
        <v>29</v>
      </c>
      <c r="B34" s="42">
        <v>37495</v>
      </c>
      <c r="C34" s="37" t="str">
        <f t="shared" si="0"/>
        <v>agosto/2002</v>
      </c>
      <c r="D34" s="9">
        <f t="shared" si="7"/>
        <v>185714.28571428571</v>
      </c>
      <c r="E34" s="9">
        <f t="shared" si="6"/>
        <v>1300000.0000000012</v>
      </c>
      <c r="F34" s="9">
        <f t="shared" si="2"/>
        <v>2210.0000000000023</v>
      </c>
      <c r="G34" s="9">
        <f t="shared" si="3"/>
        <v>187924.28571428571</v>
      </c>
      <c r="H34" s="7">
        <f t="shared" si="4"/>
        <v>6500000</v>
      </c>
      <c r="I34" s="11"/>
      <c r="J34" s="33" t="str">
        <f t="shared" si="5"/>
        <v>A PAGAR</v>
      </c>
      <c r="U34" s="8" t="b">
        <v>0</v>
      </c>
    </row>
    <row r="35" spans="1:21" x14ac:dyDescent="0.3">
      <c r="A35" s="30">
        <v>30</v>
      </c>
      <c r="B35" s="41">
        <v>37526</v>
      </c>
      <c r="C35" s="36" t="str">
        <f t="shared" si="0"/>
        <v>setembro/2002</v>
      </c>
      <c r="D35" s="10">
        <f t="shared" si="7"/>
        <v>185714.28571428571</v>
      </c>
      <c r="E35" s="10">
        <f t="shared" si="6"/>
        <v>1114285.7142857155</v>
      </c>
      <c r="F35" s="10">
        <f t="shared" si="2"/>
        <v>1894.2857142857165</v>
      </c>
      <c r="G35" s="10">
        <f t="shared" si="3"/>
        <v>187608.57142857142</v>
      </c>
      <c r="H35" s="4">
        <f t="shared" si="4"/>
        <v>6500000</v>
      </c>
      <c r="I35" s="1"/>
      <c r="J35" s="31" t="str">
        <f t="shared" si="5"/>
        <v>A PAGAR</v>
      </c>
      <c r="U35" s="8" t="b">
        <v>0</v>
      </c>
    </row>
    <row r="36" spans="1:21" x14ac:dyDescent="0.3">
      <c r="A36" s="32">
        <v>31</v>
      </c>
      <c r="B36" s="42">
        <v>37556</v>
      </c>
      <c r="C36" s="37" t="str">
        <f t="shared" si="0"/>
        <v>outubro/2002</v>
      </c>
      <c r="D36" s="9">
        <f t="shared" si="7"/>
        <v>185714.28571428571</v>
      </c>
      <c r="E36" s="9">
        <f t="shared" si="6"/>
        <v>928571.4285714298</v>
      </c>
      <c r="F36" s="9">
        <f t="shared" si="2"/>
        <v>1578.5714285714307</v>
      </c>
      <c r="G36" s="9">
        <f t="shared" si="3"/>
        <v>187292.85714285713</v>
      </c>
      <c r="H36" s="7">
        <f t="shared" si="4"/>
        <v>6500000</v>
      </c>
      <c r="I36" s="11"/>
      <c r="J36" s="33" t="str">
        <f t="shared" si="5"/>
        <v>A PAGAR</v>
      </c>
      <c r="U36" s="8" t="b">
        <v>0</v>
      </c>
    </row>
    <row r="37" spans="1:21" x14ac:dyDescent="0.3">
      <c r="A37" s="30">
        <v>32</v>
      </c>
      <c r="B37" s="41">
        <v>37587</v>
      </c>
      <c r="C37" s="36" t="str">
        <f t="shared" si="0"/>
        <v>novembro/2002</v>
      </c>
      <c r="D37" s="10">
        <f t="shared" si="7"/>
        <v>185714.28571428571</v>
      </c>
      <c r="E37" s="10">
        <f t="shared" si="6"/>
        <v>742857.14285714412</v>
      </c>
      <c r="F37" s="10">
        <f t="shared" si="2"/>
        <v>1262.8571428571452</v>
      </c>
      <c r="G37" s="10">
        <f t="shared" si="3"/>
        <v>186977.14285714287</v>
      </c>
      <c r="H37" s="4">
        <f t="shared" si="4"/>
        <v>6500000</v>
      </c>
      <c r="I37" s="1"/>
      <c r="J37" s="31" t="str">
        <f t="shared" si="5"/>
        <v>A PAGAR</v>
      </c>
      <c r="U37" s="8" t="b">
        <v>0</v>
      </c>
    </row>
    <row r="38" spans="1:21" x14ac:dyDescent="0.3">
      <c r="A38" s="32">
        <v>33</v>
      </c>
      <c r="B38" s="42">
        <v>37617</v>
      </c>
      <c r="C38" s="37" t="str">
        <f t="shared" si="0"/>
        <v>dezembro/2002</v>
      </c>
      <c r="D38" s="9">
        <f t="shared" si="7"/>
        <v>185714.28571428571</v>
      </c>
      <c r="E38" s="9">
        <f t="shared" si="6"/>
        <v>557142.85714285844</v>
      </c>
      <c r="F38" s="9">
        <f t="shared" si="2"/>
        <v>947.14285714285938</v>
      </c>
      <c r="G38" s="9">
        <f t="shared" si="3"/>
        <v>186661.42857142858</v>
      </c>
      <c r="H38" s="7">
        <f t="shared" si="4"/>
        <v>6500000</v>
      </c>
      <c r="I38" s="11"/>
      <c r="J38" s="33" t="str">
        <f t="shared" si="5"/>
        <v>A PAGAR</v>
      </c>
      <c r="U38" s="8" t="b">
        <v>0</v>
      </c>
    </row>
    <row r="39" spans="1:21" x14ac:dyDescent="0.3">
      <c r="A39" s="30">
        <v>34</v>
      </c>
      <c r="B39" s="41">
        <v>37648</v>
      </c>
      <c r="C39" s="36" t="str">
        <f t="shared" si="0"/>
        <v>janeiro/2003</v>
      </c>
      <c r="D39" s="10">
        <f t="shared" si="7"/>
        <v>185714.28571428571</v>
      </c>
      <c r="E39" s="10">
        <f t="shared" si="6"/>
        <v>371428.57142857276</v>
      </c>
      <c r="F39" s="10">
        <f t="shared" si="2"/>
        <v>631.42857142857372</v>
      </c>
      <c r="G39" s="10">
        <f t="shared" si="3"/>
        <v>186345.71428571429</v>
      </c>
      <c r="H39" s="4">
        <f t="shared" si="4"/>
        <v>6500000</v>
      </c>
      <c r="I39" s="1"/>
      <c r="J39" s="31" t="str">
        <f t="shared" si="5"/>
        <v>A PAGAR</v>
      </c>
      <c r="U39" s="8" t="b">
        <v>0</v>
      </c>
    </row>
    <row r="40" spans="1:21" x14ac:dyDescent="0.3">
      <c r="A40" s="32">
        <v>35</v>
      </c>
      <c r="B40" s="42">
        <v>37679</v>
      </c>
      <c r="C40" s="37" t="str">
        <f t="shared" si="0"/>
        <v>fevereiro/2003</v>
      </c>
      <c r="D40" s="9">
        <f t="shared" si="7"/>
        <v>185714.28571428571</v>
      </c>
      <c r="E40" s="9">
        <f t="shared" si="6"/>
        <v>185714.28571428705</v>
      </c>
      <c r="F40" s="9">
        <f t="shared" si="2"/>
        <v>315.714285714288</v>
      </c>
      <c r="G40" s="9">
        <f t="shared" si="3"/>
        <v>186030</v>
      </c>
      <c r="H40" s="7">
        <f t="shared" si="4"/>
        <v>6500000</v>
      </c>
      <c r="I40" s="11"/>
      <c r="J40" s="33" t="str">
        <f t="shared" si="5"/>
        <v>A PAGAR</v>
      </c>
      <c r="U40" s="8" t="b">
        <v>0</v>
      </c>
    </row>
  </sheetData>
  <mergeCells count="10">
    <mergeCell ref="L18:M18"/>
    <mergeCell ref="L20:M20"/>
    <mergeCell ref="L10:O10"/>
    <mergeCell ref="L16:O16"/>
    <mergeCell ref="L17:M17"/>
    <mergeCell ref="L19:M19"/>
    <mergeCell ref="L11:M11"/>
    <mergeCell ref="L12:M12"/>
    <mergeCell ref="L13:M13"/>
    <mergeCell ref="L14:M14"/>
  </mergeCells>
  <conditionalFormatting sqref="A6:J6 A40:J40 A8:J8 A10:J10 A12:J12 A14:J14 A16:J16 A18:J18 A20:J20 A22:J22 A24:J24 A26:J26 A28:J28 A30:J30 A32:J32 A34:J34 A36:J36 A38:J38">
    <cfRule type="expression" dxfId="1" priority="173">
      <formula>$J6="PAGO"</formula>
    </cfRule>
  </conditionalFormatting>
  <conditionalFormatting sqref="A39:J39 A7:J7 A9:J9 A11:J11 A13:J13 A15:J15 A17:J17 A19:J19 A21:J21 A23:J23 A25:J25 A27:J27 A29:J29 A31:J31 A33:J33 A35:J35 A37:J37">
    <cfRule type="expression" dxfId="0" priority="257">
      <formula>$J7="PAGO"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117043</xdr:colOff>
                    <xdr:row>6</xdr:row>
                    <xdr:rowOff>182880</xdr:rowOff>
                  </from>
                  <to>
                    <xdr:col>8</xdr:col>
                    <xdr:colOff>416966</xdr:colOff>
                    <xdr:row>8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8</xdr:col>
                    <xdr:colOff>117043</xdr:colOff>
                    <xdr:row>7</xdr:row>
                    <xdr:rowOff>182880</xdr:rowOff>
                  </from>
                  <to>
                    <xdr:col>8</xdr:col>
                    <xdr:colOff>416966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8</xdr:col>
                    <xdr:colOff>117043</xdr:colOff>
                    <xdr:row>8</xdr:row>
                    <xdr:rowOff>182880</xdr:rowOff>
                  </from>
                  <to>
                    <xdr:col>8</xdr:col>
                    <xdr:colOff>416966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8</xdr:col>
                    <xdr:colOff>117043</xdr:colOff>
                    <xdr:row>9</xdr:row>
                    <xdr:rowOff>182880</xdr:rowOff>
                  </from>
                  <to>
                    <xdr:col>8</xdr:col>
                    <xdr:colOff>416966</xdr:colOff>
                    <xdr:row>11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8</xdr:col>
                    <xdr:colOff>117043</xdr:colOff>
                    <xdr:row>10</xdr:row>
                    <xdr:rowOff>182880</xdr:rowOff>
                  </from>
                  <to>
                    <xdr:col>8</xdr:col>
                    <xdr:colOff>416966</xdr:colOff>
                    <xdr:row>12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8</xdr:col>
                    <xdr:colOff>117043</xdr:colOff>
                    <xdr:row>11</xdr:row>
                    <xdr:rowOff>182880</xdr:rowOff>
                  </from>
                  <to>
                    <xdr:col>8</xdr:col>
                    <xdr:colOff>416966</xdr:colOff>
                    <xdr:row>13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8</xdr:col>
                    <xdr:colOff>117043</xdr:colOff>
                    <xdr:row>12</xdr:row>
                    <xdr:rowOff>182880</xdr:rowOff>
                  </from>
                  <to>
                    <xdr:col>8</xdr:col>
                    <xdr:colOff>416966</xdr:colOff>
                    <xdr:row>14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8</xdr:col>
                    <xdr:colOff>117043</xdr:colOff>
                    <xdr:row>13</xdr:row>
                    <xdr:rowOff>182880</xdr:rowOff>
                  </from>
                  <to>
                    <xdr:col>8</xdr:col>
                    <xdr:colOff>416966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8</xdr:col>
                    <xdr:colOff>117043</xdr:colOff>
                    <xdr:row>14</xdr:row>
                    <xdr:rowOff>182880</xdr:rowOff>
                  </from>
                  <to>
                    <xdr:col>8</xdr:col>
                    <xdr:colOff>416966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8</xdr:col>
                    <xdr:colOff>117043</xdr:colOff>
                    <xdr:row>15</xdr:row>
                    <xdr:rowOff>182880</xdr:rowOff>
                  </from>
                  <to>
                    <xdr:col>8</xdr:col>
                    <xdr:colOff>416966</xdr:colOff>
                    <xdr:row>17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117043</xdr:colOff>
                    <xdr:row>16</xdr:row>
                    <xdr:rowOff>182880</xdr:rowOff>
                  </from>
                  <to>
                    <xdr:col>8</xdr:col>
                    <xdr:colOff>416966</xdr:colOff>
                    <xdr:row>18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Check Box 19">
              <controlPr defaultSize="0" autoFill="0" autoLine="0" autoPict="0">
                <anchor moveWithCells="1">
                  <from>
                    <xdr:col>8</xdr:col>
                    <xdr:colOff>117043</xdr:colOff>
                    <xdr:row>17</xdr:row>
                    <xdr:rowOff>182880</xdr:rowOff>
                  </from>
                  <to>
                    <xdr:col>8</xdr:col>
                    <xdr:colOff>416966</xdr:colOff>
                    <xdr:row>19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Check Box 20">
              <controlPr defaultSize="0" autoFill="0" autoLine="0" autoPict="0">
                <anchor moveWithCells="1">
                  <from>
                    <xdr:col>8</xdr:col>
                    <xdr:colOff>117043</xdr:colOff>
                    <xdr:row>18</xdr:row>
                    <xdr:rowOff>182880</xdr:rowOff>
                  </from>
                  <to>
                    <xdr:col>8</xdr:col>
                    <xdr:colOff>416966</xdr:colOff>
                    <xdr:row>20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7" name="Check Box 21">
              <controlPr defaultSize="0" autoFill="0" autoLine="0" autoPict="0">
                <anchor moveWithCells="1">
                  <from>
                    <xdr:col>8</xdr:col>
                    <xdr:colOff>117043</xdr:colOff>
                    <xdr:row>19</xdr:row>
                    <xdr:rowOff>182880</xdr:rowOff>
                  </from>
                  <to>
                    <xdr:col>8</xdr:col>
                    <xdr:colOff>416966</xdr:colOff>
                    <xdr:row>21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8" name="Check Box 22">
              <controlPr defaultSize="0" autoFill="0" autoLine="0" autoPict="0">
                <anchor moveWithCells="1">
                  <from>
                    <xdr:col>8</xdr:col>
                    <xdr:colOff>117043</xdr:colOff>
                    <xdr:row>20</xdr:row>
                    <xdr:rowOff>182880</xdr:rowOff>
                  </from>
                  <to>
                    <xdr:col>8</xdr:col>
                    <xdr:colOff>416966</xdr:colOff>
                    <xdr:row>22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8</xdr:col>
                    <xdr:colOff>117043</xdr:colOff>
                    <xdr:row>21</xdr:row>
                    <xdr:rowOff>182880</xdr:rowOff>
                  </from>
                  <to>
                    <xdr:col>8</xdr:col>
                    <xdr:colOff>416966</xdr:colOff>
                    <xdr:row>23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8</xdr:col>
                    <xdr:colOff>117043</xdr:colOff>
                    <xdr:row>22</xdr:row>
                    <xdr:rowOff>182880</xdr:rowOff>
                  </from>
                  <to>
                    <xdr:col>8</xdr:col>
                    <xdr:colOff>416966</xdr:colOff>
                    <xdr:row>24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8</xdr:col>
                    <xdr:colOff>117043</xdr:colOff>
                    <xdr:row>23</xdr:row>
                    <xdr:rowOff>182880</xdr:rowOff>
                  </from>
                  <to>
                    <xdr:col>8</xdr:col>
                    <xdr:colOff>416966</xdr:colOff>
                    <xdr:row>25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8</xdr:col>
                    <xdr:colOff>117043</xdr:colOff>
                    <xdr:row>24</xdr:row>
                    <xdr:rowOff>182880</xdr:rowOff>
                  </from>
                  <to>
                    <xdr:col>8</xdr:col>
                    <xdr:colOff>416966</xdr:colOff>
                    <xdr:row>26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8</xdr:col>
                    <xdr:colOff>117043</xdr:colOff>
                    <xdr:row>25</xdr:row>
                    <xdr:rowOff>182880</xdr:rowOff>
                  </from>
                  <to>
                    <xdr:col>8</xdr:col>
                    <xdr:colOff>416966</xdr:colOff>
                    <xdr:row>27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8</xdr:col>
                    <xdr:colOff>117043</xdr:colOff>
                    <xdr:row>26</xdr:row>
                    <xdr:rowOff>182880</xdr:rowOff>
                  </from>
                  <to>
                    <xdr:col>8</xdr:col>
                    <xdr:colOff>416966</xdr:colOff>
                    <xdr:row>28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8</xdr:col>
                    <xdr:colOff>117043</xdr:colOff>
                    <xdr:row>27</xdr:row>
                    <xdr:rowOff>182880</xdr:rowOff>
                  </from>
                  <to>
                    <xdr:col>8</xdr:col>
                    <xdr:colOff>416966</xdr:colOff>
                    <xdr:row>29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6" name="Check Box 30">
              <controlPr defaultSize="0" autoFill="0" autoLine="0" autoPict="0">
                <anchor moveWithCells="1">
                  <from>
                    <xdr:col>8</xdr:col>
                    <xdr:colOff>117043</xdr:colOff>
                    <xdr:row>28</xdr:row>
                    <xdr:rowOff>182880</xdr:rowOff>
                  </from>
                  <to>
                    <xdr:col>8</xdr:col>
                    <xdr:colOff>416966</xdr:colOff>
                    <xdr:row>30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7" name="Check Box 31">
              <controlPr defaultSize="0" autoFill="0" autoLine="0" autoPict="0">
                <anchor moveWithCells="1">
                  <from>
                    <xdr:col>8</xdr:col>
                    <xdr:colOff>117043</xdr:colOff>
                    <xdr:row>29</xdr:row>
                    <xdr:rowOff>182880</xdr:rowOff>
                  </from>
                  <to>
                    <xdr:col>8</xdr:col>
                    <xdr:colOff>416966</xdr:colOff>
                    <xdr:row>31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8" name="Check Box 32">
              <controlPr defaultSize="0" autoFill="0" autoLine="0" autoPict="0">
                <anchor moveWithCells="1">
                  <from>
                    <xdr:col>8</xdr:col>
                    <xdr:colOff>117043</xdr:colOff>
                    <xdr:row>30</xdr:row>
                    <xdr:rowOff>182880</xdr:rowOff>
                  </from>
                  <to>
                    <xdr:col>8</xdr:col>
                    <xdr:colOff>416966</xdr:colOff>
                    <xdr:row>32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9" name="Check Box 33">
              <controlPr defaultSize="0" autoFill="0" autoLine="0" autoPict="0">
                <anchor moveWithCells="1">
                  <from>
                    <xdr:col>8</xdr:col>
                    <xdr:colOff>117043</xdr:colOff>
                    <xdr:row>31</xdr:row>
                    <xdr:rowOff>182880</xdr:rowOff>
                  </from>
                  <to>
                    <xdr:col>8</xdr:col>
                    <xdr:colOff>416966</xdr:colOff>
                    <xdr:row>33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0" name="Check Box 34">
              <controlPr defaultSize="0" autoFill="0" autoLine="0" autoPict="0">
                <anchor moveWithCells="1">
                  <from>
                    <xdr:col>8</xdr:col>
                    <xdr:colOff>117043</xdr:colOff>
                    <xdr:row>32</xdr:row>
                    <xdr:rowOff>182880</xdr:rowOff>
                  </from>
                  <to>
                    <xdr:col>8</xdr:col>
                    <xdr:colOff>416966</xdr:colOff>
                    <xdr:row>34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1" name="Check Box 35">
              <controlPr defaultSize="0" autoFill="0" autoLine="0" autoPict="0">
                <anchor moveWithCells="1">
                  <from>
                    <xdr:col>8</xdr:col>
                    <xdr:colOff>117043</xdr:colOff>
                    <xdr:row>33</xdr:row>
                    <xdr:rowOff>182880</xdr:rowOff>
                  </from>
                  <to>
                    <xdr:col>8</xdr:col>
                    <xdr:colOff>416966</xdr:colOff>
                    <xdr:row>35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2" name="Check Box 36">
              <controlPr defaultSize="0" autoFill="0" autoLine="0" autoPict="0">
                <anchor moveWithCells="1">
                  <from>
                    <xdr:col>8</xdr:col>
                    <xdr:colOff>117043</xdr:colOff>
                    <xdr:row>34</xdr:row>
                    <xdr:rowOff>182880</xdr:rowOff>
                  </from>
                  <to>
                    <xdr:col>8</xdr:col>
                    <xdr:colOff>416966</xdr:colOff>
                    <xdr:row>36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3" name="Check Box 37">
              <controlPr defaultSize="0" autoFill="0" autoLine="0" autoPict="0">
                <anchor moveWithCells="1">
                  <from>
                    <xdr:col>8</xdr:col>
                    <xdr:colOff>117043</xdr:colOff>
                    <xdr:row>35</xdr:row>
                    <xdr:rowOff>182880</xdr:rowOff>
                  </from>
                  <to>
                    <xdr:col>8</xdr:col>
                    <xdr:colOff>416966</xdr:colOff>
                    <xdr:row>37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4" name="Check Box 38">
              <controlPr defaultSize="0" autoFill="0" autoLine="0" autoPict="0">
                <anchor moveWithCells="1">
                  <from>
                    <xdr:col>8</xdr:col>
                    <xdr:colOff>117043</xdr:colOff>
                    <xdr:row>36</xdr:row>
                    <xdr:rowOff>182880</xdr:rowOff>
                  </from>
                  <to>
                    <xdr:col>8</xdr:col>
                    <xdr:colOff>416966</xdr:colOff>
                    <xdr:row>38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5" name="Check Box 39">
              <controlPr defaultSize="0" autoFill="0" autoLine="0" autoPict="0">
                <anchor moveWithCells="1">
                  <from>
                    <xdr:col>8</xdr:col>
                    <xdr:colOff>117043</xdr:colOff>
                    <xdr:row>37</xdr:row>
                    <xdr:rowOff>182880</xdr:rowOff>
                  </from>
                  <to>
                    <xdr:col>8</xdr:col>
                    <xdr:colOff>416966</xdr:colOff>
                    <xdr:row>39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6" name="Check Box 40">
              <controlPr defaultSize="0" autoFill="0" autoLine="0" autoPict="0">
                <anchor moveWithCells="1">
                  <from>
                    <xdr:col>8</xdr:col>
                    <xdr:colOff>117043</xdr:colOff>
                    <xdr:row>38</xdr:row>
                    <xdr:rowOff>182880</xdr:rowOff>
                  </from>
                  <to>
                    <xdr:col>8</xdr:col>
                    <xdr:colOff>416966</xdr:colOff>
                    <xdr:row>40</xdr:row>
                    <xdr:rowOff>21946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37" name="Check Box 2">
              <controlPr defaultSize="0" autoFill="0" autoLine="0" autoPict="0">
                <anchor moveWithCells="1">
                  <from>
                    <xdr:col>8</xdr:col>
                    <xdr:colOff>117043</xdr:colOff>
                    <xdr:row>4</xdr:row>
                    <xdr:rowOff>373075</xdr:rowOff>
                  </from>
                  <to>
                    <xdr:col>8</xdr:col>
                    <xdr:colOff>416966</xdr:colOff>
                    <xdr:row>6</xdr:row>
                    <xdr:rowOff>7315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8" name="Check Box 7">
              <controlPr defaultSize="0" autoFill="0" autoLine="0" autoPict="0">
                <anchor moveWithCells="1">
                  <from>
                    <xdr:col>8</xdr:col>
                    <xdr:colOff>117043</xdr:colOff>
                    <xdr:row>5</xdr:row>
                    <xdr:rowOff>182880</xdr:rowOff>
                  </from>
                  <to>
                    <xdr:col>8</xdr:col>
                    <xdr:colOff>416966</xdr:colOff>
                    <xdr:row>7</xdr:row>
                    <xdr:rowOff>21946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ADMINISTRA4</dc:creator>
  <cp:lastModifiedBy>André Júnior</cp:lastModifiedBy>
  <dcterms:created xsi:type="dcterms:W3CDTF">2023-02-17T18:58:28Z</dcterms:created>
  <dcterms:modified xsi:type="dcterms:W3CDTF">2023-02-25T17:31:46Z</dcterms:modified>
</cp:coreProperties>
</file>