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oglio1" sheetId="1" r:id="rId1"/>
    <sheet name="Foglio2" sheetId="2" r:id="rId2"/>
    <sheet name="Foglio3" sheetId="3" r:id="rId3"/>
  </sheets>
  <calcPr calcId="125725"/>
</workbook>
</file>

<file path=xl/calcChain.xml><?xml version="1.0" encoding="utf-8"?>
<calcChain xmlns="http://schemas.openxmlformats.org/spreadsheetml/2006/main">
  <c r="B20" i="1"/>
  <c r="B2" s="1"/>
  <c r="B19"/>
  <c r="J2"/>
  <c r="J3" s="1"/>
  <c r="J4" s="1"/>
  <c r="J5" s="1"/>
  <c r="J6" s="1"/>
  <c r="J7" s="1"/>
  <c r="J8" s="1"/>
  <c r="J9" s="1"/>
  <c r="J10" s="1"/>
  <c r="J11" s="1"/>
  <c r="J12" s="1"/>
  <c r="J13" s="1"/>
  <c r="I2"/>
  <c r="I3" s="1"/>
  <c r="I4" s="1"/>
  <c r="I5" s="1"/>
  <c r="I6" s="1"/>
  <c r="I7" s="1"/>
  <c r="I8" s="1"/>
  <c r="I9" s="1"/>
  <c r="I10" s="1"/>
  <c r="I11" s="1"/>
  <c r="I12" s="1"/>
  <c r="I13" s="1"/>
  <c r="B20" i="2"/>
  <c r="B19"/>
  <c r="J2"/>
  <c r="J3" s="1"/>
  <c r="J4" s="1"/>
  <c r="J5" s="1"/>
  <c r="J6" s="1"/>
  <c r="J7" s="1"/>
  <c r="J8" s="1"/>
  <c r="J9" s="1"/>
  <c r="J10" s="1"/>
  <c r="J11" s="1"/>
  <c r="J12" s="1"/>
  <c r="J13" s="1"/>
  <c r="I2"/>
  <c r="I3" s="1"/>
  <c r="I4" s="1"/>
  <c r="I5" s="1"/>
  <c r="I6" s="1"/>
  <c r="I7" s="1"/>
  <c r="I8" s="1"/>
  <c r="I9" s="1"/>
  <c r="I10" s="1"/>
  <c r="I11" s="1"/>
  <c r="I12" s="1"/>
  <c r="I13" s="1"/>
  <c r="B3" i="1" l="1"/>
  <c r="B2" i="2"/>
  <c r="B3" s="1"/>
  <c r="C2" s="1"/>
  <c r="B4" i="1" l="1"/>
  <c r="C3" s="1"/>
  <c r="C2"/>
  <c r="AG7" i="2"/>
  <c r="AG11" s="1"/>
  <c r="U7"/>
  <c r="U11" s="1"/>
  <c r="B4"/>
  <c r="S7" i="1" l="1"/>
  <c r="S11" s="1"/>
  <c r="AE7"/>
  <c r="AE11" s="1"/>
  <c r="AG7"/>
  <c r="AG11" s="1"/>
  <c r="U7"/>
  <c r="U11" s="1"/>
  <c r="B5"/>
  <c r="B5" i="2"/>
  <c r="B6" s="1"/>
  <c r="C3"/>
  <c r="B6" i="1" l="1"/>
  <c r="C4"/>
  <c r="C4" i="2"/>
  <c r="AC7" s="1"/>
  <c r="AC11" s="1"/>
  <c r="AE7"/>
  <c r="AE11" s="1"/>
  <c r="S7"/>
  <c r="S11" s="1"/>
  <c r="C5"/>
  <c r="K7" i="1" l="1"/>
  <c r="K11" s="1"/>
  <c r="B7"/>
  <c r="C7" s="1"/>
  <c r="C5"/>
  <c r="Q7"/>
  <c r="Q11" s="1"/>
  <c r="AC7"/>
  <c r="AC11" s="1"/>
  <c r="M7" i="2"/>
  <c r="Q7"/>
  <c r="Q11" s="1"/>
  <c r="K7"/>
  <c r="K11" s="1"/>
  <c r="B7"/>
  <c r="E5" i="1" l="1"/>
  <c r="E6"/>
  <c r="Y7"/>
  <c r="Y11" s="1"/>
  <c r="AI6"/>
  <c r="AI7"/>
  <c r="AA7"/>
  <c r="AA11" s="1"/>
  <c r="M7"/>
  <c r="M11" s="1"/>
  <c r="W7"/>
  <c r="W11" s="1"/>
  <c r="O7"/>
  <c r="O11" s="1"/>
  <c r="AI5"/>
  <c r="C7" i="2"/>
  <c r="O7"/>
  <c r="AI6" l="1"/>
  <c r="Y7"/>
  <c r="E6"/>
  <c r="AI7"/>
  <c r="W7"/>
  <c r="W11" s="1"/>
  <c r="Y11"/>
  <c r="E5"/>
  <c r="M11"/>
  <c r="O11"/>
  <c r="AI5" l="1"/>
  <c r="AA7"/>
  <c r="AA11" s="1"/>
</calcChain>
</file>

<file path=xl/sharedStrings.xml><?xml version="1.0" encoding="utf-8"?>
<sst xmlns="http://schemas.openxmlformats.org/spreadsheetml/2006/main" count="196" uniqueCount="47">
  <si>
    <t>seconds</t>
  </si>
  <si>
    <t>minutes</t>
  </si>
  <si>
    <t>hours</t>
  </si>
  <si>
    <t>days</t>
  </si>
  <si>
    <t>years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</si>
  <si>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</si>
  <si>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</si>
  <si>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</si>
  <si>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</si>
  <si>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</si>
  <si>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</si>
  <si>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</si>
  <si>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</si>
  <si>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</si>
  <si>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</si>
  <si>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</si>
  <si>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</si>
  <si>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</si>
  <si>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days/month</t>
  </si>
  <si>
    <t>sum of days</t>
  </si>
  <si>
    <t>Y</t>
  </si>
  <si>
    <t>M</t>
  </si>
  <si>
    <t>D</t>
  </si>
  <si>
    <t>h</t>
  </si>
  <si>
    <t>m</t>
  </si>
  <si>
    <t>s</t>
  </si>
  <si>
    <t>:</t>
  </si>
  <si>
    <t>Day 0</t>
  </si>
  <si>
    <t>/</t>
  </si>
  <si>
    <t>Greenwich Date&amp;Time</t>
  </si>
  <si>
    <t>Milano Date&amp;Time</t>
  </si>
  <si>
    <t>Time Zone</t>
  </si>
  <si>
    <t>Italy</t>
  </si>
  <si>
    <t>UTC</t>
  </si>
  <si>
    <t>Sweden</t>
  </si>
  <si>
    <t>Croatia</t>
  </si>
  <si>
    <t>d</t>
  </si>
  <si>
    <t>leap year</t>
  </si>
  <si>
    <t>Greenwich Date&amp;Time + leap year</t>
  </si>
  <si>
    <t>Milano Date&amp;Time + leap year</t>
  </si>
  <si>
    <t>lys</t>
  </si>
  <si>
    <t>sum of days ly</t>
  </si>
  <si>
    <t>y</t>
  </si>
  <si>
    <t>Rests + ly</t>
  </si>
  <si>
    <t>sec per day</t>
  </si>
  <si>
    <t>date</t>
  </si>
  <si>
    <t>lost</t>
  </si>
</sst>
</file>

<file path=xl/styles.xml><?xml version="1.0" encoding="utf-8"?>
<styleSheet xmlns="http://schemas.openxmlformats.org/spreadsheetml/2006/main">
  <numFmts count="2">
    <numFmt numFmtId="164" formatCode="00"/>
    <numFmt numFmtId="165" formatCode="\+#;\-#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1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vertical="center"/>
    </xf>
    <xf numFmtId="0" fontId="1" fillId="6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right" vertical="center"/>
    </xf>
    <xf numFmtId="0" fontId="3" fillId="12" borderId="2" xfId="0" applyFont="1" applyFill="1" applyBorder="1" applyAlignment="1">
      <alignment horizontal="center" vertical="center"/>
    </xf>
    <xf numFmtId="0" fontId="3" fillId="12" borderId="15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164" fontId="3" fillId="12" borderId="15" xfId="0" applyNumberFormat="1" applyFont="1" applyFill="1" applyBorder="1" applyAlignment="1">
      <alignment horizontal="center" vertical="center"/>
    </xf>
    <xf numFmtId="164" fontId="3" fillId="12" borderId="3" xfId="0" applyNumberFormat="1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15" xfId="0" applyFont="1" applyFill="1" applyBorder="1" applyAlignment="1">
      <alignment horizontal="center" vertical="center"/>
    </xf>
    <xf numFmtId="164" fontId="0" fillId="10" borderId="15" xfId="0" applyNumberFormat="1" applyFont="1" applyFill="1" applyBorder="1" applyAlignment="1">
      <alignment horizontal="center" vertical="center"/>
    </xf>
    <xf numFmtId="164" fontId="0" fillId="10" borderId="3" xfId="0" applyNumberFormat="1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15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164" fontId="0" fillId="7" borderId="15" xfId="0" applyNumberFormat="1" applyFont="1" applyFill="1" applyBorder="1" applyAlignment="1">
      <alignment horizontal="center" vertical="center"/>
    </xf>
    <xf numFmtId="164" fontId="0" fillId="7" borderId="3" xfId="0" applyNumberFormat="1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right" vertical="center"/>
    </xf>
    <xf numFmtId="0" fontId="0" fillId="4" borderId="8" xfId="0" applyFont="1" applyFill="1" applyBorder="1" applyAlignment="1">
      <alignment horizontal="right" vertical="center"/>
    </xf>
    <xf numFmtId="0" fontId="0" fillId="2" borderId="10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0" fillId="2" borderId="9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3" borderId="10" xfId="0" applyFill="1" applyBorder="1" applyAlignment="1">
      <alignment vertical="center"/>
    </xf>
    <xf numFmtId="0" fontId="0" fillId="13" borderId="11" xfId="0" applyFill="1" applyBorder="1" applyAlignment="1">
      <alignment horizontal="right" vertical="center"/>
    </xf>
    <xf numFmtId="0" fontId="0" fillId="13" borderId="12" xfId="0" applyFill="1" applyBorder="1" applyAlignment="1">
      <alignment vertical="center"/>
    </xf>
    <xf numFmtId="0" fontId="0" fillId="13" borderId="13" xfId="0" applyFill="1" applyBorder="1" applyAlignment="1">
      <alignment vertical="center"/>
    </xf>
    <xf numFmtId="165" fontId="0" fillId="13" borderId="4" xfId="0" applyNumberFormat="1" applyFill="1" applyBorder="1" applyAlignment="1">
      <alignment horizontal="left" vertical="center"/>
    </xf>
    <xf numFmtId="165" fontId="0" fillId="13" borderId="5" xfId="0" applyNumberFormat="1" applyFill="1" applyBorder="1" applyAlignment="1">
      <alignment horizontal="left" vertical="center"/>
    </xf>
    <xf numFmtId="165" fontId="0" fillId="13" borderId="6" xfId="0" applyNumberFormat="1" applyFill="1" applyBorder="1" applyAlignment="1">
      <alignment horizontal="left" vertical="center"/>
    </xf>
    <xf numFmtId="0" fontId="0" fillId="13" borderId="0" xfId="0" applyFill="1" applyBorder="1" applyAlignment="1">
      <alignment horizontal="right" vertical="center"/>
    </xf>
    <xf numFmtId="0" fontId="0" fillId="13" borderId="14" xfId="0" applyFill="1" applyBorder="1" applyAlignment="1">
      <alignment horizontal="right" vertical="center"/>
    </xf>
    <xf numFmtId="0" fontId="2" fillId="3" borderId="15" xfId="0" applyFont="1" applyFill="1" applyBorder="1" applyAlignment="1">
      <alignment vertical="center"/>
    </xf>
    <xf numFmtId="0" fontId="0" fillId="4" borderId="11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5" borderId="12" xfId="0" applyFont="1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13" xfId="0" applyFont="1" applyFill="1" applyBorder="1" applyAlignment="1">
      <alignment vertical="center"/>
    </xf>
    <xf numFmtId="0" fontId="0" fillId="4" borderId="6" xfId="0" applyFont="1" applyFill="1" applyBorder="1" applyAlignment="1">
      <alignment horizontal="right" vertical="center"/>
    </xf>
    <xf numFmtId="0" fontId="0" fillId="5" borderId="6" xfId="0" applyFill="1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15" borderId="1" xfId="0" applyFill="1" applyBorder="1" applyAlignment="1">
      <alignment vertical="center"/>
    </xf>
    <xf numFmtId="0" fontId="0" fillId="15" borderId="7" xfId="0" applyFill="1" applyBorder="1" applyAlignment="1">
      <alignment vertical="center"/>
    </xf>
    <xf numFmtId="0" fontId="0" fillId="15" borderId="8" xfId="0" applyFill="1" applyBorder="1" applyAlignment="1">
      <alignment vertical="center"/>
    </xf>
    <xf numFmtId="0" fontId="0" fillId="15" borderId="9" xfId="0" applyFill="1" applyBorder="1" applyAlignment="1">
      <alignment vertical="center"/>
    </xf>
    <xf numFmtId="0" fontId="0" fillId="7" borderId="15" xfId="0" applyFill="1" applyBorder="1" applyAlignment="1">
      <alignment horizontal="center" vertical="center"/>
    </xf>
    <xf numFmtId="0" fontId="0" fillId="16" borderId="4" xfId="0" applyFill="1" applyBorder="1" applyAlignment="1">
      <alignment vertical="center"/>
    </xf>
    <xf numFmtId="0" fontId="0" fillId="16" borderId="5" xfId="0" applyFill="1" applyBorder="1" applyAlignment="1">
      <alignment vertical="center"/>
    </xf>
    <xf numFmtId="0" fontId="0" fillId="16" borderId="6" xfId="0" applyFill="1" applyBorder="1" applyAlignment="1">
      <alignment vertical="center"/>
    </xf>
    <xf numFmtId="164" fontId="0" fillId="16" borderId="13" xfId="0" applyNumberFormat="1" applyFill="1" applyBorder="1" applyAlignment="1">
      <alignment vertical="center"/>
    </xf>
    <xf numFmtId="164" fontId="0" fillId="16" borderId="10" xfId="0" applyNumberFormat="1" applyFont="1" applyFill="1" applyBorder="1" applyAlignment="1">
      <alignment vertical="center"/>
    </xf>
    <xf numFmtId="164" fontId="0" fillId="16" borderId="12" xfId="0" applyNumberFormat="1" applyFont="1" applyFill="1" applyBorder="1" applyAlignment="1">
      <alignment vertical="center"/>
    </xf>
    <xf numFmtId="164" fontId="0" fillId="10" borderId="15" xfId="0" applyNumberFormat="1" applyFont="1" applyFill="1" applyBorder="1" applyAlignment="1">
      <alignment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81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740550</xdr:colOff>
      <xdr:row>13</xdr:row>
      <xdr:rowOff>26175</xdr:rowOff>
    </xdr:from>
    <xdr:to>
      <xdr:col>8</xdr:col>
      <xdr:colOff>794525</xdr:colOff>
      <xdr:row>26</xdr:row>
      <xdr:rowOff>76975</xdr:rowOff>
    </xdr:to>
    <xdr:pic>
      <xdr:nvPicPr>
        <xdr:cNvPr id="3" name="Immagine 2" descr="doc0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3250" y="2521725"/>
          <a:ext cx="2540000" cy="2527300"/>
        </a:xfrm>
        <a:prstGeom prst="rect">
          <a:avLst/>
        </a:prstGeom>
      </xdr:spPr>
    </xdr:pic>
    <xdr:clientData/>
  </xdr:twoCellAnchor>
  <xdr:twoCellAnchor editAs="oneCell">
    <xdr:from>
      <xdr:col>5</xdr:col>
      <xdr:colOff>83325</xdr:colOff>
      <xdr:row>13</xdr:row>
      <xdr:rowOff>64275</xdr:rowOff>
    </xdr:from>
    <xdr:to>
      <xdr:col>8</xdr:col>
      <xdr:colOff>785000</xdr:colOff>
      <xdr:row>26</xdr:row>
      <xdr:rowOff>115075</xdr:rowOff>
    </xdr:to>
    <xdr:pic>
      <xdr:nvPicPr>
        <xdr:cNvPr id="4" name="Immagine 3" descr="doc0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36100" y="2559825"/>
          <a:ext cx="2444750" cy="2527300"/>
        </a:xfrm>
        <a:prstGeom prst="rect">
          <a:avLst/>
        </a:prstGeom>
      </xdr:spPr>
    </xdr:pic>
    <xdr:clientData/>
  </xdr:twoCellAnchor>
  <xdr:twoCellAnchor editAs="oneCell">
    <xdr:from>
      <xdr:col>9</xdr:col>
      <xdr:colOff>866775</xdr:colOff>
      <xdr:row>14</xdr:row>
      <xdr:rowOff>152400</xdr:rowOff>
    </xdr:from>
    <xdr:to>
      <xdr:col>21</xdr:col>
      <xdr:colOff>390523</xdr:colOff>
      <xdr:row>22</xdr:row>
      <xdr:rowOff>152399</xdr:rowOff>
    </xdr:to>
    <xdr:pic>
      <xdr:nvPicPr>
        <xdr:cNvPr id="5" name="Immagine 4" descr="car_console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72250" y="2838450"/>
          <a:ext cx="2438398" cy="15239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83325</xdr:colOff>
      <xdr:row>13</xdr:row>
      <xdr:rowOff>64275</xdr:rowOff>
    </xdr:from>
    <xdr:to>
      <xdr:col>8</xdr:col>
      <xdr:colOff>785000</xdr:colOff>
      <xdr:row>26</xdr:row>
      <xdr:rowOff>115075</xdr:rowOff>
    </xdr:to>
    <xdr:pic>
      <xdr:nvPicPr>
        <xdr:cNvPr id="3" name="Immagine 2" descr="doc0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36100" y="2559825"/>
          <a:ext cx="2444750" cy="2527300"/>
        </a:xfrm>
        <a:prstGeom prst="rect">
          <a:avLst/>
        </a:prstGeom>
      </xdr:spPr>
    </xdr:pic>
    <xdr:clientData/>
  </xdr:twoCellAnchor>
  <xdr:twoCellAnchor editAs="oneCell">
    <xdr:from>
      <xdr:col>9</xdr:col>
      <xdr:colOff>866775</xdr:colOff>
      <xdr:row>14</xdr:row>
      <xdr:rowOff>152400</xdr:rowOff>
    </xdr:from>
    <xdr:to>
      <xdr:col>21</xdr:col>
      <xdr:colOff>390523</xdr:colOff>
      <xdr:row>22</xdr:row>
      <xdr:rowOff>152399</xdr:rowOff>
    </xdr:to>
    <xdr:pic>
      <xdr:nvPicPr>
        <xdr:cNvPr id="4" name="Immagine 3" descr="car_console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72250" y="2838450"/>
          <a:ext cx="2438398" cy="1523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8"/>
  <sheetViews>
    <sheetView tabSelected="1" zoomScaleNormal="100" workbookViewId="0">
      <selection activeCell="J18" sqref="J18"/>
    </sheetView>
  </sheetViews>
  <sheetFormatPr defaultRowHeight="15"/>
  <cols>
    <col min="1" max="1" width="10.42578125" style="1" customWidth="1"/>
    <col min="2" max="2" width="17.28515625" style="1" customWidth="1"/>
    <col min="3" max="3" width="7.140625" style="1" customWidth="1"/>
    <col min="4" max="4" width="3.42578125" style="1" bestFit="1" customWidth="1"/>
    <col min="5" max="5" width="9" style="1" customWidth="1"/>
    <col min="6" max="6" width="3.42578125" style="1" customWidth="1"/>
    <col min="7" max="7" width="11.140625" style="1" customWidth="1"/>
    <col min="8" max="8" width="11.5703125" style="1" customWidth="1"/>
    <col min="9" max="9" width="12.140625" style="1" customWidth="1"/>
    <col min="10" max="10" width="13.28515625" style="1" customWidth="1"/>
    <col min="11" max="11" width="5.42578125" style="1" customWidth="1"/>
    <col min="12" max="12" width="1.42578125" style="1" customWidth="1"/>
    <col min="13" max="13" width="3.140625" style="1" customWidth="1"/>
    <col min="14" max="14" width="1.42578125" style="1" customWidth="1"/>
    <col min="15" max="15" width="4.85546875" style="1" customWidth="1"/>
    <col min="16" max="16" width="2.42578125" style="1" customWidth="1"/>
    <col min="17" max="17" width="3.140625" style="1" customWidth="1"/>
    <col min="18" max="18" width="1.140625" style="1" customWidth="1"/>
    <col min="19" max="19" width="3.140625" style="1" customWidth="1"/>
    <col min="20" max="20" width="1.140625" style="1" customWidth="1"/>
    <col min="21" max="21" width="3.140625" style="1" customWidth="1"/>
    <col min="22" max="22" width="9.140625" style="1"/>
    <col min="23" max="23" width="5.28515625" style="1" customWidth="1"/>
    <col min="24" max="24" width="2" style="1" bestFit="1" customWidth="1"/>
    <col min="25" max="25" width="3.7109375" style="1" customWidth="1"/>
    <col min="26" max="26" width="2" style="1" bestFit="1" customWidth="1"/>
    <col min="27" max="27" width="4" style="1" customWidth="1"/>
    <col min="28" max="28" width="2.7109375" style="1" customWidth="1"/>
    <col min="29" max="29" width="3.85546875" style="1" customWidth="1"/>
    <col min="30" max="30" width="1.140625" style="1" customWidth="1"/>
    <col min="31" max="31" width="3.42578125" style="1" customWidth="1"/>
    <col min="32" max="32" width="1.28515625" style="1" customWidth="1"/>
    <col min="33" max="33" width="3.42578125" style="1" customWidth="1"/>
    <col min="34" max="34" width="2.85546875" style="1" customWidth="1"/>
    <col min="35" max="35" width="7.85546875" style="1" customWidth="1"/>
    <col min="36" max="36" width="2.7109375" style="1" customWidth="1"/>
    <col min="37" max="16384" width="9.140625" style="1"/>
  </cols>
  <sheetData>
    <row r="1" spans="1:37">
      <c r="C1" s="68" t="s">
        <v>43</v>
      </c>
      <c r="D1" s="69"/>
      <c r="E1" s="50" t="s">
        <v>37</v>
      </c>
      <c r="F1" s="70" t="s">
        <v>17</v>
      </c>
      <c r="G1" s="70"/>
      <c r="H1" s="2" t="s">
        <v>18</v>
      </c>
      <c r="I1" s="2" t="s">
        <v>19</v>
      </c>
      <c r="J1" s="2" t="s">
        <v>41</v>
      </c>
      <c r="K1" s="71" t="s">
        <v>27</v>
      </c>
      <c r="L1" s="72"/>
      <c r="M1" s="72"/>
      <c r="N1" s="72"/>
      <c r="O1" s="72"/>
      <c r="P1" s="72"/>
      <c r="Q1" s="72"/>
      <c r="R1" s="72"/>
      <c r="S1" s="72"/>
      <c r="T1" s="72"/>
      <c r="U1" s="73"/>
    </row>
    <row r="2" spans="1:37" ht="14.25" customHeight="1">
      <c r="A2" s="3" t="s">
        <v>0</v>
      </c>
      <c r="B2" s="41">
        <f>B20</f>
        <v>157852800</v>
      </c>
      <c r="C2" s="44">
        <f>B2-B3*60</f>
        <v>0</v>
      </c>
      <c r="D2" s="45" t="s">
        <v>25</v>
      </c>
      <c r="E2" s="51"/>
      <c r="F2" s="20">
        <v>1</v>
      </c>
      <c r="G2" s="21" t="s">
        <v>5</v>
      </c>
      <c r="H2" s="22">
        <v>31</v>
      </c>
      <c r="I2" s="22">
        <f>H2</f>
        <v>31</v>
      </c>
      <c r="J2" s="22">
        <f>H2</f>
        <v>31</v>
      </c>
      <c r="K2" s="13" t="s">
        <v>20</v>
      </c>
      <c r="L2" s="14"/>
      <c r="M2" s="14" t="s">
        <v>21</v>
      </c>
      <c r="N2" s="14"/>
      <c r="O2" s="14" t="s">
        <v>22</v>
      </c>
      <c r="P2" s="14"/>
      <c r="Q2" s="14" t="s">
        <v>23</v>
      </c>
      <c r="R2" s="14"/>
      <c r="S2" s="14" t="s">
        <v>24</v>
      </c>
      <c r="T2" s="14"/>
      <c r="U2" s="15" t="s">
        <v>25</v>
      </c>
    </row>
    <row r="3" spans="1:37">
      <c r="A3" s="18" t="s">
        <v>1</v>
      </c>
      <c r="B3" s="42">
        <f>TRUNC(B2/60)</f>
        <v>2630880</v>
      </c>
      <c r="C3" s="44">
        <f>B3-B4*60</f>
        <v>0</v>
      </c>
      <c r="D3" s="45" t="s">
        <v>24</v>
      </c>
      <c r="E3" s="52"/>
      <c r="F3" s="23">
        <v>2</v>
      </c>
      <c r="G3" s="24" t="s">
        <v>6</v>
      </c>
      <c r="H3" s="25">
        <v>28</v>
      </c>
      <c r="I3" s="25">
        <f>H3+I2</f>
        <v>59</v>
      </c>
      <c r="J3" s="25">
        <f>H3+J2+1</f>
        <v>60</v>
      </c>
      <c r="K3" s="13">
        <v>1904</v>
      </c>
      <c r="L3" s="54" t="s">
        <v>28</v>
      </c>
      <c r="M3" s="16">
        <v>1</v>
      </c>
      <c r="N3" s="14" t="s">
        <v>28</v>
      </c>
      <c r="O3" s="16">
        <v>1</v>
      </c>
      <c r="P3" s="14"/>
      <c r="Q3" s="16">
        <v>0</v>
      </c>
      <c r="R3" s="14" t="s">
        <v>26</v>
      </c>
      <c r="S3" s="16">
        <v>0</v>
      </c>
      <c r="T3" s="14" t="s">
        <v>26</v>
      </c>
      <c r="U3" s="17">
        <v>0</v>
      </c>
    </row>
    <row r="4" spans="1:37">
      <c r="A4" s="19" t="s">
        <v>2</v>
      </c>
      <c r="B4" s="43">
        <f>TRUNC(B3/60)</f>
        <v>43848</v>
      </c>
      <c r="C4" s="44">
        <f>B4-B5*24</f>
        <v>0</v>
      </c>
      <c r="D4" s="45" t="s">
        <v>23</v>
      </c>
      <c r="E4" s="52"/>
      <c r="F4" s="23">
        <v>3</v>
      </c>
      <c r="G4" s="24" t="s">
        <v>7</v>
      </c>
      <c r="H4" s="25">
        <v>31</v>
      </c>
      <c r="I4" s="25">
        <f t="shared" ref="I4:I13" si="0">H4+I3</f>
        <v>90</v>
      </c>
      <c r="J4" s="25">
        <f t="shared" ref="J4:J13" si="1">H4+J3</f>
        <v>91</v>
      </c>
      <c r="AI4" s="77" t="s">
        <v>46</v>
      </c>
      <c r="AJ4" s="78"/>
      <c r="AK4"/>
    </row>
    <row r="5" spans="1:37">
      <c r="A5" s="19" t="s">
        <v>3</v>
      </c>
      <c r="B5" s="43">
        <f>TRUNC(B4/24)</f>
        <v>1827</v>
      </c>
      <c r="C5" s="44">
        <f>B5-B6*365</f>
        <v>2</v>
      </c>
      <c r="D5" s="45" t="s">
        <v>36</v>
      </c>
      <c r="E5" s="52">
        <f>C7</f>
        <v>2</v>
      </c>
      <c r="F5" s="23">
        <v>4</v>
      </c>
      <c r="G5" s="24" t="s">
        <v>8</v>
      </c>
      <c r="H5" s="25">
        <v>30</v>
      </c>
      <c r="I5" s="25">
        <f t="shared" si="0"/>
        <v>120</v>
      </c>
      <c r="J5" s="25">
        <f t="shared" si="1"/>
        <v>121</v>
      </c>
      <c r="K5" s="62" t="s">
        <v>29</v>
      </c>
      <c r="L5" s="63"/>
      <c r="M5" s="63"/>
      <c r="N5" s="63"/>
      <c r="O5" s="63"/>
      <c r="P5" s="63"/>
      <c r="Q5" s="63"/>
      <c r="R5" s="63"/>
      <c r="S5" s="63"/>
      <c r="T5" s="63"/>
      <c r="U5" s="64"/>
      <c r="W5" s="62" t="s">
        <v>38</v>
      </c>
      <c r="X5" s="63"/>
      <c r="Y5" s="63"/>
      <c r="Z5" s="63"/>
      <c r="AA5" s="63"/>
      <c r="AB5" s="63"/>
      <c r="AC5" s="63"/>
      <c r="AD5" s="63"/>
      <c r="AE5" s="63"/>
      <c r="AF5" s="63"/>
      <c r="AG5" s="63"/>
      <c r="AI5" s="59">
        <f>IF($C$5+$O$3-$E$5&lt;=0,IF(AND($B$7=FALSE,MOD(($W$7-$K$3),4)=0),IF(366-$C$5+$O$3-$E$5&gt;$H$2,366-$C$5+$O$3-$E$5-VLOOKUP($AI$6-1,$F$2:$J$13,5,FALSE),366-$C$5+$O$3-$E$5),IF(365-$C$5+$O$3-$E$5&gt;$H$2,365-$C$5+$O$3-$E$5-VLOOKUP($AI$6-1,$F$2:$J$13,5,FALSE),365-$C$5+$O$3-$E$5)),IF($B$7=FALSE,IF($C$5+$O$3-$E$5&gt;$H$2,$C$5+$O$3-$E$5-VLOOKUP($AI$6-1,$F$2:$J$13,4,FALSE),$C$5+$O$3-$E$5),IF($C$5+$O$3-$E$5&gt;$H$2,$C$5+$O$3-$E$5-(VLOOKUP($AI$6-1,$F$2:$J$13,5,FALSE)),$C$5+$O$3-$E$5)))</f>
        <v>1</v>
      </c>
      <c r="AJ5" s="55" t="s">
        <v>36</v>
      </c>
      <c r="AK5"/>
    </row>
    <row r="6" spans="1:37">
      <c r="A6" s="19" t="s">
        <v>4</v>
      </c>
      <c r="B6" s="43">
        <f>TRUNC(B5/365)</f>
        <v>5</v>
      </c>
      <c r="C6" s="44">
        <v>0</v>
      </c>
      <c r="D6" s="45" t="s">
        <v>42</v>
      </c>
      <c r="E6" s="52">
        <f>-TRUNC((4*C7)/365)</f>
        <v>0</v>
      </c>
      <c r="F6" s="23">
        <v>5</v>
      </c>
      <c r="G6" s="24" t="s">
        <v>9</v>
      </c>
      <c r="H6" s="25">
        <v>31</v>
      </c>
      <c r="I6" s="25">
        <f t="shared" si="0"/>
        <v>151</v>
      </c>
      <c r="J6" s="25">
        <f t="shared" si="1"/>
        <v>152</v>
      </c>
      <c r="K6" s="29" t="s">
        <v>20</v>
      </c>
      <c r="L6" s="30"/>
      <c r="M6" s="30" t="s">
        <v>21</v>
      </c>
      <c r="N6" s="30"/>
      <c r="O6" s="30" t="s">
        <v>22</v>
      </c>
      <c r="P6" s="30"/>
      <c r="Q6" s="30" t="s">
        <v>23</v>
      </c>
      <c r="R6" s="30"/>
      <c r="S6" s="30" t="s">
        <v>24</v>
      </c>
      <c r="T6" s="30"/>
      <c r="U6" s="31" t="s">
        <v>25</v>
      </c>
      <c r="W6" s="29" t="s">
        <v>20</v>
      </c>
      <c r="X6" s="30"/>
      <c r="Y6" s="30" t="s">
        <v>21</v>
      </c>
      <c r="Z6" s="30"/>
      <c r="AA6" s="30" t="s">
        <v>22</v>
      </c>
      <c r="AB6" s="30"/>
      <c r="AC6" s="30" t="s">
        <v>23</v>
      </c>
      <c r="AD6" s="30"/>
      <c r="AE6" s="30" t="s">
        <v>24</v>
      </c>
      <c r="AF6" s="30"/>
      <c r="AG6" s="30" t="s">
        <v>25</v>
      </c>
      <c r="AI6" s="60">
        <f>IF($C$5+$O$3-$C$7&lt;=0,IF(AND($B$7=FALSE,MOD(($W$7-$K$3),4)=0),IF(366-$C$5+$O$3-$C$7-$J$3&lt;=0,$F$3,IF(366-$C$5+$O$3-$C$7-$J$4&lt;=0,$F$4,IF(366-$C$5+$O$3-$C$7-$J$5&lt;=0,$F$5,IF(366-$C$5+$O$3-$C$7-$J$6&lt;=0,$F$6,IF(366-$C$5+$O$3-$C$7-$J$7&lt;=0,$F$7,IF(366-$C$5+$O$3-$C$7-$J$8&lt;=0,$F$8,IF(366-$C$5+$O$3-$C$7-$J$9&lt;=0,$F$9,IF(366-$C$5+$O$3-$C$7-$J$10&lt;=0,$F$10,IF(366-$C$5+$O$3-$C$7-$J$11&lt;=0,$F$11,IF(366-$C$5+$O$3-$C$7-$J$12&lt;=0,$F$12,IF(366-$C$5+$O$3-$C$7-$J$13&lt;=0,$F$13,$F$2))))))))))),IF(365-$C$5+$O$3-$C$7-$I$2&lt;=0,$F$2,IF(365-$C$5+$O$3-$C$7-$I$3&lt;=0,$F$3,IF(365-$C$5+$O$3-$C$7-$I$4&lt;=0,$F$4,IF(365-$C$5+$O$3-$C$7-$I$5&lt;=0,$F$5,IF(365-$C$5+$O$3-$C$7-$I$6&lt;=0,$F$6,IF(365-$C$5+$O$3-$C$7-$I$7&lt;=0,$F$7,IF(365-$C$5+$O$3-$C$7-$I$8&lt;=0,$F$8,IF(365-$C$5+$O$3-$C$7-$I$9&lt;=0,$F$9,IF(365-$C$5+$O$3-$C$7-$I$10&lt;=0,$F$10,IF(365-$C$5+$O$3-$C$7-$I$11&lt;=0,$F$11,IF(365-$C$5+$O$3-$C$7-$I$12&lt;=0,$F$12,IF(365-$C$5+$O$3-$C$7-$I$13&lt;=0,$F$13,$F$2))))))))))))),IF($C$5+$O$3-$C$7-$I$2&lt;=0,$F$2, IF($B$7=FALSE, IF($C$5+$O$3-$C$7-$I$3&lt;=0,$F$3,IF($C$5+$O$3-$C$7-$I$4&lt;=0,$F$4,IF($C$5+$O$3-$C$7-$I$5&lt;=0,$F$5,IF($C$5+$O$3-$C$7-$I$6&lt;=0,$F$6,IF($C$5+$O$3-$C$7-$I$7&lt;=0,$F$7,IF($C$5+$O$3-$C$7-$I$8&lt;=0,$F$8,IF($C$5+$O$3-$C$7-$I$9&lt;=0,$F$9,IF($C$5+$O$3-$C$7-$I$10&lt;=0,$F$10,IF($C$5+$O$3-$C$7-$I$11&lt;=0,$F$11,IF($C$5+$O$3-$C$7-$I$12&lt;=0,$F$12,IF($C$5+$O$3-$C$7-$I$13&lt;=0,$F$13,$F$2))))))))))),IF($C$5+$O$3-$C$7-$J$3&lt;=0,$F$3,IF($C$5+$O$3-$C$7-$J$4&lt;=0,$F$4,IF($C$5+$O$3-$C$7-$J$5&lt;=0,$F$5,IF($C$5+$O$3-$C$7-$J$6&lt;=0,$F$6,IF($C$5+$O$3-$C$7-$J$7&lt;=0,$F$7,IF($C$5+$O$3-$C$7-$J$8&lt;=0,$F$8,IF($C$5+$O$3-$C$7-$J$9&lt;=0,$F$9,IF($C$5+$O$3-$C$7-$J$10&lt;=0,$F$10,IF($C$5+$O$3-$C$7-$J$11&lt;=0,$F$11,IF($C$5+$O$3-$C$7-$J$12&lt;=0,$F$12,IF($C$5+$O$3-$C$7-$J$13&lt;=0,$F$13,$F$2))))))))))))))</f>
        <v>1</v>
      </c>
      <c r="AJ6" s="56" t="s">
        <v>24</v>
      </c>
      <c r="AK6"/>
    </row>
    <row r="7" spans="1:37">
      <c r="A7" s="47" t="s">
        <v>37</v>
      </c>
      <c r="B7" s="47" t="b">
        <f>IF(((B6/4)-TRUNC(B6/4))&gt;0,FALSE,TRUE)</f>
        <v>0</v>
      </c>
      <c r="C7" s="46">
        <f>IF(B7=TRUE,TRUNC(B6/4),TRUNC(B6/4)+1)</f>
        <v>2</v>
      </c>
      <c r="D7" s="48" t="s">
        <v>40</v>
      </c>
      <c r="E7" s="53"/>
      <c r="F7" s="23">
        <v>6</v>
      </c>
      <c r="G7" s="24" t="s">
        <v>10</v>
      </c>
      <c r="H7" s="25">
        <v>30</v>
      </c>
      <c r="I7" s="25">
        <f t="shared" si="0"/>
        <v>181</v>
      </c>
      <c r="J7" s="25">
        <f t="shared" si="1"/>
        <v>182</v>
      </c>
      <c r="K7" s="9">
        <f>$K$3+$B$6</f>
        <v>1909</v>
      </c>
      <c r="L7" s="10" t="s">
        <v>28</v>
      </c>
      <c r="M7" s="11">
        <f>IF($C$5+$O$3-$I$2&lt;=0,$F$2,IF($C$5+$O$3-$I$3&lt;=0,$F$3,IF($C$5+$O$3-$I$4&lt;=0,$F$4,IF($C$5+$O$3-$I$5&lt;=0,$F$5,IF($C$5+$O$3-$I$6&lt;=0,$F$6,IF($C$5+$O$3-$I$7&lt;=0,$F$7,IF($C$5+$O$3-$I$8&lt;=0,$F$8,IF($C$5+$O$3-$I$9&lt;=0,$F$9,IF($C$5+$O$3-$I$10&lt;=0,$F$10,IF($C$5+$O$3-$I$11&lt;=0,$F$11,IF($C$5+$O$3-$I$12&lt;=0,$F$12,IF($C$5+$O$3-$I$13&lt;=0,$F$13,$F$2))))))))))))</f>
        <v>1</v>
      </c>
      <c r="N7" s="10" t="s">
        <v>28</v>
      </c>
      <c r="O7" s="11">
        <f>IF($C$5+$O$3&gt;$H$2,$C$5+$O$3-VLOOKUP($M$7-1,$F$2:$I$13,4,FALSE),$C$5+$O$3)</f>
        <v>3</v>
      </c>
      <c r="P7" s="10"/>
      <c r="Q7" s="11">
        <f>$C$4</f>
        <v>0</v>
      </c>
      <c r="R7" s="10" t="s">
        <v>26</v>
      </c>
      <c r="S7" s="11">
        <f>$C$3</f>
        <v>0</v>
      </c>
      <c r="T7" s="10" t="s">
        <v>26</v>
      </c>
      <c r="U7" s="12">
        <f>$C$2</f>
        <v>0</v>
      </c>
      <c r="W7" s="9">
        <f>IF($C$5+$O$3-$C$7&lt;=0,$K$3+$B$6-1,$K$3+$B$6)-TRUNC((4*$C$7)/365)</f>
        <v>1909</v>
      </c>
      <c r="X7" s="10" t="s">
        <v>28</v>
      </c>
      <c r="Y7" s="11">
        <f>IF($C$5+$O$3-$C$7&lt;=0,IF(AND($B$7=FALSE,MOD(($W$7-$K$3),4)=0),IF(366-$C$5+$O$3-$C$7-$J$3&lt;=0,$F$3,IF(366-$C$5+$O$3-$C$7-$J$4&lt;=0,$F$4,IF(366-$C$5+$O$3-$C$7-$J$5&lt;=0,$F$5,IF(366-$C$5+$O$3-$C$7-$J$6&lt;=0,$F$6,IF(366-$C$5+$O$3-$C$7-$J$7&lt;=0,$F$7,IF(366-$C$5+$O$3-$C$7-$J$8&lt;=0,$F$8,IF(366-$C$5+$O$3-$C$7-$J$9&lt;=0,$F$9,IF(366-$C$5+$O$3-$C$7-$J$10&lt;=0,$F$10,IF(366-$C$5+$O$3-$C$7-$J$11&lt;=0,$F$11,IF(366-$C$5+$O$3-$C$7-$J$12&lt;=0,$F$12,IF(366-$C$5+$O$3-$C$7-$J$13&lt;=0,$F$13,$F$2))))))))))),IF(365-$C$5+$O$3-$C$7-$I$2&lt;=0,$F$2,IF(365-$C$5+$O$3-$C$7-$I$3&lt;=0,$F$3,IF(365-$C$5+$O$3-$C$7-$I$4&lt;=0,$F$4,IF(365-$C$5+$O$3-$C$7-$I$5&lt;=0,$F$5,IF(365-$C$5+$O$3-$C$7-$I$6&lt;=0,$F$6,IF(365-$C$5+$O$3-$C$7-$I$7&lt;=0,$F$7,IF(365-$C$5+$O$3-$C$7-$I$8&lt;=0,$F$8,IF(365-$C$5+$O$3-$C$7-$I$9&lt;=0,$F$9,IF(365-$C$5+$O$3-$C$7-$I$10&lt;=0,$F$10,IF(365-$C$5+$O$3-$C$7-$I$11&lt;=0,$F$11,IF(365-$C$5+$O$3-$C$7-$I$12&lt;=0,$F$12,IF(365-$C$5+$O$3-$C$7-$I$13&lt;=0,$F$13,$F$2))))))))))))),IF($C$5+$O$3-$C$7-$I$2&lt;=0,$F$2, IF($B$7=FALSE, IF($C$5+$O$3-$C$7-$I$3&lt;=0,$F$3,IF($C$5+$O$3-$C$7-$I$4&lt;=0,$F$4,IF($C$5+$O$3-$C$7-$I$5&lt;=0,$F$5,IF($C$5+$O$3-$C$7-$I$6&lt;=0,$F$6,IF($C$5+$O$3-$C$7-$I$7&lt;=0,$F$7,IF($C$5+$O$3-$C$7-$I$8&lt;=0,$F$8,IF($C$5+$O$3-$C$7-$I$9&lt;=0,$F$9,IF($C$5+$O$3-$C$7-$I$10&lt;=0,$F$10,IF($C$5+$O$3-$C$7-$I$11&lt;=0,$F$11,IF($C$5+$O$3-$C$7-$I$12&lt;=0,$F$12,IF($C$5+$O$3-$C$7-$I$13&lt;=0,$F$13,$F$2))))))))))),IF($C$5+$O$3-$C$7-$J$3&lt;=0,$F$3,IF($C$5+$O$3-$C$7-$J$4&lt;=0,$F$4,IF($C$5+$O$3-$C$7-$J$5&lt;=0,$F$5,IF($C$5+$O$3-$C$7-$J$6&lt;=0,$F$6,IF($C$5+$O$3-$C$7-$J$7&lt;=0,$F$7,IF($C$5+$O$3-$C$7-$J$8&lt;=0,$F$8,IF($C$5+$O$3-$C$7-$J$9&lt;=0,$F$9,IF($C$5+$O$3-$C$7-$J$10&lt;=0,$F$10,IF($C$5+$O$3-$C$7-$J$11&lt;=0,$F$11,IF($C$5+$O$3-$C$7-$J$12&lt;=0,$F$12,IF($C$5+$O$3-$C$7-$J$13&lt;=0,$F$13,$F$2))))))))))))))</f>
        <v>1</v>
      </c>
      <c r="Z7" s="10" t="s">
        <v>28</v>
      </c>
      <c r="AA7" s="61">
        <f>IF($C$5+$O$3-$E$5&lt;=0,IF(AND($B$7=FALSE,MOD(($W$7-$K$3),4)=0),IF(366-$C$5+$O$3-$E$5&gt;$H$2,366-$C$5+$O$3-$E$5-VLOOKUP($AI$6-1,$F$2:$J$13,5,FALSE),366-$C$5+$O$3-$E$5),IF(365-$C$5+$O$3-$E$5&gt;$H$2,365-$C$5+$O$3-$E$5-VLOOKUP($AI$6-1,$F$2:$J$13,5,FALSE),365-$C$5+$O$3-$E$5)),IF($B$7=FALSE,IF($C$5+$O$3-$E$5&gt;$H$2,$C$5+$O$3-$E$5-VLOOKUP($AI$6-1,$F$2:$J$13,4,FALSE),$C$5+$O$3-$E$5),IF($C$5+$O$3-$E$5&gt;$H$2,$C$5+$O$3-$E$5-(VLOOKUP($AI$6-1,$F$2:$J$13,5,FALSE)),$C$5+$O$3-$E$5)))</f>
        <v>1</v>
      </c>
      <c r="AB7" s="10"/>
      <c r="AC7" s="11">
        <f>$C$4</f>
        <v>0</v>
      </c>
      <c r="AD7" s="10" t="s">
        <v>26</v>
      </c>
      <c r="AE7" s="11">
        <f>$C$3</f>
        <v>0</v>
      </c>
      <c r="AF7" s="10" t="s">
        <v>26</v>
      </c>
      <c r="AG7" s="12">
        <f>$C$2</f>
        <v>0</v>
      </c>
      <c r="AI7" s="58">
        <f>IF($C$5+$O$3-$C$7&lt;=0,$K$3+$B$6-1,$K$3+$B$6)</f>
        <v>1909</v>
      </c>
      <c r="AJ7" s="57" t="s">
        <v>42</v>
      </c>
      <c r="AK7"/>
    </row>
    <row r="8" spans="1:37">
      <c r="D8"/>
      <c r="F8" s="23">
        <v>7</v>
      </c>
      <c r="G8" s="24" t="s">
        <v>11</v>
      </c>
      <c r="H8" s="25">
        <v>31</v>
      </c>
      <c r="I8" s="25">
        <f t="shared" si="0"/>
        <v>212</v>
      </c>
      <c r="J8" s="25">
        <f t="shared" si="1"/>
        <v>213</v>
      </c>
    </row>
    <row r="9" spans="1:37" ht="15.75">
      <c r="A9" s="74" t="s">
        <v>31</v>
      </c>
      <c r="B9" s="75"/>
      <c r="C9" s="76"/>
      <c r="D9"/>
      <c r="F9" s="23">
        <v>8</v>
      </c>
      <c r="G9" s="24" t="s">
        <v>12</v>
      </c>
      <c r="H9" s="25">
        <v>31</v>
      </c>
      <c r="I9" s="25">
        <f t="shared" si="0"/>
        <v>243</v>
      </c>
      <c r="J9" s="25">
        <f t="shared" si="1"/>
        <v>244</v>
      </c>
      <c r="K9" s="65" t="s">
        <v>30</v>
      </c>
      <c r="L9" s="66"/>
      <c r="M9" s="66"/>
      <c r="N9" s="66"/>
      <c r="O9" s="66"/>
      <c r="P9" s="66"/>
      <c r="Q9" s="66"/>
      <c r="R9" s="66"/>
      <c r="S9" s="66"/>
      <c r="T9" s="66"/>
      <c r="U9" s="67"/>
      <c r="W9" s="65" t="s">
        <v>39</v>
      </c>
      <c r="X9" s="66"/>
      <c r="Y9" s="66"/>
      <c r="Z9" s="66"/>
      <c r="AA9" s="66"/>
      <c r="AB9" s="66"/>
      <c r="AC9" s="66"/>
      <c r="AD9" s="66"/>
      <c r="AE9" s="66"/>
      <c r="AF9" s="66"/>
      <c r="AG9" s="67"/>
    </row>
    <row r="10" spans="1:37" ht="15.75">
      <c r="A10" s="32" t="s">
        <v>32</v>
      </c>
      <c r="B10" s="33" t="s">
        <v>33</v>
      </c>
      <c r="C10" s="36">
        <v>1</v>
      </c>
      <c r="D10"/>
      <c r="F10" s="23">
        <v>9</v>
      </c>
      <c r="G10" s="24" t="s">
        <v>13</v>
      </c>
      <c r="H10" s="25">
        <v>30</v>
      </c>
      <c r="I10" s="25">
        <f t="shared" si="0"/>
        <v>273</v>
      </c>
      <c r="J10" s="25">
        <f t="shared" si="1"/>
        <v>274</v>
      </c>
      <c r="K10" s="4" t="s">
        <v>20</v>
      </c>
      <c r="L10" s="5"/>
      <c r="M10" s="5" t="s">
        <v>21</v>
      </c>
      <c r="N10" s="5"/>
      <c r="O10" s="5" t="s">
        <v>22</v>
      </c>
      <c r="P10" s="5"/>
      <c r="Q10" s="5" t="s">
        <v>23</v>
      </c>
      <c r="R10" s="5"/>
      <c r="S10" s="5" t="s">
        <v>24</v>
      </c>
      <c r="T10" s="5"/>
      <c r="U10" s="6" t="s">
        <v>25</v>
      </c>
      <c r="W10" s="4" t="s">
        <v>20</v>
      </c>
      <c r="X10" s="5"/>
      <c r="Y10" s="5" t="s">
        <v>21</v>
      </c>
      <c r="Z10" s="5"/>
      <c r="AA10" s="5" t="s">
        <v>22</v>
      </c>
      <c r="AB10" s="5"/>
      <c r="AC10" s="5" t="s">
        <v>23</v>
      </c>
      <c r="AD10" s="5"/>
      <c r="AE10" s="5" t="s">
        <v>24</v>
      </c>
      <c r="AF10" s="5"/>
      <c r="AG10" s="6" t="s">
        <v>25</v>
      </c>
    </row>
    <row r="11" spans="1:37" ht="15.75">
      <c r="A11" s="34" t="s">
        <v>34</v>
      </c>
      <c r="B11" s="39" t="s">
        <v>33</v>
      </c>
      <c r="C11" s="37">
        <v>1</v>
      </c>
      <c r="D11"/>
      <c r="F11" s="23">
        <v>10</v>
      </c>
      <c r="G11" s="24" t="s">
        <v>14</v>
      </c>
      <c r="H11" s="25">
        <v>31</v>
      </c>
      <c r="I11" s="25">
        <f t="shared" si="0"/>
        <v>304</v>
      </c>
      <c r="J11" s="25">
        <f t="shared" si="1"/>
        <v>305</v>
      </c>
      <c r="K11" s="4">
        <f>K7</f>
        <v>1909</v>
      </c>
      <c r="L11" s="5" t="s">
        <v>28</v>
      </c>
      <c r="M11" s="7">
        <f>M7</f>
        <v>1</v>
      </c>
      <c r="N11" s="5" t="s">
        <v>28</v>
      </c>
      <c r="O11" s="7">
        <f>O7</f>
        <v>3</v>
      </c>
      <c r="P11" s="5"/>
      <c r="Q11" s="7">
        <f>Q7+$C$10</f>
        <v>1</v>
      </c>
      <c r="R11" s="5" t="s">
        <v>26</v>
      </c>
      <c r="S11" s="7">
        <f>S7</f>
        <v>0</v>
      </c>
      <c r="T11" s="5" t="s">
        <v>26</v>
      </c>
      <c r="U11" s="8">
        <f>U7</f>
        <v>0</v>
      </c>
      <c r="W11" s="4">
        <f>W7</f>
        <v>1909</v>
      </c>
      <c r="X11" s="5" t="s">
        <v>28</v>
      </c>
      <c r="Y11" s="7">
        <f>Y7</f>
        <v>1</v>
      </c>
      <c r="Z11" s="5" t="s">
        <v>28</v>
      </c>
      <c r="AA11" s="7">
        <f>AA7</f>
        <v>1</v>
      </c>
      <c r="AB11" s="5"/>
      <c r="AC11" s="7">
        <f>AC7+$C$10</f>
        <v>1</v>
      </c>
      <c r="AD11" s="5" t="s">
        <v>26</v>
      </c>
      <c r="AE11" s="7">
        <f>AE7</f>
        <v>0</v>
      </c>
      <c r="AF11" s="5" t="s">
        <v>26</v>
      </c>
      <c r="AG11" s="8">
        <f>AG7</f>
        <v>0</v>
      </c>
    </row>
    <row r="12" spans="1:37">
      <c r="A12" s="35" t="s">
        <v>35</v>
      </c>
      <c r="B12" s="40" t="s">
        <v>33</v>
      </c>
      <c r="C12" s="38">
        <v>1</v>
      </c>
      <c r="F12" s="23">
        <v>11</v>
      </c>
      <c r="G12" s="24" t="s">
        <v>15</v>
      </c>
      <c r="H12" s="25">
        <v>30</v>
      </c>
      <c r="I12" s="25">
        <f t="shared" si="0"/>
        <v>334</v>
      </c>
      <c r="J12" s="25">
        <f t="shared" si="1"/>
        <v>335</v>
      </c>
    </row>
    <row r="13" spans="1:37">
      <c r="F13" s="26">
        <v>12</v>
      </c>
      <c r="G13" s="27" t="s">
        <v>16</v>
      </c>
      <c r="H13" s="28">
        <v>31</v>
      </c>
      <c r="I13" s="28">
        <f t="shared" si="0"/>
        <v>365</v>
      </c>
      <c r="J13" s="28">
        <f t="shared" si="1"/>
        <v>366</v>
      </c>
    </row>
    <row r="14" spans="1:37">
      <c r="T14" s="1">
        <v>0</v>
      </c>
    </row>
    <row r="15" spans="1:37">
      <c r="T15" s="1">
        <v>365</v>
      </c>
    </row>
    <row r="16" spans="1:37">
      <c r="B16"/>
    </row>
    <row r="18" spans="1:17">
      <c r="K18"/>
      <c r="L18"/>
      <c r="M18"/>
      <c r="N18"/>
      <c r="O18"/>
      <c r="P18"/>
      <c r="Q18"/>
    </row>
    <row r="19" spans="1:17">
      <c r="A19" s="1" t="s">
        <v>44</v>
      </c>
      <c r="B19" s="1">
        <f>3600*24</f>
        <v>86400</v>
      </c>
      <c r="K19"/>
      <c r="L19"/>
      <c r="M19"/>
      <c r="N19"/>
      <c r="O19"/>
      <c r="P19"/>
      <c r="Q19"/>
    </row>
    <row r="20" spans="1:17">
      <c r="A20" s="1" t="s">
        <v>45</v>
      </c>
      <c r="B20" s="1">
        <f>B19*366*2+B19*365*3</f>
        <v>157852800</v>
      </c>
      <c r="K20"/>
      <c r="L20"/>
      <c r="M20"/>
      <c r="N20"/>
      <c r="O20"/>
      <c r="P20"/>
      <c r="Q20"/>
    </row>
    <row r="21" spans="1:17">
      <c r="K21"/>
      <c r="L21"/>
      <c r="M21"/>
      <c r="N21"/>
      <c r="O21"/>
      <c r="P21"/>
      <c r="Q21"/>
    </row>
    <row r="28" spans="1:17">
      <c r="B28" s="49"/>
    </row>
  </sheetData>
  <mergeCells count="9">
    <mergeCell ref="AI4:AJ4"/>
    <mergeCell ref="W5:AG5"/>
    <mergeCell ref="W9:AG9"/>
    <mergeCell ref="C1:D1"/>
    <mergeCell ref="F1:G1"/>
    <mergeCell ref="K1:U1"/>
    <mergeCell ref="K5:U5"/>
    <mergeCell ref="K9:U9"/>
    <mergeCell ref="A9:C9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28"/>
  <sheetViews>
    <sheetView topLeftCell="A4" workbookViewId="0">
      <selection activeCell="J15" sqref="J15"/>
    </sheetView>
  </sheetViews>
  <sheetFormatPr defaultRowHeight="15"/>
  <cols>
    <col min="1" max="1" width="10.42578125" style="1" customWidth="1"/>
    <col min="2" max="2" width="17.28515625" style="1" customWidth="1"/>
    <col min="3" max="3" width="7.140625" style="1" customWidth="1"/>
    <col min="4" max="4" width="3.42578125" style="1" bestFit="1" customWidth="1"/>
    <col min="5" max="5" width="9" style="1" customWidth="1"/>
    <col min="6" max="6" width="3.42578125" style="1" customWidth="1"/>
    <col min="7" max="7" width="11.140625" style="1" customWidth="1"/>
    <col min="8" max="8" width="11.5703125" style="1" customWidth="1"/>
    <col min="9" max="9" width="12.140625" style="1" customWidth="1"/>
    <col min="10" max="10" width="13.28515625" style="1" customWidth="1"/>
    <col min="11" max="11" width="5.42578125" style="1" customWidth="1"/>
    <col min="12" max="12" width="1.42578125" style="1" customWidth="1"/>
    <col min="13" max="13" width="3.140625" style="1" customWidth="1"/>
    <col min="14" max="14" width="1.42578125" style="1" customWidth="1"/>
    <col min="15" max="15" width="4.85546875" style="1" customWidth="1"/>
    <col min="16" max="16" width="2.42578125" style="1" customWidth="1"/>
    <col min="17" max="17" width="3.140625" style="1" customWidth="1"/>
    <col min="18" max="18" width="1.140625" style="1" customWidth="1"/>
    <col min="19" max="19" width="3.140625" style="1" customWidth="1"/>
    <col min="20" max="20" width="1.140625" style="1" customWidth="1"/>
    <col min="21" max="21" width="3.140625" style="1" customWidth="1"/>
    <col min="22" max="22" width="9.140625" style="1"/>
    <col min="23" max="23" width="5.28515625" style="1" customWidth="1"/>
    <col min="24" max="24" width="2" style="1" bestFit="1" customWidth="1"/>
    <col min="25" max="25" width="3.7109375" style="1" customWidth="1"/>
    <col min="26" max="26" width="2" style="1" bestFit="1" customWidth="1"/>
    <col min="27" max="27" width="4" style="1" customWidth="1"/>
    <col min="28" max="28" width="2.7109375" style="1" customWidth="1"/>
    <col min="29" max="29" width="3.85546875" style="1" customWidth="1"/>
    <col min="30" max="30" width="1.140625" style="1" customWidth="1"/>
    <col min="31" max="31" width="3.42578125" style="1" customWidth="1"/>
    <col min="32" max="32" width="1.28515625" style="1" customWidth="1"/>
    <col min="33" max="33" width="3.42578125" style="1" customWidth="1"/>
    <col min="34" max="34" width="2.85546875" style="1" customWidth="1"/>
    <col min="35" max="35" width="7.85546875" style="1" customWidth="1"/>
    <col min="36" max="36" width="2.7109375" style="1" customWidth="1"/>
    <col min="37" max="16384" width="9.140625" style="1"/>
  </cols>
  <sheetData>
    <row r="1" spans="1:37">
      <c r="C1" s="68" t="s">
        <v>43</v>
      </c>
      <c r="D1" s="69"/>
      <c r="E1" s="50" t="s">
        <v>37</v>
      </c>
      <c r="F1" s="70" t="s">
        <v>17</v>
      </c>
      <c r="G1" s="70"/>
      <c r="H1" s="2" t="s">
        <v>18</v>
      </c>
      <c r="I1" s="2" t="s">
        <v>19</v>
      </c>
      <c r="J1" s="2" t="s">
        <v>41</v>
      </c>
      <c r="K1" s="71" t="s">
        <v>27</v>
      </c>
      <c r="L1" s="72"/>
      <c r="M1" s="72"/>
      <c r="N1" s="72"/>
      <c r="O1" s="72"/>
      <c r="P1" s="72"/>
      <c r="Q1" s="72"/>
      <c r="R1" s="72"/>
      <c r="S1" s="72"/>
      <c r="T1" s="72"/>
      <c r="U1" s="73"/>
    </row>
    <row r="2" spans="1:37" ht="14.25" customHeight="1">
      <c r="A2" s="3" t="s">
        <v>0</v>
      </c>
      <c r="B2" s="41">
        <f>B20</f>
        <v>157852800</v>
      </c>
      <c r="C2" s="44">
        <f>B2-B3*60</f>
        <v>0</v>
      </c>
      <c r="D2" s="45" t="s">
        <v>25</v>
      </c>
      <c r="E2" s="51"/>
      <c r="F2" s="20">
        <v>1</v>
      </c>
      <c r="G2" s="21" t="s">
        <v>5</v>
      </c>
      <c r="H2" s="22">
        <v>31</v>
      </c>
      <c r="I2" s="22">
        <f>H2</f>
        <v>31</v>
      </c>
      <c r="J2" s="22">
        <f>H2</f>
        <v>31</v>
      </c>
      <c r="K2" s="13" t="s">
        <v>20</v>
      </c>
      <c r="L2" s="14"/>
      <c r="M2" s="14" t="s">
        <v>21</v>
      </c>
      <c r="N2" s="14"/>
      <c r="O2" s="14" t="s">
        <v>22</v>
      </c>
      <c r="P2" s="14"/>
      <c r="Q2" s="14" t="s">
        <v>23</v>
      </c>
      <c r="R2" s="14"/>
      <c r="S2" s="14" t="s">
        <v>24</v>
      </c>
      <c r="T2" s="14"/>
      <c r="U2" s="15" t="s">
        <v>25</v>
      </c>
    </row>
    <row r="3" spans="1:37">
      <c r="A3" s="18" t="s">
        <v>1</v>
      </c>
      <c r="B3" s="42">
        <f>TRUNC(B2/60)</f>
        <v>2630880</v>
      </c>
      <c r="C3" s="44">
        <f>B3-B4*60</f>
        <v>0</v>
      </c>
      <c r="D3" s="45" t="s">
        <v>24</v>
      </c>
      <c r="E3" s="52"/>
      <c r="F3" s="23">
        <v>2</v>
      </c>
      <c r="G3" s="24" t="s">
        <v>6</v>
      </c>
      <c r="H3" s="25">
        <v>28</v>
      </c>
      <c r="I3" s="25">
        <f>H3+I2</f>
        <v>59</v>
      </c>
      <c r="J3" s="25">
        <f>H3+J2+1</f>
        <v>60</v>
      </c>
      <c r="K3" s="13">
        <v>1904</v>
      </c>
      <c r="L3" s="54" t="s">
        <v>28</v>
      </c>
      <c r="M3" s="16">
        <v>1</v>
      </c>
      <c r="N3" s="14" t="s">
        <v>28</v>
      </c>
      <c r="O3" s="16">
        <v>1</v>
      </c>
      <c r="P3" s="14"/>
      <c r="Q3" s="16">
        <v>0</v>
      </c>
      <c r="R3" s="14" t="s">
        <v>26</v>
      </c>
      <c r="S3" s="16">
        <v>0</v>
      </c>
      <c r="T3" s="14" t="s">
        <v>26</v>
      </c>
      <c r="U3" s="17">
        <v>0</v>
      </c>
    </row>
    <row r="4" spans="1:37">
      <c r="A4" s="19" t="s">
        <v>2</v>
      </c>
      <c r="B4" s="43">
        <f>TRUNC(B3/60)</f>
        <v>43848</v>
      </c>
      <c r="C4" s="44">
        <f>B4-B5*24</f>
        <v>0</v>
      </c>
      <c r="D4" s="45" t="s">
        <v>23</v>
      </c>
      <c r="E4" s="52"/>
      <c r="F4" s="23">
        <v>3</v>
      </c>
      <c r="G4" s="24" t="s">
        <v>7</v>
      </c>
      <c r="H4" s="25">
        <v>31</v>
      </c>
      <c r="I4" s="25">
        <f t="shared" ref="I4:I13" si="0">H4+I3</f>
        <v>90</v>
      </c>
      <c r="J4" s="25">
        <f t="shared" ref="J4:J13" si="1">H4+J3</f>
        <v>91</v>
      </c>
      <c r="AI4" s="77" t="s">
        <v>46</v>
      </c>
      <c r="AJ4" s="78"/>
      <c r="AK4"/>
    </row>
    <row r="5" spans="1:37">
      <c r="A5" s="19" t="s">
        <v>3</v>
      </c>
      <c r="B5" s="43">
        <f>TRUNC(B4/24)</f>
        <v>1827</v>
      </c>
      <c r="C5" s="44">
        <f>B5-B6*365</f>
        <v>2</v>
      </c>
      <c r="D5" s="45" t="s">
        <v>36</v>
      </c>
      <c r="E5" s="52">
        <f>C7</f>
        <v>2</v>
      </c>
      <c r="F5" s="23">
        <v>4</v>
      </c>
      <c r="G5" s="24" t="s">
        <v>8</v>
      </c>
      <c r="H5" s="25">
        <v>30</v>
      </c>
      <c r="I5" s="25">
        <f t="shared" si="0"/>
        <v>120</v>
      </c>
      <c r="J5" s="25">
        <f t="shared" si="1"/>
        <v>121</v>
      </c>
      <c r="K5" s="62" t="s">
        <v>29</v>
      </c>
      <c r="L5" s="63"/>
      <c r="M5" s="63"/>
      <c r="N5" s="63"/>
      <c r="O5" s="63"/>
      <c r="P5" s="63"/>
      <c r="Q5" s="63"/>
      <c r="R5" s="63"/>
      <c r="S5" s="63"/>
      <c r="T5" s="63"/>
      <c r="U5" s="64"/>
      <c r="W5" s="62" t="s">
        <v>38</v>
      </c>
      <c r="X5" s="63"/>
      <c r="Y5" s="63"/>
      <c r="Z5" s="63"/>
      <c r="AA5" s="63"/>
      <c r="AB5" s="63"/>
      <c r="AC5" s="63"/>
      <c r="AD5" s="63"/>
      <c r="AE5" s="63"/>
      <c r="AF5" s="63"/>
      <c r="AG5" s="63"/>
      <c r="AI5" s="59">
        <f>IF($C$5+$O$3-$E$5&lt;=0,IF(AND($B$7=FALSE,MOD(($W$7-$K$3),4)=0),IF(366-$C$5+$O$3-$E$5&gt;$H$2,366-$C$5+$O$3-$E$5-VLOOKUP($AI$6-1,$F$2:$J$13,5,FALSE),366-$C$5+$O$3-$E$5),IF(365-$C$5+$O$3-$E$5&gt;$H$2,365-$C$5+$O$3-$E$5-VLOOKUP($AI$6-1,$F$2:$J$13,5,FALSE),365-$C$5+$O$3-$E$5)),IF($B$7=FALSE,IF($C$5+$O$3-$E$5&gt;$H$2,$C$5+$O$3-$E$5-VLOOKUP($AI$6-1,$F$2:$J$13,4,FALSE),$C$5+$O$3-$E$5),IF($C$5+$O$3-$E$5&gt;$H$2,$C$5+$O$3-$E$5-(VLOOKUP($AI$6-1,$F$2:$J$13,5,FALSE)),$C$5+$O$3-$E$5)))</f>
        <v>1</v>
      </c>
      <c r="AJ5" s="55" t="s">
        <v>36</v>
      </c>
      <c r="AK5"/>
    </row>
    <row r="6" spans="1:37">
      <c r="A6" s="19" t="s">
        <v>4</v>
      </c>
      <c r="B6" s="43">
        <f>TRUNC(B5/365)</f>
        <v>5</v>
      </c>
      <c r="C6" s="44">
        <v>0</v>
      </c>
      <c r="D6" s="45" t="s">
        <v>42</v>
      </c>
      <c r="E6" s="52">
        <f>-TRUNC((4*C7)/365)</f>
        <v>0</v>
      </c>
      <c r="F6" s="23">
        <v>5</v>
      </c>
      <c r="G6" s="24" t="s">
        <v>9</v>
      </c>
      <c r="H6" s="25">
        <v>31</v>
      </c>
      <c r="I6" s="25">
        <f t="shared" si="0"/>
        <v>151</v>
      </c>
      <c r="J6" s="25">
        <f t="shared" si="1"/>
        <v>152</v>
      </c>
      <c r="K6" s="29" t="s">
        <v>20</v>
      </c>
      <c r="L6" s="30"/>
      <c r="M6" s="30" t="s">
        <v>21</v>
      </c>
      <c r="N6" s="30"/>
      <c r="O6" s="30" t="s">
        <v>22</v>
      </c>
      <c r="P6" s="30"/>
      <c r="Q6" s="30" t="s">
        <v>23</v>
      </c>
      <c r="R6" s="30"/>
      <c r="S6" s="30" t="s">
        <v>24</v>
      </c>
      <c r="T6" s="30"/>
      <c r="U6" s="31" t="s">
        <v>25</v>
      </c>
      <c r="W6" s="29" t="s">
        <v>20</v>
      </c>
      <c r="X6" s="30"/>
      <c r="Y6" s="30" t="s">
        <v>21</v>
      </c>
      <c r="Z6" s="30"/>
      <c r="AA6" s="30" t="s">
        <v>22</v>
      </c>
      <c r="AB6" s="30"/>
      <c r="AC6" s="30" t="s">
        <v>23</v>
      </c>
      <c r="AD6" s="30"/>
      <c r="AE6" s="30" t="s">
        <v>24</v>
      </c>
      <c r="AF6" s="30"/>
      <c r="AG6" s="30" t="s">
        <v>25</v>
      </c>
      <c r="AI6" s="60">
        <f>IF($C$5+$O$3-$C$7&lt;=0,IF(AND($B$7=FALSE,MOD(($W$7-$K$3),4)=0),IF(366-$C$5+$O$3-$C$7-$J$3&lt;=0,$F$3,IF(366-$C$5+$O$3-$C$7-$J$4&lt;=0,$F$4,IF(366-$C$5+$O$3-$C$7-$J$5&lt;=0,$F$5,IF(366-$C$5+$O$3-$C$7-$J$6&lt;=0,$F$6,IF(366-$C$5+$O$3-$C$7-$J$7&lt;=0,$F$7,IF(366-$C$5+$O$3-$C$7-$J$8&lt;=0,$F$8,IF(366-$C$5+$O$3-$C$7-$J$9&lt;=0,$F$9,IF(366-$C$5+$O$3-$C$7-$J$10&lt;=0,$F$10,IF(366-$C$5+$O$3-$C$7-$J$11&lt;=0,$F$11,IF(366-$C$5+$O$3-$C$7-$J$12&lt;=0,$F$12,IF(366-$C$5+$O$3-$C$7-$J$13&lt;=0,$F$13,$F$2))))))))))),IF(365-$C$5+$O$3-$C$7-$I$2&lt;=0,$F$2,IF(365-$C$5+$O$3-$C$7-$I$3&lt;=0,$F$3,IF(365-$C$5+$O$3-$C$7-$I$4&lt;=0,$F$4,IF(365-$C$5+$O$3-$C$7-$I$5&lt;=0,$F$5,IF(365-$C$5+$O$3-$C$7-$I$6&lt;=0,$F$6,IF(365-$C$5+$O$3-$C$7-$I$7&lt;=0,$F$7,IF(365-$C$5+$O$3-$C$7-$I$8&lt;=0,$F$8,IF(365-$C$5+$O$3-$C$7-$I$9&lt;=0,$F$9,IF(365-$C$5+$O$3-$C$7-$I$10&lt;=0,$F$10,IF(365-$C$5+$O$3-$C$7-$I$11&lt;=0,$F$11,IF(365-$C$5+$O$3-$C$7-$I$12&lt;=0,$F$12,IF(365-$C$5+$O$3-$C$7-$I$13&lt;=0,$F$13,$F$2))))))))))))),IF($C$5+$O$3-$C$7-$I$2&lt;=0,$F$2, IF($B$7=FALSE, IF($C$5+$O$3-$C$7-$I$3&lt;=0,$F$3,IF($C$5+$O$3-$C$7-$I$4&lt;=0,$F$4,IF($C$5+$O$3-$C$7-$I$5&lt;=0,$F$5,IF($C$5+$O$3-$C$7-$I$6&lt;=0,$F$6,IF($C$5+$O$3-$C$7-$I$7&lt;=0,$F$7,IF($C$5+$O$3-$C$7-$I$8&lt;=0,$F$8,IF($C$5+$O$3-$C$7-$I$9&lt;=0,$F$9,IF($C$5+$O$3-$C$7-$I$10&lt;=0,$F$10,IF($C$5+$O$3-$C$7-$I$11&lt;=0,$F$11,IF($C$5+$O$3-$C$7-$I$12&lt;=0,$F$12,IF($C$5+$O$3-$C$7-$I$13&lt;=0,$F$13,$F$2))))))))))),IF($C$5+$O$3-$C$7-$J$3&lt;=0,$F$3,IF($C$5+$O$3-$C$7-$J$4&lt;=0,$F$4,IF($C$5+$O$3-$C$7-$J$5&lt;=0,$F$5,IF($C$5+$O$3-$C$7-$J$6&lt;=0,$F$6,IF($C$5+$O$3-$C$7-$J$7&lt;=0,$F$7,IF($C$5+$O$3-$C$7-$J$8&lt;=0,$F$8,IF($C$5+$O$3-$C$7-$J$9&lt;=0,$F$9,IF($C$5+$O$3-$C$7-$J$10&lt;=0,$F$10,IF($C$5+$O$3-$C$7-$J$11&lt;=0,$F$11,IF($C$5+$O$3-$C$7-$J$12&lt;=0,$F$12,IF($C$5+$O$3-$C$7-$J$13&lt;=0,$F$13,$F$2))))))))))))))</f>
        <v>1</v>
      </c>
      <c r="AJ6" s="56" t="s">
        <v>24</v>
      </c>
      <c r="AK6"/>
    </row>
    <row r="7" spans="1:37">
      <c r="A7" s="47" t="s">
        <v>37</v>
      </c>
      <c r="B7" s="47" t="b">
        <f>IF(((B6/4)-TRUNC(B6/4))&gt;0,FALSE,TRUE)</f>
        <v>0</v>
      </c>
      <c r="C7" s="46">
        <f>IF(B7=TRUE,TRUNC(B6/4),TRUNC(B6/4)+1)</f>
        <v>2</v>
      </c>
      <c r="D7" s="48" t="s">
        <v>40</v>
      </c>
      <c r="E7" s="53"/>
      <c r="F7" s="23">
        <v>6</v>
      </c>
      <c r="G7" s="24" t="s">
        <v>10</v>
      </c>
      <c r="H7" s="25">
        <v>30</v>
      </c>
      <c r="I7" s="25">
        <f t="shared" si="0"/>
        <v>181</v>
      </c>
      <c r="J7" s="25">
        <f t="shared" si="1"/>
        <v>182</v>
      </c>
      <c r="K7" s="9">
        <f>$K$3+$B$6</f>
        <v>1909</v>
      </c>
      <c r="L7" s="10" t="s">
        <v>28</v>
      </c>
      <c r="M7" s="11">
        <f>IF($C$5+$O$3-$I$2&lt;=0,$F$2,IF($C$5+$O$3-$I$3&lt;=0,$F$3,IF($C$5+$O$3-$I$4&lt;=0,$F$4,IF($C$5+$O$3-$I$5&lt;=0,$F$5,IF($C$5+$O$3-$I$6&lt;=0,$F$6,IF($C$5+$O$3-$I$7&lt;=0,$F$7,IF($C$5+$O$3-$I$8&lt;=0,$F$8,IF($C$5+$O$3-$I$9&lt;=0,$F$9,IF($C$5+$O$3-$I$10&lt;=0,$F$10,IF($C$5+$O$3-$I$11&lt;=0,$F$11,IF($C$5+$O$3-$I$12&lt;=0,$F$12,IF($C$5+$O$3-$I$13&lt;=0,$F$13,$F$2))))))))))))</f>
        <v>1</v>
      </c>
      <c r="N7" s="10" t="s">
        <v>28</v>
      </c>
      <c r="O7" s="11">
        <f>IF($C$5+$O$3&gt;$H$2,$C$5+$O$3-VLOOKUP($M$7-1,$F$2:$I$13,4,FALSE),$C$5+$O$3)</f>
        <v>3</v>
      </c>
      <c r="P7" s="10"/>
      <c r="Q7" s="11">
        <f>$C$4</f>
        <v>0</v>
      </c>
      <c r="R7" s="10" t="s">
        <v>26</v>
      </c>
      <c r="S7" s="11">
        <f>$C$3</f>
        <v>0</v>
      </c>
      <c r="T7" s="10" t="s">
        <v>26</v>
      </c>
      <c r="U7" s="12">
        <f>$C$2</f>
        <v>0</v>
      </c>
      <c r="W7" s="9">
        <f>IF($C$5+$O$3-$C$7&lt;=0,$K$3+$B$6-1,$K$3+$B$6)-TRUNC((4*$C$7)/365)</f>
        <v>1909</v>
      </c>
      <c r="X7" s="10" t="s">
        <v>28</v>
      </c>
      <c r="Y7" s="11">
        <f>IF($C$5+$O$3-$C$7&lt;=0,IF(AND($B$7=FALSE,MOD(($W$7-$K$3),4)=0),IF(366-$C$5+$O$3-$C$7-$J$3&lt;=0,$F$3,IF(366-$C$5+$O$3-$C$7-$J$4&lt;=0,$F$4,IF(366-$C$5+$O$3-$C$7-$J$5&lt;=0,$F$5,IF(366-$C$5+$O$3-$C$7-$J$6&lt;=0,$F$6,IF(366-$C$5+$O$3-$C$7-$J$7&lt;=0,$F$7,IF(366-$C$5+$O$3-$C$7-$J$8&lt;=0,$F$8,IF(366-$C$5+$O$3-$C$7-$J$9&lt;=0,$F$9,IF(366-$C$5+$O$3-$C$7-$J$10&lt;=0,$F$10,IF(366-$C$5+$O$3-$C$7-$J$11&lt;=0,$F$11,IF(366-$C$5+$O$3-$C$7-$J$12&lt;=0,$F$12,IF(366-$C$5+$O$3-$C$7-$J$13&lt;=0,$F$13,$F$2))))))))))),IF(365-$C$5+$O$3-$C$7-$I$2&lt;=0,$F$2,IF(365-$C$5+$O$3-$C$7-$I$3&lt;=0,$F$3,IF(365-$C$5+$O$3-$C$7-$I$4&lt;=0,$F$4,IF(365-$C$5+$O$3-$C$7-$I$5&lt;=0,$F$5,IF(365-$C$5+$O$3-$C$7-$I$6&lt;=0,$F$6,IF(365-$C$5+$O$3-$C$7-$I$7&lt;=0,$F$7,IF(365-$C$5+$O$3-$C$7-$I$8&lt;=0,$F$8,IF(365-$C$5+$O$3-$C$7-$I$9&lt;=0,$F$9,IF(365-$C$5+$O$3-$C$7-$I$10&lt;=0,$F$10,IF(365-$C$5+$O$3-$C$7-$I$11&lt;=0,$F$11,IF(365-$C$5+$O$3-$C$7-$I$12&lt;=0,$F$12,IF(365-$C$5+$O$3-$C$7-$I$13&lt;=0,$F$13,$F$2))))))))))))),IF($C$5+$O$3-$C$7-$I$2&lt;=0,$F$2, IF($B$7=FALSE, IF($C$5+$O$3-$C$7-$I$3&lt;=0,$F$3,IF($C$5+$O$3-$C$7-$I$4&lt;=0,$F$4,IF($C$5+$O$3-$C$7-$I$5&lt;=0,$F$5,IF($C$5+$O$3-$C$7-$I$6&lt;=0,$F$6,IF($C$5+$O$3-$C$7-$I$7&lt;=0,$F$7,IF($C$5+$O$3-$C$7-$I$8&lt;=0,$F$8,IF($C$5+$O$3-$C$7-$I$9&lt;=0,$F$9,IF($C$5+$O$3-$C$7-$I$10&lt;=0,$F$10,IF($C$5+$O$3-$C$7-$I$11&lt;=0,$F$11,IF($C$5+$O$3-$C$7-$I$12&lt;=0,$F$12,IF($C$5+$O$3-$C$7-$I$13&lt;=0,$F$13,$F$2))))))))))),IF($C$5+$O$3-$C$7-$J$3&lt;=0,$F$3,IF($C$5+$O$3-$C$7-$J$4&lt;=0,$F$4,IF($C$5+$O$3-$C$7-$J$5&lt;=0,$F$5,IF($C$5+$O$3-$C$7-$J$6&lt;=0,$F$6,IF($C$5+$O$3-$C$7-$J$7&lt;=0,$F$7,IF($C$5+$O$3-$C$7-$J$8&lt;=0,$F$8,IF($C$5+$O$3-$C$7-$J$9&lt;=0,$F$9,IF($C$5+$O$3-$C$7-$J$10&lt;=0,$F$10,IF($C$5+$O$3-$C$7-$J$11&lt;=0,$F$11,IF($C$5+$O$3-$C$7-$J$12&lt;=0,$F$12,IF($C$5+$O$3-$C$7-$J$13&lt;=0,$F$13,$F$2))))))))))))))</f>
        <v>1</v>
      </c>
      <c r="Z7" s="10" t="s">
        <v>28</v>
      </c>
      <c r="AA7" s="61">
        <f>IF($C$5+$O$3-$E$5&lt;=0,IF(AND($B$7=FALSE,MOD(($W$7-$K$3),4)=0),IF(366-$C$5+$O$3-$E$5&gt;$H$2,366-$C$5+$O$3-$E$5-VLOOKUP($AI$6-1,$F$2:$J$13,5,FALSE),366-$C$5+$O$3-$E$5),IF(365-$C$5+$O$3-$E$5&gt;$H$2,365-$C$5+$O$3-$E$5-VLOOKUP($AI$6-1,$F$2:$J$13,5,FALSE),365-$C$5+$O$3-$E$5)),IF($B$7=FALSE,IF($C$5+$O$3-$E$5&gt;$H$2,$C$5+$O$3-$E$5-VLOOKUP($AI$6-1,$F$2:$J$13,4,FALSE),$C$5+$O$3-$E$5),IF($C$5+$O$3-$E$5&gt;$H$2,$C$5+$O$3-$E$5-(VLOOKUP($AI$6-1,$F$2:$J$13,5,FALSE)),$C$5+$O$3-$E$5)))</f>
        <v>1</v>
      </c>
      <c r="AB7" s="10"/>
      <c r="AC7" s="11">
        <f>$C$4</f>
        <v>0</v>
      </c>
      <c r="AD7" s="10" t="s">
        <v>26</v>
      </c>
      <c r="AE7" s="11">
        <f>$C$3</f>
        <v>0</v>
      </c>
      <c r="AF7" s="10" t="s">
        <v>26</v>
      </c>
      <c r="AG7" s="12">
        <f>$C$2</f>
        <v>0</v>
      </c>
      <c r="AI7" s="58">
        <f>IF($C$5+$O$3-$C$7&lt;=0,$K$3+$B$6-1,$K$3+$B$6)</f>
        <v>1909</v>
      </c>
      <c r="AJ7" s="57" t="s">
        <v>42</v>
      </c>
      <c r="AK7"/>
    </row>
    <row r="8" spans="1:37">
      <c r="D8"/>
      <c r="F8" s="23">
        <v>7</v>
      </c>
      <c r="G8" s="24" t="s">
        <v>11</v>
      </c>
      <c r="H8" s="25">
        <v>31</v>
      </c>
      <c r="I8" s="25">
        <f t="shared" si="0"/>
        <v>212</v>
      </c>
      <c r="J8" s="25">
        <f t="shared" si="1"/>
        <v>213</v>
      </c>
    </row>
    <row r="9" spans="1:37" ht="15.75">
      <c r="A9" s="74" t="s">
        <v>31</v>
      </c>
      <c r="B9" s="75"/>
      <c r="C9" s="76"/>
      <c r="D9"/>
      <c r="F9" s="23">
        <v>8</v>
      </c>
      <c r="G9" s="24" t="s">
        <v>12</v>
      </c>
      <c r="H9" s="25">
        <v>31</v>
      </c>
      <c r="I9" s="25">
        <f t="shared" si="0"/>
        <v>243</v>
      </c>
      <c r="J9" s="25">
        <f t="shared" si="1"/>
        <v>244</v>
      </c>
      <c r="K9" s="65" t="s">
        <v>30</v>
      </c>
      <c r="L9" s="66"/>
      <c r="M9" s="66"/>
      <c r="N9" s="66"/>
      <c r="O9" s="66"/>
      <c r="P9" s="66"/>
      <c r="Q9" s="66"/>
      <c r="R9" s="66"/>
      <c r="S9" s="66"/>
      <c r="T9" s="66"/>
      <c r="U9" s="67"/>
      <c r="W9" s="65" t="s">
        <v>39</v>
      </c>
      <c r="X9" s="66"/>
      <c r="Y9" s="66"/>
      <c r="Z9" s="66"/>
      <c r="AA9" s="66"/>
      <c r="AB9" s="66"/>
      <c r="AC9" s="66"/>
      <c r="AD9" s="66"/>
      <c r="AE9" s="66"/>
      <c r="AF9" s="66"/>
      <c r="AG9" s="67"/>
    </row>
    <row r="10" spans="1:37" ht="15.75">
      <c r="A10" s="32" t="s">
        <v>32</v>
      </c>
      <c r="B10" s="33" t="s">
        <v>33</v>
      </c>
      <c r="C10" s="36">
        <v>1</v>
      </c>
      <c r="D10"/>
      <c r="F10" s="23">
        <v>9</v>
      </c>
      <c r="G10" s="24" t="s">
        <v>13</v>
      </c>
      <c r="H10" s="25">
        <v>30</v>
      </c>
      <c r="I10" s="25">
        <f t="shared" si="0"/>
        <v>273</v>
      </c>
      <c r="J10" s="25">
        <f t="shared" si="1"/>
        <v>274</v>
      </c>
      <c r="K10" s="4" t="s">
        <v>20</v>
      </c>
      <c r="L10" s="5"/>
      <c r="M10" s="5" t="s">
        <v>21</v>
      </c>
      <c r="N10" s="5"/>
      <c r="O10" s="5" t="s">
        <v>22</v>
      </c>
      <c r="P10" s="5"/>
      <c r="Q10" s="5" t="s">
        <v>23</v>
      </c>
      <c r="R10" s="5"/>
      <c r="S10" s="5" t="s">
        <v>24</v>
      </c>
      <c r="T10" s="5"/>
      <c r="U10" s="6" t="s">
        <v>25</v>
      </c>
      <c r="W10" s="4" t="s">
        <v>20</v>
      </c>
      <c r="X10" s="5"/>
      <c r="Y10" s="5" t="s">
        <v>21</v>
      </c>
      <c r="Z10" s="5"/>
      <c r="AA10" s="5" t="s">
        <v>22</v>
      </c>
      <c r="AB10" s="5"/>
      <c r="AC10" s="5" t="s">
        <v>23</v>
      </c>
      <c r="AD10" s="5"/>
      <c r="AE10" s="5" t="s">
        <v>24</v>
      </c>
      <c r="AF10" s="5"/>
      <c r="AG10" s="6" t="s">
        <v>25</v>
      </c>
    </row>
    <row r="11" spans="1:37" ht="15.75">
      <c r="A11" s="34" t="s">
        <v>34</v>
      </c>
      <c r="B11" s="39" t="s">
        <v>33</v>
      </c>
      <c r="C11" s="37">
        <v>1</v>
      </c>
      <c r="D11"/>
      <c r="F11" s="23">
        <v>10</v>
      </c>
      <c r="G11" s="24" t="s">
        <v>14</v>
      </c>
      <c r="H11" s="25">
        <v>31</v>
      </c>
      <c r="I11" s="25">
        <f t="shared" si="0"/>
        <v>304</v>
      </c>
      <c r="J11" s="25">
        <f t="shared" si="1"/>
        <v>305</v>
      </c>
      <c r="K11" s="4">
        <f>K7</f>
        <v>1909</v>
      </c>
      <c r="L11" s="5" t="s">
        <v>28</v>
      </c>
      <c r="M11" s="7">
        <f>M7</f>
        <v>1</v>
      </c>
      <c r="N11" s="5" t="s">
        <v>28</v>
      </c>
      <c r="O11" s="7">
        <f>O7</f>
        <v>3</v>
      </c>
      <c r="P11" s="5"/>
      <c r="Q11" s="7">
        <f>Q7+$C$10</f>
        <v>1</v>
      </c>
      <c r="R11" s="5" t="s">
        <v>26</v>
      </c>
      <c r="S11" s="7">
        <f>S7</f>
        <v>0</v>
      </c>
      <c r="T11" s="5" t="s">
        <v>26</v>
      </c>
      <c r="U11" s="8">
        <f>U7</f>
        <v>0</v>
      </c>
      <c r="W11" s="4">
        <f>W7</f>
        <v>1909</v>
      </c>
      <c r="X11" s="5" t="s">
        <v>28</v>
      </c>
      <c r="Y11" s="7">
        <f>Y7</f>
        <v>1</v>
      </c>
      <c r="Z11" s="5" t="s">
        <v>28</v>
      </c>
      <c r="AA11" s="7">
        <f>AA7</f>
        <v>1</v>
      </c>
      <c r="AB11" s="5"/>
      <c r="AC11" s="7">
        <f>AC7+$C$10</f>
        <v>1</v>
      </c>
      <c r="AD11" s="5" t="s">
        <v>26</v>
      </c>
      <c r="AE11" s="7">
        <f>AE7</f>
        <v>0</v>
      </c>
      <c r="AF11" s="5" t="s">
        <v>26</v>
      </c>
      <c r="AG11" s="8">
        <f>AG7</f>
        <v>0</v>
      </c>
    </row>
    <row r="12" spans="1:37">
      <c r="A12" s="35" t="s">
        <v>35</v>
      </c>
      <c r="B12" s="40" t="s">
        <v>33</v>
      </c>
      <c r="C12" s="38">
        <v>1</v>
      </c>
      <c r="F12" s="23">
        <v>11</v>
      </c>
      <c r="G12" s="24" t="s">
        <v>15</v>
      </c>
      <c r="H12" s="25">
        <v>30</v>
      </c>
      <c r="I12" s="25">
        <f t="shared" si="0"/>
        <v>334</v>
      </c>
      <c r="J12" s="25">
        <f t="shared" si="1"/>
        <v>335</v>
      </c>
    </row>
    <row r="13" spans="1:37">
      <c r="F13" s="26">
        <v>12</v>
      </c>
      <c r="G13" s="27" t="s">
        <v>16</v>
      </c>
      <c r="H13" s="28">
        <v>31</v>
      </c>
      <c r="I13" s="28">
        <f t="shared" si="0"/>
        <v>365</v>
      </c>
      <c r="J13" s="28">
        <f t="shared" si="1"/>
        <v>366</v>
      </c>
    </row>
    <row r="14" spans="1:37">
      <c r="T14" s="1">
        <v>0</v>
      </c>
    </row>
    <row r="15" spans="1:37">
      <c r="T15" s="1">
        <v>365</v>
      </c>
    </row>
    <row r="16" spans="1:37">
      <c r="B16"/>
    </row>
    <row r="18" spans="1:17">
      <c r="K18"/>
      <c r="L18"/>
      <c r="M18"/>
      <c r="N18"/>
      <c r="O18"/>
      <c r="P18"/>
      <c r="Q18"/>
    </row>
    <row r="19" spans="1:17">
      <c r="A19" s="1" t="s">
        <v>44</v>
      </c>
      <c r="B19" s="1">
        <f>3600*24</f>
        <v>86400</v>
      </c>
      <c r="K19"/>
      <c r="L19"/>
      <c r="M19"/>
      <c r="N19"/>
      <c r="O19"/>
      <c r="P19"/>
      <c r="Q19"/>
    </row>
    <row r="20" spans="1:17">
      <c r="A20" s="1" t="s">
        <v>45</v>
      </c>
      <c r="B20" s="1">
        <f>B19*366*2+B19*365*3</f>
        <v>157852800</v>
      </c>
      <c r="K20"/>
      <c r="L20"/>
      <c r="M20"/>
      <c r="N20"/>
      <c r="O20"/>
      <c r="P20"/>
      <c r="Q20"/>
    </row>
    <row r="21" spans="1:17">
      <c r="K21"/>
      <c r="L21"/>
      <c r="M21"/>
      <c r="N21"/>
      <c r="O21"/>
      <c r="P21"/>
      <c r="Q21"/>
    </row>
    <row r="28" spans="1:17">
      <c r="B28" s="49"/>
    </row>
  </sheetData>
  <mergeCells count="9">
    <mergeCell ref="A9:C9"/>
    <mergeCell ref="K9:U9"/>
    <mergeCell ref="W9:AG9"/>
    <mergeCell ref="AI4:AJ4"/>
    <mergeCell ref="C1:D1"/>
    <mergeCell ref="F1:G1"/>
    <mergeCell ref="K1:U1"/>
    <mergeCell ref="K5:U5"/>
    <mergeCell ref="W5:AG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2013-10-31T22:40:52Z</dcterms:created>
  <dcterms:modified xsi:type="dcterms:W3CDTF">2013-11-17T20:48:05Z</dcterms:modified>
</cp:coreProperties>
</file>