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actBoardGame\cardParameters\"/>
    </mc:Choice>
  </mc:AlternateContent>
  <xr:revisionPtr revIDLastSave="0" documentId="13_ncr:1_{09A95967-DEA7-4327-98E2-2751E9D2DB0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tats" sheetId="1" r:id="rId1"/>
    <sheet name="producer" sheetId="2" r:id="rId2"/>
    <sheet name="producer1" sheetId="5" r:id="rId3"/>
    <sheet name="obstascle" sheetId="3" r:id="rId4"/>
    <sheet name="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/>
  <c r="M2" i="4"/>
  <c r="N2" i="4"/>
  <c r="O2" i="4"/>
  <c r="P2" i="4"/>
  <c r="K2" i="4"/>
  <c r="B29" i="2"/>
  <c r="C29" i="2"/>
  <c r="A29" i="2"/>
  <c r="E28" i="2"/>
  <c r="S5" i="5"/>
  <c r="T5" i="5"/>
  <c r="U5" i="5"/>
  <c r="V5" i="5"/>
  <c r="W5" i="5"/>
  <c r="X5" i="5"/>
  <c r="Z5" i="5" s="1"/>
  <c r="S6" i="5"/>
  <c r="T6" i="5"/>
  <c r="U6" i="5"/>
  <c r="V6" i="5"/>
  <c r="W6" i="5"/>
  <c r="X6" i="5"/>
  <c r="Z6" i="5" s="1"/>
  <c r="S7" i="5"/>
  <c r="T7" i="5"/>
  <c r="U7" i="5"/>
  <c r="V7" i="5"/>
  <c r="W7" i="5"/>
  <c r="X7" i="5"/>
  <c r="Z7" i="5" s="1"/>
  <c r="S8" i="5"/>
  <c r="T8" i="5"/>
  <c r="U8" i="5"/>
  <c r="V8" i="5"/>
  <c r="W8" i="5"/>
  <c r="X8" i="5"/>
  <c r="Z8" i="5" s="1"/>
  <c r="S9" i="5"/>
  <c r="T9" i="5"/>
  <c r="U9" i="5"/>
  <c r="V9" i="5"/>
  <c r="W9" i="5"/>
  <c r="X9" i="5"/>
  <c r="S10" i="5"/>
  <c r="T10" i="5"/>
  <c r="U10" i="5"/>
  <c r="V10" i="5"/>
  <c r="W10" i="5"/>
  <c r="X10" i="5"/>
  <c r="S11" i="5"/>
  <c r="T11" i="5"/>
  <c r="U11" i="5"/>
  <c r="V11" i="5"/>
  <c r="W11" i="5"/>
  <c r="X11" i="5"/>
  <c r="Z11" i="5" s="1"/>
  <c r="S12" i="5"/>
  <c r="T12" i="5"/>
  <c r="U12" i="5"/>
  <c r="V12" i="5"/>
  <c r="W12" i="5"/>
  <c r="X12" i="5"/>
  <c r="Z12" i="5" s="1"/>
  <c r="S13" i="5"/>
  <c r="T13" i="5"/>
  <c r="U13" i="5"/>
  <c r="V13" i="5"/>
  <c r="W13" i="5"/>
  <c r="X13" i="5"/>
  <c r="Z13" i="5" s="1"/>
  <c r="S14" i="5"/>
  <c r="T14" i="5"/>
  <c r="U14" i="5"/>
  <c r="V14" i="5"/>
  <c r="W14" i="5"/>
  <c r="X14" i="5"/>
  <c r="Z14" i="5" s="1"/>
  <c r="S15" i="5"/>
  <c r="T15" i="5"/>
  <c r="U15" i="5"/>
  <c r="V15" i="5"/>
  <c r="W15" i="5"/>
  <c r="X15" i="5"/>
  <c r="Z15" i="5" s="1"/>
  <c r="S16" i="5"/>
  <c r="T16" i="5"/>
  <c r="U16" i="5"/>
  <c r="V16" i="5"/>
  <c r="W16" i="5"/>
  <c r="X16" i="5"/>
  <c r="Z16" i="5" s="1"/>
  <c r="S17" i="5"/>
  <c r="T17" i="5"/>
  <c r="U17" i="5"/>
  <c r="V17" i="5"/>
  <c r="W17" i="5"/>
  <c r="X17" i="5"/>
  <c r="Z17" i="5" s="1"/>
  <c r="S18" i="5"/>
  <c r="T18" i="5"/>
  <c r="U18" i="5"/>
  <c r="V18" i="5"/>
  <c r="W18" i="5"/>
  <c r="X18" i="5"/>
  <c r="Z18" i="5" s="1"/>
  <c r="S19" i="5"/>
  <c r="T19" i="5"/>
  <c r="U19" i="5"/>
  <c r="V19" i="5"/>
  <c r="W19" i="5"/>
  <c r="X19" i="5"/>
  <c r="Z19" i="5" s="1"/>
  <c r="S20" i="5"/>
  <c r="T20" i="5"/>
  <c r="U20" i="5"/>
  <c r="V20" i="5"/>
  <c r="W20" i="5"/>
  <c r="X20" i="5"/>
  <c r="Z20" i="5" s="1"/>
  <c r="S21" i="5"/>
  <c r="T21" i="5"/>
  <c r="U21" i="5"/>
  <c r="V21" i="5"/>
  <c r="W21" i="5"/>
  <c r="X21" i="5"/>
  <c r="Z21" i="5" s="1"/>
  <c r="S22" i="5"/>
  <c r="T22" i="5"/>
  <c r="U22" i="5"/>
  <c r="V22" i="5"/>
  <c r="W22" i="5"/>
  <c r="X22" i="5"/>
  <c r="S23" i="5"/>
  <c r="T23" i="5"/>
  <c r="U23" i="5"/>
  <c r="V23" i="5"/>
  <c r="W23" i="5"/>
  <c r="X23" i="5"/>
  <c r="Z23" i="5" s="1"/>
  <c r="S24" i="5"/>
  <c r="T24" i="5"/>
  <c r="U24" i="5"/>
  <c r="V24" i="5"/>
  <c r="W24" i="5"/>
  <c r="X24" i="5"/>
  <c r="Z24" i="5" s="1"/>
  <c r="S25" i="5"/>
  <c r="T25" i="5"/>
  <c r="U25" i="5"/>
  <c r="V25" i="5"/>
  <c r="W25" i="5"/>
  <c r="X25" i="5"/>
  <c r="Z25" i="5" s="1"/>
  <c r="S26" i="5"/>
  <c r="T26" i="5"/>
  <c r="U26" i="5"/>
  <c r="V26" i="5"/>
  <c r="W26" i="5"/>
  <c r="X26" i="5"/>
  <c r="Z26" i="5" s="1"/>
  <c r="S27" i="5"/>
  <c r="T27" i="5"/>
  <c r="U27" i="5"/>
  <c r="V27" i="5"/>
  <c r="W27" i="5"/>
  <c r="X27" i="5"/>
  <c r="Z27" i="5" s="1"/>
  <c r="S28" i="5"/>
  <c r="T28" i="5"/>
  <c r="U28" i="5"/>
  <c r="V28" i="5"/>
  <c r="W28" i="5"/>
  <c r="Z28" i="5" s="1"/>
  <c r="X28" i="5"/>
  <c r="S29" i="5"/>
  <c r="T29" i="5"/>
  <c r="U29" i="5"/>
  <c r="V29" i="5"/>
  <c r="W29" i="5"/>
  <c r="X29" i="5"/>
  <c r="Z29" i="5" s="1"/>
  <c r="S30" i="5"/>
  <c r="T30" i="5"/>
  <c r="U30" i="5"/>
  <c r="V30" i="5"/>
  <c r="W30" i="5"/>
  <c r="Z30" i="5" s="1"/>
  <c r="X30" i="5"/>
  <c r="S31" i="5"/>
  <c r="T31" i="5"/>
  <c r="U31" i="5"/>
  <c r="V31" i="5"/>
  <c r="W31" i="5"/>
  <c r="X31" i="5"/>
  <c r="Z31" i="5" s="1"/>
  <c r="S32" i="5"/>
  <c r="T32" i="5"/>
  <c r="U32" i="5"/>
  <c r="V32" i="5"/>
  <c r="W32" i="5"/>
  <c r="Z32" i="5" s="1"/>
  <c r="X32" i="5"/>
  <c r="S33" i="5"/>
  <c r="T33" i="5"/>
  <c r="U33" i="5"/>
  <c r="V33" i="5"/>
  <c r="W33" i="5"/>
  <c r="X33" i="5"/>
  <c r="Z33" i="5" s="1"/>
  <c r="S34" i="5"/>
  <c r="T34" i="5"/>
  <c r="U34" i="5"/>
  <c r="V34" i="5"/>
  <c r="W34" i="5"/>
  <c r="X34" i="5"/>
  <c r="V2" i="5"/>
  <c r="W2" i="5"/>
  <c r="X2" i="5"/>
  <c r="V3" i="5"/>
  <c r="W3" i="5"/>
  <c r="X3" i="5"/>
  <c r="V4" i="5"/>
  <c r="W4" i="5"/>
  <c r="U2" i="5"/>
  <c r="U3" i="5"/>
  <c r="S2" i="5"/>
  <c r="T2" i="5"/>
  <c r="S3" i="5"/>
  <c r="T3" i="5"/>
  <c r="S4" i="5"/>
  <c r="X4" i="5" s="1"/>
  <c r="T4" i="5"/>
  <c r="U4" i="5"/>
  <c r="Z9" i="5"/>
  <c r="Z10" i="5"/>
  <c r="Z22" i="5"/>
  <c r="L3" i="3"/>
  <c r="M3" i="3"/>
  <c r="N3" i="3"/>
  <c r="O3" i="3"/>
  <c r="P3" i="3"/>
  <c r="K3" i="3"/>
  <c r="J28" i="5"/>
  <c r="K28" i="5"/>
  <c r="L28" i="5"/>
  <c r="J29" i="5"/>
  <c r="K29" i="5"/>
  <c r="L29" i="5"/>
  <c r="J30" i="5"/>
  <c r="K30" i="5"/>
  <c r="L30" i="5"/>
  <c r="J31" i="5"/>
  <c r="K31" i="5"/>
  <c r="L31" i="5"/>
  <c r="J32" i="5"/>
  <c r="K32" i="5"/>
  <c r="L32" i="5"/>
  <c r="J33" i="5"/>
  <c r="E34" i="5" s="1"/>
  <c r="K33" i="5"/>
  <c r="F34" i="5" s="1"/>
  <c r="L33" i="5"/>
  <c r="G34" i="5" s="1"/>
  <c r="K27" i="5"/>
  <c r="F28" i="5" s="1"/>
  <c r="L27" i="5"/>
  <c r="G28" i="5" s="1"/>
  <c r="J22" i="5"/>
  <c r="K22" i="5"/>
  <c r="L22" i="5"/>
  <c r="J23" i="5"/>
  <c r="K23" i="5"/>
  <c r="L23" i="5"/>
  <c r="J24" i="5"/>
  <c r="K24" i="5"/>
  <c r="L24" i="5"/>
  <c r="J25" i="5"/>
  <c r="K25" i="5"/>
  <c r="L25" i="5"/>
  <c r="J26" i="5"/>
  <c r="K26" i="5"/>
  <c r="L26" i="5"/>
  <c r="J27" i="5"/>
  <c r="E28" i="5" s="1"/>
  <c r="H8" i="5"/>
  <c r="H9" i="5"/>
  <c r="H10" i="5"/>
  <c r="H11" i="5"/>
  <c r="H12" i="5"/>
  <c r="H13" i="5"/>
  <c r="H14" i="5"/>
  <c r="H15" i="5"/>
  <c r="H16" i="5"/>
  <c r="H17" i="5"/>
  <c r="H18" i="5"/>
  <c r="H20" i="5"/>
  <c r="H21" i="5"/>
  <c r="H22" i="5"/>
  <c r="F22" i="5"/>
  <c r="G22" i="5"/>
  <c r="E22" i="5"/>
  <c r="G13" i="5"/>
  <c r="F13" i="5"/>
  <c r="K13" i="5" s="1"/>
  <c r="E13" i="5"/>
  <c r="J13" i="5" s="1"/>
  <c r="G7" i="5"/>
  <c r="L7" i="5" s="1"/>
  <c r="E7" i="5"/>
  <c r="J3" i="5"/>
  <c r="K3" i="5"/>
  <c r="L3" i="5"/>
  <c r="J4" i="5"/>
  <c r="K4" i="5"/>
  <c r="L4" i="5"/>
  <c r="J5" i="5"/>
  <c r="K5" i="5"/>
  <c r="L5" i="5"/>
  <c r="J6" i="5"/>
  <c r="K6" i="5"/>
  <c r="L6" i="5"/>
  <c r="J7" i="5"/>
  <c r="J8" i="5"/>
  <c r="K8" i="5"/>
  <c r="L8" i="5"/>
  <c r="J9" i="5"/>
  <c r="K9" i="5"/>
  <c r="L9" i="5"/>
  <c r="J10" i="5"/>
  <c r="K10" i="5"/>
  <c r="L10" i="5"/>
  <c r="J11" i="5"/>
  <c r="K11" i="5"/>
  <c r="L11" i="5"/>
  <c r="J12" i="5"/>
  <c r="K12" i="5"/>
  <c r="L12" i="5"/>
  <c r="L13" i="5"/>
  <c r="J14" i="5"/>
  <c r="K14" i="5"/>
  <c r="L14" i="5"/>
  <c r="J15" i="5"/>
  <c r="K15" i="5"/>
  <c r="L15" i="5"/>
  <c r="J16" i="5"/>
  <c r="K16" i="5"/>
  <c r="L16" i="5"/>
  <c r="J17" i="5"/>
  <c r="K17" i="5"/>
  <c r="L17" i="5"/>
  <c r="J18" i="5"/>
  <c r="K18" i="5"/>
  <c r="L18" i="5"/>
  <c r="J20" i="5"/>
  <c r="K20" i="5"/>
  <c r="L20" i="5"/>
  <c r="J21" i="5"/>
  <c r="K21" i="5"/>
  <c r="L21" i="5"/>
  <c r="K2" i="5"/>
  <c r="F7" i="5" s="1"/>
  <c r="L2" i="5"/>
  <c r="J2" i="5"/>
  <c r="H3" i="5"/>
  <c r="H4" i="5"/>
  <c r="H5" i="5"/>
  <c r="H6" i="5"/>
  <c r="H2" i="5"/>
  <c r="M3" i="2"/>
  <c r="O26" i="2"/>
  <c r="P26" i="2"/>
  <c r="Q26" i="2"/>
  <c r="N26" i="2"/>
  <c r="S4" i="2"/>
  <c r="T4" i="2"/>
  <c r="U4" i="2"/>
  <c r="V4" i="2"/>
  <c r="S5" i="2"/>
  <c r="T5" i="2"/>
  <c r="U5" i="2"/>
  <c r="V5" i="2"/>
  <c r="S6" i="2"/>
  <c r="T6" i="2"/>
  <c r="U6" i="2"/>
  <c r="V6" i="2"/>
  <c r="S7" i="2"/>
  <c r="T7" i="2"/>
  <c r="U7" i="2"/>
  <c r="V7" i="2"/>
  <c r="S8" i="2"/>
  <c r="T8" i="2"/>
  <c r="U8" i="2"/>
  <c r="V8" i="2"/>
  <c r="S9" i="2"/>
  <c r="T9" i="2"/>
  <c r="U9" i="2"/>
  <c r="V9" i="2"/>
  <c r="S10" i="2"/>
  <c r="T10" i="2"/>
  <c r="U10" i="2"/>
  <c r="V10" i="2"/>
  <c r="S11" i="2"/>
  <c r="T11" i="2"/>
  <c r="U11" i="2"/>
  <c r="V11" i="2"/>
  <c r="S12" i="2"/>
  <c r="T12" i="2"/>
  <c r="U12" i="2"/>
  <c r="V12" i="2"/>
  <c r="S13" i="2"/>
  <c r="T13" i="2"/>
  <c r="U13" i="2"/>
  <c r="V13" i="2"/>
  <c r="S14" i="2"/>
  <c r="T14" i="2"/>
  <c r="U14" i="2"/>
  <c r="V14" i="2"/>
  <c r="S15" i="2"/>
  <c r="T15" i="2"/>
  <c r="U15" i="2"/>
  <c r="V15" i="2"/>
  <c r="S16" i="2"/>
  <c r="T16" i="2"/>
  <c r="U16" i="2"/>
  <c r="V16" i="2"/>
  <c r="S17" i="2"/>
  <c r="T17" i="2"/>
  <c r="U17" i="2"/>
  <c r="V17" i="2"/>
  <c r="S18" i="2"/>
  <c r="T18" i="2"/>
  <c r="U18" i="2"/>
  <c r="V18" i="2"/>
  <c r="S19" i="2"/>
  <c r="T19" i="2"/>
  <c r="U19" i="2"/>
  <c r="V19" i="2"/>
  <c r="S20" i="2"/>
  <c r="T20" i="2"/>
  <c r="U20" i="2"/>
  <c r="V20" i="2"/>
  <c r="S21" i="2"/>
  <c r="T21" i="2"/>
  <c r="U21" i="2"/>
  <c r="V21" i="2"/>
  <c r="S22" i="2"/>
  <c r="T22" i="2"/>
  <c r="U22" i="2"/>
  <c r="V22" i="2"/>
  <c r="S23" i="2"/>
  <c r="T23" i="2"/>
  <c r="U23" i="2"/>
  <c r="V23" i="2"/>
  <c r="S24" i="2"/>
  <c r="T24" i="2"/>
  <c r="U24" i="2"/>
  <c r="V24" i="2"/>
  <c r="T3" i="2"/>
  <c r="U3" i="2"/>
  <c r="V3" i="2"/>
  <c r="S3" i="2"/>
  <c r="J28" i="1"/>
  <c r="J29" i="1"/>
  <c r="J30" i="1"/>
  <c r="J31" i="1"/>
  <c r="J32" i="1"/>
  <c r="J27" i="1"/>
  <c r="M25" i="1" a="1"/>
  <c r="M25" i="1"/>
  <c r="M27" i="1" s="1"/>
  <c r="N25" i="1" a="1"/>
  <c r="N25" i="1" s="1"/>
  <c r="O25" i="1" a="1"/>
  <c r="O25" i="1" s="1"/>
  <c r="P25" i="1" a="1"/>
  <c r="P25" i="1" s="1"/>
  <c r="Q25" i="1" a="1"/>
  <c r="Q25" i="1" s="1"/>
  <c r="L25" i="1" a="1"/>
  <c r="L2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L15" i="1" a="1"/>
  <c r="L1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C25" i="1" a="1"/>
  <c r="C25" i="1" s="1"/>
  <c r="A28" i="1"/>
  <c r="A29" i="1"/>
  <c r="A30" i="1"/>
  <c r="A31" i="1"/>
  <c r="A32" i="1"/>
  <c r="A27" i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C15" i="1" a="1"/>
  <c r="C15" i="1" s="1"/>
  <c r="J18" i="1"/>
  <c r="J19" i="1"/>
  <c r="J20" i="1"/>
  <c r="J21" i="1"/>
  <c r="J22" i="1"/>
  <c r="J17" i="1"/>
  <c r="A18" i="1"/>
  <c r="A19" i="1"/>
  <c r="A20" i="1"/>
  <c r="A21" i="1"/>
  <c r="A22" i="1"/>
  <c r="A17" i="1"/>
  <c r="F3" i="2"/>
  <c r="J23" i="2"/>
  <c r="K22" i="2"/>
  <c r="F22" i="2"/>
  <c r="J22" i="2"/>
  <c r="F23" i="2"/>
  <c r="F24" i="2"/>
  <c r="G24" i="2" s="1"/>
  <c r="J24" i="2"/>
  <c r="F18" i="2"/>
  <c r="J18" i="2"/>
  <c r="K18" i="2"/>
  <c r="F19" i="2"/>
  <c r="K19" i="2"/>
  <c r="F20" i="2"/>
  <c r="F21" i="2"/>
  <c r="J21" i="2"/>
  <c r="F15" i="2"/>
  <c r="F16" i="2"/>
  <c r="F17" i="2"/>
  <c r="F9" i="2"/>
  <c r="K9" i="2"/>
  <c r="F10" i="2"/>
  <c r="K10" i="2"/>
  <c r="F11" i="2"/>
  <c r="J11" i="2"/>
  <c r="F12" i="2"/>
  <c r="J12" i="2"/>
  <c r="K12" i="2"/>
  <c r="F13" i="2"/>
  <c r="J13" i="2"/>
  <c r="K13" i="2"/>
  <c r="F14" i="2"/>
  <c r="K14" i="2"/>
  <c r="K4" i="2"/>
  <c r="J5" i="2"/>
  <c r="K5" i="2"/>
  <c r="J7" i="2"/>
  <c r="J8" i="2"/>
  <c r="K3" i="2"/>
  <c r="F4" i="2"/>
  <c r="F5" i="2"/>
  <c r="F6" i="2"/>
  <c r="F7" i="2"/>
  <c r="F8" i="2"/>
  <c r="Z2" i="5" l="1"/>
  <c r="Z4" i="5"/>
  <c r="Z3" i="5"/>
  <c r="K7" i="5"/>
  <c r="H7" i="5"/>
  <c r="G19" i="5"/>
  <c r="L19" i="5" s="1"/>
  <c r="F19" i="5"/>
  <c r="K19" i="5" s="1"/>
  <c r="E19" i="5"/>
  <c r="J19" i="5"/>
  <c r="M32" i="1"/>
  <c r="M31" i="1"/>
  <c r="M30" i="1"/>
  <c r="M29" i="1"/>
  <c r="M28" i="1"/>
  <c r="H28" i="1"/>
  <c r="H19" i="1"/>
  <c r="H21" i="1"/>
  <c r="G9" i="2" s="1"/>
  <c r="Q29" i="1"/>
  <c r="Q27" i="1"/>
  <c r="Q30" i="1"/>
  <c r="Q28" i="1"/>
  <c r="Q31" i="1"/>
  <c r="Q32" i="1"/>
  <c r="P32" i="1"/>
  <c r="P28" i="1"/>
  <c r="P27" i="1"/>
  <c r="P30" i="1"/>
  <c r="P31" i="1"/>
  <c r="P29" i="1"/>
  <c r="O29" i="1"/>
  <c r="O32" i="1"/>
  <c r="O27" i="1"/>
  <c r="O30" i="1"/>
  <c r="O28" i="1"/>
  <c r="O31" i="1"/>
  <c r="N29" i="1"/>
  <c r="N32" i="1"/>
  <c r="N28" i="1"/>
  <c r="N27" i="1"/>
  <c r="N30" i="1"/>
  <c r="N31" i="1"/>
  <c r="L32" i="1"/>
  <c r="L29" i="1"/>
  <c r="L28" i="1"/>
  <c r="L27" i="1"/>
  <c r="L31" i="1"/>
  <c r="L30" i="1"/>
  <c r="D27" i="1"/>
  <c r="O17" i="1"/>
  <c r="O19" i="1"/>
  <c r="H19" i="2" s="1"/>
  <c r="O21" i="1"/>
  <c r="O18" i="1"/>
  <c r="H18" i="2" s="1"/>
  <c r="N17" i="1"/>
  <c r="N21" i="1"/>
  <c r="H16" i="2" s="1"/>
  <c r="N20" i="1"/>
  <c r="H15" i="2" s="1"/>
  <c r="N18" i="1"/>
  <c r="M19" i="1"/>
  <c r="H22" i="2" s="1"/>
  <c r="M17" i="1"/>
  <c r="M20" i="1"/>
  <c r="H23" i="2" s="1"/>
  <c r="P17" i="1"/>
  <c r="P19" i="1"/>
  <c r="P20" i="1"/>
  <c r="H7" i="2" s="1"/>
  <c r="P18" i="1"/>
  <c r="H3" i="2" s="1"/>
  <c r="Q17" i="1"/>
  <c r="H12" i="2" s="1"/>
  <c r="Q19" i="1"/>
  <c r="Q20" i="1"/>
  <c r="Q21" i="1"/>
  <c r="H11" i="2" s="1"/>
  <c r="Q18" i="1"/>
  <c r="H13" i="2" s="1"/>
  <c r="M21" i="1"/>
  <c r="G29" i="1"/>
  <c r="G30" i="1"/>
  <c r="G28" i="1"/>
  <c r="H17" i="1"/>
  <c r="H18" i="1"/>
  <c r="G14" i="2" s="1"/>
  <c r="H27" i="1"/>
  <c r="H30" i="1"/>
  <c r="H29" i="1"/>
  <c r="H31" i="1"/>
  <c r="H20" i="1"/>
  <c r="G10" i="2" s="1"/>
  <c r="G12" i="2"/>
  <c r="G13" i="2"/>
  <c r="G11" i="2"/>
  <c r="H14" i="2"/>
  <c r="L12" i="2"/>
  <c r="X12" i="2" s="1"/>
  <c r="H21" i="2"/>
  <c r="H5" i="2"/>
  <c r="H20" i="2"/>
  <c r="H4" i="2"/>
  <c r="L18" i="2"/>
  <c r="X18" i="2" s="1"/>
  <c r="L21" i="2"/>
  <c r="X21" i="2" s="1"/>
  <c r="L22" i="2"/>
  <c r="X22" i="2" s="1"/>
  <c r="L5" i="2"/>
  <c r="X5" i="2" s="1"/>
  <c r="L13" i="2"/>
  <c r="X13" i="2" s="1"/>
  <c r="G32" i="1"/>
  <c r="F32" i="1"/>
  <c r="E32" i="1"/>
  <c r="D32" i="1"/>
  <c r="F31" i="1"/>
  <c r="E31" i="1"/>
  <c r="D31" i="1"/>
  <c r="E30" i="1"/>
  <c r="D30" i="1"/>
  <c r="F29" i="1"/>
  <c r="D29" i="1"/>
  <c r="F28" i="1"/>
  <c r="E28" i="1"/>
  <c r="G27" i="1"/>
  <c r="F27" i="1"/>
  <c r="E27" i="1"/>
  <c r="L18" i="1"/>
  <c r="L19" i="1"/>
  <c r="L20" i="1"/>
  <c r="H24" i="2" s="1"/>
  <c r="I24" i="2" s="1"/>
  <c r="L21" i="1"/>
  <c r="L22" i="1"/>
  <c r="M22" i="1"/>
  <c r="N22" i="1"/>
  <c r="H17" i="2" s="1"/>
  <c r="O22" i="1"/>
  <c r="P22" i="1"/>
  <c r="H6" i="2" s="1"/>
  <c r="E18" i="1"/>
  <c r="G17" i="2" s="1"/>
  <c r="F18" i="1"/>
  <c r="G19" i="2" s="1"/>
  <c r="G18" i="1"/>
  <c r="G6" i="2" s="1"/>
  <c r="D19" i="1"/>
  <c r="G23" i="2" s="1"/>
  <c r="F19" i="1"/>
  <c r="G18" i="2" s="1"/>
  <c r="G19" i="1"/>
  <c r="G5" i="2" s="1"/>
  <c r="D20" i="1"/>
  <c r="E20" i="1"/>
  <c r="G20" i="1"/>
  <c r="G4" i="2" s="1"/>
  <c r="D21" i="1"/>
  <c r="E21" i="1"/>
  <c r="F21" i="1"/>
  <c r="D22" i="1"/>
  <c r="E22" i="1"/>
  <c r="F22" i="1"/>
  <c r="G22" i="1"/>
  <c r="D17" i="1"/>
  <c r="G22" i="2" s="1"/>
  <c r="E17" i="1"/>
  <c r="F17" i="1"/>
  <c r="G21" i="2" s="1"/>
  <c r="G17" i="1"/>
  <c r="G8" i="2" s="1"/>
  <c r="M4" i="1"/>
  <c r="M5" i="1"/>
  <c r="M6" i="1"/>
  <c r="M7" i="1"/>
  <c r="M8" i="1"/>
  <c r="M3" i="1"/>
  <c r="L4" i="1"/>
  <c r="L5" i="1"/>
  <c r="L6" i="1"/>
  <c r="L7" i="1"/>
  <c r="L8" i="1"/>
  <c r="L3" i="1"/>
  <c r="K4" i="1"/>
  <c r="K5" i="1"/>
  <c r="K6" i="1"/>
  <c r="K7" i="1"/>
  <c r="J9" i="2" s="1"/>
  <c r="L9" i="2" s="1"/>
  <c r="X9" i="2" s="1"/>
  <c r="K8" i="1"/>
  <c r="K3" i="1"/>
  <c r="H19" i="5" l="1"/>
  <c r="J20" i="2"/>
  <c r="L20" i="2" s="1"/>
  <c r="X20" i="2" s="1"/>
  <c r="J6" i="2"/>
  <c r="J15" i="2"/>
  <c r="J17" i="2"/>
  <c r="J19" i="2"/>
  <c r="L19" i="2" s="1"/>
  <c r="X19" i="2" s="1"/>
  <c r="J16" i="2"/>
  <c r="J14" i="2"/>
  <c r="L14" i="2" s="1"/>
  <c r="X14" i="2" s="1"/>
  <c r="K8" i="2"/>
  <c r="L8" i="2" s="1"/>
  <c r="X8" i="2" s="1"/>
  <c r="K17" i="2"/>
  <c r="L17" i="2" s="1"/>
  <c r="X17" i="2" s="1"/>
  <c r="K6" i="2"/>
  <c r="L6" i="2" s="1"/>
  <c r="X6" i="2" s="1"/>
  <c r="K16" i="2"/>
  <c r="L16" i="2" s="1"/>
  <c r="X16" i="2" s="1"/>
  <c r="K11" i="2"/>
  <c r="L11" i="2" s="1"/>
  <c r="X11" i="2" s="1"/>
  <c r="H10" i="2"/>
  <c r="I10" i="2" s="1"/>
  <c r="H9" i="2"/>
  <c r="I9" i="2" s="1"/>
  <c r="K15" i="2"/>
  <c r="L15" i="2" s="1"/>
  <c r="X15" i="2" s="1"/>
  <c r="K23" i="2"/>
  <c r="L23" i="2" s="1"/>
  <c r="X23" i="2" s="1"/>
  <c r="K7" i="2"/>
  <c r="L7" i="2" s="1"/>
  <c r="X7" i="2" s="1"/>
  <c r="K24" i="2"/>
  <c r="L24" i="2" s="1"/>
  <c r="X24" i="2" s="1"/>
  <c r="J4" i="2"/>
  <c r="L4" i="2" s="1"/>
  <c r="X4" i="2" s="1"/>
  <c r="J3" i="2"/>
  <c r="L3" i="2" s="1"/>
  <c r="X3" i="2" s="1"/>
  <c r="J10" i="2"/>
  <c r="L10" i="2" s="1"/>
  <c r="X10" i="2" s="1"/>
  <c r="I19" i="2"/>
  <c r="I12" i="2"/>
  <c r="I13" i="2"/>
  <c r="G20" i="2"/>
  <c r="I20" i="2" s="1"/>
  <c r="G7" i="2"/>
  <c r="I7" i="2" s="1"/>
  <c r="G16" i="2"/>
  <c r="I16" i="2" s="1"/>
  <c r="H8" i="2"/>
  <c r="I8" i="2" s="1"/>
  <c r="I18" i="2"/>
  <c r="I6" i="2"/>
  <c r="I17" i="2"/>
  <c r="I23" i="2"/>
  <c r="I5" i="2"/>
  <c r="G15" i="2"/>
  <c r="I15" i="2" s="1"/>
  <c r="I11" i="2"/>
  <c r="I14" i="2"/>
  <c r="I21" i="2"/>
  <c r="I22" i="2"/>
  <c r="I4" i="2"/>
  <c r="G3" i="2"/>
  <c r="I3" i="2" s="1"/>
  <c r="L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<sst xmlns="http://schemas.openxmlformats.org/spreadsheetml/2006/main" count="617" uniqueCount="120">
  <si>
    <t>water</t>
  </si>
  <si>
    <t>food</t>
  </si>
  <si>
    <t>wood</t>
  </si>
  <si>
    <t>stone</t>
  </si>
  <si>
    <t>spice</t>
  </si>
  <si>
    <t>A</t>
  </si>
  <si>
    <t>B</t>
  </si>
  <si>
    <t>C</t>
  </si>
  <si>
    <t>Occorrenze di coppie risorsa tipo ruota</t>
  </si>
  <si>
    <t>Massimo guadagno lordo, per posizione iniziale</t>
  </si>
  <si>
    <t>silk</t>
  </si>
  <si>
    <t>x</t>
  </si>
  <si>
    <t>yC vs  xA</t>
  </si>
  <si>
    <t>nettoMassimo</t>
  </si>
  <si>
    <t>nettoMedio</t>
  </si>
  <si>
    <t>nettoMinimo</t>
  </si>
  <si>
    <t>Numero di unità acquistabili se si vende un C e si acquista un A</t>
  </si>
  <si>
    <t>Numero di unità acquistabili se si vende un C e si acquista un B</t>
  </si>
  <si>
    <t>yC vs  xB</t>
  </si>
  <si>
    <t>Numero di unità acquistabili se si vende un B e si acquista un A</t>
  </si>
  <si>
    <t>yB vs  xB</t>
  </si>
  <si>
    <t>Numero di unità acquistabili se si vende un B e si acquista un B</t>
  </si>
  <si>
    <t>Bx A</t>
  </si>
  <si>
    <t>Lo scambio con l'acqua deve essere possibile sono in ostacoli con non consentono di acquistare risorse con grande potere di scambio.</t>
  </si>
  <si>
    <t>Dopo la x hai un guadagno perché scambi la risorsa con una risorca che produce un ricavo maggiore.</t>
  </si>
  <si>
    <t>Scambiare la pietra con la spezia Restituisce il migliore ricavo.</t>
  </si>
  <si>
    <t>C-&gt;A</t>
  </si>
  <si>
    <t>B-&gt;A</t>
  </si>
  <si>
    <t>B bp A</t>
  </si>
  <si>
    <t>C bp A</t>
  </si>
  <si>
    <t xml:space="preserve">BP tot </t>
  </si>
  <si>
    <t>C-A</t>
  </si>
  <si>
    <t>B-A</t>
  </si>
  <si>
    <t>C-B</t>
  </si>
  <si>
    <t xml:space="preserve"> </t>
  </si>
  <si>
    <t>City</t>
  </si>
  <si>
    <t>mountain</t>
  </si>
  <si>
    <t>wild</t>
  </si>
  <si>
    <t>desert</t>
  </si>
  <si>
    <t>coins</t>
  </si>
  <si>
    <t>speed</t>
  </si>
  <si>
    <t>suppCerca</t>
  </si>
  <si>
    <t>Total#</t>
  </si>
  <si>
    <t>City/coin</t>
  </si>
  <si>
    <t>Mountain/speed</t>
  </si>
  <si>
    <t>wild/food</t>
  </si>
  <si>
    <t>desert/water</t>
  </si>
  <si>
    <t>calculation BP for obstacle</t>
  </si>
  <si>
    <t>BP totObstacle</t>
  </si>
  <si>
    <t>Spice</t>
  </si>
  <si>
    <t>3.17</t>
  </si>
  <si>
    <t>4.00</t>
  </si>
  <si>
    <t>9.13</t>
  </si>
  <si>
    <t>5.50</t>
  </si>
  <si>
    <t>8.71</t>
  </si>
  <si>
    <t>8.17</t>
  </si>
  <si>
    <t>8.38</t>
  </si>
  <si>
    <t>7.04</t>
  </si>
  <si>
    <t>3.83</t>
  </si>
  <si>
    <t>5.54</t>
  </si>
  <si>
    <t>18.08</t>
  </si>
  <si>
    <t>17.25</t>
  </si>
  <si>
    <t>12.67</t>
  </si>
  <si>
    <t>3.67</t>
  </si>
  <si>
    <t>12.50</t>
  </si>
  <si>
    <t>10.75</t>
  </si>
  <si>
    <t>28.33</t>
  </si>
  <si>
    <t>24.83</t>
  </si>
  <si>
    <t>2.17</t>
  </si>
  <si>
    <t>direct</t>
  </si>
  <si>
    <t>potential</t>
  </si>
  <si>
    <t>best of</t>
  </si>
  <si>
    <t>10.58</t>
  </si>
  <si>
    <t>8.33</t>
  </si>
  <si>
    <t>5.00</t>
  </si>
  <si>
    <t>5.58</t>
  </si>
  <si>
    <t>6.83</t>
  </si>
  <si>
    <t>2.33</t>
  </si>
  <si>
    <t>6.58</t>
  </si>
  <si>
    <t>52.50</t>
  </si>
  <si>
    <t>7.00</t>
  </si>
  <si>
    <t>37.25</t>
  </si>
  <si>
    <t>26.58</t>
  </si>
  <si>
    <t>32.75</t>
  </si>
  <si>
    <t>2.67</t>
  </si>
  <si>
    <t>17.83</t>
  </si>
  <si>
    <t>2.00</t>
  </si>
  <si>
    <t>17.71</t>
  </si>
  <si>
    <t>13.43</t>
  </si>
  <si>
    <t>12.83</t>
  </si>
  <si>
    <t>9.33</t>
  </si>
  <si>
    <t>6.76</t>
  </si>
  <si>
    <t>11.75</t>
  </si>
  <si>
    <t>6.33</t>
  </si>
  <si>
    <t>5.89</t>
  </si>
  <si>
    <t>0.00</t>
  </si>
  <si>
    <t>4.83</t>
  </si>
  <si>
    <t>6.22</t>
  </si>
  <si>
    <t>4.22</t>
  </si>
  <si>
    <t>6.63</t>
  </si>
  <si>
    <t>6.50</t>
  </si>
  <si>
    <t>19.08</t>
  </si>
  <si>
    <t>4.11</t>
  </si>
  <si>
    <t>13.50</t>
  </si>
  <si>
    <t>31.33</t>
  </si>
  <si>
    <t>1.67</t>
  </si>
  <si>
    <t>51.11</t>
  </si>
  <si>
    <t>2.89</t>
  </si>
  <si>
    <t xml:space="preserve">obs1 </t>
  </si>
  <si>
    <t>obs2</t>
  </si>
  <si>
    <t>obs3</t>
  </si>
  <si>
    <t>ob4</t>
  </si>
  <si>
    <t>obs4</t>
  </si>
  <si>
    <t>0.2</t>
  </si>
  <si>
    <t>6.08</t>
  </si>
  <si>
    <t>6.17</t>
  </si>
  <si>
    <t>6.42</t>
  </si>
  <si>
    <t>6.67</t>
  </si>
  <si>
    <t>6.92</t>
  </si>
  <si>
    <t>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</si>
</sst>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__Inter_20951f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opLeftCell="A10" workbookViewId="0">
      <selection activeCell="D36" sqref="D36"/>
    </sheetView>
  </sheetViews>
  <sheetFormatPr defaultRowHeight="15"/>
  <cols>
    <col min="3" max="3" width="14.140625" bestFit="1" customWidth="1"/>
    <col min="11" max="11" width="13.42578125" customWidth="1"/>
    <col min="12" max="12" width="11.5703125" bestFit="1" customWidth="1"/>
    <col min="13" max="13" width="12" customWidth="1"/>
  </cols>
  <sheetData>
    <row r="1" spans="1:24">
      <c r="A1" t="s">
        <v>8</v>
      </c>
      <c r="G1" t="s">
        <v>9</v>
      </c>
      <c r="K1" t="s">
        <v>31</v>
      </c>
      <c r="L1" t="s">
        <v>33</v>
      </c>
      <c r="M1" t="s">
        <v>32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</row>
    <row r="2" spans="1:24">
      <c r="B2" t="s">
        <v>5</v>
      </c>
      <c r="C2" t="s">
        <v>6</v>
      </c>
      <c r="D2" t="s">
        <v>7</v>
      </c>
      <c r="H2" t="s">
        <v>5</v>
      </c>
      <c r="I2" t="s">
        <v>6</v>
      </c>
      <c r="J2" t="s">
        <v>7</v>
      </c>
      <c r="K2" t="s">
        <v>13</v>
      </c>
      <c r="L2" t="s">
        <v>14</v>
      </c>
      <c r="M2" t="s">
        <v>15</v>
      </c>
    </row>
    <row r="3" spans="1:24">
      <c r="A3" t="s">
        <v>0</v>
      </c>
      <c r="B3">
        <v>5</v>
      </c>
      <c r="C3">
        <v>2</v>
      </c>
      <c r="D3">
        <v>1</v>
      </c>
      <c r="G3" t="s">
        <v>0</v>
      </c>
      <c r="H3">
        <v>0</v>
      </c>
      <c r="I3">
        <v>2</v>
      </c>
      <c r="J3">
        <v>3</v>
      </c>
      <c r="K3">
        <f>J3-H3</f>
        <v>3</v>
      </c>
      <c r="L3">
        <f>J3-I3</f>
        <v>1</v>
      </c>
      <c r="M3">
        <f>I3-H3</f>
        <v>2</v>
      </c>
      <c r="O3" t="s">
        <v>0</v>
      </c>
      <c r="P3">
        <v>0</v>
      </c>
    </row>
    <row r="4" spans="1:24">
      <c r="A4" t="s">
        <v>1</v>
      </c>
      <c r="G4" t="s">
        <v>1</v>
      </c>
      <c r="H4">
        <v>1</v>
      </c>
      <c r="I4">
        <v>2</v>
      </c>
      <c r="J4">
        <v>4</v>
      </c>
      <c r="K4">
        <f t="shared" ref="K4:K8" si="0">J4-H4</f>
        <v>3</v>
      </c>
      <c r="L4">
        <f t="shared" ref="L4:L8" si="1">J4-I4</f>
        <v>2</v>
      </c>
      <c r="M4">
        <f t="shared" ref="M4:M8" si="2">I4-H4</f>
        <v>1</v>
      </c>
      <c r="O4" t="s">
        <v>1</v>
      </c>
      <c r="P4">
        <v>1</v>
      </c>
    </row>
    <row r="5" spans="1:24">
      <c r="A5" t="s">
        <v>2</v>
      </c>
      <c r="G5" t="s">
        <v>2</v>
      </c>
      <c r="H5">
        <v>1</v>
      </c>
      <c r="I5">
        <v>3</v>
      </c>
      <c r="J5">
        <v>5</v>
      </c>
      <c r="K5">
        <f t="shared" si="0"/>
        <v>4</v>
      </c>
      <c r="L5">
        <f t="shared" si="1"/>
        <v>2</v>
      </c>
      <c r="M5">
        <f t="shared" si="2"/>
        <v>2</v>
      </c>
      <c r="O5" t="s">
        <v>2</v>
      </c>
      <c r="P5">
        <v>2</v>
      </c>
    </row>
    <row r="6" spans="1:24">
      <c r="A6" t="s">
        <v>3</v>
      </c>
      <c r="G6" t="s">
        <v>3</v>
      </c>
      <c r="H6">
        <v>3</v>
      </c>
      <c r="I6">
        <v>5</v>
      </c>
      <c r="J6">
        <v>7</v>
      </c>
      <c r="K6">
        <f t="shared" si="0"/>
        <v>4</v>
      </c>
      <c r="L6">
        <f t="shared" si="1"/>
        <v>2</v>
      </c>
      <c r="M6">
        <f t="shared" si="2"/>
        <v>2</v>
      </c>
      <c r="O6" t="s">
        <v>3</v>
      </c>
      <c r="P6">
        <v>3</v>
      </c>
    </row>
    <row r="7" spans="1:24">
      <c r="A7" t="s">
        <v>4</v>
      </c>
      <c r="G7" t="s">
        <v>4</v>
      </c>
      <c r="H7">
        <v>1</v>
      </c>
      <c r="I7">
        <v>6</v>
      </c>
      <c r="J7">
        <v>8</v>
      </c>
      <c r="K7">
        <f t="shared" si="0"/>
        <v>7</v>
      </c>
      <c r="L7">
        <f t="shared" si="1"/>
        <v>2</v>
      </c>
      <c r="M7">
        <f t="shared" si="2"/>
        <v>5</v>
      </c>
      <c r="O7" t="s">
        <v>4</v>
      </c>
      <c r="P7">
        <v>4</v>
      </c>
    </row>
    <row r="8" spans="1:24">
      <c r="G8" t="s">
        <v>10</v>
      </c>
      <c r="H8">
        <v>2</v>
      </c>
      <c r="I8">
        <v>4</v>
      </c>
      <c r="J8">
        <v>9</v>
      </c>
      <c r="K8">
        <f t="shared" si="0"/>
        <v>7</v>
      </c>
      <c r="L8">
        <f t="shared" si="1"/>
        <v>5</v>
      </c>
      <c r="M8">
        <f t="shared" si="2"/>
        <v>2</v>
      </c>
      <c r="O8" t="s">
        <v>10</v>
      </c>
      <c r="P8">
        <v>5</v>
      </c>
    </row>
    <row r="10" spans="1:24">
      <c r="B10" t="s">
        <v>24</v>
      </c>
      <c r="U10">
        <v>0</v>
      </c>
      <c r="V10">
        <v>2</v>
      </c>
      <c r="W10">
        <v>3</v>
      </c>
    </row>
    <row r="11" spans="1:24">
      <c r="B11" t="s">
        <v>23</v>
      </c>
      <c r="U11">
        <v>1</v>
      </c>
      <c r="V11">
        <v>2</v>
      </c>
      <c r="W11">
        <v>3</v>
      </c>
    </row>
    <row r="12" spans="1:24">
      <c r="B12" t="s">
        <v>25</v>
      </c>
      <c r="U12">
        <v>1</v>
      </c>
      <c r="V12">
        <v>3</v>
      </c>
      <c r="W12">
        <v>5</v>
      </c>
    </row>
    <row r="13" spans="1:24">
      <c r="U13">
        <v>1</v>
      </c>
      <c r="V13">
        <v>4</v>
      </c>
      <c r="W13">
        <v>8</v>
      </c>
    </row>
    <row r="14" spans="1:24">
      <c r="B14" t="s">
        <v>16</v>
      </c>
      <c r="K14" t="s">
        <v>17</v>
      </c>
      <c r="U14">
        <v>1</v>
      </c>
      <c r="V14">
        <v>5</v>
      </c>
      <c r="W14">
        <v>9</v>
      </c>
    </row>
    <row r="15" spans="1:24">
      <c r="C15" cm="1">
        <f t="array" ref="C15">INDEX($H$3:$H$8,S$1,1)</f>
        <v>0</v>
      </c>
      <c r="D15" cm="1">
        <f t="array" ref="D15">INDEX($H$3:$H$8,T$1,1)</f>
        <v>1</v>
      </c>
      <c r="E15" cm="1">
        <f t="array" ref="E15">INDEX($H$3:$H$8,U$1,1)</f>
        <v>1</v>
      </c>
      <c r="F15" cm="1">
        <f t="array" ref="F15">INDEX($H$3:$H$8,V$1,1)</f>
        <v>3</v>
      </c>
      <c r="G15" cm="1">
        <f t="array" ref="G15">INDEX($H$3:$H$8,W$1,1)</f>
        <v>1</v>
      </c>
      <c r="H15" cm="1">
        <f t="array" ref="H15">INDEX($H$3:$H$8,X$1,1)</f>
        <v>2</v>
      </c>
      <c r="L15" cm="1">
        <f t="array" ref="L15">INDEX($I$3:$I$8,S$1,1)</f>
        <v>2</v>
      </c>
      <c r="M15" cm="1">
        <f t="array" ref="M15">INDEX($I$3:$I$8,T$1,1)</f>
        <v>2</v>
      </c>
      <c r="N15" cm="1">
        <f t="array" ref="N15">INDEX($I$3:$I$8,U$1,1)</f>
        <v>3</v>
      </c>
      <c r="O15" cm="1">
        <f t="array" ref="O15">INDEX($I$3:$I$8,V$1,1)</f>
        <v>5</v>
      </c>
      <c r="P15" cm="1">
        <f t="array" ref="P15">INDEX($I$3:$I$8,W$1,1)</f>
        <v>6</v>
      </c>
      <c r="Q15" cm="1">
        <f t="array" ref="Q15">INDEX($I$3:$I$8,X$1,1)</f>
        <v>4</v>
      </c>
      <c r="U15">
        <v>2</v>
      </c>
      <c r="V15">
        <v>5</v>
      </c>
      <c r="W15">
        <v>12</v>
      </c>
    </row>
    <row r="16" spans="1:24">
      <c r="B16" t="s">
        <v>12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10</v>
      </c>
      <c r="K16" t="s">
        <v>18</v>
      </c>
      <c r="L16" t="s">
        <v>0</v>
      </c>
      <c r="M16" t="s">
        <v>1</v>
      </c>
      <c r="N16" t="s">
        <v>2</v>
      </c>
      <c r="O16" t="s">
        <v>3</v>
      </c>
      <c r="P16" t="s">
        <v>4</v>
      </c>
      <c r="Q16" t="s">
        <v>10</v>
      </c>
    </row>
    <row r="17" spans="1:22">
      <c r="A17">
        <f>J3</f>
        <v>3</v>
      </c>
      <c r="B17" t="s">
        <v>0</v>
      </c>
      <c r="C17" t="s">
        <v>11</v>
      </c>
      <c r="D17">
        <f>$A17/D$15</f>
        <v>3</v>
      </c>
      <c r="E17">
        <f>$A17/E$15</f>
        <v>3</v>
      </c>
      <c r="F17">
        <f>$A17/F$15</f>
        <v>1</v>
      </c>
      <c r="G17">
        <f>$A17/G$15</f>
        <v>3</v>
      </c>
      <c r="H17" s="2">
        <f t="shared" ref="H17:H20" si="3">$A17/H$15</f>
        <v>1.5</v>
      </c>
      <c r="J17">
        <f>J3</f>
        <v>3</v>
      </c>
      <c r="K17" t="s">
        <v>0</v>
      </c>
      <c r="L17" t="s">
        <v>11</v>
      </c>
      <c r="M17">
        <f>$J17/M$15</f>
        <v>1.5</v>
      </c>
      <c r="N17">
        <f t="shared" ref="N17:Q21" si="4">$J17/N$15</f>
        <v>1</v>
      </c>
      <c r="O17">
        <f t="shared" si="4"/>
        <v>0.6</v>
      </c>
      <c r="P17">
        <f t="shared" si="4"/>
        <v>0.5</v>
      </c>
      <c r="Q17">
        <f t="shared" si="4"/>
        <v>0.75</v>
      </c>
    </row>
    <row r="18" spans="1:22">
      <c r="A18">
        <f t="shared" ref="A18:A22" si="5">J4</f>
        <v>4</v>
      </c>
      <c r="B18" t="s">
        <v>1</v>
      </c>
      <c r="C18" t="s">
        <v>11</v>
      </c>
      <c r="D18" t="s">
        <v>11</v>
      </c>
      <c r="E18">
        <f>$A18/E$15</f>
        <v>4</v>
      </c>
      <c r="F18">
        <f>$A18/F$15</f>
        <v>1.3333333333333333</v>
      </c>
      <c r="G18">
        <f>$A18/G$15</f>
        <v>4</v>
      </c>
      <c r="H18" s="2">
        <f t="shared" si="3"/>
        <v>2</v>
      </c>
      <c r="J18">
        <f t="shared" ref="J18:J22" si="6">J4</f>
        <v>4</v>
      </c>
      <c r="K18" t="s">
        <v>1</v>
      </c>
      <c r="L18">
        <f t="shared" ref="L18:L22" si="7">_xlfn.FLOOR.MATH($J18/L$15)</f>
        <v>2</v>
      </c>
      <c r="M18" t="s">
        <v>11</v>
      </c>
      <c r="N18">
        <f t="shared" si="4"/>
        <v>1.3333333333333333</v>
      </c>
      <c r="O18">
        <f t="shared" si="4"/>
        <v>0.8</v>
      </c>
      <c r="P18">
        <f t="shared" si="4"/>
        <v>0.66666666666666663</v>
      </c>
      <c r="Q18">
        <f t="shared" si="4"/>
        <v>1</v>
      </c>
      <c r="U18">
        <v>1</v>
      </c>
      <c r="V18">
        <v>3</v>
      </c>
    </row>
    <row r="19" spans="1:22">
      <c r="A19">
        <f t="shared" si="5"/>
        <v>5</v>
      </c>
      <c r="B19" t="s">
        <v>2</v>
      </c>
      <c r="C19" t="s">
        <v>11</v>
      </c>
      <c r="D19">
        <f>$A19/D$15</f>
        <v>5</v>
      </c>
      <c r="E19" t="s">
        <v>11</v>
      </c>
      <c r="F19" s="1">
        <f>$A19/F$15</f>
        <v>1.6666666666666667</v>
      </c>
      <c r="G19" s="1">
        <f>$A19/G$15</f>
        <v>5</v>
      </c>
      <c r="H19" s="2">
        <f t="shared" si="3"/>
        <v>2.5</v>
      </c>
      <c r="J19">
        <f t="shared" si="6"/>
        <v>5</v>
      </c>
      <c r="K19" t="s">
        <v>2</v>
      </c>
      <c r="L19">
        <f t="shared" si="7"/>
        <v>2</v>
      </c>
      <c r="M19">
        <f t="shared" ref="M19:M21" si="8">$J19/M$15</f>
        <v>2.5</v>
      </c>
      <c r="N19" t="s">
        <v>11</v>
      </c>
      <c r="O19">
        <f t="shared" si="4"/>
        <v>1</v>
      </c>
      <c r="P19">
        <f t="shared" si="4"/>
        <v>0.83333333333333337</v>
      </c>
      <c r="Q19">
        <f t="shared" si="4"/>
        <v>1.25</v>
      </c>
      <c r="U19">
        <v>0</v>
      </c>
    </row>
    <row r="20" spans="1:22">
      <c r="A20">
        <f t="shared" si="5"/>
        <v>7</v>
      </c>
      <c r="B20" t="s">
        <v>3</v>
      </c>
      <c r="C20" t="s">
        <v>11</v>
      </c>
      <c r="D20">
        <f>$A20/D$15</f>
        <v>7</v>
      </c>
      <c r="E20">
        <f>$A20/E$15</f>
        <v>7</v>
      </c>
      <c r="F20" t="s">
        <v>11</v>
      </c>
      <c r="G20" s="1">
        <f>$A20/G$15</f>
        <v>7</v>
      </c>
      <c r="H20" s="2">
        <f t="shared" si="3"/>
        <v>3.5</v>
      </c>
      <c r="J20">
        <f t="shared" si="6"/>
        <v>7</v>
      </c>
      <c r="K20" t="s">
        <v>3</v>
      </c>
      <c r="L20">
        <f t="shared" si="7"/>
        <v>3</v>
      </c>
      <c r="M20">
        <f t="shared" si="8"/>
        <v>3.5</v>
      </c>
      <c r="N20">
        <f t="shared" si="4"/>
        <v>2.3333333333333335</v>
      </c>
      <c r="O20" t="s">
        <v>11</v>
      </c>
      <c r="P20">
        <f t="shared" si="4"/>
        <v>1.1666666666666667</v>
      </c>
      <c r="Q20">
        <f t="shared" si="4"/>
        <v>1.75</v>
      </c>
      <c r="U20">
        <v>2</v>
      </c>
    </row>
    <row r="21" spans="1:22">
      <c r="A21">
        <f t="shared" si="5"/>
        <v>8</v>
      </c>
      <c r="B21" t="s">
        <v>4</v>
      </c>
      <c r="C21" t="s">
        <v>11</v>
      </c>
      <c r="D21">
        <f>$A21/D$15</f>
        <v>8</v>
      </c>
      <c r="E21">
        <f>$A21/E$15</f>
        <v>8</v>
      </c>
      <c r="F21">
        <f>$A21/F$15</f>
        <v>2.6666666666666665</v>
      </c>
      <c r="G21" t="s">
        <v>11</v>
      </c>
      <c r="H21" s="2">
        <f>$A21/H$15</f>
        <v>4</v>
      </c>
      <c r="J21">
        <f t="shared" si="6"/>
        <v>8</v>
      </c>
      <c r="K21" t="s">
        <v>4</v>
      </c>
      <c r="L21">
        <f t="shared" si="7"/>
        <v>4</v>
      </c>
      <c r="M21">
        <f t="shared" si="8"/>
        <v>4</v>
      </c>
      <c r="N21">
        <f t="shared" si="4"/>
        <v>2.6666666666666665</v>
      </c>
      <c r="O21">
        <f t="shared" si="4"/>
        <v>1.6</v>
      </c>
      <c r="P21" t="s">
        <v>11</v>
      </c>
      <c r="Q21">
        <f t="shared" si="4"/>
        <v>2</v>
      </c>
    </row>
    <row r="22" spans="1:22">
      <c r="A22">
        <f t="shared" si="5"/>
        <v>9</v>
      </c>
      <c r="B22" t="s">
        <v>10</v>
      </c>
      <c r="C22" t="s">
        <v>11</v>
      </c>
      <c r="D22">
        <f>$A22/D$15</f>
        <v>9</v>
      </c>
      <c r="E22">
        <f>$A22/E$15</f>
        <v>9</v>
      </c>
      <c r="F22">
        <f>$A22/F$15</f>
        <v>3</v>
      </c>
      <c r="G22">
        <f>$A22/G$15</f>
        <v>9</v>
      </c>
      <c r="H22" t="s">
        <v>11</v>
      </c>
      <c r="J22">
        <f t="shared" si="6"/>
        <v>9</v>
      </c>
      <c r="K22" t="s">
        <v>10</v>
      </c>
      <c r="L22">
        <f t="shared" si="7"/>
        <v>4</v>
      </c>
      <c r="M22">
        <f>_xlfn.FLOOR.MATH($J22/M$15)</f>
        <v>4</v>
      </c>
      <c r="N22">
        <f>_xlfn.FLOOR.MATH($J22/N$15)</f>
        <v>3</v>
      </c>
      <c r="O22">
        <f>_xlfn.FLOOR.MATH($J22/O$15)</f>
        <v>1</v>
      </c>
      <c r="P22">
        <f>_xlfn.FLOOR.MATH($J22/P$15)</f>
        <v>1</v>
      </c>
      <c r="Q22" t="s">
        <v>11</v>
      </c>
    </row>
    <row r="24" spans="1:22">
      <c r="B24" t="s">
        <v>19</v>
      </c>
      <c r="K24" t="s">
        <v>21</v>
      </c>
    </row>
    <row r="25" spans="1:22">
      <c r="C25" cm="1">
        <f t="array" ref="C25">INDEX($H$3:$H$8,S$1,1)</f>
        <v>0</v>
      </c>
      <c r="D25" cm="1">
        <f t="array" ref="D25">INDEX($H$3:$H$8,T$1,1)</f>
        <v>1</v>
      </c>
      <c r="E25" cm="1">
        <f t="array" ref="E25">INDEX($H$3:$H$8,U$1,1)</f>
        <v>1</v>
      </c>
      <c r="F25" cm="1">
        <f t="array" ref="F25">INDEX($H$3:$H$8,V$1,1)</f>
        <v>3</v>
      </c>
      <c r="G25" cm="1">
        <f t="array" ref="G25">INDEX($H$3:$H$8,W$1,1)</f>
        <v>1</v>
      </c>
      <c r="H25" cm="1">
        <f t="array" ref="H25">INDEX($H$3:$H$8,X$1,1)</f>
        <v>2</v>
      </c>
      <c r="L25" cm="1">
        <f t="array" ref="L25">INDEX($I$3:$I$8,S$1,1)</f>
        <v>2</v>
      </c>
      <c r="M25" cm="1">
        <f t="array" ref="M25">INDEX($I$3:$I$8,T$1,1)</f>
        <v>2</v>
      </c>
      <c r="N25" cm="1">
        <f t="array" ref="N25">INDEX($I$3:$I$8,U$1,1)</f>
        <v>3</v>
      </c>
      <c r="O25" cm="1">
        <f t="array" ref="O25">INDEX($I$3:$I$8,V$1,1)</f>
        <v>5</v>
      </c>
      <c r="P25" cm="1">
        <f t="array" ref="P25">INDEX($I$3:$I$8,W$1,1)</f>
        <v>6</v>
      </c>
      <c r="Q25" cm="1">
        <f t="array" ref="Q25">INDEX($I$3:$I$8,X$1,1)</f>
        <v>4</v>
      </c>
    </row>
    <row r="26" spans="1:22">
      <c r="B26" t="s">
        <v>22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10</v>
      </c>
      <c r="K26" t="s">
        <v>20</v>
      </c>
      <c r="L26" t="s">
        <v>0</v>
      </c>
      <c r="M26" t="s">
        <v>1</v>
      </c>
      <c r="N26" t="s">
        <v>2</v>
      </c>
      <c r="O26" t="s">
        <v>3</v>
      </c>
      <c r="P26" t="s">
        <v>4</v>
      </c>
      <c r="Q26" t="s">
        <v>10</v>
      </c>
    </row>
    <row r="27" spans="1:22">
      <c r="A27">
        <f>I3</f>
        <v>2</v>
      </c>
      <c r="B27" t="s">
        <v>0</v>
      </c>
      <c r="C27" t="s">
        <v>11</v>
      </c>
      <c r="D27">
        <f>$A27/D$25</f>
        <v>2</v>
      </c>
      <c r="E27">
        <f t="shared" ref="E27:H31" si="9">$A27/E$15</f>
        <v>2</v>
      </c>
      <c r="F27">
        <f t="shared" si="9"/>
        <v>0.66666666666666663</v>
      </c>
      <c r="G27">
        <f t="shared" si="9"/>
        <v>2</v>
      </c>
      <c r="H27">
        <f t="shared" si="9"/>
        <v>1</v>
      </c>
      <c r="J27">
        <f>I3</f>
        <v>2</v>
      </c>
      <c r="K27" t="s">
        <v>0</v>
      </c>
      <c r="L27">
        <f>$J27/L$25</f>
        <v>1</v>
      </c>
      <c r="M27">
        <f>$J27/M$25</f>
        <v>1</v>
      </c>
      <c r="N27">
        <f t="shared" ref="N27:Q27" si="10">$J27/N$25</f>
        <v>0.66666666666666663</v>
      </c>
      <c r="O27">
        <f t="shared" si="10"/>
        <v>0.4</v>
      </c>
      <c r="P27">
        <f t="shared" si="10"/>
        <v>0.33333333333333331</v>
      </c>
      <c r="Q27">
        <f t="shared" si="10"/>
        <v>0.5</v>
      </c>
    </row>
    <row r="28" spans="1:22">
      <c r="A28">
        <f t="shared" ref="A28:A32" si="11">I4</f>
        <v>2</v>
      </c>
      <c r="B28" t="s">
        <v>1</v>
      </c>
      <c r="C28" t="s">
        <v>11</v>
      </c>
      <c r="D28" t="s">
        <v>11</v>
      </c>
      <c r="E28">
        <f t="shared" si="9"/>
        <v>2</v>
      </c>
      <c r="F28">
        <f t="shared" si="9"/>
        <v>0.66666666666666663</v>
      </c>
      <c r="G28">
        <f t="shared" si="9"/>
        <v>2</v>
      </c>
      <c r="H28">
        <f t="shared" si="9"/>
        <v>1</v>
      </c>
      <c r="J28">
        <f t="shared" ref="J28:J32" si="12">I4</f>
        <v>2</v>
      </c>
      <c r="K28" t="s">
        <v>1</v>
      </c>
      <c r="L28">
        <f t="shared" ref="L28:Q32" si="13">$J28/L$25</f>
        <v>1</v>
      </c>
      <c r="M28">
        <f t="shared" si="13"/>
        <v>1</v>
      </c>
      <c r="N28">
        <f t="shared" si="13"/>
        <v>0.66666666666666663</v>
      </c>
      <c r="O28">
        <f t="shared" si="13"/>
        <v>0.4</v>
      </c>
      <c r="P28">
        <f t="shared" si="13"/>
        <v>0.33333333333333331</v>
      </c>
      <c r="Q28">
        <f t="shared" si="13"/>
        <v>0.5</v>
      </c>
    </row>
    <row r="29" spans="1:22">
      <c r="A29">
        <f t="shared" si="11"/>
        <v>3</v>
      </c>
      <c r="B29" t="s">
        <v>2</v>
      </c>
      <c r="C29" t="s">
        <v>11</v>
      </c>
      <c r="D29">
        <f>$A29/D$15</f>
        <v>3</v>
      </c>
      <c r="E29" t="s">
        <v>11</v>
      </c>
      <c r="F29">
        <f>$A29/F$15</f>
        <v>1</v>
      </c>
      <c r="G29">
        <f t="shared" si="9"/>
        <v>3</v>
      </c>
      <c r="H29">
        <f t="shared" si="9"/>
        <v>1.5</v>
      </c>
      <c r="J29">
        <f t="shared" si="12"/>
        <v>3</v>
      </c>
      <c r="K29" t="s">
        <v>2</v>
      </c>
      <c r="L29">
        <f t="shared" si="13"/>
        <v>1.5</v>
      </c>
      <c r="M29">
        <f t="shared" si="13"/>
        <v>1.5</v>
      </c>
      <c r="N29">
        <f t="shared" si="13"/>
        <v>1</v>
      </c>
      <c r="O29">
        <f t="shared" si="13"/>
        <v>0.6</v>
      </c>
      <c r="P29">
        <f t="shared" si="13"/>
        <v>0.5</v>
      </c>
      <c r="Q29">
        <f t="shared" si="13"/>
        <v>0.75</v>
      </c>
    </row>
    <row r="30" spans="1:22">
      <c r="A30">
        <f t="shared" si="11"/>
        <v>5</v>
      </c>
      <c r="B30" t="s">
        <v>3</v>
      </c>
      <c r="C30" t="s">
        <v>11</v>
      </c>
      <c r="D30">
        <f>$A30/D$15</f>
        <v>5</v>
      </c>
      <c r="E30">
        <f>$A30/E$15</f>
        <v>5</v>
      </c>
      <c r="F30" t="s">
        <v>11</v>
      </c>
      <c r="G30">
        <f t="shared" si="9"/>
        <v>5</v>
      </c>
      <c r="H30">
        <f t="shared" si="9"/>
        <v>2.5</v>
      </c>
      <c r="J30">
        <f t="shared" si="12"/>
        <v>5</v>
      </c>
      <c r="K30" t="s">
        <v>3</v>
      </c>
      <c r="L30">
        <f t="shared" si="13"/>
        <v>2.5</v>
      </c>
      <c r="M30">
        <f t="shared" si="13"/>
        <v>2.5</v>
      </c>
      <c r="N30">
        <f t="shared" si="13"/>
        <v>1.6666666666666667</v>
      </c>
      <c r="O30">
        <f t="shared" si="13"/>
        <v>1</v>
      </c>
      <c r="P30">
        <f t="shared" si="13"/>
        <v>0.83333333333333337</v>
      </c>
      <c r="Q30">
        <f t="shared" si="13"/>
        <v>1.25</v>
      </c>
    </row>
    <row r="31" spans="1:22">
      <c r="A31">
        <f t="shared" si="11"/>
        <v>6</v>
      </c>
      <c r="B31" t="s">
        <v>4</v>
      </c>
      <c r="C31" t="s">
        <v>11</v>
      </c>
      <c r="D31">
        <f>$A31/D$15</f>
        <v>6</v>
      </c>
      <c r="E31">
        <f>$A31/E$15</f>
        <v>6</v>
      </c>
      <c r="F31">
        <f>$A31/F$15</f>
        <v>2</v>
      </c>
      <c r="G31" t="s">
        <v>11</v>
      </c>
      <c r="H31">
        <f t="shared" si="9"/>
        <v>3</v>
      </c>
      <c r="J31">
        <f t="shared" si="12"/>
        <v>6</v>
      </c>
      <c r="K31" t="s">
        <v>4</v>
      </c>
      <c r="L31">
        <f t="shared" si="13"/>
        <v>3</v>
      </c>
      <c r="M31">
        <f t="shared" si="13"/>
        <v>3</v>
      </c>
      <c r="N31">
        <f t="shared" si="13"/>
        <v>2</v>
      </c>
      <c r="O31">
        <f t="shared" si="13"/>
        <v>1.2</v>
      </c>
      <c r="P31">
        <f t="shared" si="13"/>
        <v>1</v>
      </c>
      <c r="Q31">
        <f t="shared" si="13"/>
        <v>1.5</v>
      </c>
    </row>
    <row r="32" spans="1:22">
      <c r="A32">
        <f t="shared" si="11"/>
        <v>4</v>
      </c>
      <c r="B32" t="s">
        <v>10</v>
      </c>
      <c r="C32" t="s">
        <v>11</v>
      </c>
      <c r="D32">
        <f>$A32/D$15</f>
        <v>4</v>
      </c>
      <c r="E32">
        <f>$A32/E$15</f>
        <v>4</v>
      </c>
      <c r="F32">
        <f>$A32/F$15</f>
        <v>1.3333333333333333</v>
      </c>
      <c r="G32">
        <f>$A32/G$15</f>
        <v>4</v>
      </c>
      <c r="H32" t="s">
        <v>11</v>
      </c>
      <c r="J32">
        <f t="shared" si="12"/>
        <v>4</v>
      </c>
      <c r="K32" t="s">
        <v>10</v>
      </c>
      <c r="L32">
        <f t="shared" si="13"/>
        <v>2</v>
      </c>
      <c r="M32">
        <f t="shared" si="13"/>
        <v>2</v>
      </c>
      <c r="N32">
        <f t="shared" si="13"/>
        <v>1.3333333333333333</v>
      </c>
      <c r="O32">
        <f t="shared" si="13"/>
        <v>0.8</v>
      </c>
      <c r="P32">
        <f t="shared" si="13"/>
        <v>0.66666666666666663</v>
      </c>
      <c r="Q32">
        <f t="shared" si="13"/>
        <v>1</v>
      </c>
    </row>
    <row r="34" spans="1:4">
      <c r="A34" t="s">
        <v>35</v>
      </c>
      <c r="B34">
        <v>0.5</v>
      </c>
      <c r="C34" t="s">
        <v>39</v>
      </c>
      <c r="D34">
        <v>0.1</v>
      </c>
    </row>
    <row r="35" spans="1:4">
      <c r="A35" t="s">
        <v>36</v>
      </c>
      <c r="B35">
        <v>2</v>
      </c>
      <c r="C35" t="s">
        <v>40</v>
      </c>
      <c r="D35">
        <v>0.5</v>
      </c>
    </row>
    <row r="36" spans="1:4">
      <c r="A36" t="s">
        <v>37</v>
      </c>
      <c r="B36">
        <v>1</v>
      </c>
      <c r="C36" t="s">
        <v>1</v>
      </c>
    </row>
    <row r="37" spans="1:4">
      <c r="A37" t="s">
        <v>38</v>
      </c>
      <c r="B37">
        <v>1.5</v>
      </c>
      <c r="C37" t="s">
        <v>0</v>
      </c>
      <c r="D37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B1F5-9F3B-40D8-9B0F-CDBD7B960308}">
  <dimension ref="A1:X29"/>
  <sheetViews>
    <sheetView workbookViewId="0">
      <selection activeCell="C29" sqref="C29"/>
    </sheetView>
  </sheetViews>
  <sheetFormatPr defaultRowHeight="15"/>
  <sheetData>
    <row r="1" spans="1:24">
      <c r="I1" t="s">
        <v>34</v>
      </c>
      <c r="L1">
        <f>AVERAGE(L3:L24)</f>
        <v>5.5</v>
      </c>
      <c r="N1">
        <v>1</v>
      </c>
      <c r="O1">
        <v>2</v>
      </c>
      <c r="P1">
        <v>2</v>
      </c>
      <c r="Q1">
        <v>1.5</v>
      </c>
    </row>
    <row r="2" spans="1:24">
      <c r="B2" t="s">
        <v>5</v>
      </c>
      <c r="C2" t="s">
        <v>7</v>
      </c>
      <c r="D2" t="s">
        <v>6</v>
      </c>
      <c r="F2" t="s">
        <v>41</v>
      </c>
      <c r="G2" t="s">
        <v>26</v>
      </c>
      <c r="H2" t="s">
        <v>27</v>
      </c>
      <c r="I2" t="s">
        <v>42</v>
      </c>
      <c r="J2" t="s">
        <v>29</v>
      </c>
      <c r="K2" t="s">
        <v>28</v>
      </c>
      <c r="L2" t="s">
        <v>30</v>
      </c>
      <c r="N2" t="s">
        <v>43</v>
      </c>
      <c r="O2" t="s">
        <v>44</v>
      </c>
      <c r="P2" t="s">
        <v>45</v>
      </c>
      <c r="Q2" t="s">
        <v>46</v>
      </c>
      <c r="S2" t="s">
        <v>47</v>
      </c>
      <c r="X2" t="s">
        <v>48</v>
      </c>
    </row>
    <row r="3" spans="1:24">
      <c r="A3" s="12" t="s">
        <v>49</v>
      </c>
      <c r="B3" t="s">
        <v>4</v>
      </c>
      <c r="C3" t="s">
        <v>3</v>
      </c>
      <c r="D3" t="s">
        <v>1</v>
      </c>
      <c r="F3">
        <f>VLOOKUP(B3,stats!$O$3:$P$8,2,FALSE)</f>
        <v>4</v>
      </c>
      <c r="G3">
        <f>IFERROR(VLOOKUP(C3,stats!$B$17:$H$22,producer!F3+2,FALSE),0)</f>
        <v>7</v>
      </c>
      <c r="H3">
        <f>IFERROR(VLOOKUP(D3,stats!$K$17:$Q$22,producer!F3+2,FALSE),0)</f>
        <v>0.66666666666666663</v>
      </c>
      <c r="I3" s="6">
        <f>SUM(G3:H3)</f>
        <v>7.666666666666667</v>
      </c>
      <c r="J3">
        <f>VLOOKUP(C3,stats!$G$3:$M$8,5,FALSE)</f>
        <v>4</v>
      </c>
      <c r="K3">
        <f>VLOOKUP(D3,stats!$G$3:$M$8,7,FALSE)</f>
        <v>1</v>
      </c>
      <c r="L3" s="5">
        <f>SUM(J3:K3)</f>
        <v>5</v>
      </c>
      <c r="M3">
        <f>AVERAGE(J4:K4)</f>
        <v>3</v>
      </c>
      <c r="P3">
        <v>1</v>
      </c>
      <c r="S3">
        <f>N$1*N3*-1</f>
        <v>0</v>
      </c>
      <c r="T3">
        <f t="shared" ref="T3:V3" si="0">O$1*O3*-1</f>
        <v>0</v>
      </c>
      <c r="U3">
        <f t="shared" si="0"/>
        <v>-2</v>
      </c>
      <c r="V3">
        <f t="shared" si="0"/>
        <v>0</v>
      </c>
      <c r="X3">
        <f>L3+ SUM(S3:V3)</f>
        <v>3</v>
      </c>
    </row>
    <row r="4" spans="1:24">
      <c r="A4" s="12"/>
      <c r="B4" t="s">
        <v>4</v>
      </c>
      <c r="C4" t="s">
        <v>3</v>
      </c>
      <c r="D4" t="s">
        <v>2</v>
      </c>
      <c r="F4">
        <f>VLOOKUP(B4,stats!$O$3:$P$8,2,FALSE)</f>
        <v>4</v>
      </c>
      <c r="G4">
        <f>IFERROR(VLOOKUP(C4,stats!$B$17:$H$22,producer!F4+2,FALSE),0)</f>
        <v>7</v>
      </c>
      <c r="H4">
        <f>IFERROR(VLOOKUP(D4,stats!$K$17:$Q$22,producer!F4+2,FALSE),0)</f>
        <v>0.83333333333333337</v>
      </c>
      <c r="I4" s="6">
        <f t="shared" ref="I4:I24" si="1">SUM(G4:H4)</f>
        <v>7.833333333333333</v>
      </c>
      <c r="J4">
        <f>VLOOKUP(C4,stats!$G$3:$M$8,5,FALSE)</f>
        <v>4</v>
      </c>
      <c r="K4">
        <f>VLOOKUP(D4,stats!$G$3:$M$8,7,FALSE)</f>
        <v>2</v>
      </c>
      <c r="L4" s="5">
        <f t="shared" ref="L4:L8" si="2">SUM(J4:K4)</f>
        <v>6</v>
      </c>
      <c r="N4">
        <v>1</v>
      </c>
      <c r="O4">
        <v>1</v>
      </c>
      <c r="S4">
        <f t="shared" ref="S4:S24" si="3">N$1*N4*-1</f>
        <v>-1</v>
      </c>
      <c r="T4">
        <f t="shared" ref="T4:T24" si="4">O$1*O4*-1</f>
        <v>-2</v>
      </c>
      <c r="U4">
        <f t="shared" ref="U4:U24" si="5">P$1*P4*-1</f>
        <v>0</v>
      </c>
      <c r="V4">
        <f t="shared" ref="V4:V24" si="6">Q$1*Q4*-1</f>
        <v>0</v>
      </c>
      <c r="X4">
        <f t="shared" ref="X4:X24" si="7">L4+ SUM(S4:V4)</f>
        <v>3</v>
      </c>
    </row>
    <row r="5" spans="1:24">
      <c r="A5" s="12"/>
      <c r="B5" t="s">
        <v>4</v>
      </c>
      <c r="C5" t="s">
        <v>2</v>
      </c>
      <c r="D5" t="s">
        <v>1</v>
      </c>
      <c r="F5">
        <f>VLOOKUP(B5,stats!$O$3:$P$8,2,FALSE)</f>
        <v>4</v>
      </c>
      <c r="G5">
        <f>IFERROR(VLOOKUP(C5,stats!$B$17:$H$22,producer!F5+2,FALSE),0)</f>
        <v>5</v>
      </c>
      <c r="H5">
        <f>IFERROR(VLOOKUP(D5,stats!$K$17:$Q$22,producer!F5+2,FALSE),0)</f>
        <v>0.66666666666666663</v>
      </c>
      <c r="I5" s="6">
        <f t="shared" si="1"/>
        <v>5.666666666666667</v>
      </c>
      <c r="J5">
        <f>VLOOKUP(C5,stats!$G$3:$M$8,5,FALSE)</f>
        <v>4</v>
      </c>
      <c r="K5">
        <f>VLOOKUP(D5,stats!$G$3:$M$8,7,FALSE)</f>
        <v>1</v>
      </c>
      <c r="L5" s="7">
        <f t="shared" si="2"/>
        <v>5</v>
      </c>
      <c r="P5">
        <v>1</v>
      </c>
      <c r="S5">
        <f t="shared" si="3"/>
        <v>0</v>
      </c>
      <c r="T5">
        <f t="shared" si="4"/>
        <v>0</v>
      </c>
      <c r="U5">
        <f t="shared" si="5"/>
        <v>-2</v>
      </c>
      <c r="V5">
        <f t="shared" si="6"/>
        <v>0</v>
      </c>
      <c r="X5">
        <f t="shared" si="7"/>
        <v>3</v>
      </c>
    </row>
    <row r="6" spans="1:24">
      <c r="A6" s="12"/>
      <c r="B6" s="3" t="s">
        <v>4</v>
      </c>
      <c r="C6" s="3" t="s">
        <v>1</v>
      </c>
      <c r="D6" s="3" t="s">
        <v>10</v>
      </c>
      <c r="F6">
        <f>VLOOKUP(B6,stats!$O$3:$P$8,2,FALSE)</f>
        <v>4</v>
      </c>
      <c r="G6">
        <f>IFERROR(VLOOKUP(C6,stats!$B$17:$H$22,producer!F6+2,FALSE),0)</f>
        <v>4</v>
      </c>
      <c r="H6">
        <f>IFERROR(VLOOKUP(D6,stats!$K$17:$Q$22,producer!F6+2,FALSE),0)</f>
        <v>1</v>
      </c>
      <c r="I6" s="6">
        <f t="shared" si="1"/>
        <v>5</v>
      </c>
      <c r="J6">
        <f>VLOOKUP(C6,stats!$G$3:$M$8,5,FALSE)</f>
        <v>3</v>
      </c>
      <c r="K6">
        <f>VLOOKUP(D6,stats!$G$3:$M$8,7,FALSE)</f>
        <v>2</v>
      </c>
      <c r="L6" s="7">
        <f t="shared" si="2"/>
        <v>5</v>
      </c>
      <c r="N6">
        <v>1</v>
      </c>
      <c r="S6">
        <f t="shared" si="3"/>
        <v>-1</v>
      </c>
      <c r="T6">
        <f t="shared" si="4"/>
        <v>0</v>
      </c>
      <c r="U6">
        <f t="shared" si="5"/>
        <v>0</v>
      </c>
      <c r="V6">
        <f t="shared" si="6"/>
        <v>0</v>
      </c>
      <c r="X6">
        <f t="shared" si="7"/>
        <v>4</v>
      </c>
    </row>
    <row r="7" spans="1:24">
      <c r="A7" s="12"/>
      <c r="B7" t="s">
        <v>4</v>
      </c>
      <c r="C7" t="s">
        <v>2</v>
      </c>
      <c r="D7" t="s">
        <v>3</v>
      </c>
      <c r="F7">
        <f>VLOOKUP(B7,stats!$O$3:$P$8,2,FALSE)</f>
        <v>4</v>
      </c>
      <c r="G7">
        <f>IFERROR(VLOOKUP(C7,stats!$B$17:$H$22,producer!F7+2,FALSE),0)</f>
        <v>5</v>
      </c>
      <c r="H7">
        <f>IFERROR(VLOOKUP(D7,stats!$K$17:$Q$22,producer!F7+2,FALSE),0)</f>
        <v>1.1666666666666667</v>
      </c>
      <c r="I7" s="6">
        <f t="shared" si="1"/>
        <v>6.166666666666667</v>
      </c>
      <c r="J7">
        <f>VLOOKUP(C7,stats!$G$3:$M$8,5,FALSE)</f>
        <v>4</v>
      </c>
      <c r="K7">
        <f>VLOOKUP(D7,stats!$G$3:$M$8,7,FALSE)</f>
        <v>2</v>
      </c>
      <c r="L7" s="5">
        <f t="shared" si="2"/>
        <v>6</v>
      </c>
      <c r="N7">
        <v>1</v>
      </c>
      <c r="Q7">
        <v>1</v>
      </c>
      <c r="S7">
        <f t="shared" si="3"/>
        <v>-1</v>
      </c>
      <c r="T7">
        <f t="shared" si="4"/>
        <v>0</v>
      </c>
      <c r="U7">
        <f t="shared" si="5"/>
        <v>0</v>
      </c>
      <c r="V7">
        <f t="shared" si="6"/>
        <v>-1.5</v>
      </c>
      <c r="X7">
        <f t="shared" si="7"/>
        <v>3.5</v>
      </c>
    </row>
    <row r="8" spans="1:24">
      <c r="A8" s="12"/>
      <c r="B8" t="s">
        <v>4</v>
      </c>
      <c r="C8" t="s">
        <v>0</v>
      </c>
      <c r="D8" t="s">
        <v>10</v>
      </c>
      <c r="F8">
        <f>VLOOKUP(B8,stats!$O$3:$P$8,2,FALSE)</f>
        <v>4</v>
      </c>
      <c r="G8">
        <f>IFERROR(VLOOKUP(C8,stats!$B$17:$H$22,producer!F8+2,FALSE),0)</f>
        <v>3</v>
      </c>
      <c r="H8">
        <f>IFERROR(VLOOKUP(D8,stats!$K$17:$Q$22,producer!F8+2,FALSE),0)</f>
        <v>1</v>
      </c>
      <c r="I8" s="6">
        <f t="shared" si="1"/>
        <v>4</v>
      </c>
      <c r="J8">
        <f>VLOOKUP(C8,stats!$G$3:$M$8,5,FALSE)</f>
        <v>3</v>
      </c>
      <c r="K8">
        <f>VLOOKUP(D8,stats!$G$3:$M$8,7,FALSE)</f>
        <v>2</v>
      </c>
      <c r="L8" s="7">
        <f t="shared" si="2"/>
        <v>5</v>
      </c>
      <c r="Q8">
        <v>1</v>
      </c>
      <c r="S8">
        <f t="shared" si="3"/>
        <v>0</v>
      </c>
      <c r="T8">
        <f t="shared" si="4"/>
        <v>0</v>
      </c>
      <c r="U8">
        <f t="shared" si="5"/>
        <v>0</v>
      </c>
      <c r="V8">
        <f t="shared" si="6"/>
        <v>-1.5</v>
      </c>
      <c r="X8">
        <f t="shared" si="7"/>
        <v>3.5</v>
      </c>
    </row>
    <row r="9" spans="1:24">
      <c r="A9" s="12" t="s">
        <v>10</v>
      </c>
      <c r="B9" t="s">
        <v>10</v>
      </c>
      <c r="C9" t="s">
        <v>4</v>
      </c>
      <c r="D9" t="s">
        <v>1</v>
      </c>
      <c r="F9">
        <f>VLOOKUP(B9,stats!$O$3:$P$8,2,FALSE)</f>
        <v>5</v>
      </c>
      <c r="G9">
        <f>IFERROR(VLOOKUP(C9,stats!$B$17:$H$22,producer!F9+2,FALSE),0)</f>
        <v>4</v>
      </c>
      <c r="H9">
        <f>IFERROR(VLOOKUP(D9,stats!$K$17:$Q$22,producer!F9+2,FALSE),0)</f>
        <v>1</v>
      </c>
      <c r="I9" s="6">
        <f t="shared" si="1"/>
        <v>5</v>
      </c>
      <c r="J9">
        <f>VLOOKUP(C9,stats!$G$3:$M$8,5,FALSE)</f>
        <v>7</v>
      </c>
      <c r="K9">
        <f>VLOOKUP(D9,stats!$G$3:$M$8,7,FALSE)</f>
        <v>1</v>
      </c>
      <c r="L9" s="8">
        <f t="shared" ref="L9:L14" si="8">SUM(J9:K9)</f>
        <v>8</v>
      </c>
      <c r="N9">
        <v>1</v>
      </c>
      <c r="P9">
        <v>1</v>
      </c>
      <c r="Q9">
        <v>1</v>
      </c>
      <c r="S9">
        <f t="shared" si="3"/>
        <v>-1</v>
      </c>
      <c r="T9">
        <f t="shared" si="4"/>
        <v>0</v>
      </c>
      <c r="U9">
        <f t="shared" si="5"/>
        <v>-2</v>
      </c>
      <c r="V9">
        <f t="shared" si="6"/>
        <v>-1.5</v>
      </c>
      <c r="X9">
        <f t="shared" si="7"/>
        <v>3.5</v>
      </c>
    </row>
    <row r="10" spans="1:24">
      <c r="A10" s="12"/>
      <c r="B10" t="s">
        <v>10</v>
      </c>
      <c r="C10" t="s">
        <v>3</v>
      </c>
      <c r="D10" t="s">
        <v>1</v>
      </c>
      <c r="F10">
        <f>VLOOKUP(B10,stats!$O$3:$P$8,2,FALSE)</f>
        <v>5</v>
      </c>
      <c r="G10">
        <f>IFERROR(VLOOKUP(C10,stats!$B$17:$H$22,producer!F10+2,FALSE),0)</f>
        <v>3.5</v>
      </c>
      <c r="H10">
        <f>IFERROR(VLOOKUP(D10,stats!$K$17:$Q$22,producer!F10+2,FALSE),0)</f>
        <v>1</v>
      </c>
      <c r="I10" s="6">
        <f t="shared" si="1"/>
        <v>4.5</v>
      </c>
      <c r="J10">
        <f>VLOOKUP(C10,stats!$G$3:$M$8,5,FALSE)</f>
        <v>4</v>
      </c>
      <c r="K10">
        <f>VLOOKUP(D10,stats!$G$3:$M$8,7,FALSE)</f>
        <v>1</v>
      </c>
      <c r="L10" s="7">
        <f t="shared" si="8"/>
        <v>5</v>
      </c>
      <c r="O10">
        <v>1</v>
      </c>
      <c r="S10">
        <f t="shared" si="3"/>
        <v>0</v>
      </c>
      <c r="T10">
        <f t="shared" si="4"/>
        <v>-2</v>
      </c>
      <c r="U10">
        <f t="shared" si="5"/>
        <v>0</v>
      </c>
      <c r="V10">
        <f t="shared" si="6"/>
        <v>0</v>
      </c>
      <c r="X10">
        <f t="shared" si="7"/>
        <v>3</v>
      </c>
    </row>
    <row r="11" spans="1:24">
      <c r="A11" s="12"/>
      <c r="B11" t="s">
        <v>10</v>
      </c>
      <c r="C11" t="s">
        <v>2</v>
      </c>
      <c r="D11" t="s">
        <v>4</v>
      </c>
      <c r="F11">
        <f>VLOOKUP(B11,stats!$O$3:$P$8,2,FALSE)</f>
        <v>5</v>
      </c>
      <c r="G11">
        <f>IFERROR(VLOOKUP(C11,stats!$B$17:$H$22,producer!F11+2,FALSE),0)</f>
        <v>2.5</v>
      </c>
      <c r="H11">
        <f>IFERROR(VLOOKUP(D11,stats!$K$17:$Q$22,producer!F11+2,FALSE),0)</f>
        <v>2</v>
      </c>
      <c r="I11" s="6">
        <f t="shared" si="1"/>
        <v>4.5</v>
      </c>
      <c r="J11">
        <f>VLOOKUP(C11,stats!$G$3:$M$8,5,FALSE)</f>
        <v>4</v>
      </c>
      <c r="K11">
        <f>VLOOKUP(D11,stats!$G$3:$M$8,7,FALSE)</f>
        <v>5</v>
      </c>
      <c r="L11" s="8">
        <f t="shared" si="8"/>
        <v>9</v>
      </c>
      <c r="O11">
        <v>2</v>
      </c>
      <c r="P11">
        <v>1</v>
      </c>
      <c r="S11">
        <f t="shared" si="3"/>
        <v>0</v>
      </c>
      <c r="T11">
        <f t="shared" si="4"/>
        <v>-4</v>
      </c>
      <c r="U11">
        <f t="shared" si="5"/>
        <v>-2</v>
      </c>
      <c r="V11">
        <f t="shared" si="6"/>
        <v>0</v>
      </c>
      <c r="X11">
        <f t="shared" si="7"/>
        <v>3</v>
      </c>
    </row>
    <row r="12" spans="1:24">
      <c r="A12" s="12"/>
      <c r="B12" t="s">
        <v>10</v>
      </c>
      <c r="C12" t="s">
        <v>2</v>
      </c>
      <c r="D12" t="s">
        <v>0</v>
      </c>
      <c r="F12">
        <f>VLOOKUP(B12,stats!$O$3:$P$8,2,FALSE)</f>
        <v>5</v>
      </c>
      <c r="G12">
        <f>IFERROR(VLOOKUP(C12,stats!$B$17:$H$22,producer!F12+2,FALSE),0)</f>
        <v>2.5</v>
      </c>
      <c r="H12">
        <f>IFERROR(VLOOKUP(D12,stats!$K$17:$Q$22,producer!F12+2,FALSE),0)</f>
        <v>0.75</v>
      </c>
      <c r="I12" s="6">
        <f t="shared" si="1"/>
        <v>3.25</v>
      </c>
      <c r="J12">
        <f>VLOOKUP(C12,stats!$G$3:$M$8,5,FALSE)</f>
        <v>4</v>
      </c>
      <c r="K12">
        <f>VLOOKUP(D12,stats!$G$3:$M$8,7,FALSE)</f>
        <v>2</v>
      </c>
      <c r="L12" s="7">
        <f t="shared" si="8"/>
        <v>6</v>
      </c>
      <c r="N12">
        <v>1</v>
      </c>
      <c r="Q12">
        <v>1</v>
      </c>
      <c r="S12">
        <f t="shared" si="3"/>
        <v>-1</v>
      </c>
      <c r="T12">
        <f t="shared" si="4"/>
        <v>0</v>
      </c>
      <c r="U12">
        <f t="shared" si="5"/>
        <v>0</v>
      </c>
      <c r="V12">
        <f t="shared" si="6"/>
        <v>-1.5</v>
      </c>
      <c r="X12">
        <f t="shared" si="7"/>
        <v>3.5</v>
      </c>
    </row>
    <row r="13" spans="1:24">
      <c r="A13" s="12"/>
      <c r="B13" t="s">
        <v>10</v>
      </c>
      <c r="C13" t="s">
        <v>2</v>
      </c>
      <c r="D13" t="s">
        <v>1</v>
      </c>
      <c r="F13">
        <f>VLOOKUP(B13,stats!$O$3:$P$8,2,FALSE)</f>
        <v>5</v>
      </c>
      <c r="G13">
        <f>IFERROR(VLOOKUP(C13,stats!$B$17:$H$22,producer!F13+2,FALSE),0)</f>
        <v>2.5</v>
      </c>
      <c r="H13">
        <f>IFERROR(VLOOKUP(D13,stats!$K$17:$Q$22,producer!F13+2,FALSE),0)</f>
        <v>1</v>
      </c>
      <c r="I13" s="6">
        <f t="shared" si="1"/>
        <v>3.5</v>
      </c>
      <c r="J13">
        <f>VLOOKUP(C13,stats!$G$3:$M$8,5,FALSE)</f>
        <v>4</v>
      </c>
      <c r="K13">
        <f>VLOOKUP(D13,stats!$G$3:$M$8,7,FALSE)</f>
        <v>1</v>
      </c>
      <c r="L13" s="7">
        <f t="shared" si="8"/>
        <v>5</v>
      </c>
      <c r="P13">
        <v>1</v>
      </c>
      <c r="S13">
        <f t="shared" si="3"/>
        <v>0</v>
      </c>
      <c r="T13">
        <f t="shared" si="4"/>
        <v>0</v>
      </c>
      <c r="U13">
        <f t="shared" si="5"/>
        <v>-2</v>
      </c>
      <c r="V13">
        <f t="shared" si="6"/>
        <v>0</v>
      </c>
      <c r="X13">
        <f t="shared" si="7"/>
        <v>3</v>
      </c>
    </row>
    <row r="14" spans="1:24">
      <c r="A14" s="12"/>
      <c r="B14" s="3" t="s">
        <v>10</v>
      </c>
      <c r="C14" s="3" t="s">
        <v>1</v>
      </c>
      <c r="D14" s="3" t="s">
        <v>2</v>
      </c>
      <c r="E14" s="3"/>
      <c r="F14">
        <f>VLOOKUP(B14,stats!$O$3:$P$8,2,FALSE)</f>
        <v>5</v>
      </c>
      <c r="G14">
        <f>IFERROR(VLOOKUP(C14,stats!$B$17:$H$22,producer!F14+2,FALSE),0)</f>
        <v>2</v>
      </c>
      <c r="H14">
        <f>IFERROR(VLOOKUP(D14,stats!$K$17:$Q$22,producer!F14+2,FALSE),0)</f>
        <v>1.25</v>
      </c>
      <c r="I14" s="6">
        <f t="shared" si="1"/>
        <v>3.25</v>
      </c>
      <c r="J14">
        <f>VLOOKUP(C14,stats!$G$3:$M$8,5,FALSE)</f>
        <v>3</v>
      </c>
      <c r="K14">
        <f>VLOOKUP(D14,stats!$G$3:$M$8,7,FALSE)</f>
        <v>2</v>
      </c>
      <c r="L14" s="7">
        <f t="shared" si="8"/>
        <v>5</v>
      </c>
      <c r="N14">
        <v>1</v>
      </c>
      <c r="S14">
        <f t="shared" si="3"/>
        <v>-1</v>
      </c>
      <c r="T14">
        <f t="shared" si="4"/>
        <v>0</v>
      </c>
      <c r="U14">
        <f t="shared" si="5"/>
        <v>0</v>
      </c>
      <c r="V14">
        <f t="shared" si="6"/>
        <v>0</v>
      </c>
      <c r="X14">
        <f t="shared" si="7"/>
        <v>4</v>
      </c>
    </row>
    <row r="15" spans="1:24">
      <c r="A15" s="12" t="s">
        <v>2</v>
      </c>
      <c r="B15" s="3" t="s">
        <v>2</v>
      </c>
      <c r="C15" s="3" t="s">
        <v>1</v>
      </c>
      <c r="D15" s="3" t="s">
        <v>3</v>
      </c>
      <c r="E15" s="3"/>
      <c r="F15">
        <f>VLOOKUP(B15,stats!$O$3:$P$8,2,FALSE)</f>
        <v>2</v>
      </c>
      <c r="G15">
        <f>IFERROR(VLOOKUP(C15,stats!$B$17:$H$22,producer!F15+2,FALSE),0)</f>
        <v>4</v>
      </c>
      <c r="H15">
        <f>IFERROR(VLOOKUP(D15,stats!$K$17:$Q$22,producer!F15+2,FALSE),0)</f>
        <v>2.3333333333333335</v>
      </c>
      <c r="I15" s="6">
        <f t="shared" si="1"/>
        <v>6.3333333333333339</v>
      </c>
      <c r="J15">
        <f>VLOOKUP(C15,stats!$G$3:$M$8,5,FALSE)</f>
        <v>3</v>
      </c>
      <c r="K15">
        <f>VLOOKUP(D15,stats!$G$3:$M$8,7,FALSE)</f>
        <v>2</v>
      </c>
      <c r="L15" s="7">
        <f t="shared" ref="L15:L17" si="9">SUM(J15:K15)</f>
        <v>5</v>
      </c>
      <c r="N15">
        <v>1</v>
      </c>
      <c r="S15">
        <f t="shared" si="3"/>
        <v>-1</v>
      </c>
      <c r="T15">
        <f t="shared" si="4"/>
        <v>0</v>
      </c>
      <c r="U15">
        <f t="shared" si="5"/>
        <v>0</v>
      </c>
      <c r="V15">
        <f t="shared" si="6"/>
        <v>0</v>
      </c>
      <c r="X15">
        <f t="shared" si="7"/>
        <v>4</v>
      </c>
    </row>
    <row r="16" spans="1:24">
      <c r="A16" s="12"/>
      <c r="B16" s="2" t="s">
        <v>2</v>
      </c>
      <c r="C16" s="2" t="s">
        <v>1</v>
      </c>
      <c r="D16" s="2" t="s">
        <v>4</v>
      </c>
      <c r="E16" s="2"/>
      <c r="F16">
        <f>VLOOKUP(B16,stats!$O$3:$P$8,2,FALSE)</f>
        <v>2</v>
      </c>
      <c r="G16">
        <f>IFERROR(VLOOKUP(C16,stats!$B$17:$H$22,producer!F16+2,FALSE),0)</f>
        <v>4</v>
      </c>
      <c r="H16">
        <f>IFERROR(VLOOKUP(D16,stats!$K$17:$Q$22,producer!F16+2,FALSE),0)</f>
        <v>2.6666666666666665</v>
      </c>
      <c r="I16" s="6">
        <f t="shared" si="1"/>
        <v>6.6666666666666661</v>
      </c>
      <c r="J16">
        <f>VLOOKUP(C16,stats!$G$3:$M$8,5,FALSE)</f>
        <v>3</v>
      </c>
      <c r="K16">
        <f>VLOOKUP(D16,stats!$G$3:$M$8,7,FALSE)</f>
        <v>5</v>
      </c>
      <c r="L16" s="8">
        <f t="shared" si="9"/>
        <v>8</v>
      </c>
      <c r="O16">
        <v>2</v>
      </c>
      <c r="S16">
        <f t="shared" si="3"/>
        <v>0</v>
      </c>
      <c r="T16">
        <f t="shared" si="4"/>
        <v>-4</v>
      </c>
      <c r="U16">
        <f t="shared" si="5"/>
        <v>0</v>
      </c>
      <c r="V16">
        <f t="shared" si="6"/>
        <v>0</v>
      </c>
      <c r="X16">
        <f t="shared" si="7"/>
        <v>4</v>
      </c>
    </row>
    <row r="17" spans="1:24">
      <c r="A17" s="12"/>
      <c r="B17" t="s">
        <v>2</v>
      </c>
      <c r="C17" t="s">
        <v>1</v>
      </c>
      <c r="D17" t="s">
        <v>10</v>
      </c>
      <c r="F17">
        <f>VLOOKUP(B17,stats!$O$3:$P$8,2,FALSE)</f>
        <v>2</v>
      </c>
      <c r="G17">
        <f>IFERROR(VLOOKUP(C17,stats!$B$17:$H$22,producer!F17+2,FALSE),0)</f>
        <v>4</v>
      </c>
      <c r="H17">
        <f>IFERROR(VLOOKUP(D17,stats!$K$17:$Q$22,producer!F17+2,FALSE),0)</f>
        <v>3</v>
      </c>
      <c r="I17" s="6">
        <f t="shared" si="1"/>
        <v>7</v>
      </c>
      <c r="J17">
        <f>VLOOKUP(C17,stats!$G$3:$M$8,5,FALSE)</f>
        <v>3</v>
      </c>
      <c r="K17">
        <f>VLOOKUP(D17,stats!$G$3:$M$8,7,FALSE)</f>
        <v>2</v>
      </c>
      <c r="L17" s="7">
        <f t="shared" si="9"/>
        <v>5</v>
      </c>
      <c r="N17">
        <v>1</v>
      </c>
      <c r="S17">
        <f t="shared" si="3"/>
        <v>-1</v>
      </c>
      <c r="T17">
        <f t="shared" si="4"/>
        <v>0</v>
      </c>
      <c r="U17">
        <f t="shared" si="5"/>
        <v>0</v>
      </c>
      <c r="V17">
        <f t="shared" si="6"/>
        <v>0</v>
      </c>
      <c r="X17">
        <f t="shared" si="7"/>
        <v>4</v>
      </c>
    </row>
    <row r="18" spans="1:24">
      <c r="A18" s="12" t="s">
        <v>3</v>
      </c>
      <c r="B18" t="s">
        <v>3</v>
      </c>
      <c r="C18" t="s">
        <v>2</v>
      </c>
      <c r="D18" t="s">
        <v>1</v>
      </c>
      <c r="F18">
        <f>VLOOKUP(B18,stats!$O$3:$P$8,2,FALSE)</f>
        <v>3</v>
      </c>
      <c r="G18">
        <f>IFERROR(VLOOKUP(C18,stats!$B$17:$H$22,producer!F18+2,FALSE),0)</f>
        <v>1.6666666666666667</v>
      </c>
      <c r="H18">
        <f>IFERROR(VLOOKUP(D18,stats!$K$17:$Q$22,producer!F18+2,FALSE),0)</f>
        <v>0.8</v>
      </c>
      <c r="I18" s="6">
        <f t="shared" si="1"/>
        <v>2.4666666666666668</v>
      </c>
      <c r="J18">
        <f>VLOOKUP(C18,stats!$G$3:$M$8,5,FALSE)</f>
        <v>4</v>
      </c>
      <c r="K18">
        <f>VLOOKUP(D18,stats!$G$3:$M$8,7,FALSE)</f>
        <v>1</v>
      </c>
      <c r="L18" s="7">
        <f t="shared" ref="L18:L21" si="10">SUM(J18:K18)</f>
        <v>5</v>
      </c>
      <c r="P18">
        <v>1</v>
      </c>
      <c r="S18">
        <f t="shared" si="3"/>
        <v>0</v>
      </c>
      <c r="T18">
        <f t="shared" si="4"/>
        <v>0</v>
      </c>
      <c r="U18">
        <f t="shared" si="5"/>
        <v>-2</v>
      </c>
      <c r="V18">
        <f t="shared" si="6"/>
        <v>0</v>
      </c>
      <c r="X18">
        <f t="shared" si="7"/>
        <v>3</v>
      </c>
    </row>
    <row r="19" spans="1:24">
      <c r="A19" s="12"/>
      <c r="B19" t="s">
        <v>3</v>
      </c>
      <c r="C19" t="s">
        <v>1</v>
      </c>
      <c r="D19" t="s">
        <v>2</v>
      </c>
      <c r="F19">
        <f>VLOOKUP(B19,stats!$O$3:$P$8,2,FALSE)</f>
        <v>3</v>
      </c>
      <c r="G19">
        <f>IFERROR(VLOOKUP(C19,stats!$B$17:$H$22,producer!F19+2,FALSE),0)</f>
        <v>1.3333333333333333</v>
      </c>
      <c r="H19">
        <f>IFERROR(VLOOKUP(D19,stats!$K$17:$Q$22,producer!F19+2,FALSE),0)</f>
        <v>1</v>
      </c>
      <c r="I19" s="6">
        <f t="shared" si="1"/>
        <v>2.333333333333333</v>
      </c>
      <c r="J19">
        <f>VLOOKUP(C19,stats!$G$3:$M$8,5,FALSE)</f>
        <v>3</v>
      </c>
      <c r="K19">
        <f>VLOOKUP(D19,stats!$G$3:$M$8,7,FALSE)</f>
        <v>2</v>
      </c>
      <c r="L19" s="7">
        <f t="shared" si="10"/>
        <v>5</v>
      </c>
      <c r="Q19">
        <v>1</v>
      </c>
      <c r="S19">
        <f t="shared" si="3"/>
        <v>0</v>
      </c>
      <c r="T19">
        <f t="shared" si="4"/>
        <v>0</v>
      </c>
      <c r="U19">
        <f t="shared" si="5"/>
        <v>0</v>
      </c>
      <c r="V19">
        <f t="shared" si="6"/>
        <v>-1.5</v>
      </c>
      <c r="X19">
        <f t="shared" si="7"/>
        <v>3.5</v>
      </c>
    </row>
    <row r="20" spans="1:24">
      <c r="A20" s="12"/>
      <c r="B20" s="4" t="s">
        <v>3</v>
      </c>
      <c r="C20" s="4" t="s">
        <v>1</v>
      </c>
      <c r="D20" s="4"/>
      <c r="E20" s="4"/>
      <c r="F20">
        <f>VLOOKUP(B20,stats!$O$3:$P$8,2,FALSE)</f>
        <v>3</v>
      </c>
      <c r="G20">
        <f>IFERROR(VLOOKUP(C20,stats!$B$17:$H$22,producer!F20+2,FALSE),0)</f>
        <v>1.3333333333333333</v>
      </c>
      <c r="H20">
        <f>IFERROR(VLOOKUP(D20,stats!$K$17:$Q$22,producer!F20+2,FALSE),0)</f>
        <v>0</v>
      </c>
      <c r="I20" s="6">
        <f t="shared" si="1"/>
        <v>1.3333333333333333</v>
      </c>
      <c r="J20">
        <f>VLOOKUP(C20,stats!$G$3:$M$8,5,FALSE)</f>
        <v>3</v>
      </c>
      <c r="L20" s="7">
        <f t="shared" si="10"/>
        <v>3</v>
      </c>
      <c r="Q20">
        <v>1</v>
      </c>
      <c r="S20">
        <f t="shared" si="3"/>
        <v>0</v>
      </c>
      <c r="T20">
        <f t="shared" si="4"/>
        <v>0</v>
      </c>
      <c r="U20">
        <f t="shared" si="5"/>
        <v>0</v>
      </c>
      <c r="V20">
        <f t="shared" si="6"/>
        <v>-1.5</v>
      </c>
      <c r="X20">
        <f t="shared" si="7"/>
        <v>1.5</v>
      </c>
    </row>
    <row r="21" spans="1:24">
      <c r="A21" s="12"/>
      <c r="B21" s="4" t="s">
        <v>3</v>
      </c>
      <c r="C21" s="4" t="s">
        <v>0</v>
      </c>
      <c r="D21" s="4"/>
      <c r="E21" s="4"/>
      <c r="F21">
        <f>VLOOKUP(B21,stats!$O$3:$P$8,2,FALSE)</f>
        <v>3</v>
      </c>
      <c r="G21">
        <f>IFERROR(VLOOKUP(C21,stats!$B$17:$H$22,producer!F21+2,FALSE),0)</f>
        <v>1</v>
      </c>
      <c r="H21">
        <f>IFERROR(VLOOKUP(D21,stats!$K$17:$Q$22,producer!F21+2,FALSE),0)</f>
        <v>0</v>
      </c>
      <c r="I21" s="6">
        <f t="shared" si="1"/>
        <v>1</v>
      </c>
      <c r="J21">
        <f>VLOOKUP(C21,stats!$G$3:$M$8,5,FALSE)</f>
        <v>3</v>
      </c>
      <c r="L21" s="7">
        <f t="shared" si="10"/>
        <v>3</v>
      </c>
      <c r="S21">
        <f t="shared" si="3"/>
        <v>0</v>
      </c>
      <c r="T21">
        <f t="shared" si="4"/>
        <v>0</v>
      </c>
      <c r="U21">
        <f t="shared" si="5"/>
        <v>0</v>
      </c>
      <c r="V21">
        <f t="shared" si="6"/>
        <v>0</v>
      </c>
      <c r="X21">
        <f t="shared" si="7"/>
        <v>3</v>
      </c>
    </row>
    <row r="22" spans="1:24">
      <c r="A22" s="12" t="s">
        <v>1</v>
      </c>
      <c r="B22" t="s">
        <v>1</v>
      </c>
      <c r="C22" t="s">
        <v>0</v>
      </c>
      <c r="D22" t="s">
        <v>2</v>
      </c>
      <c r="F22">
        <f>VLOOKUP(B22,stats!$O$3:$P$8,2,FALSE)</f>
        <v>1</v>
      </c>
      <c r="G22">
        <f>IFERROR(VLOOKUP(C22,stats!$B$17:$H$22,producer!F22+2,FALSE),0)</f>
        <v>3</v>
      </c>
      <c r="H22">
        <f>IFERROR(VLOOKUP(D22,stats!$K$17:$Q$22,producer!F22+2,FALSE),0)</f>
        <v>2.5</v>
      </c>
      <c r="I22" s="6">
        <f t="shared" si="1"/>
        <v>5.5</v>
      </c>
      <c r="J22">
        <f>VLOOKUP(C22,stats!$G$3:$M$8,5,FALSE)</f>
        <v>3</v>
      </c>
      <c r="K22">
        <f>VLOOKUP(D22,stats!$G$3:$M$8,7,FALSE)</f>
        <v>2</v>
      </c>
      <c r="L22" s="7">
        <f t="shared" ref="L22:L24" si="11">SUM(J22:K22)</f>
        <v>5</v>
      </c>
      <c r="Q22">
        <v>1</v>
      </c>
      <c r="S22">
        <f t="shared" si="3"/>
        <v>0</v>
      </c>
      <c r="T22">
        <f t="shared" si="4"/>
        <v>0</v>
      </c>
      <c r="U22">
        <f t="shared" si="5"/>
        <v>0</v>
      </c>
      <c r="V22">
        <f t="shared" si="6"/>
        <v>-1.5</v>
      </c>
      <c r="X22">
        <f t="shared" si="7"/>
        <v>3.5</v>
      </c>
    </row>
    <row r="23" spans="1:24">
      <c r="A23" s="12"/>
      <c r="B23" t="s">
        <v>1</v>
      </c>
      <c r="C23" t="s">
        <v>2</v>
      </c>
      <c r="D23" t="s">
        <v>3</v>
      </c>
      <c r="F23">
        <f>VLOOKUP(B23,stats!$O$3:$P$8,2,FALSE)</f>
        <v>1</v>
      </c>
      <c r="G23">
        <f>IFERROR(VLOOKUP(C23,stats!$B$17:$H$22,producer!F23+2,FALSE),0)</f>
        <v>5</v>
      </c>
      <c r="H23">
        <f>IFERROR(VLOOKUP(D23,stats!$K$17:$Q$22,producer!F23+2,FALSE),0)</f>
        <v>3.5</v>
      </c>
      <c r="I23" s="6">
        <f t="shared" si="1"/>
        <v>8.5</v>
      </c>
      <c r="J23">
        <f>VLOOKUP(C23,stats!$G$3:$M$8,5,FALSE)</f>
        <v>4</v>
      </c>
      <c r="K23">
        <f>VLOOKUP(D23,stats!$G$3:$M$8,7,FALSE)</f>
        <v>2</v>
      </c>
      <c r="L23" s="7">
        <f t="shared" si="11"/>
        <v>6</v>
      </c>
      <c r="P23">
        <v>1</v>
      </c>
      <c r="S23">
        <f t="shared" si="3"/>
        <v>0</v>
      </c>
      <c r="T23">
        <f t="shared" si="4"/>
        <v>0</v>
      </c>
      <c r="U23">
        <f t="shared" si="5"/>
        <v>-2</v>
      </c>
      <c r="V23">
        <f t="shared" si="6"/>
        <v>0</v>
      </c>
      <c r="X23">
        <f t="shared" si="7"/>
        <v>4</v>
      </c>
    </row>
    <row r="24" spans="1:24">
      <c r="A24" s="12"/>
      <c r="B24" t="s">
        <v>0</v>
      </c>
      <c r="C24" t="s">
        <v>2</v>
      </c>
      <c r="D24" t="s">
        <v>3</v>
      </c>
      <c r="F24">
        <f>VLOOKUP(B24,stats!$O$3:$P$8,2,FALSE)</f>
        <v>0</v>
      </c>
      <c r="G24" t="str">
        <f>IFERROR(VLOOKUP(C24,stats!$B$17:$H$22,producer!F24+2,FALSE),0)</f>
        <v>x</v>
      </c>
      <c r="H24">
        <f>IFERROR(VLOOKUP(D24,stats!$K$17:$Q$22,producer!F24+2,FALSE),0)</f>
        <v>3</v>
      </c>
      <c r="I24" s="6">
        <f t="shared" si="1"/>
        <v>3</v>
      </c>
      <c r="J24">
        <f>VLOOKUP(C24,stats!$G$3:$M$8,5,FALSE)</f>
        <v>4</v>
      </c>
      <c r="K24">
        <f>VLOOKUP(D24,stats!$G$3:$M$8,7,FALSE)</f>
        <v>2</v>
      </c>
      <c r="L24" s="7">
        <f t="shared" si="11"/>
        <v>6</v>
      </c>
      <c r="O24">
        <v>1</v>
      </c>
      <c r="S24">
        <f t="shared" si="3"/>
        <v>0</v>
      </c>
      <c r="T24">
        <f t="shared" si="4"/>
        <v>-2</v>
      </c>
      <c r="U24">
        <f t="shared" si="5"/>
        <v>0</v>
      </c>
      <c r="V24">
        <f t="shared" si="6"/>
        <v>0</v>
      </c>
      <c r="X24">
        <f t="shared" si="7"/>
        <v>4</v>
      </c>
    </row>
    <row r="26" spans="1:24">
      <c r="N26">
        <f>SUM(N3:N24)</f>
        <v>8</v>
      </c>
      <c r="O26">
        <f t="shared" ref="O26:Q26" si="12">SUM(O3:O24)</f>
        <v>7</v>
      </c>
      <c r="P26">
        <f t="shared" si="12"/>
        <v>7</v>
      </c>
      <c r="Q26">
        <f t="shared" si="12"/>
        <v>7</v>
      </c>
    </row>
    <row r="28" spans="1:24">
      <c r="A28">
        <v>10</v>
      </c>
      <c r="B28">
        <v>9</v>
      </c>
      <c r="C28">
        <v>4</v>
      </c>
      <c r="E28">
        <f>SUM(A28:C28)</f>
        <v>23</v>
      </c>
    </row>
    <row r="29" spans="1:24">
      <c r="A29">
        <f>$E28/A28</f>
        <v>2.2999999999999998</v>
      </c>
      <c r="B29">
        <f t="shared" ref="B29:C29" si="13">$E28/B28</f>
        <v>2.5555555555555554</v>
      </c>
      <c r="C29">
        <f t="shared" si="13"/>
        <v>5.75</v>
      </c>
    </row>
  </sheetData>
  <mergeCells count="5">
    <mergeCell ref="A22:A24"/>
    <mergeCell ref="A3:A8"/>
    <mergeCell ref="A9:A14"/>
    <mergeCell ref="A15:A17"/>
    <mergeCell ref="A18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FFB-C1B0-4785-A2CE-2EF5AAFFA441}">
  <dimension ref="B1:Z34"/>
  <sheetViews>
    <sheetView workbookViewId="0">
      <selection activeCell="O2" sqref="O2"/>
    </sheetView>
  </sheetViews>
  <sheetFormatPr defaultRowHeight="15"/>
  <cols>
    <col min="5" max="5" width="10.7109375" bestFit="1" customWidth="1"/>
  </cols>
  <sheetData>
    <row r="1" spans="2:26" ht="15.75" thickBot="1">
      <c r="E1" t="s">
        <v>71</v>
      </c>
      <c r="F1" t="s">
        <v>69</v>
      </c>
      <c r="G1" t="s">
        <v>70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2:26" ht="18.75" thickBot="1">
      <c r="B2" s="9" t="s">
        <v>1</v>
      </c>
      <c r="C2" s="9" t="s">
        <v>3</v>
      </c>
      <c r="D2" s="9" t="s">
        <v>4</v>
      </c>
      <c r="E2" s="10" t="s">
        <v>52</v>
      </c>
      <c r="F2" s="11" t="s">
        <v>53</v>
      </c>
      <c r="G2" s="11" t="s">
        <v>52</v>
      </c>
      <c r="H2" t="b">
        <f>E2=F2</f>
        <v>0</v>
      </c>
      <c r="J2">
        <f>_xlfn.NUMBERVALUE(SUBSTITUTE(E2,".",","))</f>
        <v>9.1300000000000008</v>
      </c>
      <c r="K2">
        <f t="shared" ref="K2:L2" si="0">_xlfn.NUMBERVALUE(SUBSTITUTE(F2,".",","))</f>
        <v>5.5</v>
      </c>
      <c r="L2">
        <f t="shared" si="0"/>
        <v>9.1300000000000008</v>
      </c>
      <c r="N2" t="s">
        <v>35</v>
      </c>
      <c r="O2" t="s">
        <v>37</v>
      </c>
      <c r="S2">
        <f>IFERROR(VLOOKUP(N2,stats!$A$34:$B$37,2,FALSE),0)</f>
        <v>0.5</v>
      </c>
      <c r="T2">
        <f>IFERROR(VLOOKUP(O2,stats!$A$34:$B$37,2,FALSE),0)</f>
        <v>1</v>
      </c>
      <c r="U2">
        <f>IFERROR(VLOOKUP(P2,stats!$A$34:$B$37,2,FALSE),0)</f>
        <v>0</v>
      </c>
      <c r="V2">
        <f>IFERROR(VLOOKUP(Q2,stats!$A$34:$B$37,2,FALSE),0)</f>
        <v>0</v>
      </c>
      <c r="W2">
        <f>IFERROR(VLOOKUP(R2,stats!$A$34:$B$37,2,FALSE),0)</f>
        <v>0</v>
      </c>
      <c r="X2">
        <f>IFERROR(VLOOKUP(S2,stats!$A$34:$B$37,2,FALSE),0)</f>
        <v>0</v>
      </c>
      <c r="Z2">
        <f>(L2/K2)-SUM(S2:X2)</f>
        <v>0.16000000000000014</v>
      </c>
    </row>
    <row r="3" spans="2:26" ht="18.75" thickBot="1">
      <c r="B3" s="9" t="s">
        <v>1</v>
      </c>
      <c r="C3" s="9" t="s">
        <v>4</v>
      </c>
      <c r="D3" s="9" t="s">
        <v>10</v>
      </c>
      <c r="E3" s="10" t="s">
        <v>54</v>
      </c>
      <c r="F3" s="10" t="s">
        <v>55</v>
      </c>
      <c r="G3" s="10" t="s">
        <v>54</v>
      </c>
      <c r="H3" t="b">
        <f t="shared" ref="H3:H22" si="1">E3=F3</f>
        <v>0</v>
      </c>
      <c r="J3">
        <f t="shared" ref="J3:J21" si="2">_xlfn.NUMBERVALUE(SUBSTITUTE(E3,".",","))</f>
        <v>8.7100000000000009</v>
      </c>
      <c r="K3">
        <f t="shared" ref="K3:K21" si="3">_xlfn.NUMBERVALUE(SUBSTITUTE(F3,".",","))</f>
        <v>8.17</v>
      </c>
      <c r="L3">
        <f t="shared" ref="L3:L21" si="4">_xlfn.NUMBERVALUE(SUBSTITUTE(G3,".",","))</f>
        <v>8.7100000000000009</v>
      </c>
      <c r="N3" t="s">
        <v>37</v>
      </c>
      <c r="S3">
        <f>IFERROR(VLOOKUP(N3,stats!$A$34:$B$37,2,FALSE),0)</f>
        <v>1</v>
      </c>
      <c r="T3">
        <f>IFERROR(VLOOKUP(O3,stats!$A$34:$B$37,2,FALSE),0)</f>
        <v>0</v>
      </c>
      <c r="U3">
        <f>IFERROR(VLOOKUP(P3,stats!$A$34:$B$37,2,FALSE),0)</f>
        <v>0</v>
      </c>
      <c r="V3">
        <f>IFERROR(VLOOKUP(Q3,stats!$A$34:$B$37,2,FALSE),0)</f>
        <v>0</v>
      </c>
      <c r="W3">
        <f>IFERROR(VLOOKUP(R3,stats!$A$34:$B$37,2,FALSE),0)</f>
        <v>0</v>
      </c>
      <c r="X3">
        <f>IFERROR(VLOOKUP(S3,stats!$A$34:$B$37,2,FALSE),0)</f>
        <v>0</v>
      </c>
      <c r="Z3">
        <f t="shared" ref="Z3:Z33" si="5">(L3/K3)-SUM(S3:X3)</f>
        <v>6.6095471236230274E-2</v>
      </c>
    </row>
    <row r="4" spans="2:26" ht="18.75" thickBot="1">
      <c r="B4" s="9" t="s">
        <v>1</v>
      </c>
      <c r="C4" s="9" t="s">
        <v>10</v>
      </c>
      <c r="D4" s="9" t="s">
        <v>3</v>
      </c>
      <c r="E4" s="10" t="s">
        <v>56</v>
      </c>
      <c r="F4" s="10" t="s">
        <v>51</v>
      </c>
      <c r="G4" s="10" t="s">
        <v>56</v>
      </c>
      <c r="H4" t="b">
        <f t="shared" si="1"/>
        <v>0</v>
      </c>
      <c r="J4">
        <f t="shared" si="2"/>
        <v>8.3800000000000008</v>
      </c>
      <c r="K4">
        <f t="shared" si="3"/>
        <v>4</v>
      </c>
      <c r="L4">
        <f t="shared" si="4"/>
        <v>8.3800000000000008</v>
      </c>
      <c r="N4" t="s">
        <v>36</v>
      </c>
      <c r="S4">
        <f>IFERROR(VLOOKUP(N4,stats!$A$34:$B$37,2,FALSE),0)</f>
        <v>2</v>
      </c>
      <c r="T4">
        <f>IFERROR(VLOOKUP(O4,stats!$A$34:$B$37,2,FALSE),0)</f>
        <v>0</v>
      </c>
      <c r="U4">
        <f>IFERROR(VLOOKUP(P4,stats!$A$34:$B$37,2,FALSE),0)</f>
        <v>0</v>
      </c>
      <c r="V4">
        <f>IFERROR(VLOOKUP(Q4,stats!$A$34:$B$37,2,FALSE),0)</f>
        <v>0</v>
      </c>
      <c r="W4">
        <f>IFERROR(VLOOKUP(R4,stats!$A$34:$B$37,2,FALSE),0)</f>
        <v>0</v>
      </c>
      <c r="X4">
        <f>IFERROR(VLOOKUP(S4,stats!$A$34:$B$37,2,FALSE),0)</f>
        <v>0</v>
      </c>
      <c r="Z4">
        <f t="shared" si="5"/>
        <v>9.5000000000000195E-2</v>
      </c>
    </row>
    <row r="5" spans="2:26" ht="18.75" thickBot="1">
      <c r="B5" s="9" t="s">
        <v>1</v>
      </c>
      <c r="C5" s="9" t="s">
        <v>3</v>
      </c>
      <c r="D5" s="9" t="s">
        <v>2</v>
      </c>
      <c r="E5" s="10" t="s">
        <v>57</v>
      </c>
      <c r="F5" s="10" t="s">
        <v>58</v>
      </c>
      <c r="G5" s="10" t="s">
        <v>57</v>
      </c>
      <c r="H5" t="b">
        <f t="shared" si="1"/>
        <v>0</v>
      </c>
      <c r="J5">
        <f t="shared" si="2"/>
        <v>7.04</v>
      </c>
      <c r="K5">
        <f t="shared" si="3"/>
        <v>3.83</v>
      </c>
      <c r="L5">
        <f t="shared" si="4"/>
        <v>7.04</v>
      </c>
      <c r="S5">
        <f>IFERROR(VLOOKUP(N5,stats!$A$34:$B$37,2,FALSE),0)</f>
        <v>0</v>
      </c>
      <c r="T5">
        <f>IFERROR(VLOOKUP(O5,stats!$A$34:$B$37,2,FALSE),0)</f>
        <v>0</v>
      </c>
      <c r="U5">
        <f>IFERROR(VLOOKUP(P5,stats!$A$34:$B$37,2,FALSE),0)</f>
        <v>0</v>
      </c>
      <c r="V5">
        <f>IFERROR(VLOOKUP(Q5,stats!$A$34:$B$37,2,FALSE),0)</f>
        <v>0</v>
      </c>
      <c r="W5">
        <f>IFERROR(VLOOKUP(R5,stats!$A$34:$B$37,2,FALSE),0)</f>
        <v>0</v>
      </c>
      <c r="X5">
        <f>IFERROR(VLOOKUP(S5,stats!$A$34:$B$37,2,FALSE),0)</f>
        <v>0</v>
      </c>
      <c r="Z5">
        <f t="shared" si="5"/>
        <v>1.8381201044386424</v>
      </c>
    </row>
    <row r="6" spans="2:26" ht="18.75" thickBot="1">
      <c r="B6" s="9" t="s">
        <v>1</v>
      </c>
      <c r="C6" s="9" t="s">
        <v>4</v>
      </c>
      <c r="D6" s="9" t="s">
        <v>0</v>
      </c>
      <c r="E6" s="10" t="s">
        <v>59</v>
      </c>
      <c r="F6" s="10" t="s">
        <v>58</v>
      </c>
      <c r="G6" s="10" t="s">
        <v>59</v>
      </c>
      <c r="H6" t="b">
        <f t="shared" si="1"/>
        <v>0</v>
      </c>
      <c r="J6">
        <f t="shared" si="2"/>
        <v>5.54</v>
      </c>
      <c r="K6">
        <f t="shared" si="3"/>
        <v>3.83</v>
      </c>
      <c r="L6">
        <f t="shared" si="4"/>
        <v>5.54</v>
      </c>
      <c r="S6">
        <f>IFERROR(VLOOKUP(N6,stats!$A$34:$B$37,2,FALSE),0)</f>
        <v>0</v>
      </c>
      <c r="T6">
        <f>IFERROR(VLOOKUP(O6,stats!$A$34:$B$37,2,FALSE),0)</f>
        <v>0</v>
      </c>
      <c r="U6">
        <f>IFERROR(VLOOKUP(P6,stats!$A$34:$B$37,2,FALSE),0)</f>
        <v>0</v>
      </c>
      <c r="V6">
        <f>IFERROR(VLOOKUP(Q6,stats!$A$34:$B$37,2,FALSE),0)</f>
        <v>0</v>
      </c>
      <c r="W6">
        <f>IFERROR(VLOOKUP(R6,stats!$A$34:$B$37,2,FALSE),0)</f>
        <v>0</v>
      </c>
      <c r="X6">
        <f>IFERROR(VLOOKUP(S6,stats!$A$34:$B$37,2,FALSE),0)</f>
        <v>0</v>
      </c>
      <c r="Z6">
        <f t="shared" si="5"/>
        <v>1.4464751958224542</v>
      </c>
    </row>
    <row r="7" spans="2:26" ht="18.75" thickBot="1">
      <c r="B7" s="9"/>
      <c r="C7" s="9"/>
      <c r="D7" s="9"/>
      <c r="E7" s="10">
        <f>AVERAGE(J2:J6)</f>
        <v>7.7600000000000007</v>
      </c>
      <c r="F7" s="10">
        <f t="shared" ref="F7:G7" si="6">AVERAGE(K2:K6)</f>
        <v>5.0659999999999998</v>
      </c>
      <c r="G7" s="10">
        <f t="shared" si="6"/>
        <v>7.7600000000000007</v>
      </c>
      <c r="H7" t="b">
        <f t="shared" si="1"/>
        <v>0</v>
      </c>
      <c r="J7">
        <f t="shared" si="2"/>
        <v>7.76</v>
      </c>
      <c r="K7">
        <f t="shared" si="3"/>
        <v>5.0659999999999998</v>
      </c>
      <c r="L7">
        <f t="shared" si="4"/>
        <v>7.76</v>
      </c>
      <c r="S7">
        <f>IFERROR(VLOOKUP(N7,stats!$A$34:$B$37,2,FALSE),0)</f>
        <v>0</v>
      </c>
      <c r="T7">
        <f>IFERROR(VLOOKUP(O7,stats!$A$34:$B$37,2,FALSE),0)</f>
        <v>0</v>
      </c>
      <c r="U7">
        <f>IFERROR(VLOOKUP(P7,stats!$A$34:$B$37,2,FALSE),0)</f>
        <v>0</v>
      </c>
      <c r="V7">
        <f>IFERROR(VLOOKUP(Q7,stats!$A$34:$B$37,2,FALSE),0)</f>
        <v>0</v>
      </c>
      <c r="W7">
        <f>IFERROR(VLOOKUP(R7,stats!$A$34:$B$37,2,FALSE),0)</f>
        <v>0</v>
      </c>
      <c r="X7">
        <f>IFERROR(VLOOKUP(S7,stats!$A$34:$B$37,2,FALSE),0)</f>
        <v>0</v>
      </c>
      <c r="Z7">
        <f t="shared" si="5"/>
        <v>1.5317804974338729</v>
      </c>
    </row>
    <row r="8" spans="2:26" ht="18.75" thickBot="1">
      <c r="B8" s="9" t="s">
        <v>2</v>
      </c>
      <c r="C8" s="9" t="s">
        <v>4</v>
      </c>
      <c r="D8" s="9" t="s">
        <v>10</v>
      </c>
      <c r="E8" s="10" t="s">
        <v>60</v>
      </c>
      <c r="F8" s="10" t="s">
        <v>55</v>
      </c>
      <c r="G8" s="10" t="s">
        <v>60</v>
      </c>
      <c r="H8" t="b">
        <f t="shared" si="1"/>
        <v>0</v>
      </c>
      <c r="J8">
        <f t="shared" si="2"/>
        <v>18.079999999999998</v>
      </c>
      <c r="K8">
        <f t="shared" si="3"/>
        <v>8.17</v>
      </c>
      <c r="L8">
        <f t="shared" si="4"/>
        <v>18.079999999999998</v>
      </c>
      <c r="S8">
        <f>IFERROR(VLOOKUP(N8,stats!$A$34:$B$37,2,FALSE),0)</f>
        <v>0</v>
      </c>
      <c r="T8">
        <f>IFERROR(VLOOKUP(O8,stats!$A$34:$B$37,2,FALSE),0)</f>
        <v>0</v>
      </c>
      <c r="U8">
        <f>IFERROR(VLOOKUP(P8,stats!$A$34:$B$37,2,FALSE),0)</f>
        <v>0</v>
      </c>
      <c r="V8">
        <f>IFERROR(VLOOKUP(Q8,stats!$A$34:$B$37,2,FALSE),0)</f>
        <v>0</v>
      </c>
      <c r="W8">
        <f>IFERROR(VLOOKUP(R8,stats!$A$34:$B$37,2,FALSE),0)</f>
        <v>0</v>
      </c>
      <c r="X8">
        <f>IFERROR(VLOOKUP(S8,stats!$A$34:$B$37,2,FALSE),0)</f>
        <v>0</v>
      </c>
      <c r="Z8">
        <f t="shared" si="5"/>
        <v>2.2129742962056302</v>
      </c>
    </row>
    <row r="9" spans="2:26" ht="18.75" thickBot="1">
      <c r="B9" s="9" t="s">
        <v>2</v>
      </c>
      <c r="C9" s="9" t="s">
        <v>3</v>
      </c>
      <c r="D9" s="9" t="s">
        <v>4</v>
      </c>
      <c r="E9" s="10" t="s">
        <v>61</v>
      </c>
      <c r="F9" s="10" t="s">
        <v>53</v>
      </c>
      <c r="G9" s="10" t="s">
        <v>61</v>
      </c>
      <c r="H9" t="b">
        <f t="shared" si="1"/>
        <v>0</v>
      </c>
      <c r="J9">
        <f t="shared" si="2"/>
        <v>17.25</v>
      </c>
      <c r="K9">
        <f t="shared" si="3"/>
        <v>5.5</v>
      </c>
      <c r="L9">
        <f t="shared" si="4"/>
        <v>17.25</v>
      </c>
      <c r="S9">
        <f>IFERROR(VLOOKUP(N9,stats!$A$34:$B$37,2,FALSE),0)</f>
        <v>0</v>
      </c>
      <c r="T9">
        <f>IFERROR(VLOOKUP(O9,stats!$A$34:$B$37,2,FALSE),0)</f>
        <v>0</v>
      </c>
      <c r="U9">
        <f>IFERROR(VLOOKUP(P9,stats!$A$34:$B$37,2,FALSE),0)</f>
        <v>0</v>
      </c>
      <c r="V9">
        <f>IFERROR(VLOOKUP(Q9,stats!$A$34:$B$37,2,FALSE),0)</f>
        <v>0</v>
      </c>
      <c r="W9">
        <f>IFERROR(VLOOKUP(R9,stats!$A$34:$B$37,2,FALSE),0)</f>
        <v>0</v>
      </c>
      <c r="X9">
        <f>IFERROR(VLOOKUP(S9,stats!$A$34:$B$37,2,FALSE),0)</f>
        <v>0</v>
      </c>
      <c r="Z9">
        <f t="shared" si="5"/>
        <v>3.1363636363636362</v>
      </c>
    </row>
    <row r="10" spans="2:26" ht="18.75" thickBot="1">
      <c r="B10" s="9" t="s">
        <v>2</v>
      </c>
      <c r="C10" s="9" t="s">
        <v>1</v>
      </c>
      <c r="D10" s="9" t="s">
        <v>3</v>
      </c>
      <c r="E10" s="10" t="s">
        <v>62</v>
      </c>
      <c r="F10" s="10" t="s">
        <v>63</v>
      </c>
      <c r="G10" s="10" t="s">
        <v>62</v>
      </c>
      <c r="H10" t="b">
        <f t="shared" si="1"/>
        <v>0</v>
      </c>
      <c r="J10">
        <f t="shared" si="2"/>
        <v>12.67</v>
      </c>
      <c r="K10">
        <f t="shared" si="3"/>
        <v>3.67</v>
      </c>
      <c r="L10">
        <f t="shared" si="4"/>
        <v>12.67</v>
      </c>
      <c r="S10">
        <f>IFERROR(VLOOKUP(N10,stats!$A$34:$B$37,2,FALSE),0)</f>
        <v>0</v>
      </c>
      <c r="T10">
        <f>IFERROR(VLOOKUP(O10,stats!$A$34:$B$37,2,FALSE),0)</f>
        <v>0</v>
      </c>
      <c r="U10">
        <f>IFERROR(VLOOKUP(P10,stats!$A$34:$B$37,2,FALSE),0)</f>
        <v>0</v>
      </c>
      <c r="V10">
        <f>IFERROR(VLOOKUP(Q10,stats!$A$34:$B$37,2,FALSE),0)</f>
        <v>0</v>
      </c>
      <c r="W10">
        <f>IFERROR(VLOOKUP(R10,stats!$A$34:$B$37,2,FALSE),0)</f>
        <v>0</v>
      </c>
      <c r="X10">
        <f>IFERROR(VLOOKUP(S10,stats!$A$34:$B$37,2,FALSE),0)</f>
        <v>0</v>
      </c>
      <c r="Z10">
        <f t="shared" si="5"/>
        <v>3.4523160762942782</v>
      </c>
    </row>
    <row r="11" spans="2:26" ht="18.75" thickBot="1">
      <c r="B11" s="9" t="s">
        <v>2</v>
      </c>
      <c r="C11" s="9" t="s">
        <v>4</v>
      </c>
      <c r="D11" s="9" t="s">
        <v>1</v>
      </c>
      <c r="E11" s="10" t="s">
        <v>64</v>
      </c>
      <c r="F11" s="10" t="s">
        <v>58</v>
      </c>
      <c r="G11" s="10" t="s">
        <v>64</v>
      </c>
      <c r="H11" t="b">
        <f t="shared" si="1"/>
        <v>0</v>
      </c>
      <c r="J11">
        <f t="shared" si="2"/>
        <v>12.5</v>
      </c>
      <c r="K11">
        <f t="shared" si="3"/>
        <v>3.83</v>
      </c>
      <c r="L11">
        <f t="shared" si="4"/>
        <v>12.5</v>
      </c>
      <c r="S11">
        <f>IFERROR(VLOOKUP(N11,stats!$A$34:$B$37,2,FALSE),0)</f>
        <v>0</v>
      </c>
      <c r="T11">
        <f>IFERROR(VLOOKUP(O11,stats!$A$34:$B$37,2,FALSE),0)</f>
        <v>0</v>
      </c>
      <c r="U11">
        <f>IFERROR(VLOOKUP(P11,stats!$A$34:$B$37,2,FALSE),0)</f>
        <v>0</v>
      </c>
      <c r="V11">
        <f>IFERROR(VLOOKUP(Q11,stats!$A$34:$B$37,2,FALSE),0)</f>
        <v>0</v>
      </c>
      <c r="W11">
        <f>IFERROR(VLOOKUP(R11,stats!$A$34:$B$37,2,FALSE),0)</f>
        <v>0</v>
      </c>
      <c r="X11">
        <f>IFERROR(VLOOKUP(S11,stats!$A$34:$B$37,2,FALSE),0)</f>
        <v>0</v>
      </c>
      <c r="Z11">
        <f t="shared" si="5"/>
        <v>3.2637075718015667</v>
      </c>
    </row>
    <row r="12" spans="2:26" ht="18.75" thickBot="1">
      <c r="B12" s="9" t="s">
        <v>2</v>
      </c>
      <c r="C12" s="9" t="s">
        <v>4</v>
      </c>
      <c r="D12" s="9" t="s">
        <v>0</v>
      </c>
      <c r="E12" s="10" t="s">
        <v>65</v>
      </c>
      <c r="F12" s="10" t="s">
        <v>58</v>
      </c>
      <c r="G12" s="10" t="s">
        <v>65</v>
      </c>
      <c r="H12" t="b">
        <f t="shared" si="1"/>
        <v>0</v>
      </c>
      <c r="J12">
        <f t="shared" si="2"/>
        <v>10.75</v>
      </c>
      <c r="K12">
        <f t="shared" si="3"/>
        <v>3.83</v>
      </c>
      <c r="L12">
        <f t="shared" si="4"/>
        <v>10.75</v>
      </c>
      <c r="S12">
        <f>IFERROR(VLOOKUP(N12,stats!$A$34:$B$37,2,FALSE),0)</f>
        <v>0</v>
      </c>
      <c r="T12">
        <f>IFERROR(VLOOKUP(O12,stats!$A$34:$B$37,2,FALSE),0)</f>
        <v>0</v>
      </c>
      <c r="U12">
        <f>IFERROR(VLOOKUP(P12,stats!$A$34:$B$37,2,FALSE),0)</f>
        <v>0</v>
      </c>
      <c r="V12">
        <f>IFERROR(VLOOKUP(Q12,stats!$A$34:$B$37,2,FALSE),0)</f>
        <v>0</v>
      </c>
      <c r="W12">
        <f>IFERROR(VLOOKUP(R12,stats!$A$34:$B$37,2,FALSE),0)</f>
        <v>0</v>
      </c>
      <c r="X12">
        <f>IFERROR(VLOOKUP(S12,stats!$A$34:$B$37,2,FALSE),0)</f>
        <v>0</v>
      </c>
      <c r="Z12">
        <f t="shared" si="5"/>
        <v>2.8067885117493474</v>
      </c>
    </row>
    <row r="13" spans="2:26" ht="18.75" thickBot="1">
      <c r="E13" s="10">
        <f>AVERAGE(J8:J12)</f>
        <v>14.25</v>
      </c>
      <c r="F13" s="10">
        <f t="shared" ref="F13" si="7">AVERAGE(K8:K12)</f>
        <v>5</v>
      </c>
      <c r="G13" s="10">
        <f t="shared" ref="G13" si="8">AVERAGE(L8:L12)</f>
        <v>14.25</v>
      </c>
      <c r="H13" t="b">
        <f t="shared" si="1"/>
        <v>0</v>
      </c>
      <c r="J13">
        <f t="shared" si="2"/>
        <v>14.25</v>
      </c>
      <c r="K13">
        <f t="shared" si="3"/>
        <v>5</v>
      </c>
      <c r="L13">
        <f t="shared" si="4"/>
        <v>14.25</v>
      </c>
      <c r="S13">
        <f>IFERROR(VLOOKUP(N13,stats!$A$34:$B$37,2,FALSE),0)</f>
        <v>0</v>
      </c>
      <c r="T13">
        <f>IFERROR(VLOOKUP(O13,stats!$A$34:$B$37,2,FALSE),0)</f>
        <v>0</v>
      </c>
      <c r="U13">
        <f>IFERROR(VLOOKUP(P13,stats!$A$34:$B$37,2,FALSE),0)</f>
        <v>0</v>
      </c>
      <c r="V13">
        <f>IFERROR(VLOOKUP(Q13,stats!$A$34:$B$37,2,FALSE),0)</f>
        <v>0</v>
      </c>
      <c r="W13">
        <f>IFERROR(VLOOKUP(R13,stats!$A$34:$B$37,2,FALSE),0)</f>
        <v>0</v>
      </c>
      <c r="X13">
        <f>IFERROR(VLOOKUP(S13,stats!$A$34:$B$37,2,FALSE),0)</f>
        <v>0</v>
      </c>
      <c r="Z13">
        <f t="shared" si="5"/>
        <v>2.85</v>
      </c>
    </row>
    <row r="14" spans="2:26" ht="18.75" thickBot="1">
      <c r="B14" s="9" t="s">
        <v>3</v>
      </c>
      <c r="C14" s="9" t="s">
        <v>4</v>
      </c>
      <c r="D14" s="9" t="s">
        <v>10</v>
      </c>
      <c r="E14" s="10" t="s">
        <v>72</v>
      </c>
      <c r="F14" s="10" t="s">
        <v>55</v>
      </c>
      <c r="G14" s="10" t="s">
        <v>72</v>
      </c>
      <c r="H14" t="b">
        <f t="shared" si="1"/>
        <v>0</v>
      </c>
      <c r="J14">
        <f t="shared" si="2"/>
        <v>10.58</v>
      </c>
      <c r="K14">
        <f t="shared" si="3"/>
        <v>8.17</v>
      </c>
      <c r="L14">
        <f t="shared" si="4"/>
        <v>10.58</v>
      </c>
      <c r="S14">
        <f>IFERROR(VLOOKUP(N14,stats!$A$34:$B$37,2,FALSE),0)</f>
        <v>0</v>
      </c>
      <c r="T14">
        <f>IFERROR(VLOOKUP(O14,stats!$A$34:$B$37,2,FALSE),0)</f>
        <v>0</v>
      </c>
      <c r="U14">
        <f>IFERROR(VLOOKUP(P14,stats!$A$34:$B$37,2,FALSE),0)</f>
        <v>0</v>
      </c>
      <c r="V14">
        <f>IFERROR(VLOOKUP(Q14,stats!$A$34:$B$37,2,FALSE),0)</f>
        <v>0</v>
      </c>
      <c r="W14">
        <f>IFERROR(VLOOKUP(R14,stats!$A$34:$B$37,2,FALSE),0)</f>
        <v>0</v>
      </c>
      <c r="X14">
        <f>IFERROR(VLOOKUP(S14,stats!$A$34:$B$37,2,FALSE),0)</f>
        <v>0</v>
      </c>
      <c r="Z14">
        <f t="shared" si="5"/>
        <v>1.2949816401468788</v>
      </c>
    </row>
    <row r="15" spans="2:26" ht="18.75" thickBot="1">
      <c r="B15" s="9" t="s">
        <v>3</v>
      </c>
      <c r="C15" s="9" t="s">
        <v>2</v>
      </c>
      <c r="D15" s="9" t="s">
        <v>4</v>
      </c>
      <c r="E15" s="10" t="s">
        <v>73</v>
      </c>
      <c r="F15" s="10" t="s">
        <v>74</v>
      </c>
      <c r="G15" s="10" t="s">
        <v>73</v>
      </c>
      <c r="H15" t="b">
        <f t="shared" si="1"/>
        <v>0</v>
      </c>
      <c r="J15">
        <f t="shared" si="2"/>
        <v>8.33</v>
      </c>
      <c r="K15">
        <f t="shared" si="3"/>
        <v>5</v>
      </c>
      <c r="L15">
        <f t="shared" si="4"/>
        <v>8.33</v>
      </c>
      <c r="S15">
        <f>IFERROR(VLOOKUP(N15,stats!$A$34:$B$37,2,FALSE),0)</f>
        <v>0</v>
      </c>
      <c r="T15">
        <f>IFERROR(VLOOKUP(O15,stats!$A$34:$B$37,2,FALSE),0)</f>
        <v>0</v>
      </c>
      <c r="U15">
        <f>IFERROR(VLOOKUP(P15,stats!$A$34:$B$37,2,FALSE),0)</f>
        <v>0</v>
      </c>
      <c r="V15">
        <f>IFERROR(VLOOKUP(Q15,stats!$A$34:$B$37,2,FALSE),0)</f>
        <v>0</v>
      </c>
      <c r="W15">
        <f>IFERROR(VLOOKUP(R15,stats!$A$34:$B$37,2,FALSE),0)</f>
        <v>0</v>
      </c>
      <c r="X15">
        <f>IFERROR(VLOOKUP(S15,stats!$A$34:$B$37,2,FALSE),0)</f>
        <v>0</v>
      </c>
      <c r="Z15">
        <f t="shared" si="5"/>
        <v>1.6659999999999999</v>
      </c>
    </row>
    <row r="16" spans="2:26" ht="18.75" thickBot="1">
      <c r="B16" s="9" t="s">
        <v>3</v>
      </c>
      <c r="C16" s="9" t="s">
        <v>10</v>
      </c>
      <c r="D16" s="9" t="s">
        <v>1</v>
      </c>
      <c r="E16" s="10" t="s">
        <v>76</v>
      </c>
      <c r="F16" s="10" t="s">
        <v>77</v>
      </c>
      <c r="G16" s="10" t="s">
        <v>76</v>
      </c>
      <c r="H16" t="b">
        <f t="shared" si="1"/>
        <v>0</v>
      </c>
      <c r="J16">
        <f t="shared" si="2"/>
        <v>6.83</v>
      </c>
      <c r="K16">
        <f t="shared" si="3"/>
        <v>2.33</v>
      </c>
      <c r="L16">
        <f t="shared" si="4"/>
        <v>6.83</v>
      </c>
      <c r="S16">
        <f>IFERROR(VLOOKUP(N16,stats!$A$34:$B$37,2,FALSE),0)</f>
        <v>0</v>
      </c>
      <c r="T16">
        <f>IFERROR(VLOOKUP(O16,stats!$A$34:$B$37,2,FALSE),0)</f>
        <v>0</v>
      </c>
      <c r="U16">
        <f>IFERROR(VLOOKUP(P16,stats!$A$34:$B$37,2,FALSE),0)</f>
        <v>0</v>
      </c>
      <c r="V16">
        <f>IFERROR(VLOOKUP(Q16,stats!$A$34:$B$37,2,FALSE),0)</f>
        <v>0</v>
      </c>
      <c r="W16">
        <f>IFERROR(VLOOKUP(R16,stats!$A$34:$B$37,2,FALSE),0)</f>
        <v>0</v>
      </c>
      <c r="X16">
        <f>IFERROR(VLOOKUP(S16,stats!$A$34:$B$37,2,FALSE),0)</f>
        <v>0</v>
      </c>
      <c r="Z16">
        <f t="shared" si="5"/>
        <v>2.9313304721030042</v>
      </c>
    </row>
    <row r="17" spans="2:26" ht="18.75" thickBot="1">
      <c r="B17" s="9" t="s">
        <v>3</v>
      </c>
      <c r="C17" s="9" t="s">
        <v>1</v>
      </c>
      <c r="D17" s="9" t="s">
        <v>2</v>
      </c>
      <c r="E17" s="10" t="s">
        <v>75</v>
      </c>
      <c r="F17" s="10" t="s">
        <v>50</v>
      </c>
      <c r="G17" s="10" t="s">
        <v>75</v>
      </c>
      <c r="H17" t="b">
        <f t="shared" si="1"/>
        <v>0</v>
      </c>
      <c r="J17">
        <f t="shared" si="2"/>
        <v>5.58</v>
      </c>
      <c r="K17">
        <f t="shared" si="3"/>
        <v>3.17</v>
      </c>
      <c r="L17">
        <f t="shared" si="4"/>
        <v>5.58</v>
      </c>
      <c r="S17">
        <f>IFERROR(VLOOKUP(N17,stats!$A$34:$B$37,2,FALSE),0)</f>
        <v>0</v>
      </c>
      <c r="T17">
        <f>IFERROR(VLOOKUP(O17,stats!$A$34:$B$37,2,FALSE),0)</f>
        <v>0</v>
      </c>
      <c r="U17">
        <f>IFERROR(VLOOKUP(P17,stats!$A$34:$B$37,2,FALSE),0)</f>
        <v>0</v>
      </c>
      <c r="V17">
        <f>IFERROR(VLOOKUP(Q17,stats!$A$34:$B$37,2,FALSE),0)</f>
        <v>0</v>
      </c>
      <c r="W17">
        <f>IFERROR(VLOOKUP(R17,stats!$A$34:$B$37,2,FALSE),0)</f>
        <v>0</v>
      </c>
      <c r="X17">
        <f>IFERROR(VLOOKUP(S17,stats!$A$34:$B$37,2,FALSE),0)</f>
        <v>0</v>
      </c>
      <c r="Z17">
        <f t="shared" si="5"/>
        <v>1.7602523659305995</v>
      </c>
    </row>
    <row r="18" spans="2:26" ht="18.75" thickBot="1">
      <c r="B18" s="9" t="s">
        <v>3</v>
      </c>
      <c r="C18" s="9" t="s">
        <v>4</v>
      </c>
      <c r="D18" s="9" t="s">
        <v>0</v>
      </c>
      <c r="E18" s="10" t="s">
        <v>78</v>
      </c>
      <c r="F18" s="10" t="s">
        <v>58</v>
      </c>
      <c r="G18" s="10" t="s">
        <v>78</v>
      </c>
      <c r="H18" t="b">
        <f t="shared" si="1"/>
        <v>0</v>
      </c>
      <c r="J18">
        <f t="shared" si="2"/>
        <v>6.58</v>
      </c>
      <c r="K18">
        <f t="shared" si="3"/>
        <v>3.83</v>
      </c>
      <c r="L18">
        <f t="shared" si="4"/>
        <v>6.58</v>
      </c>
      <c r="S18">
        <f>IFERROR(VLOOKUP(N18,stats!$A$34:$B$37,2,FALSE),0)</f>
        <v>0</v>
      </c>
      <c r="T18">
        <f>IFERROR(VLOOKUP(O18,stats!$A$34:$B$37,2,FALSE),0)</f>
        <v>0</v>
      </c>
      <c r="U18">
        <f>IFERROR(VLOOKUP(P18,stats!$A$34:$B$37,2,FALSE),0)</f>
        <v>0</v>
      </c>
      <c r="V18">
        <f>IFERROR(VLOOKUP(Q18,stats!$A$34:$B$37,2,FALSE),0)</f>
        <v>0</v>
      </c>
      <c r="W18">
        <f>IFERROR(VLOOKUP(R18,stats!$A$34:$B$37,2,FALSE),0)</f>
        <v>0</v>
      </c>
      <c r="X18">
        <f>IFERROR(VLOOKUP(S18,stats!$A$34:$B$37,2,FALSE),0)</f>
        <v>0</v>
      </c>
      <c r="Z18">
        <f t="shared" si="5"/>
        <v>1.7180156657963446</v>
      </c>
    </row>
    <row r="19" spans="2:26" ht="18.75" thickBot="1">
      <c r="E19" s="10">
        <f>AVERAGE(J14:J18)</f>
        <v>7.58</v>
      </c>
      <c r="F19" s="10">
        <f t="shared" ref="F19" si="9">AVERAGE(K14:K18)</f>
        <v>4.5</v>
      </c>
      <c r="G19" s="10">
        <f t="shared" ref="G19" si="10">AVERAGE(L14:L18)</f>
        <v>7.58</v>
      </c>
      <c r="H19" t="b">
        <f t="shared" si="1"/>
        <v>0</v>
      </c>
      <c r="J19">
        <f t="shared" si="2"/>
        <v>7.58</v>
      </c>
      <c r="K19">
        <f t="shared" si="3"/>
        <v>4.5</v>
      </c>
      <c r="L19">
        <f t="shared" si="4"/>
        <v>7.58</v>
      </c>
      <c r="S19">
        <f>IFERROR(VLOOKUP(N19,stats!$A$34:$B$37,2,FALSE),0)</f>
        <v>0</v>
      </c>
      <c r="T19">
        <f>IFERROR(VLOOKUP(O19,stats!$A$34:$B$37,2,FALSE),0)</f>
        <v>0</v>
      </c>
      <c r="U19">
        <f>IFERROR(VLOOKUP(P19,stats!$A$34:$B$37,2,FALSE),0)</f>
        <v>0</v>
      </c>
      <c r="V19">
        <f>IFERROR(VLOOKUP(Q19,stats!$A$34:$B$37,2,FALSE),0)</f>
        <v>0</v>
      </c>
      <c r="W19">
        <f>IFERROR(VLOOKUP(R19,stats!$A$34:$B$37,2,FALSE),0)</f>
        <v>0</v>
      </c>
      <c r="X19">
        <f>IFERROR(VLOOKUP(S19,stats!$A$34:$B$37,2,FALSE),0)</f>
        <v>0</v>
      </c>
      <c r="Z19">
        <f t="shared" si="5"/>
        <v>1.6844444444444444</v>
      </c>
    </row>
    <row r="20" spans="2:26" ht="18.75" thickBot="1">
      <c r="B20" s="9" t="s">
        <v>0</v>
      </c>
      <c r="C20" s="9" t="s">
        <v>1</v>
      </c>
      <c r="D20" s="9" t="s">
        <v>2</v>
      </c>
      <c r="E20" s="10" t="s">
        <v>66</v>
      </c>
      <c r="F20" s="10" t="s">
        <v>50</v>
      </c>
      <c r="G20" s="10" t="s">
        <v>66</v>
      </c>
      <c r="H20" t="b">
        <f t="shared" si="1"/>
        <v>0</v>
      </c>
      <c r="J20">
        <f t="shared" si="2"/>
        <v>28.33</v>
      </c>
      <c r="K20">
        <f t="shared" si="3"/>
        <v>3.17</v>
      </c>
      <c r="L20">
        <f t="shared" si="4"/>
        <v>28.33</v>
      </c>
      <c r="S20">
        <f>IFERROR(VLOOKUP(N20,stats!$A$34:$B$37,2,FALSE),0)</f>
        <v>0</v>
      </c>
      <c r="T20">
        <f>IFERROR(VLOOKUP(O20,stats!$A$34:$B$37,2,FALSE),0)</f>
        <v>0</v>
      </c>
      <c r="U20">
        <f>IFERROR(VLOOKUP(P20,stats!$A$34:$B$37,2,FALSE),0)</f>
        <v>0</v>
      </c>
      <c r="V20">
        <f>IFERROR(VLOOKUP(Q20,stats!$A$34:$B$37,2,FALSE),0)</f>
        <v>0</v>
      </c>
      <c r="W20">
        <f>IFERROR(VLOOKUP(R20,stats!$A$34:$B$37,2,FALSE),0)</f>
        <v>0</v>
      </c>
      <c r="X20">
        <f>IFERROR(VLOOKUP(S20,stats!$A$34:$B$37,2,FALSE),0)</f>
        <v>0</v>
      </c>
      <c r="Z20">
        <f t="shared" si="5"/>
        <v>8.9369085173501581</v>
      </c>
    </row>
    <row r="21" spans="2:26" ht="18.75" thickBot="1">
      <c r="B21" s="9" t="s">
        <v>0</v>
      </c>
      <c r="C21" s="9" t="s">
        <v>2</v>
      </c>
      <c r="D21" s="9" t="s">
        <v>1</v>
      </c>
      <c r="E21" s="10" t="s">
        <v>67</v>
      </c>
      <c r="F21" s="10" t="s">
        <v>68</v>
      </c>
      <c r="G21" s="10" t="s">
        <v>67</v>
      </c>
      <c r="H21" t="b">
        <f t="shared" si="1"/>
        <v>0</v>
      </c>
      <c r="J21">
        <f t="shared" si="2"/>
        <v>24.83</v>
      </c>
      <c r="K21">
        <f t="shared" si="3"/>
        <v>2.17</v>
      </c>
      <c r="L21">
        <f t="shared" si="4"/>
        <v>24.83</v>
      </c>
      <c r="S21">
        <f>IFERROR(VLOOKUP(N21,stats!$A$34:$B$37,2,FALSE),0)</f>
        <v>0</v>
      </c>
      <c r="T21">
        <f>IFERROR(VLOOKUP(O21,stats!$A$34:$B$37,2,FALSE),0)</f>
        <v>0</v>
      </c>
      <c r="U21">
        <f>IFERROR(VLOOKUP(P21,stats!$A$34:$B$37,2,FALSE),0)</f>
        <v>0</v>
      </c>
      <c r="V21">
        <f>IFERROR(VLOOKUP(Q21,stats!$A$34:$B$37,2,FALSE),0)</f>
        <v>0</v>
      </c>
      <c r="W21">
        <f>IFERROR(VLOOKUP(R21,stats!$A$34:$B$37,2,FALSE),0)</f>
        <v>0</v>
      </c>
      <c r="X21">
        <f>IFERROR(VLOOKUP(S21,stats!$A$34:$B$37,2,FALSE),0)</f>
        <v>0</v>
      </c>
      <c r="Z21">
        <f t="shared" si="5"/>
        <v>11.442396313364055</v>
      </c>
    </row>
    <row r="22" spans="2:26" ht="18.75" thickBot="1">
      <c r="E22" s="10">
        <f>AVERAGE(J20:J21)</f>
        <v>26.58</v>
      </c>
      <c r="F22" s="10">
        <f t="shared" ref="F22:G22" si="11">AVERAGE(K20:K21)</f>
        <v>2.67</v>
      </c>
      <c r="G22" s="10">
        <f t="shared" si="11"/>
        <v>26.58</v>
      </c>
      <c r="H22" t="b">
        <f t="shared" si="1"/>
        <v>0</v>
      </c>
      <c r="J22">
        <f t="shared" ref="J22:J27" si="12">_xlfn.NUMBERVALUE(SUBSTITUTE(E22,".",","))</f>
        <v>26.58</v>
      </c>
      <c r="K22">
        <f t="shared" ref="K22:K27" si="13">_xlfn.NUMBERVALUE(SUBSTITUTE(F22,".",","))</f>
        <v>2.67</v>
      </c>
      <c r="L22">
        <f t="shared" ref="L22:L27" si="14">_xlfn.NUMBERVALUE(SUBSTITUTE(G22,".",","))</f>
        <v>26.58</v>
      </c>
      <c r="S22">
        <f>IFERROR(VLOOKUP(N22,stats!$A$34:$B$37,2,FALSE),0)</f>
        <v>0</v>
      </c>
      <c r="T22">
        <f>IFERROR(VLOOKUP(O22,stats!$A$34:$B$37,2,FALSE),0)</f>
        <v>0</v>
      </c>
      <c r="U22">
        <f>IFERROR(VLOOKUP(P22,stats!$A$34:$B$37,2,FALSE),0)</f>
        <v>0</v>
      </c>
      <c r="V22">
        <f>IFERROR(VLOOKUP(Q22,stats!$A$34:$B$37,2,FALSE),0)</f>
        <v>0</v>
      </c>
      <c r="W22">
        <f>IFERROR(VLOOKUP(R22,stats!$A$34:$B$37,2,FALSE),0)</f>
        <v>0</v>
      </c>
      <c r="X22">
        <f>IFERROR(VLOOKUP(S22,stats!$A$34:$B$37,2,FALSE),0)</f>
        <v>0</v>
      </c>
      <c r="Z22">
        <f t="shared" si="5"/>
        <v>9.9550561797752799</v>
      </c>
    </row>
    <row r="23" spans="2:26" ht="18.75" thickBot="1">
      <c r="B23" s="9" t="s">
        <v>4</v>
      </c>
      <c r="C23" s="9" t="s">
        <v>3</v>
      </c>
      <c r="D23" s="9" t="s">
        <v>10</v>
      </c>
      <c r="E23" s="10" t="s">
        <v>79</v>
      </c>
      <c r="F23" s="10" t="s">
        <v>80</v>
      </c>
      <c r="G23" s="10" t="s">
        <v>79</v>
      </c>
      <c r="J23">
        <f t="shared" si="12"/>
        <v>52.5</v>
      </c>
      <c r="K23">
        <f t="shared" si="13"/>
        <v>7</v>
      </c>
      <c r="L23">
        <f t="shared" si="14"/>
        <v>52.5</v>
      </c>
      <c r="S23">
        <f>IFERROR(VLOOKUP(N23,stats!$A$34:$B$37,2,FALSE),0)</f>
        <v>0</v>
      </c>
      <c r="T23">
        <f>IFERROR(VLOOKUP(O23,stats!$A$34:$B$37,2,FALSE),0)</f>
        <v>0</v>
      </c>
      <c r="U23">
        <f>IFERROR(VLOOKUP(P23,stats!$A$34:$B$37,2,FALSE),0)</f>
        <v>0</v>
      </c>
      <c r="V23">
        <f>IFERROR(VLOOKUP(Q23,stats!$A$34:$B$37,2,FALSE),0)</f>
        <v>0</v>
      </c>
      <c r="W23">
        <f>IFERROR(VLOOKUP(R23,stats!$A$34:$B$37,2,FALSE),0)</f>
        <v>0</v>
      </c>
      <c r="X23">
        <f>IFERROR(VLOOKUP(S23,stats!$A$34:$B$37,2,FALSE),0)</f>
        <v>0</v>
      </c>
      <c r="Z23">
        <f t="shared" si="5"/>
        <v>7.5</v>
      </c>
    </row>
    <row r="24" spans="2:26" ht="18.75" thickBot="1">
      <c r="B24" s="9" t="s">
        <v>4</v>
      </c>
      <c r="C24" s="9" t="s">
        <v>1</v>
      </c>
      <c r="D24" s="9" t="s">
        <v>2</v>
      </c>
      <c r="E24" s="10" t="s">
        <v>82</v>
      </c>
      <c r="F24" s="10" t="s">
        <v>50</v>
      </c>
      <c r="G24" s="10" t="s">
        <v>82</v>
      </c>
      <c r="J24">
        <f t="shared" si="12"/>
        <v>26.58</v>
      </c>
      <c r="K24">
        <f t="shared" si="13"/>
        <v>3.17</v>
      </c>
      <c r="L24">
        <f t="shared" si="14"/>
        <v>26.58</v>
      </c>
      <c r="S24">
        <f>IFERROR(VLOOKUP(N24,stats!$A$34:$B$37,2,FALSE),0)</f>
        <v>0</v>
      </c>
      <c r="T24">
        <f>IFERROR(VLOOKUP(O24,stats!$A$34:$B$37,2,FALSE),0)</f>
        <v>0</v>
      </c>
      <c r="U24">
        <f>IFERROR(VLOOKUP(P24,stats!$A$34:$B$37,2,FALSE),0)</f>
        <v>0</v>
      </c>
      <c r="V24">
        <f>IFERROR(VLOOKUP(Q24,stats!$A$34:$B$37,2,FALSE),0)</f>
        <v>0</v>
      </c>
      <c r="W24">
        <f>IFERROR(VLOOKUP(R24,stats!$A$34:$B$37,2,FALSE),0)</f>
        <v>0</v>
      </c>
      <c r="X24">
        <f>IFERROR(VLOOKUP(S24,stats!$A$34:$B$37,2,FALSE),0)</f>
        <v>0</v>
      </c>
      <c r="Z24">
        <f t="shared" si="5"/>
        <v>8.3848580441640372</v>
      </c>
    </row>
    <row r="25" spans="2:26" ht="18.75" thickBot="1">
      <c r="B25" s="9" t="s">
        <v>4</v>
      </c>
      <c r="C25" s="9" t="s">
        <v>2</v>
      </c>
      <c r="D25" s="9" t="s">
        <v>3</v>
      </c>
      <c r="E25" s="10" t="s">
        <v>81</v>
      </c>
      <c r="F25" s="10" t="s">
        <v>58</v>
      </c>
      <c r="G25" s="10" t="s">
        <v>81</v>
      </c>
      <c r="J25">
        <f t="shared" si="12"/>
        <v>37.25</v>
      </c>
      <c r="K25">
        <f t="shared" si="13"/>
        <v>3.83</v>
      </c>
      <c r="L25">
        <f t="shared" si="14"/>
        <v>37.25</v>
      </c>
      <c r="S25">
        <f>IFERROR(VLOOKUP(N25,stats!$A$34:$B$37,2,FALSE),0)</f>
        <v>0</v>
      </c>
      <c r="T25">
        <f>IFERROR(VLOOKUP(O25,stats!$A$34:$B$37,2,FALSE),0)</f>
        <v>0</v>
      </c>
      <c r="U25">
        <f>IFERROR(VLOOKUP(P25,stats!$A$34:$B$37,2,FALSE),0)</f>
        <v>0</v>
      </c>
      <c r="V25">
        <f>IFERROR(VLOOKUP(Q25,stats!$A$34:$B$37,2,FALSE),0)</f>
        <v>0</v>
      </c>
      <c r="W25">
        <f>IFERROR(VLOOKUP(R25,stats!$A$34:$B$37,2,FALSE),0)</f>
        <v>0</v>
      </c>
      <c r="X25">
        <f>IFERROR(VLOOKUP(S25,stats!$A$34:$B$37,2,FALSE),0)</f>
        <v>0</v>
      </c>
      <c r="Z25">
        <f t="shared" si="5"/>
        <v>9.7258485639686683</v>
      </c>
    </row>
    <row r="26" spans="2:26" ht="18.75" thickBot="1">
      <c r="B26" s="9" t="s">
        <v>4</v>
      </c>
      <c r="C26" s="9" t="s">
        <v>3</v>
      </c>
      <c r="D26" s="9" t="s">
        <v>1</v>
      </c>
      <c r="E26" s="10" t="s">
        <v>83</v>
      </c>
      <c r="F26" s="10" t="s">
        <v>84</v>
      </c>
      <c r="G26" s="10" t="s">
        <v>83</v>
      </c>
      <c r="J26">
        <f t="shared" si="12"/>
        <v>32.75</v>
      </c>
      <c r="K26">
        <f t="shared" si="13"/>
        <v>2.67</v>
      </c>
      <c r="L26">
        <f t="shared" si="14"/>
        <v>32.75</v>
      </c>
      <c r="S26">
        <f>IFERROR(VLOOKUP(N26,stats!$A$34:$B$37,2,FALSE),0)</f>
        <v>0</v>
      </c>
      <c r="T26">
        <f>IFERROR(VLOOKUP(O26,stats!$A$34:$B$37,2,FALSE),0)</f>
        <v>0</v>
      </c>
      <c r="U26">
        <f>IFERROR(VLOOKUP(P26,stats!$A$34:$B$37,2,FALSE),0)</f>
        <v>0</v>
      </c>
      <c r="V26">
        <f>IFERROR(VLOOKUP(Q26,stats!$A$34:$B$37,2,FALSE),0)</f>
        <v>0</v>
      </c>
      <c r="W26">
        <f>IFERROR(VLOOKUP(R26,stats!$A$34:$B$37,2,FALSE),0)</f>
        <v>0</v>
      </c>
      <c r="X26">
        <f>IFERROR(VLOOKUP(S26,stats!$A$34:$B$37,2,FALSE),0)</f>
        <v>0</v>
      </c>
      <c r="Z26">
        <f t="shared" si="5"/>
        <v>12.265917602996256</v>
      </c>
    </row>
    <row r="27" spans="2:26" ht="18.75" thickBot="1">
      <c r="B27" s="9" t="s">
        <v>4</v>
      </c>
      <c r="C27" s="9" t="s">
        <v>1</v>
      </c>
      <c r="D27" s="9" t="s">
        <v>0</v>
      </c>
      <c r="E27" s="10" t="s">
        <v>85</v>
      </c>
      <c r="F27" s="10" t="s">
        <v>86</v>
      </c>
      <c r="G27" s="10" t="s">
        <v>85</v>
      </c>
      <c r="J27">
        <f t="shared" si="12"/>
        <v>17.829999999999998</v>
      </c>
      <c r="K27">
        <f t="shared" si="13"/>
        <v>2</v>
      </c>
      <c r="L27">
        <f t="shared" si="14"/>
        <v>17.829999999999998</v>
      </c>
      <c r="S27">
        <f>IFERROR(VLOOKUP(N27,stats!$A$34:$B$37,2,FALSE),0)</f>
        <v>0</v>
      </c>
      <c r="T27">
        <f>IFERROR(VLOOKUP(O27,stats!$A$34:$B$37,2,FALSE),0)</f>
        <v>0</v>
      </c>
      <c r="U27">
        <f>IFERROR(VLOOKUP(P27,stats!$A$34:$B$37,2,FALSE),0)</f>
        <v>0</v>
      </c>
      <c r="V27">
        <f>IFERROR(VLOOKUP(Q27,stats!$A$34:$B$37,2,FALSE),0)</f>
        <v>0</v>
      </c>
      <c r="W27">
        <f>IFERROR(VLOOKUP(R27,stats!$A$34:$B$37,2,FALSE),0)</f>
        <v>0</v>
      </c>
      <c r="X27">
        <f>IFERROR(VLOOKUP(S27,stats!$A$34:$B$37,2,FALSE),0)</f>
        <v>0</v>
      </c>
      <c r="Z27">
        <f t="shared" si="5"/>
        <v>8.9149999999999991</v>
      </c>
    </row>
    <row r="28" spans="2:26" ht="15.75" thickBot="1">
      <c r="E28">
        <f>AVERAGE(J23:J27)</f>
        <v>33.381999999999991</v>
      </c>
      <c r="F28">
        <f t="shared" ref="F28:G28" si="15">AVERAGE(K23:K27)</f>
        <v>3.7340000000000004</v>
      </c>
      <c r="G28">
        <f t="shared" si="15"/>
        <v>33.381999999999991</v>
      </c>
      <c r="J28">
        <f t="shared" ref="J28:J33" si="16">_xlfn.NUMBERVALUE(SUBSTITUTE(E28,".",","))</f>
        <v>33.381999999999998</v>
      </c>
      <c r="K28">
        <f t="shared" ref="K28:K33" si="17">_xlfn.NUMBERVALUE(SUBSTITUTE(F28,".",","))</f>
        <v>3.734</v>
      </c>
      <c r="L28">
        <f t="shared" ref="L28:L33" si="18">_xlfn.NUMBERVALUE(SUBSTITUTE(G28,".",","))</f>
        <v>33.381999999999998</v>
      </c>
      <c r="S28">
        <f>IFERROR(VLOOKUP(N28,stats!$A$34:$B$37,2,FALSE),0)</f>
        <v>0</v>
      </c>
      <c r="T28">
        <f>IFERROR(VLOOKUP(O28,stats!$A$34:$B$37,2,FALSE),0)</f>
        <v>0</v>
      </c>
      <c r="U28">
        <f>IFERROR(VLOOKUP(P28,stats!$A$34:$B$37,2,FALSE),0)</f>
        <v>0</v>
      </c>
      <c r="V28">
        <f>IFERROR(VLOOKUP(Q28,stats!$A$34:$B$37,2,FALSE),0)</f>
        <v>0</v>
      </c>
      <c r="W28">
        <f>IFERROR(VLOOKUP(R28,stats!$A$34:$B$37,2,FALSE),0)</f>
        <v>0</v>
      </c>
      <c r="X28">
        <f>IFERROR(VLOOKUP(S28,stats!$A$34:$B$37,2,FALSE),0)</f>
        <v>0</v>
      </c>
      <c r="Z28">
        <f t="shared" si="5"/>
        <v>8.9400107123727892</v>
      </c>
    </row>
    <row r="29" spans="2:26" ht="18.75" thickBot="1">
      <c r="B29" s="9" t="s">
        <v>10</v>
      </c>
      <c r="C29" s="9" t="s">
        <v>3</v>
      </c>
      <c r="D29" s="9" t="s">
        <v>4</v>
      </c>
      <c r="E29" s="10" t="s">
        <v>87</v>
      </c>
      <c r="F29" s="10" t="s">
        <v>53</v>
      </c>
      <c r="G29" s="10" t="s">
        <v>87</v>
      </c>
      <c r="J29">
        <f t="shared" si="16"/>
        <v>17.71</v>
      </c>
      <c r="K29">
        <f t="shared" si="17"/>
        <v>5.5</v>
      </c>
      <c r="L29">
        <f t="shared" si="18"/>
        <v>17.71</v>
      </c>
      <c r="S29">
        <f>IFERROR(VLOOKUP(N29,stats!$A$34:$B$37,2,FALSE),0)</f>
        <v>0</v>
      </c>
      <c r="T29">
        <f>IFERROR(VLOOKUP(O29,stats!$A$34:$B$37,2,FALSE),0)</f>
        <v>0</v>
      </c>
      <c r="U29">
        <f>IFERROR(VLOOKUP(P29,stats!$A$34:$B$37,2,FALSE),0)</f>
        <v>0</v>
      </c>
      <c r="V29">
        <f>IFERROR(VLOOKUP(Q29,stats!$A$34:$B$37,2,FALSE),0)</f>
        <v>0</v>
      </c>
      <c r="W29">
        <f>IFERROR(VLOOKUP(R29,stats!$A$34:$B$37,2,FALSE),0)</f>
        <v>0</v>
      </c>
      <c r="X29">
        <f>IFERROR(VLOOKUP(S29,stats!$A$34:$B$37,2,FALSE),0)</f>
        <v>0</v>
      </c>
      <c r="Z29">
        <f t="shared" si="5"/>
        <v>3.22</v>
      </c>
    </row>
    <row r="30" spans="2:26" ht="18.75" thickBot="1">
      <c r="B30" s="9" t="s">
        <v>10</v>
      </c>
      <c r="C30" s="9" t="s">
        <v>2</v>
      </c>
      <c r="D30" s="9" t="s">
        <v>3</v>
      </c>
      <c r="E30" s="10" t="s">
        <v>88</v>
      </c>
      <c r="F30" s="10" t="s">
        <v>58</v>
      </c>
      <c r="G30" s="10" t="s">
        <v>88</v>
      </c>
      <c r="J30">
        <f t="shared" si="16"/>
        <v>13.43</v>
      </c>
      <c r="K30">
        <f t="shared" si="17"/>
        <v>3.83</v>
      </c>
      <c r="L30">
        <f t="shared" si="18"/>
        <v>13.43</v>
      </c>
      <c r="S30">
        <f>IFERROR(VLOOKUP(N30,stats!$A$34:$B$37,2,FALSE),0)</f>
        <v>0</v>
      </c>
      <c r="T30">
        <f>IFERROR(VLOOKUP(O30,stats!$A$34:$B$37,2,FALSE),0)</f>
        <v>0</v>
      </c>
      <c r="U30">
        <f>IFERROR(VLOOKUP(P30,stats!$A$34:$B$37,2,FALSE),0)</f>
        <v>0</v>
      </c>
      <c r="V30">
        <f>IFERROR(VLOOKUP(Q30,stats!$A$34:$B$37,2,FALSE),0)</f>
        <v>0</v>
      </c>
      <c r="W30">
        <f>IFERROR(VLOOKUP(R30,stats!$A$34:$B$37,2,FALSE),0)</f>
        <v>0</v>
      </c>
      <c r="X30">
        <f>IFERROR(VLOOKUP(S30,stats!$A$34:$B$37,2,FALSE),0)</f>
        <v>0</v>
      </c>
      <c r="Z30">
        <f t="shared" si="5"/>
        <v>3.5065274151436028</v>
      </c>
    </row>
    <row r="31" spans="2:26" ht="18.75" thickBot="1">
      <c r="B31" s="9" t="s">
        <v>10</v>
      </c>
      <c r="C31" s="9" t="s">
        <v>4</v>
      </c>
      <c r="D31" s="9" t="s">
        <v>1</v>
      </c>
      <c r="E31" s="10" t="s">
        <v>89</v>
      </c>
      <c r="F31" s="10" t="s">
        <v>58</v>
      </c>
      <c r="G31" s="10" t="s">
        <v>89</v>
      </c>
      <c r="J31">
        <f t="shared" si="16"/>
        <v>12.83</v>
      </c>
      <c r="K31">
        <f t="shared" si="17"/>
        <v>3.83</v>
      </c>
      <c r="L31">
        <f t="shared" si="18"/>
        <v>12.83</v>
      </c>
      <c r="S31">
        <f>IFERROR(VLOOKUP(N31,stats!$A$34:$B$37,2,FALSE),0)</f>
        <v>0</v>
      </c>
      <c r="T31">
        <f>IFERROR(VLOOKUP(O31,stats!$A$34:$B$37,2,FALSE),0)</f>
        <v>0</v>
      </c>
      <c r="U31">
        <f>IFERROR(VLOOKUP(P31,stats!$A$34:$B$37,2,FALSE),0)</f>
        <v>0</v>
      </c>
      <c r="V31">
        <f>IFERROR(VLOOKUP(Q31,stats!$A$34:$B$37,2,FALSE),0)</f>
        <v>0</v>
      </c>
      <c r="W31">
        <f>IFERROR(VLOOKUP(R31,stats!$A$34:$B$37,2,FALSE),0)</f>
        <v>0</v>
      </c>
      <c r="X31">
        <f>IFERROR(VLOOKUP(S31,stats!$A$34:$B$37,2,FALSE),0)</f>
        <v>0</v>
      </c>
      <c r="Z31">
        <f t="shared" si="5"/>
        <v>3.3498694516971277</v>
      </c>
    </row>
    <row r="32" spans="2:26" ht="18.75" thickBot="1">
      <c r="B32" s="9" t="s">
        <v>10</v>
      </c>
      <c r="C32" s="9" t="s">
        <v>1</v>
      </c>
      <c r="D32" s="9" t="s">
        <v>2</v>
      </c>
      <c r="E32" s="10" t="s">
        <v>90</v>
      </c>
      <c r="F32" s="10" t="s">
        <v>50</v>
      </c>
      <c r="G32" s="10" t="s">
        <v>90</v>
      </c>
      <c r="J32">
        <f t="shared" si="16"/>
        <v>9.33</v>
      </c>
      <c r="K32">
        <f t="shared" si="17"/>
        <v>3.17</v>
      </c>
      <c r="L32">
        <f t="shared" si="18"/>
        <v>9.33</v>
      </c>
      <c r="S32">
        <f>IFERROR(VLOOKUP(N32,stats!$A$34:$B$37,2,FALSE),0)</f>
        <v>0</v>
      </c>
      <c r="T32">
        <f>IFERROR(VLOOKUP(O32,stats!$A$34:$B$37,2,FALSE),0)</f>
        <v>0</v>
      </c>
      <c r="U32">
        <f>IFERROR(VLOOKUP(P32,stats!$A$34:$B$37,2,FALSE),0)</f>
        <v>0</v>
      </c>
      <c r="V32">
        <f>IFERROR(VLOOKUP(Q32,stats!$A$34:$B$37,2,FALSE),0)</f>
        <v>0</v>
      </c>
      <c r="W32">
        <f>IFERROR(VLOOKUP(R32,stats!$A$34:$B$37,2,FALSE),0)</f>
        <v>0</v>
      </c>
      <c r="X32">
        <f>IFERROR(VLOOKUP(S32,stats!$A$34:$B$37,2,FALSE),0)</f>
        <v>0</v>
      </c>
      <c r="Z32">
        <f t="shared" si="5"/>
        <v>2.9432176656151419</v>
      </c>
    </row>
    <row r="33" spans="2:26" ht="18.75" thickBot="1">
      <c r="B33" s="9" t="s">
        <v>10</v>
      </c>
      <c r="C33" s="9" t="s">
        <v>2</v>
      </c>
      <c r="D33" s="9" t="s">
        <v>0</v>
      </c>
      <c r="E33" s="10" t="s">
        <v>91</v>
      </c>
      <c r="F33" s="10" t="s">
        <v>68</v>
      </c>
      <c r="G33" s="10" t="s">
        <v>91</v>
      </c>
      <c r="J33">
        <f t="shared" si="16"/>
        <v>6.76</v>
      </c>
      <c r="K33">
        <f t="shared" si="17"/>
        <v>2.17</v>
      </c>
      <c r="L33">
        <f t="shared" si="18"/>
        <v>6.76</v>
      </c>
      <c r="S33">
        <f>IFERROR(VLOOKUP(N33,stats!$A$34:$B$37,2,FALSE),0)</f>
        <v>0</v>
      </c>
      <c r="T33">
        <f>IFERROR(VLOOKUP(O33,stats!$A$34:$B$37,2,FALSE),0)</f>
        <v>0</v>
      </c>
      <c r="U33">
        <f>IFERROR(VLOOKUP(P33,stats!$A$34:$B$37,2,FALSE),0)</f>
        <v>0</v>
      </c>
      <c r="V33">
        <f>IFERROR(VLOOKUP(Q33,stats!$A$34:$B$37,2,FALSE),0)</f>
        <v>0</v>
      </c>
      <c r="W33">
        <f>IFERROR(VLOOKUP(R33,stats!$A$34:$B$37,2,FALSE),0)</f>
        <v>0</v>
      </c>
      <c r="X33">
        <f>IFERROR(VLOOKUP(S33,stats!$A$34:$B$37,2,FALSE),0)</f>
        <v>0</v>
      </c>
      <c r="Z33">
        <f t="shared" si="5"/>
        <v>3.1152073732718892</v>
      </c>
    </row>
    <row r="34" spans="2:26">
      <c r="E34">
        <f>AVERAGE(J29:J33)</f>
        <v>12.011999999999999</v>
      </c>
      <c r="F34">
        <f t="shared" ref="F34" si="19">AVERAGE(K29:K33)</f>
        <v>3.7</v>
      </c>
      <c r="G34">
        <f t="shared" ref="G34" si="20">AVERAGE(L29:L33)</f>
        <v>12.011999999999999</v>
      </c>
      <c r="S34">
        <f>IFERROR(VLOOKUP(N34,stats!$A$34:$B$37,2,FALSE),0)</f>
        <v>0</v>
      </c>
      <c r="T34">
        <f>IFERROR(VLOOKUP(O34,stats!$A$34:$B$37,2,FALSE),0)</f>
        <v>0</v>
      </c>
      <c r="U34">
        <f>IFERROR(VLOOKUP(P34,stats!$A$34:$B$37,2,FALSE),0)</f>
        <v>0</v>
      </c>
      <c r="V34">
        <f>IFERROR(VLOOKUP(Q34,stats!$A$34:$B$37,2,FALSE),0)</f>
        <v>0</v>
      </c>
      <c r="W34">
        <f>IFERROR(VLOOKUP(R34,stats!$A$34:$B$37,2,FALSE),0)</f>
        <v>0</v>
      </c>
      <c r="X34">
        <f>IFERROR(VLOOKUP(S34,stats!$A$34:$B$37,2,FALSE),0)</f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B9D974-94AF-4CA6-BFD0-34692076874C}">
          <x14:formula1>
            <xm:f>stats!$A$34:$A$37</xm:f>
          </x14:formula1>
          <xm:sqref>N2:R33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F4D8-4447-4AC8-90CF-34EACF01DF8E}">
  <dimension ref="B2:P21"/>
  <sheetViews>
    <sheetView workbookViewId="0">
      <selection activeCell="K2" sqref="K2:P2"/>
    </sheetView>
  </sheetViews>
  <sheetFormatPr defaultRowHeight="15"/>
  <cols>
    <col min="2" max="2" width="9.42578125" customWidth="1"/>
    <col min="4" max="4" width="8.85546875" customWidth="1"/>
  </cols>
  <sheetData>
    <row r="2" spans="2:16" ht="15.75" thickBot="1">
      <c r="B2" t="s">
        <v>5</v>
      </c>
      <c r="C2" t="s">
        <v>6</v>
      </c>
      <c r="D2" t="s">
        <v>6</v>
      </c>
      <c r="E2" t="s">
        <v>7</v>
      </c>
      <c r="K2" t="s">
        <v>0</v>
      </c>
      <c r="L2" t="s">
        <v>1</v>
      </c>
      <c r="M2" t="s">
        <v>2</v>
      </c>
      <c r="N2" t="s">
        <v>3</v>
      </c>
      <c r="O2" t="s">
        <v>10</v>
      </c>
      <c r="P2" t="s">
        <v>4</v>
      </c>
    </row>
    <row r="3" spans="2:16" ht="18.75" thickBot="1">
      <c r="B3" s="9" t="s">
        <v>2</v>
      </c>
      <c r="C3" s="9"/>
      <c r="D3" s="9" t="s">
        <v>0</v>
      </c>
      <c r="E3" s="9" t="s">
        <v>10</v>
      </c>
      <c r="F3" s="10" t="s">
        <v>92</v>
      </c>
      <c r="G3" s="10" t="s">
        <v>93</v>
      </c>
      <c r="H3" s="10" t="s">
        <v>92</v>
      </c>
      <c r="K3">
        <f>COUNTIF($B$3:$E$40, K2)</f>
        <v>5</v>
      </c>
      <c r="L3">
        <f t="shared" ref="L3:P3" si="0">COUNTIF($B$3:$E$40, L2)</f>
        <v>10</v>
      </c>
      <c r="M3">
        <f t="shared" si="0"/>
        <v>10</v>
      </c>
      <c r="N3">
        <f t="shared" si="0"/>
        <v>10</v>
      </c>
      <c r="O3">
        <f t="shared" si="0"/>
        <v>10</v>
      </c>
      <c r="P3">
        <f t="shared" si="0"/>
        <v>10</v>
      </c>
    </row>
    <row r="4" spans="2:16" ht="18.75" thickBot="1">
      <c r="C4" s="9" t="s">
        <v>2</v>
      </c>
      <c r="D4" s="9" t="s">
        <v>4</v>
      </c>
      <c r="E4" s="9" t="s">
        <v>10</v>
      </c>
      <c r="F4" s="10" t="s">
        <v>94</v>
      </c>
      <c r="G4" s="10" t="s">
        <v>94</v>
      </c>
      <c r="H4" s="10" t="s">
        <v>95</v>
      </c>
    </row>
    <row r="5" spans="2:16" ht="18.75" thickBot="1">
      <c r="B5" s="9" t="s">
        <v>3</v>
      </c>
      <c r="C5" s="9"/>
      <c r="D5" s="9" t="s">
        <v>0</v>
      </c>
      <c r="E5" s="9" t="s">
        <v>4</v>
      </c>
      <c r="F5" s="10" t="s">
        <v>76</v>
      </c>
      <c r="G5" s="10" t="s">
        <v>96</v>
      </c>
      <c r="H5" s="10" t="s">
        <v>76</v>
      </c>
    </row>
    <row r="6" spans="2:16" ht="18.75" thickBot="1">
      <c r="B6" s="9"/>
      <c r="C6" s="9" t="s">
        <v>3</v>
      </c>
      <c r="D6" s="9" t="s">
        <v>1</v>
      </c>
      <c r="E6" s="9" t="s">
        <v>10</v>
      </c>
      <c r="F6" s="10" t="s">
        <v>74</v>
      </c>
      <c r="G6" s="10" t="s">
        <v>74</v>
      </c>
      <c r="H6" s="10" t="s">
        <v>95</v>
      </c>
    </row>
    <row r="7" spans="2:16" ht="18.75" thickBot="1">
      <c r="B7" s="9" t="s">
        <v>4</v>
      </c>
      <c r="C7" s="9"/>
      <c r="D7" s="9" t="s">
        <v>1</v>
      </c>
      <c r="E7" s="9" t="s">
        <v>2</v>
      </c>
      <c r="F7" s="10" t="s">
        <v>82</v>
      </c>
      <c r="G7" s="10" t="s">
        <v>50</v>
      </c>
      <c r="H7" s="10" t="s">
        <v>82</v>
      </c>
    </row>
    <row r="8" spans="2:16" ht="18.75" thickBot="1">
      <c r="C8" s="9" t="s">
        <v>4</v>
      </c>
      <c r="D8" s="9" t="s">
        <v>3</v>
      </c>
      <c r="E8" s="9" t="s">
        <v>10</v>
      </c>
      <c r="F8" s="10" t="s">
        <v>97</v>
      </c>
      <c r="G8" s="10" t="s">
        <v>97</v>
      </c>
      <c r="H8" s="10" t="s">
        <v>95</v>
      </c>
    </row>
    <row r="9" spans="2:16" ht="18.75" thickBot="1">
      <c r="B9" s="9" t="s">
        <v>10</v>
      </c>
      <c r="C9" s="9"/>
      <c r="D9" s="9" t="s">
        <v>1</v>
      </c>
      <c r="E9" s="9" t="s">
        <v>2</v>
      </c>
      <c r="F9" s="10" t="s">
        <v>90</v>
      </c>
      <c r="G9" s="10" t="s">
        <v>50</v>
      </c>
      <c r="H9" s="10" t="s">
        <v>90</v>
      </c>
    </row>
    <row r="10" spans="2:16" ht="18.75" thickBot="1">
      <c r="C10" s="9" t="s">
        <v>3</v>
      </c>
      <c r="D10" s="9" t="s">
        <v>10</v>
      </c>
      <c r="E10" s="9" t="s">
        <v>4</v>
      </c>
      <c r="F10" s="10" t="s">
        <v>98</v>
      </c>
      <c r="G10" s="10" t="s">
        <v>98</v>
      </c>
      <c r="H10" s="10" t="s">
        <v>95</v>
      </c>
    </row>
    <row r="11" spans="2:16" ht="18.75" thickBot="1">
      <c r="C11" s="9" t="s">
        <v>4</v>
      </c>
      <c r="D11" s="9" t="s">
        <v>10</v>
      </c>
      <c r="E11" s="9" t="s">
        <v>3</v>
      </c>
      <c r="F11" s="10" t="s">
        <v>98</v>
      </c>
      <c r="G11" s="10" t="s">
        <v>98</v>
      </c>
      <c r="H11" s="10" t="s">
        <v>95</v>
      </c>
    </row>
    <row r="12" spans="2:16" ht="18.75" thickBot="1">
      <c r="B12" s="9" t="s">
        <v>1</v>
      </c>
      <c r="C12" s="9"/>
      <c r="D12" s="9" t="s">
        <v>2</v>
      </c>
      <c r="E12" s="9" t="s">
        <v>10</v>
      </c>
      <c r="F12" s="10" t="s">
        <v>99</v>
      </c>
      <c r="G12" s="10" t="s">
        <v>100</v>
      </c>
      <c r="H12" s="10" t="s">
        <v>99</v>
      </c>
    </row>
    <row r="13" spans="2:16" ht="18.75" thickBot="1">
      <c r="B13" s="9" t="s">
        <v>1</v>
      </c>
      <c r="C13" s="9"/>
      <c r="D13" s="9" t="s">
        <v>2</v>
      </c>
      <c r="E13" s="9" t="s">
        <v>4</v>
      </c>
      <c r="F13" s="10" t="s">
        <v>80</v>
      </c>
      <c r="G13" s="10" t="s">
        <v>74</v>
      </c>
      <c r="H13" s="10" t="s">
        <v>80</v>
      </c>
    </row>
    <row r="14" spans="2:16" ht="18.75" thickBot="1">
      <c r="C14" s="9" t="s">
        <v>1</v>
      </c>
      <c r="D14" s="9" t="s">
        <v>3</v>
      </c>
      <c r="E14" s="9" t="s">
        <v>10</v>
      </c>
      <c r="F14" s="10" t="s">
        <v>74</v>
      </c>
      <c r="G14" s="10" t="s">
        <v>74</v>
      </c>
      <c r="H14" s="10" t="s">
        <v>95</v>
      </c>
    </row>
    <row r="15" spans="2:16" ht="18.75" thickBot="1">
      <c r="B15" s="9" t="s">
        <v>0</v>
      </c>
      <c r="C15" s="9" t="s">
        <v>1</v>
      </c>
      <c r="D15" s="9" t="s">
        <v>3</v>
      </c>
      <c r="E15" s="9"/>
      <c r="F15" s="10" t="s">
        <v>104</v>
      </c>
      <c r="G15" s="10" t="s">
        <v>105</v>
      </c>
      <c r="H15" s="10" t="s">
        <v>104</v>
      </c>
    </row>
    <row r="16" spans="2:16" ht="18.75" thickBot="1">
      <c r="B16" s="9" t="s">
        <v>0</v>
      </c>
      <c r="C16" s="9" t="s">
        <v>1</v>
      </c>
      <c r="D16" s="9" t="s">
        <v>2</v>
      </c>
      <c r="E16" s="9" t="s">
        <v>3</v>
      </c>
      <c r="F16" s="10" t="s">
        <v>106</v>
      </c>
      <c r="G16" s="10" t="s">
        <v>107</v>
      </c>
      <c r="H16" s="10" t="s">
        <v>106</v>
      </c>
    </row>
    <row r="17" spans="2:8" ht="18">
      <c r="B17" s="10" t="s">
        <v>4</v>
      </c>
      <c r="C17" s="10"/>
      <c r="D17" s="10" t="s">
        <v>2</v>
      </c>
      <c r="E17" s="10" t="s">
        <v>0</v>
      </c>
      <c r="F17" s="10" t="s">
        <v>101</v>
      </c>
      <c r="G17" s="10" t="s">
        <v>68</v>
      </c>
      <c r="H17" s="10" t="s">
        <v>101</v>
      </c>
    </row>
    <row r="18" spans="2:8" ht="18">
      <c r="C18" s="10" t="s">
        <v>4</v>
      </c>
      <c r="D18" s="10" t="s">
        <v>3</v>
      </c>
      <c r="E18" s="10" t="s">
        <v>2</v>
      </c>
      <c r="F18" s="10" t="s">
        <v>102</v>
      </c>
      <c r="G18" s="10" t="s">
        <v>102</v>
      </c>
      <c r="H18" s="10" t="s">
        <v>95</v>
      </c>
    </row>
    <row r="19" spans="2:8" ht="18.75" thickBot="1">
      <c r="C19" s="10" t="s">
        <v>3</v>
      </c>
      <c r="D19" s="10" t="s">
        <v>1</v>
      </c>
      <c r="E19" s="10" t="s">
        <v>4</v>
      </c>
      <c r="F19" s="10" t="s">
        <v>51</v>
      </c>
      <c r="G19" s="10" t="s">
        <v>51</v>
      </c>
      <c r="H19" s="10" t="s">
        <v>95</v>
      </c>
    </row>
    <row r="20" spans="2:8" ht="18.75" thickBot="1">
      <c r="B20" s="9" t="s">
        <v>2</v>
      </c>
      <c r="C20" s="9"/>
      <c r="D20" s="9" t="s">
        <v>1</v>
      </c>
      <c r="E20" s="9" t="s">
        <v>10</v>
      </c>
      <c r="F20" s="10" t="s">
        <v>103</v>
      </c>
      <c r="G20" s="10" t="s">
        <v>93</v>
      </c>
      <c r="H20" s="10" t="s">
        <v>103</v>
      </c>
    </row>
    <row r="21" spans="2:8" ht="18.75" thickBot="1">
      <c r="B21" s="9"/>
      <c r="C21" s="9"/>
      <c r="D21" s="9"/>
      <c r="E21" s="9"/>
      <c r="F21" s="10"/>
      <c r="G21" s="10"/>
      <c r="H21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F936FF-A231-4147-BBDB-35602645CE57}">
          <x14:formula1>
            <xm:f>stats!$O$2:$O$8</xm:f>
          </x14:formula1>
          <xm:sqref>I4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62FB-BD37-4CDA-878D-E617E71E9C3B}">
  <dimension ref="A1:P24"/>
  <sheetViews>
    <sheetView tabSelected="1" workbookViewId="0">
      <selection activeCell="B2" sqref="B2:E22"/>
    </sheetView>
  </sheetViews>
  <sheetFormatPr defaultRowHeight="15"/>
  <sheetData>
    <row r="1" spans="1:16" ht="15.75" thickBot="1">
      <c r="K1" t="s">
        <v>0</v>
      </c>
      <c r="L1" t="s">
        <v>1</v>
      </c>
      <c r="M1" t="s">
        <v>2</v>
      </c>
      <c r="N1" t="s">
        <v>3</v>
      </c>
      <c r="O1" t="s">
        <v>10</v>
      </c>
      <c r="P1" t="s">
        <v>4</v>
      </c>
    </row>
    <row r="2" spans="1:16" ht="18.75" thickBot="1">
      <c r="A2" s="10">
        <v>34</v>
      </c>
      <c r="B2" s="9" t="s">
        <v>3</v>
      </c>
      <c r="C2" s="9" t="s">
        <v>10</v>
      </c>
      <c r="D2" s="9" t="s">
        <v>1</v>
      </c>
      <c r="E2" s="9" t="s">
        <v>2</v>
      </c>
      <c r="F2" s="10" t="s">
        <v>75</v>
      </c>
      <c r="G2" s="10" t="s">
        <v>75</v>
      </c>
      <c r="H2" s="10" t="s">
        <v>95</v>
      </c>
      <c r="K2">
        <f>COUNTIF($B$2:$E$24,K1)</f>
        <v>3</v>
      </c>
      <c r="L2">
        <f t="shared" ref="L2:P2" si="0">COUNTIF($B$2:$E$24,L1)</f>
        <v>11</v>
      </c>
      <c r="M2">
        <f t="shared" si="0"/>
        <v>13</v>
      </c>
      <c r="N2">
        <f t="shared" si="0"/>
        <v>10</v>
      </c>
      <c r="O2">
        <f t="shared" si="0"/>
        <v>11</v>
      </c>
      <c r="P2">
        <f t="shared" si="0"/>
        <v>12</v>
      </c>
    </row>
    <row r="3" spans="1:16" ht="18.75" thickBot="1">
      <c r="A3" s="10">
        <v>35</v>
      </c>
      <c r="B3" s="9"/>
      <c r="C3" s="9"/>
      <c r="D3" s="9"/>
      <c r="E3" s="9"/>
      <c r="F3" s="10"/>
      <c r="G3" s="10"/>
      <c r="H3" s="10"/>
    </row>
    <row r="4" spans="1:16" ht="18.75" thickBot="1">
      <c r="A4" s="10">
        <v>36</v>
      </c>
      <c r="B4" s="9" t="s">
        <v>2</v>
      </c>
      <c r="C4" s="9" t="s">
        <v>10</v>
      </c>
      <c r="D4" s="9" t="s">
        <v>3</v>
      </c>
      <c r="E4" s="9" t="s">
        <v>1</v>
      </c>
      <c r="F4" s="10" t="s">
        <v>75</v>
      </c>
      <c r="G4" s="10" t="s">
        <v>75</v>
      </c>
      <c r="H4" s="10" t="s">
        <v>95</v>
      </c>
    </row>
    <row r="5" spans="1:16" ht="18.75" thickBot="1">
      <c r="A5" s="10">
        <v>37</v>
      </c>
      <c r="B5" s="9"/>
      <c r="C5" s="9"/>
      <c r="D5" s="9"/>
      <c r="E5" s="9"/>
      <c r="F5" s="10"/>
      <c r="G5" s="10"/>
      <c r="H5" s="10"/>
    </row>
    <row r="6" spans="1:16" ht="18.75" thickBot="1">
      <c r="A6" s="10">
        <v>38</v>
      </c>
      <c r="B6" s="9" t="s">
        <v>1</v>
      </c>
      <c r="C6" s="9" t="s">
        <v>10</v>
      </c>
      <c r="D6" s="9" t="s">
        <v>3</v>
      </c>
      <c r="E6" s="9" t="s">
        <v>2</v>
      </c>
      <c r="F6" s="10" t="s">
        <v>114</v>
      </c>
      <c r="G6" s="10" t="s">
        <v>114</v>
      </c>
      <c r="H6" s="10" t="s">
        <v>95</v>
      </c>
    </row>
    <row r="7" spans="1:16" ht="18.75" thickBot="1">
      <c r="A7" s="10">
        <v>28</v>
      </c>
      <c r="B7" s="9" t="s">
        <v>1</v>
      </c>
      <c r="C7" s="9" t="s">
        <v>4</v>
      </c>
      <c r="D7" s="9" t="s">
        <v>3</v>
      </c>
      <c r="E7" s="9" t="s">
        <v>2</v>
      </c>
      <c r="F7" s="10" t="s">
        <v>119</v>
      </c>
      <c r="G7" s="10" t="s">
        <v>119</v>
      </c>
      <c r="H7" s="10" t="s">
        <v>95</v>
      </c>
    </row>
    <row r="8" spans="1:16" ht="18.75" thickBot="1">
      <c r="A8" s="10">
        <v>29</v>
      </c>
      <c r="B8" s="9" t="s">
        <v>0</v>
      </c>
      <c r="C8" s="9" t="s">
        <v>4</v>
      </c>
      <c r="D8" s="9" t="s">
        <v>3</v>
      </c>
      <c r="E8" s="9" t="s">
        <v>2</v>
      </c>
      <c r="F8" s="10" t="s">
        <v>119</v>
      </c>
      <c r="G8" s="10" t="s">
        <v>119</v>
      </c>
      <c r="H8" s="10" t="s">
        <v>95</v>
      </c>
    </row>
    <row r="9" spans="1:16" ht="18.75" thickBot="1">
      <c r="A9" s="10"/>
      <c r="B9" s="9"/>
      <c r="C9" s="9"/>
      <c r="D9" s="9"/>
      <c r="E9" s="9"/>
      <c r="F9" s="10"/>
      <c r="G9" s="10"/>
      <c r="H9" s="10"/>
    </row>
    <row r="10" spans="1:16" ht="18.75" thickBot="1">
      <c r="A10" s="10">
        <v>42</v>
      </c>
      <c r="B10" s="9" t="s">
        <v>4</v>
      </c>
      <c r="C10" s="9" t="s">
        <v>10</v>
      </c>
      <c r="D10" s="9" t="s">
        <v>1</v>
      </c>
      <c r="E10" s="9" t="s">
        <v>2</v>
      </c>
      <c r="F10" s="10" t="s">
        <v>115</v>
      </c>
      <c r="G10" s="10" t="s">
        <v>115</v>
      </c>
      <c r="H10" s="10" t="s">
        <v>95</v>
      </c>
    </row>
    <row r="11" spans="1:16" ht="18.75" thickBot="1">
      <c r="A11" s="10">
        <v>43</v>
      </c>
      <c r="B11" s="9"/>
      <c r="C11" s="9"/>
      <c r="D11" s="9"/>
      <c r="E11" s="9"/>
      <c r="F11" s="10"/>
      <c r="G11" s="10"/>
      <c r="H11" s="10"/>
    </row>
    <row r="12" spans="1:16" ht="18.75" thickBot="1">
      <c r="A12" s="10">
        <v>44</v>
      </c>
      <c r="B12" s="9" t="s">
        <v>2</v>
      </c>
      <c r="C12" s="9" t="s">
        <v>10</v>
      </c>
      <c r="D12" s="9" t="s">
        <v>4</v>
      </c>
      <c r="E12" s="9" t="s">
        <v>1</v>
      </c>
      <c r="F12" s="10" t="s">
        <v>115</v>
      </c>
      <c r="G12" s="10" t="s">
        <v>115</v>
      </c>
      <c r="H12" s="10" t="s">
        <v>95</v>
      </c>
    </row>
    <row r="13" spans="1:16" ht="18.75" thickBot="1">
      <c r="A13" s="10">
        <v>45</v>
      </c>
      <c r="B13" s="9" t="s">
        <v>2</v>
      </c>
      <c r="C13" s="9" t="s">
        <v>10</v>
      </c>
      <c r="D13" s="9" t="s">
        <v>4</v>
      </c>
      <c r="E13" s="9" t="s">
        <v>0</v>
      </c>
      <c r="F13" s="10" t="s">
        <v>115</v>
      </c>
      <c r="G13" s="10" t="s">
        <v>115</v>
      </c>
      <c r="H13" s="10" t="s">
        <v>95</v>
      </c>
    </row>
    <row r="14" spans="1:16" ht="18.75" thickBot="1">
      <c r="A14" s="10">
        <v>46</v>
      </c>
      <c r="B14" s="9" t="s">
        <v>4</v>
      </c>
      <c r="C14" s="9" t="s">
        <v>10</v>
      </c>
      <c r="D14" s="9" t="s">
        <v>3</v>
      </c>
      <c r="E14" s="9" t="s">
        <v>1</v>
      </c>
      <c r="F14" s="10" t="s">
        <v>116</v>
      </c>
      <c r="G14" s="10" t="s">
        <v>116</v>
      </c>
      <c r="H14" s="10" t="s">
        <v>95</v>
      </c>
    </row>
    <row r="15" spans="1:16" ht="18.75" thickBot="1">
      <c r="B15" s="9" t="s">
        <v>3</v>
      </c>
      <c r="C15" s="9" t="s">
        <v>4</v>
      </c>
      <c r="D15" s="9" t="s">
        <v>1</v>
      </c>
      <c r="E15" s="9" t="s">
        <v>2</v>
      </c>
      <c r="F15" s="10" t="s">
        <v>96</v>
      </c>
      <c r="G15" s="10" t="s">
        <v>96</v>
      </c>
      <c r="H15" s="10" t="s">
        <v>95</v>
      </c>
    </row>
    <row r="16" spans="1:16" ht="18.75" thickBot="1">
      <c r="A16" s="10">
        <v>21</v>
      </c>
      <c r="B16" s="9"/>
      <c r="C16" s="9"/>
      <c r="D16" s="9"/>
      <c r="E16" s="9"/>
      <c r="F16" s="10"/>
      <c r="G16" s="10"/>
      <c r="H16" s="10"/>
    </row>
    <row r="17" spans="1:8" ht="18.75" thickBot="1">
      <c r="A17" s="10">
        <v>22</v>
      </c>
      <c r="B17" s="9" t="s">
        <v>2</v>
      </c>
      <c r="C17" s="9" t="s">
        <v>4</v>
      </c>
      <c r="D17" s="9" t="s">
        <v>3</v>
      </c>
      <c r="E17" s="9" t="s">
        <v>1</v>
      </c>
      <c r="F17" s="10" t="s">
        <v>96</v>
      </c>
      <c r="G17" s="10" t="s">
        <v>96</v>
      </c>
      <c r="H17" s="10" t="s">
        <v>95</v>
      </c>
    </row>
    <row r="18" spans="1:8" ht="18.75" thickBot="1">
      <c r="A18" s="10">
        <v>50</v>
      </c>
      <c r="B18" s="9" t="s">
        <v>1</v>
      </c>
      <c r="C18" s="9" t="s">
        <v>10</v>
      </c>
      <c r="D18" s="9" t="s">
        <v>4</v>
      </c>
      <c r="E18" s="9" t="s">
        <v>2</v>
      </c>
      <c r="F18" s="10" t="s">
        <v>117</v>
      </c>
      <c r="G18" s="10" t="s">
        <v>117</v>
      </c>
      <c r="H18" s="10" t="s">
        <v>95</v>
      </c>
    </row>
    <row r="19" spans="1:8" ht="18.75" thickBot="1">
      <c r="A19" s="10">
        <v>51</v>
      </c>
      <c r="B19" s="9" t="s">
        <v>0</v>
      </c>
      <c r="C19" s="9" t="s">
        <v>10</v>
      </c>
      <c r="D19" s="9" t="s">
        <v>4</v>
      </c>
      <c r="E19" s="9" t="s">
        <v>2</v>
      </c>
      <c r="F19" s="10" t="s">
        <v>117</v>
      </c>
      <c r="G19" s="10" t="s">
        <v>117</v>
      </c>
      <c r="H19" s="10" t="s">
        <v>95</v>
      </c>
    </row>
    <row r="20" spans="1:8" ht="18.75" thickBot="1">
      <c r="A20" s="10">
        <v>52</v>
      </c>
      <c r="B20" s="9" t="s">
        <v>1</v>
      </c>
      <c r="C20" s="9" t="s">
        <v>10</v>
      </c>
      <c r="D20" s="9" t="s">
        <v>4</v>
      </c>
      <c r="E20" s="9" t="s">
        <v>3</v>
      </c>
      <c r="F20" s="10" t="s">
        <v>118</v>
      </c>
      <c r="G20" s="10" t="s">
        <v>118</v>
      </c>
      <c r="H20" s="10" t="s">
        <v>95</v>
      </c>
    </row>
    <row r="21" spans="1:8" ht="18.75" thickBot="1">
      <c r="A21" s="10">
        <v>53</v>
      </c>
      <c r="B21" s="9"/>
      <c r="C21" s="9"/>
      <c r="D21" s="9"/>
      <c r="E21" s="9"/>
      <c r="F21" s="10"/>
      <c r="G21" s="10"/>
      <c r="H21" s="10"/>
    </row>
    <row r="22" spans="1:8" ht="18.75" thickBot="1">
      <c r="A22" s="10">
        <v>54</v>
      </c>
      <c r="B22" s="9" t="s">
        <v>4</v>
      </c>
      <c r="C22" s="9" t="s">
        <v>10</v>
      </c>
      <c r="D22" s="9" t="s">
        <v>3</v>
      </c>
      <c r="E22" s="9" t="s">
        <v>2</v>
      </c>
      <c r="F22" s="10" t="s">
        <v>80</v>
      </c>
      <c r="G22" s="10" t="s">
        <v>80</v>
      </c>
      <c r="H22" s="10" t="s">
        <v>95</v>
      </c>
    </row>
    <row r="23" spans="1:8" ht="18.75" thickBot="1">
      <c r="A23" s="10"/>
      <c r="B23" s="9"/>
      <c r="C23" s="9"/>
      <c r="D23" s="9"/>
      <c r="E23" s="9"/>
      <c r="F23" s="10"/>
      <c r="G23" s="10"/>
      <c r="H23" s="10"/>
    </row>
    <row r="24" spans="1:8" ht="18.75" thickBot="1">
      <c r="A24" s="10"/>
      <c r="B24" s="9"/>
      <c r="C24" s="9"/>
      <c r="D24" s="9"/>
      <c r="E24" s="9"/>
      <c r="F24" s="10"/>
      <c r="G24" s="10"/>
      <c r="H2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stats</vt:lpstr>
      <vt:lpstr>producer</vt:lpstr>
      <vt:lpstr>producer1</vt:lpstr>
      <vt:lpstr>obstascle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FOLCA ANDREA (DTO)</dc:creator>
  <cp:lastModifiedBy>DI FOLCA ANDREA (DTO)</cp:lastModifiedBy>
  <dcterms:created xsi:type="dcterms:W3CDTF">2015-06-05T18:19:34Z</dcterms:created>
  <dcterms:modified xsi:type="dcterms:W3CDTF">2024-03-15T23:05:58Z</dcterms:modified>
</cp:coreProperties>
</file>