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1" showHorizontalScroll="1" showVerticalScroll="1" showSheetTabs="1" xWindow="2892" yWindow="0" windowWidth="17280" windowHeight="9960" tabRatio="672" firstSheet="0" activeTab="2" autoFilterDateGrouping="1"/>
  </bookViews>
  <sheets>
    <sheet name="Introduction" sheetId="1" state="visible" r:id="rId1"/>
    <sheet name="Table of Contents &amp; Validation" sheetId="2" state="visible" r:id="rId2"/>
    <sheet name="General Information" sheetId="3" state="visible" r:id="rId3"/>
    <sheet name="Environmental Disclosures" sheetId="4" state="visible" r:id="rId4"/>
    <sheet name="Social Disclosures" sheetId="5" state="visible" r:id="rId5"/>
    <sheet name="Governance Disclosures" sheetId="6" state="visible" r:id="rId6"/>
    <sheet name="Fuel Converter" sheetId="7" state="visible" r:id="rId7"/>
    <sheet name="Fuel Conversion Parameters" sheetId="8" state="visible" r:id="rId8"/>
    <sheet name="Unit Of Measurement Converter" sheetId="9" state="visible" r:id="rId9"/>
    <sheet name="Licence" sheetId="10" state="visible" r:id="rId10"/>
    <sheet name="Enumeration Lists" sheetId="11" state="visible" r:id="rId11"/>
    <sheet name="Technical Sheet" sheetId="12" state="visible" r:id="rId12"/>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fullCalcOnLoad="1"/>
</workbook>
</file>

<file path=xl/styles.xml><?xml version="1.0" encoding="utf-8"?>
<styleSheet xmlns="http://schemas.openxmlformats.org/spreadsheetml/2006/main">
  <numFmts count="8">
    <numFmt numFmtId="164" formatCode="0.000000000"/>
    <numFmt numFmtId="165" formatCode="0.0000"/>
    <numFmt numFmtId="166" formatCode="0.0000000000000000000"/>
    <numFmt numFmtId="167" formatCode="0.000000000000"/>
    <numFmt numFmtId="168" formatCode="0.000000000000000000000"/>
    <numFmt numFmtId="169" formatCode=";;;"/>
    <numFmt numFmtId="170" formatCode="0.0000000000000"/>
    <numFmt numFmtId="171" formatCode="0.0000000"/>
  </numFmts>
  <fonts count="42">
    <font>
      <name val="Aptos Narrow"/>
      <family val="2"/>
      <color theme="1"/>
      <sz val="11"/>
      <scheme val="minor"/>
    </font>
    <font>
      <name val="Aptos Narrow"/>
      <family val="2"/>
      <color theme="1"/>
      <sz val="11"/>
      <scheme val="minor"/>
    </font>
    <font>
      <name val="Aptos Narrow"/>
      <family val="2"/>
      <b val="1"/>
      <color theme="1"/>
      <sz val="11"/>
      <scheme val="minor"/>
    </font>
    <font>
      <name val="Aptos Narrow"/>
      <family val="2"/>
      <sz val="8"/>
      <scheme val="minor"/>
    </font>
    <font>
      <name val="Aptos Narrow"/>
      <family val="2"/>
      <i val="1"/>
      <color theme="1"/>
      <sz val="11"/>
      <scheme val="minor"/>
    </font>
    <font>
      <name val="Aptos Narrow"/>
      <family val="2"/>
      <i val="1"/>
      <color theme="1"/>
      <sz val="9"/>
      <scheme val="minor"/>
    </font>
    <font>
      <name val="Aptos Narrow"/>
      <family val="2"/>
      <color theme="10"/>
      <sz val="11"/>
      <u val="single"/>
      <scheme val="minor"/>
    </font>
    <font>
      <name val="Aptos Narrow"/>
      <family val="2"/>
      <b val="1"/>
      <sz val="11"/>
      <scheme val="minor"/>
    </font>
    <font>
      <name val="Calibri"/>
      <family val="2"/>
      <b val="1"/>
      <sz val="11"/>
    </font>
    <font>
      <name val="Aptos Narrow"/>
      <family val="2"/>
      <sz val="11"/>
      <scheme val="minor"/>
    </font>
    <font>
      <name val="Aptos Narrow"/>
      <family val="2"/>
      <i val="1"/>
      <sz val="11"/>
      <scheme val="minor"/>
    </font>
    <font>
      <name val="Aptos Narrow"/>
      <family val="2"/>
      <sz val="11"/>
      <u val="single"/>
      <scheme val="minor"/>
    </font>
    <font>
      <name val="Aptos Narrow"/>
      <family val="2"/>
      <i val="1"/>
      <sz val="11"/>
      <u val="single"/>
      <scheme val="minor"/>
    </font>
    <font>
      <name val="Aptos Narrow"/>
      <family val="2"/>
      <color theme="1"/>
      <sz val="11"/>
    </font>
    <font>
      <name val="Aptos Narrow"/>
      <family val="2"/>
      <b val="1"/>
      <color theme="1"/>
      <sz val="16"/>
    </font>
    <font>
      <name val="Aptos Narrow"/>
      <family val="2"/>
      <color theme="1"/>
      <sz val="48"/>
      <scheme val="minor"/>
    </font>
    <font>
      <name val="Aptos Narrow"/>
      <family val="2"/>
      <color theme="1"/>
      <sz val="10"/>
      <scheme val="minor"/>
    </font>
    <font>
      <name val="Aptos Narrow"/>
      <family val="2"/>
      <color rgb="FF1B1B1B"/>
      <sz val="11"/>
      <scheme val="minor"/>
    </font>
    <font>
      <name val="Aptos Narrow"/>
      <family val="2"/>
      <color theme="1"/>
      <sz val="14"/>
      <scheme val="minor"/>
    </font>
    <font>
      <name val="Aptos Narrow"/>
      <family val="2"/>
      <color theme="1"/>
      <sz val="16"/>
      <scheme val="minor"/>
    </font>
    <font>
      <name val="Aptos Narrow"/>
      <family val="2"/>
      <b val="1"/>
      <color theme="1"/>
      <sz val="11"/>
    </font>
    <font>
      <name val="Aptos Narrow"/>
      <family val="2"/>
      <b val="1"/>
      <color rgb="FFFF0000"/>
      <sz val="11"/>
      <scheme val="minor"/>
    </font>
    <font>
      <name val="Aptos Narrow"/>
      <family val="2"/>
      <color theme="1"/>
      <sz val="20"/>
      <scheme val="minor"/>
    </font>
    <font>
      <name val="Aptos Narrow"/>
      <family val="2"/>
      <i val="1"/>
      <color theme="1"/>
      <sz val="11"/>
    </font>
    <font>
      <name val="Aptos Narrow"/>
      <family val="2"/>
      <b val="1"/>
      <i val="1"/>
      <color theme="1"/>
      <sz val="11"/>
      <scheme val="minor"/>
    </font>
    <font>
      <name val="Aptos Narrow"/>
      <family val="2"/>
      <i val="1"/>
      <color theme="1"/>
      <sz val="10"/>
      <scheme val="minor"/>
    </font>
    <font>
      <name val="Calibri"/>
      <family val="2"/>
      <b val="1"/>
      <sz val="11"/>
    </font>
    <font>
      <name val="Aptos Narrow"/>
      <family val="2"/>
      <b val="1"/>
      <color theme="1"/>
      <sz val="16"/>
      <scheme val="minor"/>
    </font>
    <font>
      <name val="Aptos Narrow"/>
      <family val="2"/>
      <color theme="1"/>
      <sz val="16"/>
      <u val="single"/>
      <scheme val="minor"/>
    </font>
    <font>
      <name val="Aptos"/>
      <family val="2"/>
      <b val="1"/>
      <color rgb="FF242424"/>
      <sz val="12"/>
    </font>
    <font>
      <name val="Calibri"/>
      <family val="2"/>
      <sz val="11"/>
    </font>
    <font>
      <name val="Aptos"/>
      <family val="2"/>
      <b val="1"/>
      <color rgb="FF242424"/>
      <sz val="16"/>
    </font>
    <font>
      <name val="Aptos Narrow"/>
      <family val="2"/>
      <b val="1"/>
      <color rgb="FF0070C0"/>
      <sz val="11"/>
      <u val="single"/>
      <scheme val="minor"/>
    </font>
    <font>
      <name val="Aptos"/>
      <family val="2"/>
      <color rgb="FF242424"/>
      <sz val="16"/>
    </font>
    <font>
      <name val="Aptos Narrow"/>
      <family val="2"/>
      <color theme="10"/>
      <sz val="11"/>
      <scheme val="minor"/>
    </font>
    <font>
      <name val="Aptos Narrow"/>
      <family val="2"/>
      <b val="1"/>
      <color theme="1"/>
      <sz val="14"/>
      <scheme val="minor"/>
    </font>
    <font>
      <name val="Aptos Narrow"/>
      <family val="2"/>
      <b val="1"/>
      <color theme="1"/>
      <sz val="20"/>
      <scheme val="minor"/>
    </font>
    <font>
      <name val="Aptos Narrow"/>
      <family val="2"/>
      <b val="1"/>
      <i val="1"/>
      <color theme="10"/>
      <sz val="11"/>
      <u val="single"/>
      <scheme val="minor"/>
    </font>
    <font>
      <name val="Aptos Narrow"/>
      <family val="2"/>
      <b val="1"/>
      <i val="1"/>
      <color theme="1"/>
      <sz val="12"/>
      <scheme val="minor"/>
    </font>
    <font>
      <name val="Aptos Narrow"/>
      <family val="2"/>
      <b val="1"/>
      <color theme="7" tint="-0.249977111117893"/>
      <sz val="16"/>
      <u val="single"/>
      <scheme val="minor"/>
    </font>
    <font>
      <name val="Aptos Narrow"/>
      <family val="2"/>
      <i val="1"/>
      <color theme="3" tint="0.499984740745262"/>
      <sz val="11"/>
      <u val="single"/>
      <scheme val="minor"/>
    </font>
    <font>
      <name val="Aptos Narrow"/>
      <family val="2"/>
      <color theme="3" tint="0.499984740745262"/>
      <sz val="11"/>
      <u val="single"/>
      <scheme val="minor"/>
    </font>
  </fonts>
  <fills count="22">
    <fill>
      <patternFill/>
    </fill>
    <fill>
      <patternFill patternType="gray125"/>
    </fill>
    <fill>
      <patternFill patternType="solid">
        <fgColor theme="0" tint="-0.1499679555650502"/>
        <bgColor indexed="64"/>
      </patternFill>
    </fill>
    <fill>
      <patternFill patternType="solid">
        <fgColor theme="9" tint="0.5999938962981048"/>
        <bgColor indexed="64"/>
      </patternFill>
    </fill>
    <fill>
      <patternFill patternType="solid">
        <fgColor rgb="FFFFC000"/>
        <bgColor indexed="64"/>
      </patternFill>
    </fill>
    <fill>
      <patternFill patternType="solid">
        <fgColor theme="5" tint="0.5999938962981048"/>
        <bgColor indexed="64"/>
      </patternFill>
    </fill>
    <fill>
      <patternFill patternType="solid">
        <fgColor theme="0" tint="-0.1499984740745262"/>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
        <bgColor indexed="64"/>
      </patternFill>
    </fill>
    <fill>
      <patternFill patternType="solid">
        <fgColor theme="6" tint="0.7999816888943144"/>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
        <bgColor indexed="64"/>
      </patternFill>
    </fill>
    <fill>
      <patternFill patternType="solid">
        <fgColor theme="7" tint="0.3999755851924192"/>
        <bgColor indexed="64"/>
      </patternFill>
    </fill>
  </fills>
  <borders count="10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bottom style="thin">
        <color indexed="64"/>
      </bottom>
      <diagonal/>
    </border>
    <border diagonalUp="1" diagonalDown="1">
      <left style="medium">
        <color indexed="64"/>
      </left>
      <right style="medium">
        <color indexed="64"/>
      </right>
      <top style="medium">
        <color indexed="64"/>
      </top>
      <bottom style="thin">
        <color indexed="64"/>
      </bottom>
      <diagonal style="thin">
        <color indexed="64"/>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s>
  <cellStyleXfs count="4">
    <xf numFmtId="0" fontId="1" fillId="0" borderId="0"/>
    <xf numFmtId="9" fontId="1" fillId="0" borderId="0"/>
    <xf numFmtId="2" fontId="1" fillId="2" borderId="1"/>
    <xf numFmtId="0" fontId="6" fillId="0" borderId="0"/>
  </cellStyleXfs>
  <cellXfs count="1302">
    <xf numFmtId="0" fontId="0" fillId="0" borderId="0" pivotButton="0" quotePrefix="0" xfId="0"/>
    <xf numFmtId="0" fontId="0" fillId="0" borderId="1" pivotButton="0" quotePrefix="0" xfId="0"/>
    <xf numFmtId="0" fontId="0" fillId="0" borderId="0" applyAlignment="1" pivotButton="0" quotePrefix="0" xfId="0">
      <alignment wrapText="1"/>
    </xf>
    <xf numFmtId="0" fontId="0" fillId="0" borderId="6" pivotButton="0" quotePrefix="0" xfId="0"/>
    <xf numFmtId="0" fontId="0" fillId="0" borderId="18" pivotButton="0" quotePrefix="0" xfId="0"/>
    <xf numFmtId="0" fontId="0" fillId="0" borderId="19" pivotButton="0" quotePrefix="0" xfId="0"/>
    <xf numFmtId="0" fontId="2" fillId="0" borderId="1" applyAlignment="1" pivotButton="0" quotePrefix="0" xfId="0">
      <alignment horizontal="center" vertical="center"/>
    </xf>
    <xf numFmtId="0" fontId="0" fillId="0" borderId="2" pivotButton="0" quotePrefix="0" xfId="0"/>
    <xf numFmtId="0" fontId="0" fillId="0" borderId="25" pivotButton="0" quotePrefix="0" xfId="0"/>
    <xf numFmtId="0" fontId="0" fillId="0" borderId="0" applyAlignment="1" pivotButton="0" quotePrefix="0" xfId="0">
      <alignment horizontal="left" vertical="top"/>
    </xf>
    <xf numFmtId="0" fontId="0" fillId="7" borderId="0" pivotButton="0" quotePrefix="0" xfId="0"/>
    <xf numFmtId="0" fontId="2" fillId="0" borderId="0" applyAlignment="1" pivotButton="0" quotePrefix="0" xfId="0">
      <alignment horizontal="center" vertical="center" wrapText="1"/>
    </xf>
    <xf numFmtId="0" fontId="0" fillId="0" borderId="22" pivotButton="0" quotePrefix="0" xfId="0"/>
    <xf numFmtId="0" fontId="0" fillId="0" borderId="30" pivotButton="0" quotePrefix="0" xfId="0"/>
    <xf numFmtId="0" fontId="0" fillId="0" borderId="29" pivotButton="0" quotePrefix="0" xfId="0"/>
    <xf numFmtId="0" fontId="2" fillId="7" borderId="0" applyAlignment="1" pivotButton="0" quotePrefix="0" xfId="0">
      <alignment horizontal="center" vertical="center"/>
    </xf>
    <xf numFmtId="0" fontId="0" fillId="0" borderId="49" pivotButton="0" quotePrefix="0" xfId="0"/>
    <xf numFmtId="0" fontId="2" fillId="0" borderId="0" applyAlignment="1" pivotButton="0" quotePrefix="0" xfId="0">
      <alignment horizontal="center" vertical="center"/>
    </xf>
    <xf numFmtId="0" fontId="2" fillId="0" borderId="0" applyAlignment="1" pivotButton="0" quotePrefix="0" xfId="0">
      <alignment horizontal="center"/>
    </xf>
    <xf numFmtId="0" fontId="2" fillId="7" borderId="0" applyAlignment="1" pivotButton="0" quotePrefix="0" xfId="0">
      <alignment horizontal="center"/>
    </xf>
    <xf numFmtId="0" fontId="0" fillId="7" borderId="0" applyAlignment="1" pivotButton="0" quotePrefix="0" xfId="0">
      <alignment horizontal="center" vertical="center"/>
    </xf>
    <xf numFmtId="2" fontId="1" fillId="13" borderId="58" applyAlignment="1" pivotButton="0" quotePrefix="0" xfId="2">
      <alignment horizontal="center" vertical="center"/>
    </xf>
    <xf numFmtId="0" fontId="2" fillId="7" borderId="0" pivotButton="0" quotePrefix="0" xfId="0"/>
    <xf numFmtId="164" fontId="1" fillId="13" borderId="71" applyAlignment="1" pivotButton="0" quotePrefix="0" xfId="2">
      <alignment horizontal="center" vertical="center"/>
    </xf>
    <xf numFmtId="165" fontId="1" fillId="13" borderId="71" applyAlignment="1" pivotButton="0" quotePrefix="0" xfId="2">
      <alignment horizontal="center" vertical="center"/>
    </xf>
    <xf numFmtId="165" fontId="1" fillId="7" borderId="34" applyAlignment="1" pivotButton="0" quotePrefix="0" xfId="2">
      <alignment horizontal="center" vertical="center"/>
    </xf>
    <xf numFmtId="166" fontId="1" fillId="13" borderId="71" applyAlignment="1" pivotButton="0" quotePrefix="0" xfId="2">
      <alignment horizontal="center" vertical="center"/>
    </xf>
    <xf numFmtId="0" fontId="2" fillId="0" borderId="71" pivotButton="0" quotePrefix="0" xfId="0"/>
    <xf numFmtId="0" fontId="2" fillId="0" borderId="71" applyAlignment="1" pivotButton="0" quotePrefix="0" xfId="0">
      <alignment horizontal="center" vertical="center" wrapText="1"/>
    </xf>
    <xf numFmtId="0" fontId="2" fillId="0" borderId="74" applyAlignment="1" pivotButton="0" quotePrefix="0" xfId="0">
      <alignment vertical="center" wrapText="1"/>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0" fontId="2" fillId="0" borderId="71"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0" fontId="0" fillId="0" borderId="0" pivotButton="0" quotePrefix="1" xfId="0"/>
    <xf numFmtId="168" fontId="0" fillId="0" borderId="1" applyAlignment="1" pivotButton="0" quotePrefix="0" xfId="0">
      <alignment vertical="center" wrapText="1"/>
    </xf>
    <xf numFmtId="168" fontId="0" fillId="0" borderId="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0" fontId="0" fillId="18" borderId="33" applyAlignment="1" pivotButton="0" quotePrefix="0" xfId="0">
      <alignment horizontal="center"/>
    </xf>
    <xf numFmtId="0" fontId="0" fillId="18" borderId="34" applyAlignment="1" pivotButton="0" quotePrefix="0" xfId="0">
      <alignment horizontal="center"/>
    </xf>
    <xf numFmtId="168" fontId="0" fillId="0" borderId="1" pivotButton="0" quotePrefix="0" xfId="0"/>
    <xf numFmtId="168" fontId="0" fillId="0" borderId="4" pivotButton="0" quotePrefix="0" xfId="0"/>
    <xf numFmtId="168" fontId="0" fillId="0" borderId="6" pivotButton="0" quotePrefix="0" xfId="0"/>
    <xf numFmtId="168" fontId="0" fillId="0" borderId="44" pivotButton="0" quotePrefix="0" xfId="0"/>
    <xf numFmtId="168" fontId="0" fillId="0" borderId="11" pivotButton="0" quotePrefix="0" xfId="0"/>
    <xf numFmtId="0" fontId="0" fillId="7" borderId="25" pivotButton="0" quotePrefix="0" xfId="0"/>
    <xf numFmtId="0" fontId="0" fillId="0" borderId="46" pivotButton="0" quotePrefix="0" xfId="0"/>
    <xf numFmtId="14" fontId="0" fillId="0" borderId="0" pivotButton="0" quotePrefix="0" xfId="0"/>
    <xf numFmtId="0" fontId="2" fillId="0" borderId="71" applyAlignment="1" pivotButton="0" quotePrefix="0" xfId="0">
      <alignment horizontal="center"/>
    </xf>
    <xf numFmtId="0" fontId="2" fillId="0" borderId="11" applyAlignment="1" pivotButton="0" quotePrefix="0" xfId="0">
      <alignment horizontal="center" vertical="center" wrapText="1"/>
    </xf>
    <xf numFmtId="0" fontId="0" fillId="0" borderId="73" pivotButton="0" quotePrefix="0" xfId="0"/>
    <xf numFmtId="0" fontId="0" fillId="7" borderId="46" pivotButton="0" quotePrefix="0" xfId="0"/>
    <xf numFmtId="0" fontId="0" fillId="7" borderId="5" pivotButton="0" quotePrefix="0" xfId="0"/>
    <xf numFmtId="0" fontId="0" fillId="7" borderId="53" pivotButton="0" quotePrefix="0" xfId="0"/>
    <xf numFmtId="0" fontId="2" fillId="0" borderId="63" applyAlignment="1" pivotButton="0" quotePrefix="0" xfId="0">
      <alignment horizontal="center"/>
    </xf>
    <xf numFmtId="0" fontId="0" fillId="7" borderId="54" pivotButton="0" quotePrefix="0" xfId="0"/>
    <xf numFmtId="0" fontId="2" fillId="7" borderId="55" applyAlignment="1" pivotButton="0" quotePrefix="0" xfId="0">
      <alignment horizontal="center"/>
    </xf>
    <xf numFmtId="0" fontId="0" fillId="7" borderId="55" pivotButton="0" quotePrefix="0" xfId="0"/>
    <xf numFmtId="0" fontId="0" fillId="0" borderId="55" pivotButton="0" quotePrefix="0" xfId="0"/>
    <xf numFmtId="0" fontId="2" fillId="0" borderId="9" applyAlignment="1" pivotButton="0" quotePrefix="0" xfId="0">
      <alignment horizontal="center"/>
    </xf>
    <xf numFmtId="164" fontId="2" fillId="13" borderId="63" applyAlignment="1" pivotButton="0" quotePrefix="0" xfId="2">
      <alignment horizontal="center" vertical="center"/>
    </xf>
    <xf numFmtId="164" fontId="0" fillId="13" borderId="71" applyAlignment="1" pivotButton="0" quotePrefix="0" xfId="2">
      <alignment horizontal="center" vertical="center"/>
    </xf>
    <xf numFmtId="0" fontId="0" fillId="0" borderId="39" pivotButton="0" quotePrefix="0" xfId="0"/>
    <xf numFmtId="169" fontId="0" fillId="7" borderId="0" pivotButton="0" quotePrefix="0" xfId="0"/>
    <xf numFmtId="0" fontId="27" fillId="7" borderId="75" pivotButton="0" quotePrefix="0" xfId="0"/>
    <xf numFmtId="0" fontId="0" fillId="0" borderId="11" applyAlignment="1" applyProtection="1" pivotButton="0" quotePrefix="0" xfId="0">
      <alignment horizontal="left"/>
      <protection locked="0" hidden="0"/>
    </xf>
    <xf numFmtId="0" fontId="0" fillId="0" borderId="11" applyAlignment="1" applyProtection="1" pivotButton="0" quotePrefix="0" xfId="0">
      <alignment vertical="center"/>
      <protection locked="0" hidden="0"/>
    </xf>
    <xf numFmtId="0" fontId="0" fillId="6" borderId="11" applyAlignment="1" applyProtection="1" pivotButton="0" quotePrefix="0" xfId="0">
      <alignment horizontal="center" vertical="center" wrapText="1"/>
      <protection locked="0" hidden="0"/>
    </xf>
    <xf numFmtId="0" fontId="0" fillId="6" borderId="51" applyAlignment="1" applyProtection="1" pivotButton="0" quotePrefix="0" xfId="0">
      <alignment horizontal="center" vertical="center" wrapText="1"/>
      <protection locked="0" hidden="0"/>
    </xf>
    <xf numFmtId="0" fontId="0" fillId="0" borderId="11" applyAlignment="1" applyProtection="1" pivotButton="0" quotePrefix="0" xfId="0">
      <alignment horizontal="right" vertical="center" wrapText="1"/>
      <protection locked="0" hidden="0"/>
    </xf>
    <xf numFmtId="0" fontId="0" fillId="0" borderId="11" applyAlignment="1" applyProtection="1" pivotButton="0" quotePrefix="0" xfId="0">
      <alignment horizontal="right" wrapText="1"/>
      <protection locked="0" hidden="0"/>
    </xf>
    <xf numFmtId="0" fontId="0" fillId="6" borderId="11" applyAlignment="1" applyProtection="1" pivotButton="0" quotePrefix="0" xfId="0">
      <alignment horizontal="right"/>
      <protection locked="0" hidden="0"/>
    </xf>
    <xf numFmtId="0" fontId="0" fillId="0" borderId="11" applyAlignment="1" applyProtection="1" pivotButton="0" quotePrefix="0" xfId="0">
      <alignment horizontal="left" vertical="center" wrapText="1"/>
      <protection locked="0" hidden="0"/>
    </xf>
    <xf numFmtId="2" fontId="0" fillId="0" borderId="11" applyAlignment="1" applyProtection="1" pivotButton="0" quotePrefix="0" xfId="0">
      <alignment horizontal="right" wrapText="1"/>
      <protection locked="0" hidden="0"/>
    </xf>
    <xf numFmtId="2" fontId="0" fillId="0" borderId="11" applyAlignment="1" applyProtection="1" pivotButton="0" quotePrefix="0" xfId="0">
      <alignment horizontal="right"/>
      <protection locked="0" hidden="0"/>
    </xf>
    <xf numFmtId="0" fontId="0" fillId="0" borderId="14" applyAlignment="1" applyProtection="1" pivotButton="0" quotePrefix="0" xfId="0">
      <alignment horizontal="right" wrapText="1"/>
      <protection locked="0" hidden="0"/>
    </xf>
    <xf numFmtId="0" fontId="0" fillId="6" borderId="20" applyProtection="1" pivotButton="0" quotePrefix="0" xfId="0">
      <protection locked="0" hidden="0"/>
    </xf>
    <xf numFmtId="0" fontId="0" fillId="6" borderId="14" applyProtection="1" pivotButton="0" quotePrefix="0" xfId="0">
      <protection locked="0" hidden="0"/>
    </xf>
    <xf numFmtId="0" fontId="0" fillId="6" borderId="43" applyProtection="1" pivotButton="0" quotePrefix="0" xfId="0">
      <protection locked="0" hidden="0"/>
    </xf>
    <xf numFmtId="0" fontId="0" fillId="6" borderId="44" applyProtection="1" pivotButton="0" quotePrefix="0" xfId="0">
      <protection locked="0" hidden="0"/>
    </xf>
    <xf numFmtId="0" fontId="0" fillId="6" borderId="2" applyProtection="1" pivotButton="0" quotePrefix="0" xfId="0">
      <protection locked="0" hidden="0"/>
    </xf>
    <xf numFmtId="0" fontId="0" fillId="6" borderId="11" applyProtection="1" pivotButton="0" quotePrefix="0" xfId="0">
      <protection locked="0" hidden="0"/>
    </xf>
    <xf numFmtId="0" fontId="0" fillId="6" borderId="37" applyProtection="1" pivotButton="0" quotePrefix="0" xfId="0">
      <protection locked="0" hidden="0"/>
    </xf>
    <xf numFmtId="0" fontId="0" fillId="0" borderId="1" applyProtection="1" pivotButton="0" quotePrefix="0" xfId="0">
      <protection locked="0" hidden="0"/>
    </xf>
    <xf numFmtId="49" fontId="0" fillId="0" borderId="1" applyAlignment="1" applyProtection="1" pivotButton="0" quotePrefix="0" xfId="0">
      <alignment horizontal="left"/>
      <protection locked="0" hidden="0"/>
    </xf>
    <xf numFmtId="0" fontId="0" fillId="0" borderId="2" applyAlignment="1" applyProtection="1" pivotButton="0" quotePrefix="0" xfId="0">
      <alignment wrapText="1"/>
      <protection locked="0" hidden="0"/>
    </xf>
    <xf numFmtId="0" fontId="0" fillId="0" borderId="6" applyProtection="1" pivotButton="0" quotePrefix="0" xfId="0">
      <protection locked="0" hidden="0"/>
    </xf>
    <xf numFmtId="49" fontId="0" fillId="0" borderId="6" applyAlignment="1" applyProtection="1" pivotButton="0" quotePrefix="0" xfId="0">
      <alignment horizontal="left"/>
      <protection locked="0" hidden="0"/>
    </xf>
    <xf numFmtId="0" fontId="0" fillId="0" borderId="43" applyAlignment="1" applyProtection="1" pivotButton="0" quotePrefix="0" xfId="0">
      <alignment wrapText="1"/>
      <protection locked="0" hidden="0"/>
    </xf>
    <xf numFmtId="0" fontId="0" fillId="0" borderId="20" applyProtection="1" pivotButton="0" quotePrefix="0" xfId="0">
      <protection locked="0" hidden="0"/>
    </xf>
    <xf numFmtId="49" fontId="0" fillId="0" borderId="20" applyAlignment="1" applyProtection="1" pivotButton="0" quotePrefix="0" xfId="0">
      <alignment horizontal="left"/>
      <protection locked="0" hidden="0"/>
    </xf>
    <xf numFmtId="0" fontId="0" fillId="0" borderId="37" applyAlignment="1" applyProtection="1" pivotButton="0" quotePrefix="0" xfId="0">
      <alignment wrapText="1"/>
      <protection locked="0" hidden="0"/>
    </xf>
    <xf numFmtId="0" fontId="0" fillId="0" borderId="48" applyProtection="1" pivotButton="0" quotePrefix="0" xfId="0">
      <protection locked="0" hidden="0"/>
    </xf>
    <xf numFmtId="49" fontId="0" fillId="0" borderId="48" applyAlignment="1" applyProtection="1" pivotButton="0" quotePrefix="0" xfId="0">
      <alignment horizontal="left"/>
      <protection locked="0" hidden="0"/>
    </xf>
    <xf numFmtId="0" fontId="0" fillId="0" borderId="46" applyAlignment="1" applyProtection="1" pivotButton="0" quotePrefix="0" xfId="0">
      <alignment wrapText="1"/>
      <protection locked="0" hidden="0"/>
    </xf>
    <xf numFmtId="0" fontId="29" fillId="7" borderId="0" applyAlignment="1" pivotButton="0" quotePrefix="0" xfId="0">
      <alignment horizontal="left" wrapText="1"/>
    </xf>
    <xf numFmtId="0" fontId="0" fillId="7" borderId="41" pivotButton="0" quotePrefix="0" xfId="0"/>
    <xf numFmtId="2" fontId="0" fillId="16" borderId="71" applyAlignment="1" pivotButton="0" quotePrefix="0" xfId="0">
      <alignment horizontal="center"/>
    </xf>
    <xf numFmtId="0" fontId="27" fillId="0" borderId="71" applyAlignment="1" pivotButton="0" quotePrefix="0" xfId="0">
      <alignment horizontal="left" vertical="center"/>
    </xf>
    <xf numFmtId="0" fontId="2" fillId="0" borderId="33" pivotButton="0" quotePrefix="0" xfId="0"/>
    <xf numFmtId="0" fontId="0" fillId="0" borderId="1" applyAlignment="1" pivotButton="0" quotePrefix="0" xfId="0">
      <alignment horizontal="center" vertical="center" wrapText="1"/>
    </xf>
    <xf numFmtId="0" fontId="2" fillId="0" borderId="25" applyAlignment="1" pivotButton="0" quotePrefix="0" xfId="0">
      <alignment horizontal="center" vertical="center" wrapText="1"/>
    </xf>
    <xf numFmtId="0" fontId="2" fillId="7" borderId="25" applyAlignment="1" pivotButton="0" quotePrefix="0" xfId="0">
      <alignment horizontal="center" vertical="center"/>
    </xf>
    <xf numFmtId="0" fontId="9" fillId="0" borderId="0" pivotButton="0" quotePrefix="0" xfId="0"/>
    <xf numFmtId="0" fontId="0" fillId="0" borderId="0" applyAlignment="1" pivotButton="0" quotePrefix="0" xfId="0">
      <alignment horizontal="left"/>
    </xf>
    <xf numFmtId="0" fontId="1" fillId="0" borderId="0" applyAlignment="1" pivotButton="0" quotePrefix="0" xfId="2">
      <alignment horizontal="center"/>
    </xf>
    <xf numFmtId="0" fontId="11" fillId="0" borderId="0" pivotButton="0" quotePrefix="0" xfId="3"/>
    <xf numFmtId="0" fontId="10" fillId="0" borderId="0" pivotButton="0" quotePrefix="0" xfId="0"/>
    <xf numFmtId="0" fontId="9" fillId="0" borderId="0" applyAlignment="1" pivotButton="0" quotePrefix="0" xfId="0">
      <alignment horizontal="center" vertical="center"/>
    </xf>
    <xf numFmtId="0" fontId="0" fillId="0" borderId="25" applyAlignment="1" pivotButton="0" quotePrefix="0" xfId="0">
      <alignment wrapText="1"/>
    </xf>
    <xf numFmtId="0" fontId="0" fillId="0" borderId="11" pivotButton="0" quotePrefix="0" xfId="0"/>
    <xf numFmtId="0" fontId="0" fillId="0" borderId="0" applyAlignment="1" pivotButton="0" quotePrefix="0" xfId="0">
      <alignment horizontal="center" vertical="center" wrapText="1"/>
    </xf>
    <xf numFmtId="169" fontId="0" fillId="7" borderId="0" applyAlignment="1" pivotButton="0" quotePrefix="0" xfId="0">
      <alignment wrapText="1"/>
    </xf>
    <xf numFmtId="0" fontId="0" fillId="0" borderId="18" applyAlignment="1" pivotButton="0" quotePrefix="0" xfId="0">
      <alignment horizontal="left" vertical="top" wrapText="1"/>
    </xf>
    <xf numFmtId="0" fontId="0" fillId="0" borderId="18" applyAlignment="1" pivotButton="0" quotePrefix="0" xfId="0">
      <alignment horizontal="left" vertical="center" wrapText="1"/>
    </xf>
    <xf numFmtId="0" fontId="0" fillId="0" borderId="10" applyAlignment="1" pivotButton="0" quotePrefix="0" xfId="0">
      <alignment horizontal="left" vertical="center" wrapText="1"/>
    </xf>
    <xf numFmtId="0" fontId="2" fillId="0" borderId="19" applyAlignment="1" pivotButton="0" quotePrefix="0" xfId="0">
      <alignment horizontal="left" vertical="center" wrapText="1"/>
    </xf>
    <xf numFmtId="0" fontId="4" fillId="19" borderId="18" applyAlignment="1" pivotButton="0" quotePrefix="0" xfId="0">
      <alignment horizontal="left" vertical="center" wrapText="1"/>
    </xf>
    <xf numFmtId="2" fontId="2" fillId="0" borderId="6" applyAlignment="1" pivotButton="0" quotePrefix="0" xfId="0">
      <alignment horizontal="center" vertical="center"/>
    </xf>
    <xf numFmtId="2" fontId="2" fillId="0" borderId="44" applyAlignment="1" pivotButton="0" quotePrefix="0" xfId="0">
      <alignment horizontal="center" vertical="center" wrapText="1"/>
    </xf>
    <xf numFmtId="0" fontId="2" fillId="0" borderId="25" applyAlignment="1" pivotButton="0" quotePrefix="0" xfId="0">
      <alignment horizontal="center" vertical="center"/>
    </xf>
    <xf numFmtId="0" fontId="4" fillId="7" borderId="70" pivotButton="0" quotePrefix="0" xfId="0"/>
    <xf numFmtId="0" fontId="4" fillId="7" borderId="80" pivotButton="0" quotePrefix="0" xfId="0"/>
    <xf numFmtId="0" fontId="2" fillId="0" borderId="11" applyAlignment="1" pivotButton="0" quotePrefix="0" xfId="0">
      <alignment horizontal="center" vertical="center"/>
    </xf>
    <xf numFmtId="0" fontId="4" fillId="7" borderId="66" pivotButton="0" quotePrefix="0" xfId="0"/>
    <xf numFmtId="9" fontId="1" fillId="13" borderId="11" applyAlignment="1" pivotButton="0" quotePrefix="0" xfId="1">
      <alignment horizontal="right"/>
    </xf>
    <xf numFmtId="0" fontId="4" fillId="7" borderId="83" pivotButton="0" quotePrefix="0" xfId="0"/>
    <xf numFmtId="9" fontId="0" fillId="7" borderId="89" applyAlignment="1" pivotButton="0" quotePrefix="0" xfId="1">
      <alignment horizontal="right"/>
    </xf>
    <xf numFmtId="0" fontId="0" fillId="4" borderId="19" pivotButton="0" quotePrefix="0" xfId="0"/>
    <xf numFmtId="0" fontId="0" fillId="0" borderId="19" applyAlignment="1" pivotButton="0" quotePrefix="0" xfId="0">
      <alignment wrapText="1"/>
    </xf>
    <xf numFmtId="0" fontId="5" fillId="0" borderId="0" applyAlignment="1" pivotButton="0" quotePrefix="0" xfId="0">
      <alignment horizontal="center"/>
    </xf>
    <xf numFmtId="0" fontId="0" fillId="0" borderId="18" applyAlignment="1" pivotButton="0" quotePrefix="0" xfId="0">
      <alignment vertical="top" wrapText="1"/>
    </xf>
    <xf numFmtId="0" fontId="0" fillId="0" borderId="19" applyAlignment="1" pivotButton="0" quotePrefix="0" xfId="0">
      <alignment vertical="top" wrapText="1"/>
    </xf>
    <xf numFmtId="0" fontId="2" fillId="0" borderId="18" applyAlignment="1" pivotButton="0" quotePrefix="0" xfId="0">
      <alignment horizontal="center" vertical="center"/>
    </xf>
    <xf numFmtId="0" fontId="2" fillId="0" borderId="0" pivotButton="0" quotePrefix="0" xfId="0"/>
    <xf numFmtId="0" fontId="0" fillId="0" borderId="34" pivotButton="0" quotePrefix="0" xfId="0"/>
    <xf numFmtId="0" fontId="2" fillId="0" borderId="7" applyAlignment="1" pivotButton="0" quotePrefix="0" xfId="0">
      <alignment horizontal="center" vertical="center" wrapText="1"/>
    </xf>
    <xf numFmtId="0" fontId="0" fillId="0" borderId="12" pivotButton="0" quotePrefix="0" xfId="0"/>
    <xf numFmtId="0" fontId="0" fillId="0" borderId="0" applyAlignment="1" pivotButton="0" quotePrefix="0" xfId="0">
      <alignment vertical="center"/>
    </xf>
    <xf numFmtId="0" fontId="2" fillId="0" borderId="18" applyAlignment="1" pivotButton="0" quotePrefix="0" xfId="0">
      <alignment vertical="center" wrapText="1"/>
    </xf>
    <xf numFmtId="0" fontId="0" fillId="0" borderId="10" applyAlignment="1" pivotButton="0" quotePrefix="0" xfId="0">
      <alignment wrapText="1"/>
    </xf>
    <xf numFmtId="0" fontId="0" fillId="0" borderId="0" applyAlignment="1" pivotButton="0" quotePrefix="0" xfId="0">
      <alignment horizontal="center" vertical="center"/>
    </xf>
    <xf numFmtId="0" fontId="0" fillId="0" borderId="18" applyAlignment="1" pivotButton="0" quotePrefix="0" xfId="0">
      <alignment wrapText="1"/>
    </xf>
    <xf numFmtId="0" fontId="12" fillId="7" borderId="0" applyAlignment="1" pivotButton="0" quotePrefix="0" xfId="3">
      <alignment horizontal="center" vertical="center"/>
    </xf>
    <xf numFmtId="0" fontId="12" fillId="7" borderId="0" applyAlignment="1" pivotButton="0" quotePrefix="0" xfId="3">
      <alignment horizontal="center" vertical="center" wrapText="1"/>
    </xf>
    <xf numFmtId="0" fontId="0" fillId="0" borderId="12" applyAlignment="1" pivotButton="0" quotePrefix="0" xfId="0">
      <alignment horizontal="left" vertical="center" wrapText="1"/>
    </xf>
    <xf numFmtId="2" fontId="2" fillId="0" borderId="0" applyAlignment="1" pivotButton="0" quotePrefix="0" xfId="0">
      <alignment horizontal="center" vertical="center"/>
    </xf>
    <xf numFmtId="0" fontId="0" fillId="19" borderId="18" applyAlignment="1" pivotButton="0" quotePrefix="0" xfId="0">
      <alignment horizontal="left" vertical="center" wrapText="1"/>
    </xf>
    <xf numFmtId="0" fontId="0" fillId="0" borderId="45" applyAlignment="1" pivotButton="0" quotePrefix="0" xfId="0">
      <alignment horizontal="left" vertical="center" wrapText="1"/>
    </xf>
    <xf numFmtId="2" fontId="0" fillId="7" borderId="0" applyAlignment="1" pivotButton="0" quotePrefix="0" xfId="0">
      <alignment horizontal="center" vertical="center" wrapText="1"/>
    </xf>
    <xf numFmtId="0" fontId="12" fillId="0" borderId="0" applyAlignment="1" pivotButton="0" quotePrefix="0" xfId="3">
      <alignment horizontal="center" vertical="center"/>
    </xf>
    <xf numFmtId="0" fontId="12" fillId="0" borderId="0" applyAlignment="1" pivotButton="0" quotePrefix="0" xfId="3">
      <alignment horizontal="center" vertical="center" wrapText="1"/>
    </xf>
    <xf numFmtId="0" fontId="2" fillId="0" borderId="49"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40" applyAlignment="1" pivotButton="0" quotePrefix="0" xfId="0">
      <alignment horizontal="center" vertical="center" wrapText="1"/>
    </xf>
    <xf numFmtId="0" fontId="2" fillId="0" borderId="26" applyAlignment="1" pivotButton="0" quotePrefix="0" xfId="0">
      <alignment horizontal="center" vertical="center" wrapText="1"/>
    </xf>
    <xf numFmtId="0" fontId="0" fillId="0" borderId="10" pivotButton="0" quotePrefix="0" xfId="0"/>
    <xf numFmtId="2" fontId="0" fillId="13" borderId="14" applyAlignment="1" pivotButton="0" quotePrefix="0" xfId="0">
      <alignment horizontal="center"/>
    </xf>
    <xf numFmtId="0" fontId="2" fillId="0" borderId="18" applyAlignment="1" pivotButton="0" quotePrefix="0" xfId="0">
      <alignment horizontal="center" vertical="center" wrapText="1"/>
    </xf>
    <xf numFmtId="0" fontId="0" fillId="13" borderId="11" applyAlignment="1" pivotButton="0" quotePrefix="0" xfId="0">
      <alignment horizontal="center"/>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protection locked="0" hidden="0"/>
    </xf>
    <xf numFmtId="0" fontId="0" fillId="19" borderId="44" applyAlignment="1" applyProtection="1" pivotButton="0" quotePrefix="0" xfId="0">
      <alignment vertical="center"/>
      <protection locked="0" hidden="0"/>
    </xf>
    <xf numFmtId="2" fontId="0" fillId="0" borderId="1" applyProtection="1" pivotButton="0" quotePrefix="0" xfId="0">
      <protection locked="0" hidden="0"/>
    </xf>
    <xf numFmtId="0" fontId="7" fillId="0" borderId="10" applyAlignment="1" pivotButton="0" quotePrefix="0" xfId="0">
      <alignment horizontal="center" vertical="center" wrapText="1"/>
    </xf>
    <xf numFmtId="0" fontId="0" fillId="7" borderId="0" pivotButton="0" quotePrefix="1" xfId="0"/>
    <xf numFmtId="0" fontId="0" fillId="0" borderId="10" applyAlignment="1" pivotButton="0" quotePrefix="0" xfId="0">
      <alignment horizontal="center" vertical="center" wrapText="1"/>
    </xf>
    <xf numFmtId="0" fontId="2" fillId="0" borderId="12" applyAlignment="1" pivotButton="0" quotePrefix="0" xfId="0">
      <alignment horizontal="center" vertical="center" wrapText="1"/>
    </xf>
    <xf numFmtId="0" fontId="7" fillId="0" borderId="30" applyAlignment="1" pivotButton="0" quotePrefix="0" xfId="0">
      <alignment horizontal="center" vertical="center" wrapText="1"/>
    </xf>
    <xf numFmtId="0" fontId="0" fillId="0" borderId="18" applyAlignment="1" pivotButton="0" quotePrefix="0" xfId="0">
      <alignment horizontal="center" vertical="center" wrapText="1"/>
    </xf>
    <xf numFmtId="0" fontId="10" fillId="0" borderId="18" applyAlignment="1" pivotButton="0" quotePrefix="0" xfId="3">
      <alignment horizontal="left" vertical="center" wrapText="1"/>
    </xf>
    <xf numFmtId="0" fontId="10" fillId="19" borderId="18" applyAlignment="1" pivotButton="0" quotePrefix="0" xfId="0">
      <alignment horizontal="left" vertical="center" wrapText="1"/>
    </xf>
    <xf numFmtId="0" fontId="4" fillId="7" borderId="18" applyAlignment="1" pivotButton="0" quotePrefix="0" xfId="0">
      <alignment wrapText="1"/>
    </xf>
    <xf numFmtId="0" fontId="2" fillId="7" borderId="19" applyAlignment="1" pivotButton="0" quotePrefix="0" xfId="0">
      <alignment wrapText="1"/>
    </xf>
    <xf numFmtId="0" fontId="7" fillId="8" borderId="18" applyAlignment="1" pivotButton="0" quotePrefix="0" xfId="0">
      <alignment horizontal="center" vertical="center" wrapText="1"/>
    </xf>
    <xf numFmtId="0" fontId="4" fillId="0" borderId="7" applyAlignment="1" pivotButton="0" quotePrefix="0" xfId="0">
      <alignment horizontal="left" wrapText="1"/>
    </xf>
    <xf numFmtId="0" fontId="4" fillId="0" borderId="30" applyAlignment="1" pivotButton="0" quotePrefix="0" xfId="0">
      <alignment horizontal="left" wrapText="1"/>
    </xf>
    <xf numFmtId="0" fontId="0" fillId="7" borderId="30" applyAlignment="1" pivotButton="0" quotePrefix="0" xfId="0">
      <alignment wrapText="1"/>
    </xf>
    <xf numFmtId="0" fontId="0" fillId="7" borderId="19" applyAlignment="1" pivotButton="0" quotePrefix="0" xfId="0">
      <alignment wrapText="1"/>
    </xf>
    <xf numFmtId="0" fontId="17" fillId="0" borderId="25" applyAlignment="1" pivotButton="0" quotePrefix="0" xfId="0">
      <alignment vertical="center" wrapText="1"/>
    </xf>
    <xf numFmtId="0" fontId="0" fillId="0" borderId="30" applyAlignment="1" pivotButton="0" quotePrefix="0" xfId="0">
      <alignment horizontal="left" indent="1"/>
    </xf>
    <xf numFmtId="0" fontId="0" fillId="0" borderId="25" applyAlignment="1" pivotButton="0" quotePrefix="0" xfId="0">
      <alignment horizontal="left" indent="1"/>
    </xf>
    <xf numFmtId="0" fontId="0" fillId="0" borderId="18" applyAlignment="1" pivotButton="0" quotePrefix="0" xfId="0">
      <alignment horizontal="left" indent="1"/>
    </xf>
    <xf numFmtId="0" fontId="0" fillId="0" borderId="12" applyAlignment="1" pivotButton="0" quotePrefix="0" xfId="0">
      <alignment wrapText="1"/>
    </xf>
    <xf numFmtId="0" fontId="17" fillId="0" borderId="18" applyAlignment="1" pivotButton="0" quotePrefix="0" xfId="0">
      <alignment vertical="center" wrapText="1"/>
    </xf>
    <xf numFmtId="0" fontId="4" fillId="19" borderId="11" applyAlignment="1" applyProtection="1" pivotButton="0" quotePrefix="0" xfId="0">
      <alignment vertical="center"/>
      <protection locked="0" hidden="0"/>
    </xf>
    <xf numFmtId="0" fontId="0" fillId="19" borderId="11" applyAlignment="1" applyProtection="1" pivotButton="0" quotePrefix="0" xfId="0">
      <alignment vertical="center"/>
      <protection locked="0" hidden="0"/>
    </xf>
    <xf numFmtId="0" fontId="0" fillId="19" borderId="56" applyAlignment="1" applyProtection="1" pivotButton="0" quotePrefix="0" xfId="0">
      <alignment vertical="center"/>
      <protection locked="0" hidden="0"/>
    </xf>
    <xf numFmtId="0" fontId="0" fillId="19" borderId="21" applyAlignment="1" applyProtection="1" pivotButton="0" quotePrefix="0" xfId="0">
      <alignment vertical="center"/>
      <protection locked="0" hidden="0"/>
    </xf>
    <xf numFmtId="0" fontId="0" fillId="19" borderId="14" applyAlignment="1" applyProtection="1" pivotButton="0" quotePrefix="0" xfId="0">
      <alignment vertical="center"/>
      <protection locked="0" hidden="0"/>
    </xf>
    <xf numFmtId="0" fontId="0" fillId="19" borderId="63" applyAlignment="1" applyProtection="1" pivotButton="0" quotePrefix="0" xfId="0">
      <alignment vertical="center"/>
      <protection locked="0" hidden="0"/>
    </xf>
    <xf numFmtId="0" fontId="0" fillId="19" borderId="1" applyAlignment="1" applyProtection="1" pivotButton="0" quotePrefix="0" xfId="0">
      <alignment vertical="center"/>
      <protection locked="0" hidden="0"/>
    </xf>
    <xf numFmtId="0" fontId="0" fillId="16" borderId="71" applyAlignment="1" applyProtection="1" pivotButton="0" quotePrefix="0" xfId="0">
      <alignment horizontal="center" vertical="center"/>
      <protection locked="0" hidden="0"/>
    </xf>
    <xf numFmtId="0" fontId="0" fillId="16" borderId="59" applyAlignment="1" applyProtection="1" pivotButton="0" quotePrefix="0" xfId="0">
      <alignment horizontal="center"/>
      <protection locked="0" hidden="0"/>
    </xf>
    <xf numFmtId="2" fontId="0" fillId="16" borderId="62" applyAlignment="1" applyProtection="1" pivotButton="0" quotePrefix="0" xfId="0">
      <alignment horizontal="center"/>
      <protection locked="0" hidden="0"/>
    </xf>
    <xf numFmtId="169" fontId="0" fillId="7" borderId="0" applyAlignment="1" pivotButton="0" quotePrefix="0" xfId="2">
      <alignment horizontal="center" vertical="center"/>
    </xf>
    <xf numFmtId="169" fontId="0" fillId="7" borderId="29" applyAlignment="1" pivotButton="0" quotePrefix="0" xfId="2">
      <alignment horizontal="center" vertical="center"/>
    </xf>
    <xf numFmtId="0" fontId="2" fillId="0" borderId="71" applyAlignment="1" applyProtection="1" pivotButton="0" quotePrefix="0" xfId="0">
      <alignment vertical="center"/>
      <protection locked="0" hidden="0"/>
    </xf>
    <xf numFmtId="0" fontId="2" fillId="0" borderId="35" applyAlignment="1" applyProtection="1" pivotButton="0" quotePrefix="0" xfId="0">
      <alignment horizontal="left" vertical="center"/>
      <protection locked="0" hidden="0"/>
    </xf>
    <xf numFmtId="0" fontId="2" fillId="0" borderId="71" applyAlignment="1" applyProtection="1" pivotButton="0" quotePrefix="0" xfId="0">
      <alignment horizontal="left" vertical="center"/>
      <protection locked="0" hidden="0"/>
    </xf>
    <xf numFmtId="0" fontId="2" fillId="0" borderId="35" applyAlignment="1" applyProtection="1" pivotButton="0" quotePrefix="0" xfId="0">
      <alignment vertical="center"/>
      <protection locked="0" hidden="0"/>
    </xf>
    <xf numFmtId="0" fontId="2" fillId="0" borderId="34" applyAlignment="1" applyProtection="1" pivotButton="0" quotePrefix="0" xfId="0">
      <alignment vertical="center"/>
      <protection locked="0" hidden="0"/>
    </xf>
    <xf numFmtId="0" fontId="0" fillId="0" borderId="43" applyAlignment="1" applyProtection="1" pivotButton="0" quotePrefix="0" xfId="0">
      <alignment horizontal="left"/>
      <protection locked="0" hidden="0"/>
    </xf>
    <xf numFmtId="2" fontId="0" fillId="0" borderId="6" applyAlignment="1" applyProtection="1" pivotButton="0" quotePrefix="0" xfId="0">
      <alignment horizontal="right"/>
      <protection locked="0" hidden="0"/>
    </xf>
    <xf numFmtId="2" fontId="0" fillId="0" borderId="1" applyAlignment="1" applyProtection="1" pivotButton="0" quotePrefix="0" xfId="0">
      <alignment horizontal="right"/>
      <protection locked="0" hidden="0"/>
    </xf>
    <xf numFmtId="2" fontId="0" fillId="17" borderId="1" applyProtection="1" pivotButton="0" quotePrefix="0" xfId="0">
      <protection locked="0" hidden="0"/>
    </xf>
    <xf numFmtId="2" fontId="0" fillId="0" borderId="2" applyProtection="1" pivotButton="0" quotePrefix="0" xfId="0">
      <protection locked="0" hidden="0"/>
    </xf>
    <xf numFmtId="2" fontId="9" fillId="0" borderId="1" applyAlignment="1" applyProtection="1" pivotButton="0" quotePrefix="0" xfId="0">
      <alignment horizontal="right"/>
      <protection locked="0" hidden="0"/>
    </xf>
    <xf numFmtId="2" fontId="0" fillId="0" borderId="48" applyAlignment="1" applyProtection="1" pivotButton="0" quotePrefix="0" xfId="0">
      <alignment horizontal="right"/>
      <protection locked="0" hidden="0"/>
    </xf>
    <xf numFmtId="2" fontId="0" fillId="16" borderId="18" applyAlignment="1" applyProtection="1" pivotButton="0" quotePrefix="0" xfId="0">
      <alignment horizontal="left"/>
      <protection locked="0" hidden="0"/>
    </xf>
    <xf numFmtId="2" fontId="0" fillId="16" borderId="1" applyAlignment="1" applyProtection="1" pivotButton="0" quotePrefix="0" xfId="0">
      <alignment horizontal="left"/>
      <protection locked="0" hidden="0"/>
    </xf>
    <xf numFmtId="165" fontId="1" fillId="16" borderId="71" applyAlignment="1" applyProtection="1" pivotButton="0" quotePrefix="0" xfId="2">
      <alignment horizontal="center" vertical="center"/>
      <protection locked="0" hidden="0"/>
    </xf>
    <xf numFmtId="0" fontId="2" fillId="19" borderId="71" applyAlignment="1" pivotButton="0" quotePrefix="0" xfId="0">
      <alignment horizontal="center" vertical="center" wrapText="1"/>
    </xf>
    <xf numFmtId="0" fontId="2" fillId="19" borderId="67" applyAlignment="1" pivotButton="0" quotePrefix="0" xfId="0">
      <alignment horizontal="center" vertical="center" wrapText="1"/>
    </xf>
    <xf numFmtId="0" fontId="2" fillId="19" borderId="33" applyAlignment="1" pivotButton="0" quotePrefix="0" xfId="0">
      <alignment horizontal="center" vertical="center" wrapText="1"/>
    </xf>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0" fontId="0" fillId="6" borderId="20" applyAlignment="1" applyProtection="1" pivotButton="0" quotePrefix="0" xfId="0">
      <alignment horizontal="center" vertical="center"/>
      <protection locked="0" hidden="0"/>
    </xf>
    <xf numFmtId="0" fontId="0" fillId="6" borderId="14" applyAlignment="1" applyProtection="1" pivotButton="0" quotePrefix="0" xfId="0">
      <alignment horizontal="center" vertical="center"/>
      <protection locked="0" hidden="0"/>
    </xf>
    <xf numFmtId="0" fontId="0" fillId="6" borderId="13" applyAlignment="1" applyProtection="1" pivotButton="0" quotePrefix="0" xfId="0">
      <alignment horizontal="center" vertical="center"/>
      <protection locked="0" hidden="0"/>
    </xf>
    <xf numFmtId="0" fontId="0" fillId="19" borderId="19" applyAlignment="1" applyProtection="1" pivotButton="0" quotePrefix="0" xfId="0">
      <alignment vertical="center"/>
      <protection locked="0" hidden="0"/>
    </xf>
    <xf numFmtId="0" fontId="0" fillId="13" borderId="21" applyAlignment="1" applyProtection="1" pivotButton="0" quotePrefix="0" xfId="0">
      <alignment horizontal="center" wrapText="1"/>
      <protection locked="0" hidden="0"/>
    </xf>
    <xf numFmtId="0" fontId="0" fillId="13" borderId="36" applyAlignment="1" applyProtection="1" pivotButton="0" quotePrefix="0" xfId="0">
      <alignment horizontal="center" wrapText="1"/>
      <protection locked="0" hidden="0"/>
    </xf>
    <xf numFmtId="0" fontId="0" fillId="13" borderId="56" applyAlignment="1" applyProtection="1" pivotButton="0" quotePrefix="0" xfId="0">
      <alignment horizontal="center" wrapText="1"/>
      <protection locked="0" hidden="0"/>
    </xf>
    <xf numFmtId="0" fontId="4" fillId="19" borderId="38" applyAlignment="1" pivotButton="0" quotePrefix="0" xfId="0">
      <alignment wrapText="1"/>
    </xf>
    <xf numFmtId="0" fontId="0" fillId="7" borderId="39" applyAlignment="1" pivotButton="0" quotePrefix="0" xfId="0">
      <alignment wrapText="1"/>
    </xf>
    <xf numFmtId="0" fontId="4" fillId="7" borderId="7" applyAlignment="1" pivotButton="0" quotePrefix="0" xfId="0">
      <alignment wrapText="1"/>
    </xf>
    <xf numFmtId="0" fontId="9" fillId="0" borderId="32" applyAlignment="1" pivotButton="0" quotePrefix="0" xfId="0">
      <alignment horizontal="left" vertical="center" wrapText="1"/>
    </xf>
    <xf numFmtId="0" fontId="7" fillId="0" borderId="19" applyAlignment="1" pivotButton="0" quotePrefix="0" xfId="0">
      <alignment horizontal="left" vertical="top" wrapText="1"/>
    </xf>
    <xf numFmtId="0" fontId="32" fillId="0" borderId="0" pivotButton="0" quotePrefix="0" xfId="0"/>
    <xf numFmtId="0" fontId="0" fillId="0" borderId="51" applyAlignment="1" pivotButton="0" quotePrefix="0" xfId="0">
      <alignment horizontal="center" vertical="center" wrapText="1"/>
    </xf>
    <xf numFmtId="0" fontId="0" fillId="19" borderId="1" applyAlignment="1" pivotButton="0" quotePrefix="0" xfId="0">
      <alignment horizontal="left" vertical="center" wrapText="1"/>
    </xf>
    <xf numFmtId="2" fontId="0" fillId="20" borderId="1" applyProtection="1" pivotButton="0" quotePrefix="0" xfId="0">
      <protection locked="0" hidden="0"/>
    </xf>
    <xf numFmtId="0" fontId="2" fillId="0" borderId="71" applyAlignment="1" applyProtection="1" pivotButton="0" quotePrefix="0" xfId="0">
      <alignment horizontal="center" vertical="center"/>
      <protection locked="0" hidden="0"/>
    </xf>
    <xf numFmtId="2" fontId="0" fillId="20" borderId="2" applyProtection="1" pivotButton="0" quotePrefix="0" xfId="0">
      <protection locked="0" hidden="0"/>
    </xf>
    <xf numFmtId="2" fontId="0" fillId="16" borderId="2" applyAlignment="1" applyProtection="1" pivotButton="0" quotePrefix="0" xfId="0">
      <alignment horizontal="left"/>
      <protection locked="0" hidden="0"/>
    </xf>
    <xf numFmtId="0" fontId="0" fillId="0" borderId="40" pivotButton="0" quotePrefix="0" xfId="0"/>
    <xf numFmtId="0" fontId="0" fillId="0" borderId="4" pivotButton="0" quotePrefix="0" xfId="0"/>
    <xf numFmtId="0" fontId="0" fillId="0" borderId="8" applyAlignment="1" applyProtection="1" pivotButton="0" quotePrefix="0" xfId="0">
      <alignment horizontal="left"/>
      <protection locked="0" hidden="0"/>
    </xf>
    <xf numFmtId="0" fontId="0" fillId="0" borderId="1" applyAlignment="1" applyProtection="1" pivotButton="0" quotePrefix="0" xfId="0">
      <alignment horizontal="left"/>
      <protection locked="0" hidden="0"/>
    </xf>
    <xf numFmtId="2" fontId="0" fillId="16" borderId="39" applyAlignment="1" applyProtection="1" pivotButton="0" quotePrefix="0" xfId="0">
      <alignment horizontal="left"/>
      <protection locked="0" hidden="0"/>
    </xf>
    <xf numFmtId="2" fontId="0" fillId="16" borderId="48" applyAlignment="1" applyProtection="1" pivotButton="0" quotePrefix="0" xfId="0">
      <alignment horizontal="left"/>
      <protection locked="0" hidden="0"/>
    </xf>
    <xf numFmtId="2" fontId="0" fillId="16" borderId="46" applyAlignment="1" applyProtection="1" pivotButton="0" quotePrefix="0" xfId="0">
      <alignment horizontal="left"/>
      <protection locked="0" hidden="0"/>
    </xf>
    <xf numFmtId="0" fontId="6" fillId="6" borderId="14" applyAlignment="1" applyProtection="1" pivotButton="0" quotePrefix="0" xfId="3">
      <alignment vertical="top"/>
      <protection locked="0" hidden="0"/>
    </xf>
    <xf numFmtId="9" fontId="0" fillId="13" borderId="14" applyAlignment="1" pivotButton="0" quotePrefix="0" xfId="1">
      <alignment horizontal="right"/>
    </xf>
    <xf numFmtId="9" fontId="0" fillId="13" borderId="44" applyAlignment="1" pivotButton="0" quotePrefix="0" xfId="1">
      <alignment horizontal="right"/>
    </xf>
    <xf numFmtId="0" fontId="0" fillId="0" borderId="18" applyProtection="1" pivotButton="0" quotePrefix="0" xfId="0">
      <protection locked="0" hidden="0"/>
    </xf>
    <xf numFmtId="0" fontId="0" fillId="0" borderId="30" applyProtection="1" pivotButton="0" quotePrefix="0" xfId="0">
      <protection locked="0" hidden="0"/>
    </xf>
    <xf numFmtId="0" fontId="0" fillId="0" borderId="19" applyProtection="1" pivotButton="0" quotePrefix="0" xfId="0">
      <protection locked="0" hidden="0"/>
    </xf>
    <xf numFmtId="0" fontId="0" fillId="0" borderId="32" applyProtection="1" pivotButton="0" quotePrefix="0" xfId="0">
      <protection locked="0" hidden="0"/>
    </xf>
    <xf numFmtId="169" fontId="0" fillId="7" borderId="41" pivotButton="0" quotePrefix="0" xfId="0"/>
    <xf numFmtId="0" fontId="0" fillId="7" borderId="40" pivotButton="0" quotePrefix="0" xfId="0"/>
    <xf numFmtId="169" fontId="0" fillId="7" borderId="43" pivotButton="0" quotePrefix="0" xfId="0"/>
    <xf numFmtId="0" fontId="0" fillId="7" borderId="0" applyAlignment="1" pivotButton="0" quotePrefix="0" xfId="0">
      <alignment wrapText="1"/>
    </xf>
    <xf numFmtId="0" fontId="2" fillId="0" borderId="91" applyAlignment="1" pivotButton="0" quotePrefix="0" xfId="0">
      <alignment horizontal="center" vertical="center" wrapText="1"/>
    </xf>
    <xf numFmtId="0" fontId="2" fillId="0" borderId="42" applyAlignment="1" pivotButton="0" quotePrefix="0" xfId="0">
      <alignment horizontal="center" vertical="center" wrapText="1"/>
    </xf>
    <xf numFmtId="0" fontId="0" fillId="6" borderId="9" applyProtection="1" pivotButton="0" quotePrefix="0" xfId="0">
      <protection locked="0" hidden="0"/>
    </xf>
    <xf numFmtId="0" fontId="0" fillId="6" borderId="11" applyProtection="1" pivotButton="0" quotePrefix="0" xfId="0">
      <protection locked="0" hidden="0"/>
    </xf>
    <xf numFmtId="0" fontId="0" fillId="6" borderId="14" applyProtection="1" pivotButton="0" quotePrefix="0" xfId="0">
      <protection locked="0" hidden="0"/>
    </xf>
    <xf numFmtId="0" fontId="0" fillId="6" borderId="1" applyProtection="1" pivotButton="0" quotePrefix="0" xfId="0">
      <protection locked="0" hidden="0"/>
    </xf>
    <xf numFmtId="0" fontId="0" fillId="6" borderId="48" applyProtection="1" pivotButton="0" quotePrefix="0" xfId="0">
      <protection locked="0" hidden="0"/>
    </xf>
    <xf numFmtId="0" fontId="0" fillId="6" borderId="24" applyProtection="1" pivotButton="0" quotePrefix="0" xfId="0">
      <protection locked="0" hidden="0"/>
    </xf>
    <xf numFmtId="0" fontId="0" fillId="6" borderId="4" applyProtection="1" pivotButton="0" quotePrefix="0" xfId="0">
      <protection locked="0" hidden="0"/>
    </xf>
    <xf numFmtId="0" fontId="0" fillId="6" borderId="13" applyProtection="1" pivotButton="0" quotePrefix="0" xfId="0">
      <protection locked="0" hidden="0"/>
    </xf>
    <xf numFmtId="0" fontId="6" fillId="7" borderId="0" pivotButton="0" quotePrefix="0" xfId="3"/>
    <xf numFmtId="0" fontId="2" fillId="7" borderId="54" pivotButton="0" quotePrefix="0" xfId="0"/>
    <xf numFmtId="0" fontId="0" fillId="0" borderId="15" pivotButton="0" quotePrefix="0" xfId="0"/>
    <xf numFmtId="0" fontId="0" fillId="0" borderId="52" pivotButton="0" quotePrefix="0" xfId="0"/>
    <xf numFmtId="0" fontId="2" fillId="0" borderId="0" applyAlignment="1" pivotButton="0" quotePrefix="0" xfId="0">
      <alignment wrapText="1"/>
    </xf>
    <xf numFmtId="0" fontId="9" fillId="0" borderId="0" applyAlignment="1" pivotButton="0" quotePrefix="0" xfId="0">
      <alignment wrapText="1"/>
    </xf>
    <xf numFmtId="0" fontId="0" fillId="0" borderId="13" applyAlignment="1" pivotButton="0" quotePrefix="0" xfId="0">
      <alignment horizontal="left" vertical="top" wrapText="1"/>
    </xf>
    <xf numFmtId="0" fontId="10" fillId="0" borderId="2" applyAlignment="1" pivotButton="0" quotePrefix="0" xfId="0">
      <alignment horizontal="center" vertical="center" wrapText="1"/>
    </xf>
    <xf numFmtId="0" fontId="10" fillId="0" borderId="1" applyAlignment="1" pivotButton="0" quotePrefix="0" xfId="3">
      <alignment horizontal="center" vertical="center" wrapText="1"/>
    </xf>
    <xf numFmtId="0" fontId="0" fillId="0" borderId="26" pivotButton="0" quotePrefix="0" xfId="0"/>
    <xf numFmtId="0" fontId="10" fillId="0" borderId="39" applyAlignment="1" pivotButton="0" quotePrefix="0" xfId="0">
      <alignment horizontal="center" vertical="center" wrapText="1"/>
    </xf>
    <xf numFmtId="0" fontId="10" fillId="0" borderId="48" applyAlignment="1" pivotButton="0" quotePrefix="0" xfId="0">
      <alignment horizontal="center" vertical="center" wrapText="1"/>
    </xf>
    <xf numFmtId="0" fontId="0" fillId="7" borderId="26" pivotButton="0" quotePrefix="0" xfId="0"/>
    <xf numFmtId="0" fontId="0" fillId="7" borderId="56" pivotButton="0" quotePrefix="0" xfId="0"/>
    <xf numFmtId="0" fontId="0" fillId="7" borderId="67" pivotButton="0" quotePrefix="0" xfId="0"/>
    <xf numFmtId="0" fontId="0" fillId="7" borderId="92" pivotButton="0" quotePrefix="0" xfId="0"/>
    <xf numFmtId="0" fontId="0" fillId="7" borderId="74" pivotButton="0" quotePrefix="0" xfId="0"/>
    <xf numFmtId="0" fontId="40" fillId="0" borderId="1" applyAlignment="1" pivotButton="0" quotePrefix="0" xfId="3">
      <alignment horizontal="center" vertical="center" wrapText="1"/>
    </xf>
    <xf numFmtId="0" fontId="40" fillId="0" borderId="48" applyAlignment="1" pivotButton="0" quotePrefix="0" xfId="3">
      <alignment horizontal="center" vertical="center" wrapText="1"/>
    </xf>
    <xf numFmtId="0" fontId="40" fillId="0" borderId="2" applyAlignment="1" pivotButton="0" quotePrefix="0" xfId="3">
      <alignment horizontal="center" vertical="center" wrapText="1"/>
    </xf>
    <xf numFmtId="0" fontId="40" fillId="0" borderId="1" applyAlignment="1" pivotButton="0" quotePrefix="0" xfId="3">
      <alignment horizontal="center" vertical="center" wrapText="1"/>
    </xf>
    <xf numFmtId="0" fontId="40" fillId="0" borderId="2" applyAlignment="1" pivotButton="0" quotePrefix="0" xfId="3">
      <alignment horizontal="center" vertical="center" wrapText="1"/>
    </xf>
    <xf numFmtId="0" fontId="40" fillId="0" borderId="51" applyAlignment="1" pivotButton="0" quotePrefix="0" xfId="3">
      <alignment horizontal="center" vertical="center" wrapText="1"/>
    </xf>
    <xf numFmtId="0" fontId="40" fillId="0" borderId="1" applyAlignment="1" pivotButton="0" quotePrefix="0" xfId="3">
      <alignment horizontal="center" vertical="center"/>
    </xf>
    <xf numFmtId="0" fontId="40" fillId="0" borderId="11" applyAlignment="1" pivotButton="0" quotePrefix="0" xfId="3">
      <alignment horizontal="center" vertical="center"/>
    </xf>
    <xf numFmtId="0" fontId="40" fillId="0" borderId="11" applyAlignment="1" pivotButton="0" quotePrefix="0" xfId="3">
      <alignment horizontal="center" vertical="center" wrapText="1"/>
    </xf>
    <xf numFmtId="0" fontId="40" fillId="0" borderId="5" applyAlignment="1" pivotButton="0" quotePrefix="0" xfId="3">
      <alignment horizontal="center" vertical="center" wrapText="1"/>
    </xf>
    <xf numFmtId="0" fontId="40" fillId="0" borderId="47" applyAlignment="1" pivotButton="0" quotePrefix="0" xfId="3">
      <alignment horizontal="center" vertical="center" wrapText="1"/>
    </xf>
    <xf numFmtId="0" fontId="40" fillId="0" borderId="53" applyAlignment="1" pivotButton="0" quotePrefix="0" xfId="3">
      <alignment horizontal="center" vertical="center" wrapText="1"/>
    </xf>
    <xf numFmtId="0" fontId="41" fillId="0" borderId="1" applyAlignment="1" pivotButton="0" quotePrefix="0" xfId="3">
      <alignment horizontal="center" vertical="center" wrapText="1"/>
    </xf>
    <xf numFmtId="0" fontId="40" fillId="0" borderId="46" applyAlignment="1" pivotButton="0" quotePrefix="0" xfId="3">
      <alignment horizontal="center" vertical="center" wrapText="1"/>
    </xf>
    <xf numFmtId="0" fontId="40" fillId="0" borderId="11" applyAlignment="1" pivotButton="0" quotePrefix="0" xfId="3">
      <alignment horizontal="center" vertical="center" wrapText="1"/>
    </xf>
    <xf numFmtId="0" fontId="4" fillId="0" borderId="1" applyAlignment="1" pivotButton="0" quotePrefix="0" xfId="0">
      <alignment horizontal="center" vertical="center" wrapText="1"/>
    </xf>
    <xf numFmtId="0" fontId="4" fillId="7" borderId="1" applyAlignment="1" pivotButton="0" quotePrefix="0" xfId="0">
      <alignment horizontal="center" vertical="center" wrapText="1"/>
    </xf>
    <xf numFmtId="0" fontId="2" fillId="0" borderId="1" applyAlignment="1" applyProtection="1" pivotButton="0" quotePrefix="0" xfId="0">
      <alignment horizontal="center" wrapText="1"/>
      <protection locked="0" hidden="0"/>
    </xf>
    <xf numFmtId="0" fontId="9" fillId="0" borderId="7" applyAlignment="1" pivotButton="0" quotePrefix="0" xfId="0">
      <alignment horizontal="left" vertical="center" wrapText="1"/>
    </xf>
    <xf numFmtId="0" fontId="9" fillId="0" borderId="18" applyAlignment="1" pivotButton="0" quotePrefix="0" xfId="3">
      <alignment horizontal="left" wrapText="1"/>
    </xf>
    <xf numFmtId="2" fontId="0" fillId="6" borderId="1" applyAlignment="1" applyProtection="1" pivotButton="0" quotePrefix="0" xfId="0">
      <alignment horizontal="right" vertical="center"/>
      <protection locked="0" hidden="0"/>
    </xf>
    <xf numFmtId="2" fontId="0" fillId="13" borderId="20" applyAlignment="1" applyProtection="1" pivotButton="0" quotePrefix="0" xfId="0">
      <alignment horizontal="right" vertical="center"/>
      <protection locked="0" hidden="0"/>
    </xf>
    <xf numFmtId="2" fontId="0" fillId="13" borderId="6" applyAlignment="1" pivotButton="0" quotePrefix="0" xfId="2">
      <alignment horizontal="right" vertical="center"/>
    </xf>
    <xf numFmtId="2" fontId="0" fillId="13" borderId="43" applyAlignment="1" pivotButton="0" quotePrefix="0" xfId="2">
      <alignment horizontal="right" vertical="center"/>
    </xf>
    <xf numFmtId="2" fontId="0" fillId="13" borderId="20" applyAlignment="1" pivotButton="0" quotePrefix="0" xfId="2">
      <alignment horizontal="right" vertical="center"/>
    </xf>
    <xf numFmtId="2" fontId="0" fillId="6" borderId="1" applyAlignment="1" applyProtection="1" pivotButton="0" quotePrefix="0" xfId="0">
      <alignment horizontal="right"/>
      <protection locked="0" hidden="0"/>
    </xf>
    <xf numFmtId="2" fontId="0" fillId="13" borderId="20" applyAlignment="1" pivotButton="0" quotePrefix="0" xfId="0">
      <alignment horizontal="right" vertical="center"/>
    </xf>
    <xf numFmtId="2" fontId="0" fillId="6" borderId="11" applyAlignment="1" applyProtection="1" pivotButton="0" quotePrefix="0" xfId="0">
      <alignment horizontal="right"/>
      <protection locked="0" hidden="0"/>
    </xf>
    <xf numFmtId="2" fontId="0" fillId="6" borderId="20" applyAlignment="1" applyProtection="1" pivotButton="0" quotePrefix="0" xfId="0">
      <alignment horizontal="right"/>
      <protection locked="0" hidden="0"/>
    </xf>
    <xf numFmtId="2" fontId="0" fillId="6" borderId="14"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2" fontId="0" fillId="6" borderId="44" applyAlignment="1" applyProtection="1" pivotButton="0" quotePrefix="0" xfId="0">
      <alignment horizontal="right"/>
      <protection locked="0" hidden="0"/>
    </xf>
    <xf numFmtId="2" fontId="0" fillId="6" borderId="51" applyAlignment="1" applyProtection="1" pivotButton="0" quotePrefix="0" xfId="0">
      <alignment horizontal="right"/>
      <protection locked="0" hidden="0"/>
    </xf>
    <xf numFmtId="2" fontId="0" fillId="0" borderId="11" applyAlignment="1" applyProtection="1" pivotButton="0" quotePrefix="0" xfId="0">
      <alignment horizontal="right" vertical="center"/>
      <protection locked="0" hidden="0"/>
    </xf>
    <xf numFmtId="2" fontId="0" fillId="0" borderId="14" applyAlignment="1" applyProtection="1" pivotButton="0" quotePrefix="0" xfId="0">
      <alignment horizontal="right" vertical="center" wrapText="1"/>
      <protection locked="0" hidden="0"/>
    </xf>
    <xf numFmtId="2" fontId="0" fillId="0" borderId="1" applyAlignment="1" applyProtection="1" pivotButton="0" quotePrefix="0" xfId="0">
      <alignment horizontal="right" vertical="center" wrapText="1"/>
      <protection locked="0" hidden="0"/>
    </xf>
    <xf numFmtId="2" fontId="0" fillId="0" borderId="5" applyAlignment="1" applyProtection="1" pivotButton="0" quotePrefix="0" xfId="0">
      <alignment horizontal="right" vertical="center" wrapText="1"/>
      <protection locked="0" hidden="0"/>
    </xf>
    <xf numFmtId="2" fontId="0" fillId="13" borderId="51" applyAlignment="1" pivotButton="0" quotePrefix="0" xfId="0">
      <alignment horizontal="right" vertical="center"/>
    </xf>
    <xf numFmtId="2" fontId="0" fillId="0" borderId="1" applyAlignment="1" applyProtection="1" pivotButton="0" quotePrefix="0" xfId="0">
      <alignment horizontal="right" vertical="center"/>
      <protection locked="0" hidden="0"/>
    </xf>
    <xf numFmtId="2" fontId="0" fillId="13" borderId="11" applyAlignment="1" pivotButton="0" quotePrefix="0" xfId="0">
      <alignment horizontal="right" vertical="center"/>
    </xf>
    <xf numFmtId="2" fontId="0" fillId="0" borderId="20" applyAlignment="1" applyProtection="1" pivotButton="0" quotePrefix="0" xfId="0">
      <alignment horizontal="right"/>
      <protection locked="0" hidden="0"/>
    </xf>
    <xf numFmtId="2" fontId="0" fillId="13" borderId="14" applyAlignment="1" pivotButton="0" quotePrefix="0" xfId="0">
      <alignment horizontal="right" vertical="center"/>
    </xf>
    <xf numFmtId="2" fontId="0" fillId="0" borderId="6" applyAlignment="1" applyProtection="1" pivotButton="0" quotePrefix="0" xfId="0">
      <alignment horizontal="right" vertical="center"/>
      <protection locked="0" hidden="0"/>
    </xf>
    <xf numFmtId="2" fontId="0" fillId="13" borderId="44" applyAlignment="1" pivotButton="0" quotePrefix="0" xfId="0">
      <alignment horizontal="right" vertical="center"/>
    </xf>
    <xf numFmtId="2" fontId="0" fillId="0" borderId="20" applyAlignment="1" applyProtection="1" pivotButton="0" quotePrefix="0" xfId="0">
      <alignment horizontal="right" vertical="center"/>
      <protection locked="0" hidden="0"/>
    </xf>
    <xf numFmtId="0" fontId="0" fillId="13" borderId="14" applyAlignment="1" pivotButton="0" quotePrefix="0" xfId="0">
      <alignment horizontal="right" vertical="center"/>
    </xf>
    <xf numFmtId="2" fontId="0" fillId="6" borderId="11" applyAlignment="1" applyProtection="1" pivotButton="0" quotePrefix="0" xfId="0">
      <alignment horizontal="right" vertical="center"/>
      <protection locked="0" hidden="0"/>
    </xf>
    <xf numFmtId="2" fontId="0" fillId="6" borderId="51" applyAlignment="1" applyProtection="1" pivotButton="0" quotePrefix="0" xfId="0">
      <alignment horizontal="right" vertical="center"/>
      <protection locked="0" hidden="0"/>
    </xf>
    <xf numFmtId="2" fontId="0" fillId="6" borderId="9" applyAlignment="1" applyProtection="1" pivotButton="0" quotePrefix="0" xfId="0">
      <alignment horizontal="right" vertical="center"/>
      <protection locked="0" hidden="0"/>
    </xf>
    <xf numFmtId="2" fontId="0" fillId="6" borderId="58" applyAlignment="1" applyProtection="1" pivotButton="0" quotePrefix="0" xfId="0">
      <alignment horizontal="right" vertical="center"/>
      <protection locked="0" hidden="0"/>
    </xf>
    <xf numFmtId="2" fontId="0" fillId="6" borderId="44" applyAlignment="1" applyProtection="1" pivotButton="0" quotePrefix="0" xfId="0">
      <alignment horizontal="right" vertical="center"/>
      <protection locked="0" hidden="0"/>
    </xf>
    <xf numFmtId="2" fontId="0" fillId="6" borderId="14" applyAlignment="1" applyProtection="1" pivotButton="0" quotePrefix="0" xfId="0">
      <alignment horizontal="right" vertical="center"/>
      <protection locked="0" hidden="0"/>
    </xf>
    <xf numFmtId="2" fontId="0" fillId="13" borderId="58" applyAlignment="1" pivotButton="0" quotePrefix="0" xfId="0">
      <alignment horizontal="right" vertical="center" wrapText="1"/>
    </xf>
    <xf numFmtId="9" fontId="0" fillId="19" borderId="11" applyAlignment="1" pivotButton="0" quotePrefix="0" xfId="1">
      <alignment horizontal="right"/>
    </xf>
    <xf numFmtId="0" fontId="2" fillId="0" borderId="1" applyAlignment="1" pivotButton="0" quotePrefix="0" xfId="0">
      <alignment horizontal="center" vertical="center" wrapText="1"/>
    </xf>
    <xf numFmtId="0" fontId="9" fillId="6" borderId="11" applyAlignment="1" applyProtection="1" pivotButton="0" quotePrefix="0" xfId="3">
      <alignment horizontal="left" vertical="top" wrapText="1"/>
      <protection locked="0" hidden="0"/>
    </xf>
    <xf numFmtId="2" fontId="9" fillId="6" borderId="11" applyAlignment="1" applyProtection="1" pivotButton="0" quotePrefix="0" xfId="3">
      <alignment horizontal="right" vertical="top"/>
      <protection locked="0" hidden="0"/>
    </xf>
    <xf numFmtId="0" fontId="1" fillId="6" borderId="14" applyAlignment="1" applyProtection="1" pivotButton="0" quotePrefix="0" xfId="0">
      <alignment horizontal="left" vertical="top"/>
      <protection locked="0" hidden="0"/>
    </xf>
    <xf numFmtId="2" fontId="0" fillId="13" borderId="11" applyAlignment="1" pivotButton="0" quotePrefix="0" xfId="2">
      <alignment horizontal="right"/>
    </xf>
    <xf numFmtId="2" fontId="0" fillId="13" borderId="14" applyAlignment="1" pivotButton="0" quotePrefix="0" xfId="2">
      <alignment horizontal="right"/>
    </xf>
    <xf numFmtId="2" fontId="0" fillId="17" borderId="6" pivotButton="0" quotePrefix="0" xfId="0"/>
    <xf numFmtId="2" fontId="0" fillId="17" borderId="43" pivotButton="0" quotePrefix="0" xfId="0"/>
    <xf numFmtId="2" fontId="0" fillId="17" borderId="2" pivotButton="0" quotePrefix="0" xfId="0"/>
    <xf numFmtId="2" fontId="21" fillId="17" borderId="2" applyAlignment="1" pivotButton="0" quotePrefix="0" xfId="0">
      <alignment horizontal="right"/>
    </xf>
    <xf numFmtId="2" fontId="0" fillId="17" borderId="1" pivotButton="0" quotePrefix="0" xfId="0"/>
    <xf numFmtId="2" fontId="2" fillId="17" borderId="2" pivotButton="0" quotePrefix="0" xfId="0"/>
    <xf numFmtId="2" fontId="0" fillId="17" borderId="48" pivotButton="0" quotePrefix="0" xfId="0"/>
    <xf numFmtId="2" fontId="0" fillId="17" borderId="46" pivotButton="0" quotePrefix="0" xfId="0"/>
    <xf numFmtId="0" fontId="2" fillId="0" borderId="71" applyAlignment="1" pivotButton="0" quotePrefix="0" xfId="0">
      <alignment horizontal="left" vertical="center"/>
    </xf>
    <xf numFmtId="0" fontId="0" fillId="7" borderId="26" applyAlignment="1" pivotButton="0" quotePrefix="0" xfId="0">
      <alignment horizontal="center"/>
    </xf>
    <xf numFmtId="2" fontId="0" fillId="20" borderId="11" applyAlignment="1" pivotButton="0" quotePrefix="0" xfId="0">
      <alignment horizontal="center"/>
    </xf>
    <xf numFmtId="0" fontId="0" fillId="0" borderId="26" applyAlignment="1" pivotButton="0" quotePrefix="0" xfId="0">
      <alignment horizontal="center"/>
    </xf>
    <xf numFmtId="0" fontId="9" fillId="7" borderId="52" applyAlignment="1" pivotButton="0" quotePrefix="1" xfId="3">
      <alignment horizontal="left"/>
    </xf>
    <xf numFmtId="0" fontId="6" fillId="7" borderId="5" applyAlignment="1" pivotButton="0" quotePrefix="1" xfId="3">
      <alignment horizontal="left"/>
    </xf>
    <xf numFmtId="0" fontId="6" fillId="7" borderId="47" applyAlignment="1" pivotButton="0" quotePrefix="1" xfId="3">
      <alignment horizontal="left"/>
    </xf>
    <xf numFmtId="0" fontId="0" fillId="13" borderId="0" applyAlignment="1" pivotButton="0" quotePrefix="0" xfId="0">
      <alignment wrapText="1"/>
    </xf>
    <xf numFmtId="0" fontId="0" fillId="5" borderId="0" applyAlignment="1" pivotButton="0" quotePrefix="0" xfId="0">
      <alignment wrapText="1"/>
    </xf>
    <xf numFmtId="0" fontId="8" fillId="0" borderId="1" applyAlignment="1" pivotButton="0" quotePrefix="0" xfId="0">
      <alignment horizontal="center" vertical="center" wrapText="1"/>
    </xf>
    <xf numFmtId="0" fontId="8" fillId="0" borderId="1" applyAlignment="1" pivotButton="0" quotePrefix="0" xfId="0">
      <alignment horizontal="center" vertical="center"/>
    </xf>
    <xf numFmtId="0" fontId="26" fillId="0" borderId="1" applyAlignment="1" pivotButton="0" quotePrefix="0" xfId="0">
      <alignment horizontal="center" vertical="center"/>
    </xf>
    <xf numFmtId="0" fontId="2" fillId="0" borderId="50" applyAlignment="1" pivotButton="0" quotePrefix="0" xfId="0">
      <alignment horizontal="center" vertical="center" wrapText="1"/>
    </xf>
    <xf numFmtId="0" fontId="2" fillId="0" borderId="50" applyAlignment="1" pivotButton="0" quotePrefix="0" xfId="0">
      <alignment horizontal="left" vertical="center"/>
    </xf>
    <xf numFmtId="0" fontId="2" fillId="0" borderId="55" applyAlignment="1" pivotButton="0" quotePrefix="0" xfId="0">
      <alignment horizontal="center" vertical="center" wrapText="1"/>
    </xf>
    <xf numFmtId="0" fontId="0" fillId="0" borderId="0" applyAlignment="1" pivotButton="0" quotePrefix="0" xfId="0">
      <alignment indent="1"/>
    </xf>
    <xf numFmtId="0" fontId="0" fillId="0" borderId="0" applyAlignment="1" pivotButton="0" quotePrefix="0" xfId="0">
      <alignment indent="3"/>
    </xf>
    <xf numFmtId="0" fontId="0" fillId="0" borderId="0" applyAlignment="1" pivotButton="0" quotePrefix="0" xfId="0">
      <alignment indent="2"/>
    </xf>
    <xf numFmtId="2" fontId="0" fillId="0" borderId="0" pivotButton="0" quotePrefix="0" xfId="0"/>
    <xf numFmtId="0" fontId="0" fillId="0" borderId="0" applyAlignment="1" pivotButton="0" quotePrefix="0" xfId="0">
      <alignment indent="4"/>
    </xf>
    <xf numFmtId="0" fontId="0" fillId="0" borderId="0" applyAlignment="1" pivotButton="0" quotePrefix="0" xfId="0">
      <alignment indent="5"/>
    </xf>
    <xf numFmtId="0" fontId="16" fillId="0" borderId="0" pivotButton="0" quotePrefix="0" xfId="0"/>
    <xf numFmtId="14" fontId="16" fillId="0" borderId="0" applyAlignment="1" pivotButton="0" quotePrefix="0" xfId="0">
      <alignment horizontal="left"/>
    </xf>
    <xf numFmtId="0" fontId="0" fillId="11" borderId="0" pivotButton="0" quotePrefix="0" xfId="0"/>
    <xf numFmtId="0" fontId="6" fillId="0" borderId="0" pivotButton="0" quotePrefix="0" xfId="3"/>
    <xf numFmtId="0" fontId="15" fillId="11" borderId="0" pivotButton="0" quotePrefix="0" xfId="0"/>
    <xf numFmtId="0" fontId="15" fillId="0" borderId="0" pivotButton="0" quotePrefix="0" xfId="0"/>
    <xf numFmtId="0" fontId="22" fillId="11" borderId="0" applyAlignment="1" pivotButton="0" quotePrefix="0" xfId="0">
      <alignment vertical="center" wrapText="1"/>
    </xf>
    <xf numFmtId="0" fontId="19" fillId="11" borderId="0" applyAlignment="1" pivotButton="0" quotePrefix="0" xfId="0">
      <alignment horizontal="left" vertical="center" wrapText="1"/>
    </xf>
    <xf numFmtId="0" fontId="27" fillId="11" borderId="46" pivotButton="0" quotePrefix="0" xfId="0"/>
    <xf numFmtId="0" fontId="18" fillId="0" borderId="5" pivotButton="0" quotePrefix="0" xfId="0"/>
    <xf numFmtId="0" fontId="18" fillId="0" borderId="53" pivotButton="0" quotePrefix="0" xfId="0"/>
    <xf numFmtId="0" fontId="18" fillId="0" borderId="0" pivotButton="0" quotePrefix="0" xfId="0"/>
    <xf numFmtId="0" fontId="18" fillId="11" borderId="0" applyAlignment="1" pivotButton="0" quotePrefix="0" xfId="0">
      <alignment vertical="center" wrapText="1"/>
    </xf>
    <xf numFmtId="0" fontId="18" fillId="11" borderId="0" applyAlignment="1" pivotButton="0" quotePrefix="0" xfId="0">
      <alignment vertical="top" wrapText="1"/>
    </xf>
    <xf numFmtId="0" fontId="0" fillId="0" borderId="0" applyAlignment="1" pivotButton="0" quotePrefix="0" xfId="0">
      <alignment vertical="top"/>
    </xf>
    <xf numFmtId="0" fontId="27" fillId="0" borderId="0" applyAlignment="1" pivotButton="0" quotePrefix="0" xfId="0">
      <alignment vertical="center"/>
    </xf>
    <xf numFmtId="0" fontId="27" fillId="21" borderId="2" applyAlignment="1" pivotButton="0" quotePrefix="0" xfId="0">
      <alignment horizontal="left" vertical="center"/>
    </xf>
    <xf numFmtId="0" fontId="14" fillId="0" borderId="0" applyAlignment="1" pivotButton="0" quotePrefix="0" xfId="0">
      <alignment horizontal="center" vertical="center"/>
    </xf>
    <xf numFmtId="0" fontId="27" fillId="12" borderId="2" applyAlignment="1" pivotButton="0" quotePrefix="0" xfId="0">
      <alignment horizontal="left" vertical="center"/>
    </xf>
    <xf numFmtId="0" fontId="18" fillId="0" borderId="0" applyAlignment="1" pivotButton="0" quotePrefix="0" xfId="0">
      <alignment vertical="center"/>
    </xf>
    <xf numFmtId="0" fontId="27" fillId="4" borderId="2" applyAlignment="1" pivotButton="0" quotePrefix="0" xfId="0">
      <alignment horizontal="left" vertical="center"/>
    </xf>
    <xf numFmtId="0" fontId="28" fillId="13" borderId="2" applyAlignment="1" pivotButton="0" quotePrefix="0" xfId="0">
      <alignment horizontal="left" vertical="center" wrapText="1"/>
    </xf>
    <xf numFmtId="0" fontId="18" fillId="0" borderId="0" applyAlignment="1" pivotButton="0" quotePrefix="0" xfId="0">
      <alignment vertical="center" wrapText="1"/>
    </xf>
    <xf numFmtId="0" fontId="28" fillId="19" borderId="2" applyAlignment="1" pivotButton="0" quotePrefix="0" xfId="0">
      <alignment horizontal="left" vertical="center" wrapText="1"/>
    </xf>
    <xf numFmtId="0" fontId="28" fillId="6" borderId="2" applyAlignment="1" pivotButton="0" quotePrefix="0" xfId="0">
      <alignment horizontal="left" vertical="center" wrapText="1"/>
    </xf>
    <xf numFmtId="0" fontId="27" fillId="10" borderId="2" applyAlignment="1" pivotButton="0" quotePrefix="0" xfId="0">
      <alignment horizontal="left" vertical="center" wrapText="1"/>
    </xf>
    <xf numFmtId="0" fontId="27" fillId="9" borderId="2" applyAlignment="1" pivotButton="0" quotePrefix="0" xfId="0">
      <alignment horizontal="left" vertical="center"/>
    </xf>
    <xf numFmtId="0" fontId="19" fillId="7" borderId="68" applyAlignment="1" pivotButton="0" quotePrefix="0" xfId="0">
      <alignment horizontal="left" vertical="center"/>
    </xf>
    <xf numFmtId="0" fontId="27" fillId="0" borderId="43" applyAlignment="1" pivotButton="0" quotePrefix="0" xfId="0">
      <alignment horizontal="left" vertical="center"/>
    </xf>
    <xf numFmtId="0" fontId="18" fillId="0" borderId="0" applyAlignment="1" pivotButton="0" quotePrefix="0" xfId="0">
      <alignment horizontal="left" vertical="center" wrapText="1"/>
    </xf>
    <xf numFmtId="0" fontId="0" fillId="7" borderId="28" pivotButton="0" quotePrefix="0" xfId="0"/>
    <xf numFmtId="0" fontId="35" fillId="0" borderId="42" applyAlignment="1" pivotButton="0" quotePrefix="0" xfId="0">
      <alignment horizontal="center"/>
    </xf>
    <xf numFmtId="0" fontId="36" fillId="7" borderId="25" applyAlignment="1" pivotButton="0" quotePrefix="0" xfId="0">
      <alignment horizontal="center"/>
    </xf>
    <xf numFmtId="0" fontId="2" fillId="7" borderId="11" applyAlignment="1" pivotButton="0" quotePrefix="0" xfId="0">
      <alignment horizontal="center" vertical="center"/>
    </xf>
    <xf numFmtId="0" fontId="0" fillId="7" borderId="30" applyAlignment="1" pivotButton="0" quotePrefix="0" xfId="0">
      <alignment horizontal="center" vertical="center"/>
    </xf>
    <xf numFmtId="0" fontId="35" fillId="0" borderId="51" applyAlignment="1" pivotButton="0" quotePrefix="0" xfId="0">
      <alignment horizontal="center" vertical="center"/>
    </xf>
    <xf numFmtId="0" fontId="7" fillId="7" borderId="39" pivotButton="0" quotePrefix="0" xfId="3"/>
    <xf numFmtId="0" fontId="2" fillId="6" borderId="51" applyAlignment="1" pivotButton="0" quotePrefix="0" xfId="0">
      <alignment horizontal="center" vertical="center"/>
    </xf>
    <xf numFmtId="0" fontId="6" fillId="7" borderId="90" applyAlignment="1" pivotButton="0" quotePrefix="1" xfId="3">
      <alignment wrapText="1"/>
    </xf>
    <xf numFmtId="0" fontId="2" fillId="7" borderId="85" applyAlignment="1" pivotButton="0" quotePrefix="0" xfId="0">
      <alignment horizontal="center" vertical="center"/>
    </xf>
    <xf numFmtId="0" fontId="6" fillId="7" borderId="30" applyAlignment="1" pivotButton="0" quotePrefix="1" xfId="3">
      <alignment wrapText="1"/>
    </xf>
    <xf numFmtId="0" fontId="38" fillId="7" borderId="25" applyAlignment="1" pivotButton="0" quotePrefix="0" xfId="0">
      <alignment wrapText="1"/>
    </xf>
    <xf numFmtId="0" fontId="2" fillId="6" borderId="85" applyAlignment="1" pivotButton="0" quotePrefix="0" xfId="0">
      <alignment horizontal="center" vertical="center"/>
    </xf>
    <xf numFmtId="0" fontId="6" fillId="7" borderId="25" applyAlignment="1" pivotButton="0" quotePrefix="0" xfId="3">
      <alignment wrapText="1"/>
    </xf>
    <xf numFmtId="0" fontId="6" fillId="7" borderId="25" applyAlignment="1" pivotButton="0" quotePrefix="1" xfId="3">
      <alignment wrapText="1"/>
    </xf>
    <xf numFmtId="0" fontId="7" fillId="7" borderId="39" applyAlignment="1" pivotButton="0" quotePrefix="0" xfId="3">
      <alignment wrapText="1"/>
    </xf>
    <xf numFmtId="0" fontId="6" fillId="7" borderId="90" applyAlignment="1" pivotButton="0" quotePrefix="0" xfId="3">
      <alignment wrapText="1"/>
    </xf>
    <xf numFmtId="0" fontId="2" fillId="0" borderId="85" applyAlignment="1" pivotButton="0" quotePrefix="0" xfId="0">
      <alignment horizontal="center" vertical="center"/>
    </xf>
    <xf numFmtId="0" fontId="2" fillId="7" borderId="44" applyAlignment="1" pivotButton="0" quotePrefix="0" xfId="0">
      <alignment horizontal="center" vertical="center"/>
    </xf>
    <xf numFmtId="0" fontId="7" fillId="7" borderId="25" applyAlignment="1" pivotButton="0" quotePrefix="0" xfId="3">
      <alignment wrapText="1"/>
    </xf>
    <xf numFmtId="0" fontId="6" fillId="7" borderId="49" applyAlignment="1" pivotButton="0" quotePrefix="1" xfId="3">
      <alignment wrapText="1"/>
    </xf>
    <xf numFmtId="0" fontId="7" fillId="7" borderId="25" applyAlignment="1" pivotButton="0" quotePrefix="1" xfId="3">
      <alignment wrapText="1"/>
    </xf>
    <xf numFmtId="0" fontId="6" fillId="7" borderId="45" applyAlignment="1" pivotButton="0" quotePrefix="1" xfId="3">
      <alignment wrapText="1"/>
    </xf>
    <xf numFmtId="0" fontId="2" fillId="7" borderId="58" applyAlignment="1" pivotButton="0" quotePrefix="0" xfId="0">
      <alignment horizontal="center" vertical="center"/>
    </xf>
    <xf numFmtId="0" fontId="0" fillId="7" borderId="49" pivotButton="0" quotePrefix="0" xfId="0"/>
    <xf numFmtId="0" fontId="0" fillId="7" borderId="10" pivotButton="0" quotePrefix="0" xfId="0"/>
    <xf numFmtId="0" fontId="9" fillId="7" borderId="10" pivotButton="0" quotePrefix="0" xfId="0"/>
    <xf numFmtId="0" fontId="0" fillId="7" borderId="52" pivotButton="0" quotePrefix="0" xfId="0"/>
    <xf numFmtId="0" fontId="0" fillId="19" borderId="56" applyAlignment="1" applyProtection="1" pivotButton="0" quotePrefix="0" xfId="0">
      <alignment horizontal="center" vertical="center" wrapText="1"/>
      <protection locked="0" hidden="0"/>
    </xf>
    <xf numFmtId="0" fontId="19" fillId="11" borderId="55" applyAlignment="1" pivotButton="0" quotePrefix="0" xfId="0">
      <alignment horizontal="left" wrapText="1"/>
    </xf>
    <xf numFmtId="0" fontId="19" fillId="11" borderId="0" applyAlignment="1" pivotButton="0" quotePrefix="0" xfId="0">
      <alignment horizontal="left" wrapText="1"/>
    </xf>
    <xf numFmtId="0" fontId="19" fillId="11" borderId="54" applyAlignment="1" pivotButton="0" quotePrefix="0" xfId="0">
      <alignment horizontal="left" wrapText="1"/>
    </xf>
    <xf numFmtId="0" fontId="19" fillId="11" borderId="43" applyAlignment="1" pivotButton="0" quotePrefix="0" xfId="0">
      <alignment horizontal="left" wrapText="1"/>
    </xf>
    <xf numFmtId="0" fontId="19" fillId="11" borderId="41" applyAlignment="1" pivotButton="0" quotePrefix="0" xfId="0">
      <alignment horizontal="left" wrapText="1"/>
    </xf>
    <xf numFmtId="0" fontId="19" fillId="11" borderId="40" applyAlignment="1" pivotButton="0" quotePrefix="0" xfId="0">
      <alignment horizontal="left" wrapText="1"/>
    </xf>
    <xf numFmtId="0" fontId="0" fillId="0" borderId="46" applyAlignment="1" pivotButton="0" quotePrefix="0" xfId="0">
      <alignment horizontal="center"/>
    </xf>
    <xf numFmtId="0" fontId="0" fillId="0" borderId="5" applyAlignment="1" pivotButton="0" quotePrefix="0" xfId="0">
      <alignment horizontal="center"/>
    </xf>
    <xf numFmtId="0" fontId="0" fillId="0" borderId="53" applyAlignment="1" pivotButton="0" quotePrefix="0" xfId="0">
      <alignment horizontal="center"/>
    </xf>
    <xf numFmtId="0" fontId="18" fillId="11" borderId="55" applyAlignment="1" pivotButton="0" quotePrefix="0" xfId="0">
      <alignment horizontal="left" vertical="center" wrapText="1"/>
    </xf>
    <xf numFmtId="0" fontId="18" fillId="11" borderId="0" applyAlignment="1" pivotButton="0" quotePrefix="0" xfId="0">
      <alignment horizontal="left" vertical="center" wrapText="1"/>
    </xf>
    <xf numFmtId="0" fontId="18" fillId="11" borderId="54" applyAlignment="1" pivotButton="0" quotePrefix="0" xfId="0">
      <alignment horizontal="left" vertical="center" wrapText="1"/>
    </xf>
    <xf numFmtId="0" fontId="18" fillId="11" borderId="55" applyAlignment="1" pivotButton="0" quotePrefix="0" xfId="0">
      <alignment horizontal="left" vertical="top" wrapText="1"/>
    </xf>
    <xf numFmtId="0" fontId="18" fillId="11" borderId="0" applyAlignment="1" pivotButton="0" quotePrefix="0" xfId="0">
      <alignment horizontal="left" vertical="top" wrapText="1"/>
    </xf>
    <xf numFmtId="0" fontId="18" fillId="11" borderId="54" applyAlignment="1" pivotButton="0" quotePrefix="0" xfId="0">
      <alignment horizontal="left" vertical="top" wrapText="1"/>
    </xf>
    <xf numFmtId="0" fontId="18" fillId="0" borderId="2" applyAlignment="1" pivotButton="0" quotePrefix="0" xfId="0">
      <alignment horizontal="left" vertical="center" wrapText="1"/>
    </xf>
    <xf numFmtId="0" fontId="18" fillId="0" borderId="3" applyAlignment="1" pivotButton="0" quotePrefix="0" xfId="0">
      <alignment horizontal="left" vertical="center" wrapText="1"/>
    </xf>
    <xf numFmtId="0" fontId="18" fillId="0" borderId="4" applyAlignment="1" pivotButton="0" quotePrefix="0" xfId="0">
      <alignment horizontal="left" vertical="center" wrapText="1"/>
    </xf>
    <xf numFmtId="0" fontId="18" fillId="0" borderId="2" applyAlignment="1" pivotButton="0" quotePrefix="0" xfId="0">
      <alignment horizontal="left" vertical="center"/>
    </xf>
    <xf numFmtId="0" fontId="18" fillId="0" borderId="3" applyAlignment="1" pivotButton="0" quotePrefix="0" xfId="0">
      <alignment horizontal="left" vertical="center"/>
    </xf>
    <xf numFmtId="0" fontId="18" fillId="0" borderId="4" applyAlignment="1" pivotButton="0" quotePrefix="0" xfId="0">
      <alignment horizontal="left" vertical="center"/>
    </xf>
    <xf numFmtId="0" fontId="19" fillId="11" borderId="2" applyAlignment="1" pivotButton="0" quotePrefix="0" xfId="0">
      <alignment horizontal="left" vertical="center" wrapText="1"/>
    </xf>
    <xf numFmtId="0" fontId="19" fillId="11" borderId="3" applyAlignment="1" pivotButton="0" quotePrefix="0" xfId="0">
      <alignment horizontal="left" vertical="center" wrapText="1"/>
    </xf>
    <xf numFmtId="0" fontId="19" fillId="11" borderId="4" applyAlignment="1" pivotButton="0" quotePrefix="0" xfId="0">
      <alignment horizontal="left" vertical="center" wrapText="1"/>
    </xf>
    <xf numFmtId="0" fontId="18" fillId="11" borderId="43" applyAlignment="1" pivotButton="0" quotePrefix="0" xfId="0">
      <alignment horizontal="left" vertical="top" wrapText="1"/>
    </xf>
    <xf numFmtId="0" fontId="18" fillId="11" borderId="41" applyAlignment="1" pivotButton="0" quotePrefix="0" xfId="0">
      <alignment horizontal="left" vertical="top" wrapText="1"/>
    </xf>
    <xf numFmtId="0" fontId="18" fillId="11" borderId="40" applyAlignment="1" pivotButton="0" quotePrefix="0" xfId="0">
      <alignment horizontal="left" vertical="top" wrapText="1"/>
    </xf>
    <xf numFmtId="0" fontId="40" fillId="0" borderId="18" applyAlignment="1" pivotButton="0" quotePrefix="0" xfId="3">
      <alignment horizontal="center"/>
    </xf>
    <xf numFmtId="0" fontId="40" fillId="0" borderId="11" applyAlignment="1" pivotButton="0" quotePrefix="0" xfId="3">
      <alignment horizontal="center"/>
    </xf>
    <xf numFmtId="0" fontId="4" fillId="19" borderId="18" applyAlignment="1" pivotButton="0" quotePrefix="0" xfId="0">
      <alignment horizontal="left" vertical="center"/>
    </xf>
    <xf numFmtId="0" fontId="4" fillId="19" borderId="1" applyAlignment="1" pivotButton="0" quotePrefix="0" xfId="0">
      <alignment horizontal="left" vertical="center"/>
    </xf>
    <xf numFmtId="0" fontId="0" fillId="19" borderId="1" applyAlignment="1" applyProtection="1" pivotButton="0" quotePrefix="0" xfId="0">
      <alignment horizontal="center" vertical="center"/>
      <protection locked="0" hidden="0"/>
    </xf>
    <xf numFmtId="0" fontId="0" fillId="19" borderId="11" applyAlignment="1" applyProtection="1" pivotButton="0" quotePrefix="0" xfId="0">
      <alignment horizontal="center" vertical="center"/>
      <protection locked="0" hidden="0"/>
    </xf>
    <xf numFmtId="0" fontId="2" fillId="4" borderId="28" applyAlignment="1" pivotButton="0" quotePrefix="0" xfId="0">
      <alignment horizontal="center" vertical="center" wrapText="1"/>
    </xf>
    <xf numFmtId="0" fontId="2" fillId="4" borderId="29" applyAlignment="1" pivotButton="0" quotePrefix="0" xfId="0">
      <alignment horizontal="center" vertical="center" wrapText="1"/>
    </xf>
    <xf numFmtId="0" fontId="2" fillId="4" borderId="31" applyAlignment="1" pivotButton="0" quotePrefix="0" xfId="0">
      <alignment horizontal="center" vertical="center" wrapText="1"/>
    </xf>
    <xf numFmtId="0" fontId="0" fillId="0" borderId="19" applyAlignment="1" pivotButton="0" quotePrefix="0" xfId="0">
      <alignment horizontal="left" vertical="center" wrapText="1"/>
    </xf>
    <xf numFmtId="0" fontId="0" fillId="0" borderId="20" applyAlignment="1" pivotButton="0" quotePrefix="0" xfId="0">
      <alignment horizontal="left" vertical="center" wrapText="1"/>
    </xf>
    <xf numFmtId="0" fontId="0" fillId="6" borderId="2" applyAlignment="1" applyProtection="1" pivotButton="0" quotePrefix="0" xfId="0">
      <alignment horizontal="left" vertical="center" wrapText="1"/>
      <protection locked="0" hidden="0"/>
    </xf>
    <xf numFmtId="0" fontId="0" fillId="6" borderId="3" applyAlignment="1" applyProtection="1" pivotButton="0" quotePrefix="0" xfId="0">
      <alignment horizontal="left" vertical="center" wrapText="1"/>
      <protection locked="0" hidden="0"/>
    </xf>
    <xf numFmtId="0" fontId="0" fillId="6" borderId="21" applyAlignment="1" applyProtection="1" pivotButton="0" quotePrefix="0" xfId="0">
      <alignment horizontal="left" vertical="center" wrapText="1"/>
      <protection locked="0" hidden="0"/>
    </xf>
    <xf numFmtId="0" fontId="0" fillId="6" borderId="37" applyAlignment="1" applyProtection="1" pivotButton="0" quotePrefix="0" xfId="0">
      <alignment horizontal="left" vertical="center" wrapText="1"/>
      <protection locked="0" hidden="0"/>
    </xf>
    <xf numFmtId="0" fontId="0" fillId="6" borderId="27" applyAlignment="1" applyProtection="1" pivotButton="0" quotePrefix="0" xfId="0">
      <alignment horizontal="left" vertical="center" wrapText="1"/>
      <protection locked="0" hidden="0"/>
    </xf>
    <xf numFmtId="0" fontId="0" fillId="6" borderId="36" applyAlignment="1" applyProtection="1" pivotButton="0" quotePrefix="0" xfId="0">
      <alignment horizontal="left" vertical="center" wrapText="1"/>
      <protection locked="0" hidden="0"/>
    </xf>
    <xf numFmtId="0" fontId="2" fillId="4" borderId="15" applyAlignment="1" pivotButton="0" quotePrefix="0" xfId="0">
      <alignment horizontal="center" vertical="center" wrapText="1"/>
    </xf>
    <xf numFmtId="0" fontId="2" fillId="4" borderId="16" applyAlignment="1" pivotButton="0" quotePrefix="0" xfId="0">
      <alignment horizontal="center" vertical="center" wrapText="1"/>
    </xf>
    <xf numFmtId="0" fontId="2" fillId="4" borderId="17" applyAlignment="1" pivotButton="0" quotePrefix="0" xfId="0">
      <alignment horizontal="center" vertical="center" wrapText="1"/>
    </xf>
    <xf numFmtId="0" fontId="0" fillId="0" borderId="18" applyAlignment="1" pivotButton="0" quotePrefix="0" xfId="0">
      <alignment horizontal="left" vertical="center" wrapText="1"/>
    </xf>
    <xf numFmtId="0" fontId="0" fillId="0" borderId="1" applyAlignment="1" pivotButton="0" quotePrefix="0" xfId="0">
      <alignment horizontal="left" vertical="center" wrapText="1"/>
    </xf>
    <xf numFmtId="0" fontId="0" fillId="0" borderId="10" applyAlignment="1" pivotButton="0" quotePrefix="0" xfId="0">
      <alignment horizontal="left" vertical="center" wrapText="1"/>
    </xf>
    <xf numFmtId="0" fontId="0" fillId="0" borderId="4" applyAlignment="1" pivotButton="0" quotePrefix="0" xfId="0">
      <alignment horizontal="left" vertical="center" wrapText="1"/>
    </xf>
    <xf numFmtId="0" fontId="2" fillId="0" borderId="0" applyAlignment="1" pivotButton="0" quotePrefix="0" xfId="0">
      <alignment horizontal="center" vertical="center" wrapText="1"/>
    </xf>
    <xf numFmtId="0" fontId="2" fillId="3" borderId="15" applyAlignment="1" pivotButton="0" quotePrefix="0" xfId="0">
      <alignment horizontal="center"/>
    </xf>
    <xf numFmtId="0" fontId="2" fillId="3" borderId="16" applyAlignment="1" pivotButton="0" quotePrefix="0" xfId="0">
      <alignment horizontal="center"/>
    </xf>
    <xf numFmtId="0" fontId="2" fillId="3" borderId="17" applyAlignment="1" pivotButton="0" quotePrefix="0" xfId="0">
      <alignment horizontal="center"/>
    </xf>
    <xf numFmtId="0" fontId="0" fillId="0" borderId="18" applyAlignment="1" pivotButton="0" quotePrefix="0" xfId="0">
      <alignment vertical="center" wrapText="1"/>
    </xf>
    <xf numFmtId="0" fontId="0" fillId="0" borderId="1" applyAlignment="1" pivotButton="0" quotePrefix="0" xfId="0">
      <alignment vertical="center" wrapText="1"/>
    </xf>
    <xf numFmtId="0" fontId="4" fillId="19" borderId="39" applyAlignment="1" pivotButton="0" quotePrefix="0" xfId="0">
      <alignment horizontal="left" vertical="center" wrapText="1"/>
    </xf>
    <xf numFmtId="0" fontId="4" fillId="19" borderId="90" applyAlignment="1" pivotButton="0" quotePrefix="0" xfId="0">
      <alignment horizontal="left" vertical="center" wrapText="1"/>
    </xf>
    <xf numFmtId="0" fontId="4" fillId="19" borderId="10" applyAlignment="1" pivotButton="0" quotePrefix="0" xfId="0">
      <alignment horizontal="left" vertical="center" wrapText="1"/>
    </xf>
    <xf numFmtId="0" fontId="4" fillId="19" borderId="4" applyAlignment="1" pivotButton="0" quotePrefix="0" xfId="0">
      <alignment horizontal="left" vertical="center" wrapText="1"/>
    </xf>
    <xf numFmtId="0" fontId="0" fillId="19" borderId="2" applyAlignment="1" applyProtection="1" pivotButton="0" quotePrefix="0" xfId="0">
      <alignment horizontal="center" vertical="center"/>
      <protection locked="0" hidden="0"/>
    </xf>
    <xf numFmtId="0" fontId="0" fillId="19" borderId="3" applyAlignment="1" applyProtection="1" pivotButton="0" quotePrefix="0" xfId="0">
      <alignment horizontal="center" vertical="center"/>
      <protection locked="0" hidden="0"/>
    </xf>
    <xf numFmtId="0" fontId="0" fillId="19" borderId="21" applyAlignment="1" applyProtection="1" pivotButton="0" quotePrefix="0" xfId="0">
      <alignment horizontal="center" vertical="center"/>
      <protection locked="0" hidden="0"/>
    </xf>
    <xf numFmtId="0" fontId="40" fillId="0" borderId="10" applyAlignment="1" pivotButton="0" quotePrefix="0" xfId="3">
      <alignment horizontal="center" vertical="center" wrapText="1"/>
    </xf>
    <xf numFmtId="0" fontId="40" fillId="0" borderId="3" applyAlignment="1" pivotButton="0" quotePrefix="0" xfId="3">
      <alignment horizontal="center" vertical="center" wrapText="1"/>
    </xf>
    <xf numFmtId="0" fontId="40" fillId="0" borderId="21" applyAlignment="1" pivotButton="0" quotePrefix="0" xfId="3">
      <alignment horizontal="center" vertical="center" wrapText="1"/>
    </xf>
    <xf numFmtId="0" fontId="40" fillId="0" borderId="10" applyAlignment="1" pivotButton="0" quotePrefix="0" xfId="3">
      <alignment horizontal="center" vertical="center"/>
    </xf>
    <xf numFmtId="0" fontId="40" fillId="0" borderId="3" applyAlignment="1" pivotButton="0" quotePrefix="0" xfId="3">
      <alignment horizontal="center" vertical="center"/>
    </xf>
    <xf numFmtId="0" fontId="40" fillId="0" borderId="21" applyAlignment="1" pivotButton="0" quotePrefix="0" xfId="3">
      <alignment horizontal="center" vertical="center"/>
    </xf>
    <xf numFmtId="0" fontId="2" fillId="12" borderId="7" applyAlignment="1" pivotButton="0" quotePrefix="0" xfId="0">
      <alignment horizontal="center" vertical="center"/>
    </xf>
    <xf numFmtId="0" fontId="2" fillId="12" borderId="9" applyAlignment="1" pivotButton="0" quotePrefix="0" xfId="0">
      <alignment horizontal="center" vertical="center"/>
    </xf>
    <xf numFmtId="0" fontId="2" fillId="3" borderId="28" applyAlignment="1" pivotButton="0" quotePrefix="0" xfId="0">
      <alignment horizontal="center"/>
    </xf>
    <xf numFmtId="0" fontId="2" fillId="3" borderId="29" applyAlignment="1" pivotButton="0" quotePrefix="0" xfId="0">
      <alignment horizontal="center"/>
    </xf>
    <xf numFmtId="0" fontId="2" fillId="3" borderId="31" applyAlignment="1" pivotButton="0" quotePrefix="0" xfId="0">
      <alignment horizontal="center"/>
    </xf>
    <xf numFmtId="0" fontId="40" fillId="0" borderId="25" applyAlignment="1" pivotButton="0" quotePrefix="0" xfId="3">
      <alignment horizontal="center" vertical="center" wrapText="1"/>
    </xf>
    <xf numFmtId="0" fontId="40" fillId="0" borderId="0" applyAlignment="1" pivotButton="0" quotePrefix="0" xfId="3">
      <alignment horizontal="center" vertical="center" wrapText="1"/>
    </xf>
    <xf numFmtId="0" fontId="40" fillId="0" borderId="26" applyAlignment="1" pivotButton="0" quotePrefix="0" xfId="3">
      <alignment horizontal="center" vertical="center" wrapText="1"/>
    </xf>
    <xf numFmtId="0" fontId="2" fillId="15" borderId="7" applyAlignment="1" pivotButton="0" quotePrefix="0" xfId="0">
      <alignment horizontal="center"/>
    </xf>
    <xf numFmtId="0" fontId="2" fillId="15" borderId="8" applyAlignment="1" pivotButton="0" quotePrefix="0" xfId="0">
      <alignment horizontal="center"/>
    </xf>
    <xf numFmtId="0" fontId="2" fillId="15" borderId="9" applyAlignment="1" pivotButton="0" quotePrefix="0" xfId="0">
      <alignment horizontal="center"/>
    </xf>
    <xf numFmtId="0" fontId="0" fillId="0" borderId="32" applyAlignment="1" pivotButton="0" quotePrefix="0" xfId="0">
      <alignment horizontal="left" vertical="top" wrapText="1"/>
    </xf>
    <xf numFmtId="0" fontId="0" fillId="0" borderId="57" applyAlignment="1" pivotButton="0" quotePrefix="0" xfId="0">
      <alignment horizontal="left" vertical="top" wrapText="1"/>
    </xf>
    <xf numFmtId="0" fontId="2" fillId="21" borderId="15" applyAlignment="1" pivotButton="0" quotePrefix="0" xfId="0">
      <alignment horizontal="center"/>
    </xf>
    <xf numFmtId="0" fontId="2" fillId="21" borderId="16" applyAlignment="1" pivotButton="0" quotePrefix="0" xfId="0">
      <alignment horizontal="center"/>
    </xf>
    <xf numFmtId="0" fontId="2" fillId="21" borderId="17" applyAlignment="1" pivotButton="0" quotePrefix="0" xfId="0">
      <alignment horizontal="center"/>
    </xf>
    <xf numFmtId="0" fontId="0" fillId="0" borderId="18" applyAlignment="1" pivotButton="0" quotePrefix="0" xfId="0">
      <alignment vertical="center"/>
    </xf>
    <xf numFmtId="0" fontId="0" fillId="0" borderId="1" applyAlignment="1" pivotButton="0" quotePrefix="0" xfId="0">
      <alignment vertical="center"/>
    </xf>
    <xf numFmtId="0" fontId="40" fillId="0" borderId="25" applyAlignment="1" pivotButton="0" quotePrefix="0" xfId="3">
      <alignment horizontal="center" vertical="center"/>
    </xf>
    <xf numFmtId="0" fontId="40" fillId="0" borderId="0" applyAlignment="1" pivotButton="0" quotePrefix="0" xfId="3">
      <alignment horizontal="center" vertical="center"/>
    </xf>
    <xf numFmtId="0" fontId="40" fillId="0" borderId="26" applyAlignment="1" pivotButton="0" quotePrefix="0" xfId="3">
      <alignment horizontal="center" vertical="center"/>
    </xf>
    <xf numFmtId="0" fontId="0" fillId="6" borderId="52" applyAlignment="1" pivotButton="0" quotePrefix="0" xfId="0">
      <alignment horizontal="left" vertical="center" wrapText="1"/>
    </xf>
    <xf numFmtId="0" fontId="0" fillId="6" borderId="53" applyAlignment="1" pivotButton="0" quotePrefix="0" xfId="0">
      <alignment horizontal="left" vertical="center" wrapText="1"/>
    </xf>
    <xf numFmtId="0" fontId="0" fillId="6" borderId="25" applyAlignment="1" pivotButton="0" quotePrefix="0" xfId="0">
      <alignment horizontal="left" vertical="center" wrapText="1"/>
    </xf>
    <xf numFmtId="0" fontId="0" fillId="6" borderId="54" applyAlignment="1" pivotButton="0" quotePrefix="0" xfId="0">
      <alignment horizontal="left" vertical="center" wrapText="1"/>
    </xf>
    <xf numFmtId="0" fontId="0" fillId="6" borderId="49" applyAlignment="1" pivotButton="0" quotePrefix="0" xfId="0">
      <alignment horizontal="left" vertical="center" wrapText="1"/>
    </xf>
    <xf numFmtId="0" fontId="0" fillId="6" borderId="40" applyAlignment="1" pivotButton="0" quotePrefix="0" xfId="0">
      <alignment horizontal="left" vertical="center" wrapText="1"/>
    </xf>
    <xf numFmtId="0" fontId="0" fillId="0" borderId="1" applyAlignment="1" applyProtection="1" pivotButton="0" quotePrefix="0" xfId="0">
      <alignment horizontal="center"/>
      <protection locked="0" hidden="0"/>
    </xf>
    <xf numFmtId="0" fontId="0" fillId="0" borderId="11" applyAlignment="1" applyProtection="1" pivotButton="0" quotePrefix="0" xfId="0">
      <alignment horizontal="center"/>
      <protection locked="0" hidden="0"/>
    </xf>
    <xf numFmtId="2" fontId="0" fillId="7" borderId="20" applyAlignment="1" applyProtection="1" pivotButton="0" quotePrefix="0" xfId="2">
      <alignment horizontal="center"/>
      <protection locked="0" hidden="0"/>
    </xf>
    <xf numFmtId="2" fontId="0" fillId="7" borderId="14" applyAlignment="1" applyProtection="1" pivotButton="0" quotePrefix="0" xfId="2">
      <alignment horizontal="center"/>
      <protection locked="0" hidden="0"/>
    </xf>
    <xf numFmtId="1" fontId="0" fillId="0" borderId="6" applyAlignment="1" applyProtection="1" pivotButton="0" quotePrefix="0" xfId="2">
      <alignment horizontal="center"/>
      <protection locked="0" hidden="0"/>
    </xf>
    <xf numFmtId="1" fontId="0" fillId="0" borderId="44" applyAlignment="1" applyProtection="1" pivotButton="0" quotePrefix="0" xfId="2">
      <alignment horizontal="center"/>
      <protection locked="0" hidden="0"/>
    </xf>
    <xf numFmtId="0" fontId="0" fillId="0" borderId="1" applyAlignment="1" applyProtection="1" pivotButton="0" quotePrefix="0" xfId="2">
      <alignment horizontal="center"/>
      <protection locked="0" hidden="0"/>
    </xf>
    <xf numFmtId="0" fontId="0" fillId="0" borderId="11" applyAlignment="1" applyProtection="1" pivotButton="0" quotePrefix="0" xfId="2">
      <alignment horizontal="center"/>
      <protection locked="0" hidden="0"/>
    </xf>
    <xf numFmtId="1" fontId="0" fillId="0" borderId="1" applyAlignment="1" applyProtection="1" pivotButton="0" quotePrefix="0" xfId="2">
      <alignment horizontal="center"/>
      <protection locked="0" hidden="0"/>
    </xf>
    <xf numFmtId="1" fontId="0" fillId="0" borderId="11" applyAlignment="1" applyProtection="1" pivotButton="0" quotePrefix="0" xfId="2">
      <alignment horizontal="center"/>
      <protection locked="0" hidden="0"/>
    </xf>
    <xf numFmtId="0" fontId="40" fillId="0" borderId="48" applyAlignment="1" pivotButton="0" quotePrefix="0" xfId="3">
      <alignment horizontal="center" vertical="center" wrapText="1"/>
    </xf>
    <xf numFmtId="0" fontId="40" fillId="0" borderId="6" applyAlignment="1" pivotButton="0" quotePrefix="0" xfId="3">
      <alignment horizontal="center" vertical="center" wrapText="1"/>
    </xf>
    <xf numFmtId="0" fontId="40" fillId="0" borderId="2" applyAlignment="1" pivotButton="0" quotePrefix="0" xfId="3">
      <alignment horizontal="center" vertical="center" wrapText="1"/>
    </xf>
    <xf numFmtId="0" fontId="0" fillId="6" borderId="18" applyAlignment="1" pivotButton="0" quotePrefix="0" xfId="0">
      <alignment vertical="center"/>
    </xf>
    <xf numFmtId="0" fontId="0" fillId="6" borderId="1" applyAlignment="1" pivotButton="0" quotePrefix="0" xfId="0">
      <alignment vertical="center"/>
    </xf>
    <xf numFmtId="0" fontId="1" fillId="13" borderId="20" applyAlignment="1" pivotButton="0" quotePrefix="0" xfId="2">
      <alignment horizontal="center" vertical="center"/>
    </xf>
    <xf numFmtId="0" fontId="1" fillId="13" borderId="14" applyAlignment="1" pivotButton="0" quotePrefix="0" xfId="2">
      <alignment horizontal="center" vertical="center"/>
    </xf>
    <xf numFmtId="0" fontId="1" fillId="0" borderId="1" applyAlignment="1" applyProtection="1" pivotButton="0" quotePrefix="0" xfId="2">
      <alignment horizontal="center"/>
      <protection locked="0" hidden="0"/>
    </xf>
    <xf numFmtId="0" fontId="1" fillId="0" borderId="11" applyAlignment="1" applyProtection="1" pivotButton="0" quotePrefix="0" xfId="2">
      <alignment horizontal="center"/>
      <protection locked="0" hidden="0"/>
    </xf>
    <xf numFmtId="1" fontId="1" fillId="0" borderId="1" applyAlignment="1" applyProtection="1" pivotButton="0" quotePrefix="0" xfId="2">
      <alignment horizontal="center"/>
      <protection locked="0" hidden="0"/>
    </xf>
    <xf numFmtId="1" fontId="1" fillId="0" borderId="11" applyAlignment="1" applyProtection="1" pivotButton="0" quotePrefix="0" xfId="2">
      <alignment horizontal="center"/>
      <protection locked="0" hidden="0"/>
    </xf>
    <xf numFmtId="0" fontId="40" fillId="0" borderId="48" applyAlignment="1" pivotButton="0" quotePrefix="0" xfId="3">
      <alignment horizontal="center" vertical="top" wrapText="1"/>
    </xf>
    <xf numFmtId="0" fontId="40" fillId="0" borderId="50" applyAlignment="1" pivotButton="0" quotePrefix="0" xfId="3">
      <alignment horizontal="center" vertical="top" wrapText="1"/>
    </xf>
    <xf numFmtId="0" fontId="40" fillId="0" borderId="46" applyAlignment="1" pivotButton="0" quotePrefix="0" xfId="3">
      <alignment horizontal="center" vertical="top" wrapText="1"/>
    </xf>
    <xf numFmtId="0" fontId="40" fillId="0" borderId="55" applyAlignment="1" pivotButton="0" quotePrefix="0" xfId="3">
      <alignment horizontal="center" vertical="top" wrapText="1"/>
    </xf>
    <xf numFmtId="0" fontId="0" fillId="0" borderId="19" applyAlignment="1" pivotButton="0" quotePrefix="0" xfId="0">
      <alignment vertical="center"/>
    </xf>
    <xf numFmtId="0" fontId="0" fillId="0" borderId="20" applyAlignment="1" pivotButton="0" quotePrefix="0" xfId="0">
      <alignment vertical="center"/>
    </xf>
    <xf numFmtId="0" fontId="0" fillId="0" borderId="12" applyAlignment="1" applyProtection="1" pivotButton="0" quotePrefix="0" xfId="0">
      <alignment horizontal="left" vertical="top" wrapText="1"/>
      <protection locked="0" hidden="0"/>
    </xf>
    <xf numFmtId="0" fontId="0" fillId="0" borderId="27" applyAlignment="1" applyProtection="1" pivotButton="0" quotePrefix="0" xfId="0">
      <alignment horizontal="left" vertical="top" wrapText="1"/>
      <protection locked="0" hidden="0"/>
    </xf>
    <xf numFmtId="0" fontId="0" fillId="6" borderId="19" applyAlignment="1" pivotButton="0" quotePrefix="0" xfId="0">
      <alignment horizontal="left" vertical="center"/>
    </xf>
    <xf numFmtId="0" fontId="0" fillId="6" borderId="20" applyAlignment="1" pivotButton="0" quotePrefix="0" xfId="0">
      <alignment horizontal="left" vertical="center"/>
    </xf>
    <xf numFmtId="0" fontId="40" fillId="0" borderId="5" applyAlignment="1" pivotButton="0" quotePrefix="0" xfId="3">
      <alignment horizontal="center" vertical="center"/>
    </xf>
    <xf numFmtId="0" fontId="40" fillId="0" borderId="47" applyAlignment="1" pivotButton="0" quotePrefix="0" xfId="3">
      <alignment horizontal="center" vertical="center"/>
    </xf>
    <xf numFmtId="0" fontId="2" fillId="14" borderId="28" applyAlignment="1" pivotButton="0" quotePrefix="0" xfId="0">
      <alignment horizontal="center" vertical="center" wrapText="1"/>
    </xf>
    <xf numFmtId="0" fontId="2" fillId="14" borderId="29" applyAlignment="1" pivotButton="0" quotePrefix="0" xfId="0">
      <alignment horizontal="center" vertical="center" wrapText="1"/>
    </xf>
    <xf numFmtId="0" fontId="2" fillId="14" borderId="31" applyAlignment="1" pivotButton="0" quotePrefix="0" xfId="0">
      <alignment horizontal="center" vertical="center" wrapText="1"/>
    </xf>
    <xf numFmtId="0" fontId="0" fillId="0" borderId="2" applyAlignment="1" applyProtection="1" pivotButton="0" quotePrefix="0" xfId="0">
      <alignment horizontal="left" vertical="top" wrapText="1"/>
      <protection locked="0" hidden="0"/>
    </xf>
    <xf numFmtId="0" fontId="0" fillId="0" borderId="3" applyAlignment="1" applyProtection="1" pivotButton="0" quotePrefix="0" xfId="0">
      <alignment horizontal="left" vertical="top" wrapText="1"/>
      <protection locked="0" hidden="0"/>
    </xf>
    <xf numFmtId="0" fontId="0" fillId="0" borderId="21" applyAlignment="1" applyProtection="1" pivotButton="0" quotePrefix="0" xfId="0">
      <alignment horizontal="left" vertical="top" wrapText="1"/>
      <protection locked="0" hidden="0"/>
    </xf>
    <xf numFmtId="0" fontId="0" fillId="0" borderId="1" applyAlignment="1" applyProtection="1" pivotButton="0" quotePrefix="0" xfId="0">
      <alignment horizontal="left" vertical="top" wrapText="1"/>
      <protection locked="0" hidden="0"/>
    </xf>
    <xf numFmtId="0" fontId="0" fillId="0" borderId="11" applyAlignment="1" applyProtection="1" pivotButton="0" quotePrefix="0" xfId="0">
      <alignment horizontal="left" vertical="top" wrapText="1"/>
      <protection locked="0" hidden="0"/>
    </xf>
    <xf numFmtId="0" fontId="0" fillId="0" borderId="20" applyAlignment="1" applyProtection="1" pivotButton="0" quotePrefix="0" xfId="0">
      <alignment horizontal="left" vertical="top" wrapText="1"/>
      <protection locked="0" hidden="0"/>
    </xf>
    <xf numFmtId="0" fontId="0" fillId="0" borderId="14" applyAlignment="1" applyProtection="1" pivotButton="0" quotePrefix="0" xfId="0">
      <alignment horizontal="left" vertical="top" wrapText="1"/>
      <protection locked="0" hidden="0"/>
    </xf>
    <xf numFmtId="0" fontId="0" fillId="6" borderId="20" applyAlignment="1" applyProtection="1" pivotButton="0" quotePrefix="0" xfId="0">
      <alignment horizontal="left" vertical="top" wrapText="1"/>
      <protection locked="0" hidden="0"/>
    </xf>
    <xf numFmtId="0" fontId="0" fillId="6" borderId="14" applyAlignment="1" applyProtection="1" pivotButton="0" quotePrefix="0" xfId="0">
      <alignment horizontal="left" vertical="top" wrapText="1"/>
      <protection locked="0" hidden="0"/>
    </xf>
    <xf numFmtId="0" fontId="0" fillId="0" borderId="19" applyAlignment="1" pivotButton="0" quotePrefix="0" xfId="0">
      <alignment horizontal="left" vertical="top" wrapText="1"/>
    </xf>
    <xf numFmtId="0" fontId="0" fillId="0" borderId="20" applyAlignment="1" pivotButton="0" quotePrefix="0" xfId="0">
      <alignment horizontal="left" vertical="top" wrapText="1"/>
    </xf>
    <xf numFmtId="0" fontId="0" fillId="0" borderId="10" applyAlignment="1" pivotButton="0" quotePrefix="0" xfId="0">
      <alignment horizontal="left" vertical="top" wrapText="1"/>
    </xf>
    <xf numFmtId="0" fontId="0" fillId="0" borderId="4" applyAlignment="1" pivotButton="0" quotePrefix="0" xfId="0">
      <alignment horizontal="left" vertical="top" wrapText="1"/>
    </xf>
    <xf numFmtId="0" fontId="0" fillId="0" borderId="18" applyAlignment="1" pivotButton="0" quotePrefix="0" xfId="0">
      <alignment horizontal="left" vertical="top" wrapText="1"/>
    </xf>
    <xf numFmtId="0" fontId="0" fillId="0" borderId="1" applyAlignment="1" pivotButton="0" quotePrefix="0" xfId="0">
      <alignment horizontal="left" vertical="top" wrapText="1"/>
    </xf>
    <xf numFmtId="0" fontId="0" fillId="6" borderId="37" applyAlignment="1" applyProtection="1" pivotButton="0" quotePrefix="0" xfId="0">
      <alignment horizontal="left" vertical="top" wrapText="1"/>
      <protection locked="0" hidden="0"/>
    </xf>
    <xf numFmtId="0" fontId="0" fillId="6" borderId="27" applyAlignment="1" applyProtection="1" pivotButton="0" quotePrefix="0" xfId="0">
      <alignment horizontal="left" vertical="top" wrapText="1"/>
      <protection locked="0" hidden="0"/>
    </xf>
    <xf numFmtId="0" fontId="0" fillId="6" borderId="36" applyAlignment="1" applyProtection="1" pivotButton="0" quotePrefix="0" xfId="0">
      <alignment horizontal="left" vertical="top" wrapText="1"/>
      <protection locked="0" hidden="0"/>
    </xf>
    <xf numFmtId="0" fontId="2" fillId="3" borderId="15" applyAlignment="1" pivotButton="0" quotePrefix="0" xfId="0">
      <alignment horizontal="center" vertical="center"/>
    </xf>
    <xf numFmtId="0" fontId="2" fillId="3" borderId="16" applyAlignment="1" pivotButton="0" quotePrefix="0" xfId="0">
      <alignment horizontal="center" vertical="center"/>
    </xf>
    <xf numFmtId="0" fontId="2" fillId="3" borderId="17" applyAlignment="1" pivotButton="0" quotePrefix="0" xfId="0">
      <alignment horizontal="center" vertical="center"/>
    </xf>
    <xf numFmtId="0" fontId="0" fillId="0" borderId="1" applyAlignment="1" pivotButton="0" quotePrefix="0" xfId="0">
      <alignment horizontal="center" vertical="center" wrapText="1"/>
    </xf>
    <xf numFmtId="0" fontId="0" fillId="0" borderId="48"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51" applyAlignment="1" pivotButton="0" quotePrefix="0" xfId="0">
      <alignment horizontal="center" vertical="center" wrapText="1"/>
    </xf>
    <xf numFmtId="0" fontId="0" fillId="0" borderId="44" applyAlignment="1" pivotButton="0" quotePrefix="0" xfId="0">
      <alignment horizontal="center" vertical="center" wrapText="1"/>
    </xf>
    <xf numFmtId="0" fontId="0" fillId="0" borderId="39" applyAlignment="1" pivotButton="0" quotePrefix="0" xfId="0">
      <alignment horizontal="center" vertical="center"/>
    </xf>
    <xf numFmtId="0" fontId="0" fillId="0" borderId="90" applyAlignment="1" pivotButton="0" quotePrefix="0" xfId="0">
      <alignment horizontal="center" vertical="center"/>
    </xf>
    <xf numFmtId="0" fontId="0" fillId="0" borderId="30" applyAlignment="1" pivotButton="0" quotePrefix="0" xfId="0">
      <alignment horizontal="center" vertical="center"/>
    </xf>
    <xf numFmtId="0" fontId="0" fillId="0" borderId="48" applyAlignment="1" pivotButton="0" quotePrefix="0" xfId="0">
      <alignment horizontal="center" vertical="center"/>
    </xf>
    <xf numFmtId="0" fontId="0" fillId="0" borderId="50" applyAlignment="1" pivotButton="0" quotePrefix="0" xfId="0">
      <alignment horizontal="center" vertical="center"/>
    </xf>
    <xf numFmtId="0" fontId="0" fillId="0" borderId="6" applyAlignment="1" pivotButton="0" quotePrefix="0" xfId="0">
      <alignment horizontal="center" vertical="center"/>
    </xf>
    <xf numFmtId="0" fontId="0" fillId="0" borderId="50" applyAlignment="1" pivotButton="0" quotePrefix="0" xfId="0">
      <alignment horizontal="center" vertical="center" wrapText="1"/>
    </xf>
    <xf numFmtId="0" fontId="0" fillId="6" borderId="2" applyAlignment="1" applyProtection="1" pivotButton="0" quotePrefix="0" xfId="0">
      <alignment horizontal="center"/>
      <protection locked="0" hidden="0"/>
    </xf>
    <xf numFmtId="0" fontId="0" fillId="6" borderId="3" applyAlignment="1" applyProtection="1" pivotButton="0" quotePrefix="0" xfId="0">
      <alignment horizontal="center"/>
      <protection locked="0" hidden="0"/>
    </xf>
    <xf numFmtId="0" fontId="0" fillId="6" borderId="4" applyAlignment="1" applyProtection="1" pivotButton="0" quotePrefix="0" xfId="0">
      <alignment horizontal="center"/>
      <protection locked="0" hidden="0"/>
    </xf>
    <xf numFmtId="2" fontId="0" fillId="6" borderId="2" applyAlignment="1" applyProtection="1" pivotButton="0" quotePrefix="0" xfId="0">
      <alignment horizontal="right"/>
      <protection locked="0" hidden="0"/>
    </xf>
    <xf numFmtId="2" fontId="0" fillId="6" borderId="3" applyAlignment="1" applyProtection="1" pivotButton="0" quotePrefix="0" xfId="0">
      <alignment horizontal="right"/>
      <protection locked="0" hidden="0"/>
    </xf>
    <xf numFmtId="2" fontId="0" fillId="6" borderId="4" applyAlignment="1" applyProtection="1" pivotButton="0" quotePrefix="0" xfId="0">
      <alignment horizontal="right"/>
      <protection locked="0" hidden="0"/>
    </xf>
    <xf numFmtId="0" fontId="0" fillId="6" borderId="2" applyAlignment="1" applyProtection="1" pivotButton="0" quotePrefix="0" xfId="0">
      <alignment horizontal="right"/>
      <protection locked="0" hidden="0"/>
    </xf>
    <xf numFmtId="0" fontId="0" fillId="6" borderId="3" applyAlignment="1" applyProtection="1" pivotButton="0" quotePrefix="0" xfId="0">
      <alignment horizontal="right"/>
      <protection locked="0" hidden="0"/>
    </xf>
    <xf numFmtId="0" fontId="0" fillId="6" borderId="4" applyAlignment="1" applyProtection="1" pivotButton="0" quotePrefix="0" xfId="0">
      <alignment horizontal="right"/>
      <protection locked="0" hidden="0"/>
    </xf>
    <xf numFmtId="2" fontId="0" fillId="13" borderId="20" applyAlignment="1" pivotButton="0" quotePrefix="0" xfId="0">
      <alignment horizontal="right"/>
    </xf>
    <xf numFmtId="2" fontId="0" fillId="13" borderId="14" applyAlignment="1" pivotButton="0" quotePrefix="0" xfId="0">
      <alignment horizontal="right"/>
    </xf>
    <xf numFmtId="2" fontId="0" fillId="13" borderId="1" applyAlignment="1" pivotButton="0" quotePrefix="0" xfId="0">
      <alignment horizontal="right"/>
    </xf>
    <xf numFmtId="2" fontId="0" fillId="13" borderId="11" applyAlignment="1" pivotButton="0" quotePrefix="0" xfId="0">
      <alignment horizontal="right"/>
    </xf>
    <xf numFmtId="0" fontId="0" fillId="13" borderId="3" applyAlignment="1" pivotButton="0" quotePrefix="0" xfId="0">
      <alignment horizontal="center"/>
    </xf>
    <xf numFmtId="0" fontId="0" fillId="13" borderId="27" applyAlignment="1" pivotButton="0" quotePrefix="0" xfId="0">
      <alignment horizontal="center"/>
    </xf>
    <xf numFmtId="0" fontId="40" fillId="0" borderId="18" applyAlignment="1" pivotButton="0" quotePrefix="0" xfId="3">
      <alignment horizontal="center" vertical="center" wrapText="1"/>
    </xf>
    <xf numFmtId="0" fontId="40" fillId="0" borderId="1" applyAlignment="1" pivotButton="0" quotePrefix="0" xfId="3">
      <alignment horizontal="center" vertical="center" wrapText="1"/>
    </xf>
    <xf numFmtId="0" fontId="40" fillId="0" borderId="11" applyAlignment="1" pivotButton="0" quotePrefix="0" xfId="3">
      <alignment horizontal="center" vertical="center" wrapText="1"/>
    </xf>
    <xf numFmtId="0" fontId="2" fillId="3" borderId="7" applyAlignment="1" pivotButton="0" quotePrefix="0" xfId="0">
      <alignment horizontal="center" vertical="center"/>
    </xf>
    <xf numFmtId="0" fontId="2" fillId="3" borderId="8" applyAlignment="1" pivotButton="0" quotePrefix="0" xfId="0">
      <alignment horizontal="center" vertical="center"/>
    </xf>
    <xf numFmtId="0" fontId="2" fillId="3" borderId="9" applyAlignment="1" pivotButton="0" quotePrefix="0" xfId="0">
      <alignment horizontal="center" vertical="center"/>
    </xf>
    <xf numFmtId="0" fontId="40" fillId="0" borderId="18" applyAlignment="1" pivotButton="0" quotePrefix="0" xfId="3">
      <alignment horizontal="center" vertical="center"/>
    </xf>
    <xf numFmtId="0" fontId="40" fillId="0" borderId="1" applyAlignment="1" pivotButton="0" quotePrefix="0" xfId="3">
      <alignment horizontal="center" vertical="center"/>
    </xf>
    <xf numFmtId="0" fontId="40" fillId="0" borderId="11" applyAlignment="1" pivotButton="0" quotePrefix="0" xfId="3">
      <alignment horizontal="center" vertical="center"/>
    </xf>
    <xf numFmtId="0" fontId="24" fillId="19" borderId="3" applyAlignment="1" pivotButton="0" quotePrefix="0" xfId="0">
      <alignment horizontal="left" vertical="center" wrapText="1"/>
    </xf>
    <xf numFmtId="0" fontId="24" fillId="19" borderId="4" applyAlignment="1" pivotButton="0" quotePrefix="0" xfId="0">
      <alignment horizontal="left" vertical="center" wrapText="1"/>
    </xf>
    <xf numFmtId="0" fontId="2" fillId="0" borderId="20" applyAlignment="1" pivotButton="0" quotePrefix="0" xfId="0">
      <alignment horizontal="left"/>
    </xf>
    <xf numFmtId="0" fontId="2" fillId="0" borderId="14" applyAlignment="1" pivotButton="0" quotePrefix="0" xfId="0">
      <alignment horizontal="left"/>
    </xf>
    <xf numFmtId="0" fontId="2" fillId="0" borderId="1" applyAlignment="1" pivotButton="0" quotePrefix="0" xfId="0">
      <alignment horizontal="center" vertical="center" wrapText="1"/>
    </xf>
    <xf numFmtId="0" fontId="0" fillId="6" borderId="1" applyAlignment="1" applyProtection="1" pivotButton="0" quotePrefix="0" xfId="0">
      <alignment horizontal="center"/>
      <protection locked="0" hidden="0"/>
    </xf>
    <xf numFmtId="0" fontId="0" fillId="6" borderId="1" applyAlignment="1" applyProtection="1" pivotButton="0" quotePrefix="0" xfId="0">
      <alignment horizontal="center" vertical="center" wrapText="1"/>
      <protection locked="0" hidden="0"/>
    </xf>
    <xf numFmtId="0" fontId="0" fillId="13" borderId="4" applyAlignment="1" pivotButton="0" quotePrefix="0" xfId="0">
      <alignment horizontal="center"/>
    </xf>
    <xf numFmtId="0" fontId="0" fillId="13" borderId="13" applyAlignment="1" pivotButton="0" quotePrefix="0" xfId="0">
      <alignment horizontal="center"/>
    </xf>
    <xf numFmtId="2" fontId="0" fillId="6" borderId="1" applyAlignment="1" applyProtection="1" pivotButton="0" quotePrefix="0" xfId="0">
      <alignment horizontal="right"/>
      <protection locked="0" hidden="0"/>
    </xf>
    <xf numFmtId="2" fontId="0" fillId="6" borderId="2" applyAlignment="1" applyProtection="1" pivotButton="0" quotePrefix="0" xfId="0">
      <alignment horizontal="right" wrapText="1"/>
      <protection locked="0" hidden="0"/>
    </xf>
    <xf numFmtId="2" fontId="0" fillId="6" borderId="3" applyAlignment="1" applyProtection="1" pivotButton="0" quotePrefix="0" xfId="0">
      <alignment horizontal="right" wrapText="1"/>
      <protection locked="0" hidden="0"/>
    </xf>
    <xf numFmtId="2" fontId="0" fillId="6" borderId="4" applyAlignment="1" applyProtection="1" pivotButton="0" quotePrefix="0" xfId="0">
      <alignment horizontal="right" wrapText="1"/>
      <protection locked="0" hidden="0"/>
    </xf>
    <xf numFmtId="0" fontId="0" fillId="0" borderId="1" applyAlignment="1" applyProtection="1" pivotButton="0" quotePrefix="0" xfId="0">
      <alignment horizontal="center" vertical="center"/>
      <protection locked="0" hidden="0"/>
    </xf>
    <xf numFmtId="0" fontId="2" fillId="0" borderId="25" applyAlignment="1" pivotButton="0" quotePrefix="0" xfId="0">
      <alignment horizontal="center" vertical="center"/>
    </xf>
    <xf numFmtId="0" fontId="2" fillId="0" borderId="8" applyAlignment="1" pivotButton="0" quotePrefix="0" xfId="0">
      <alignment horizontal="left"/>
    </xf>
    <xf numFmtId="0" fontId="2" fillId="0" borderId="9" applyAlignment="1" pivotButton="0" quotePrefix="0" xfId="0">
      <alignment horizontal="left"/>
    </xf>
    <xf numFmtId="2" fontId="0" fillId="13" borderId="2" applyAlignment="1" pivotButton="0" quotePrefix="0" xfId="2">
      <alignment horizontal="center"/>
    </xf>
    <xf numFmtId="2" fontId="0" fillId="13" borderId="3" applyAlignment="1" pivotButton="0" quotePrefix="0" xfId="2">
      <alignment horizontal="center"/>
    </xf>
    <xf numFmtId="2" fontId="0" fillId="13" borderId="4" applyAlignment="1" pivotButton="0" quotePrefix="0" xfId="2">
      <alignment horizontal="center"/>
    </xf>
    <xf numFmtId="2" fontId="0" fillId="0" borderId="2" applyAlignment="1" applyProtection="1" pivotButton="0" quotePrefix="0" xfId="0">
      <alignment horizontal="right" wrapText="1"/>
      <protection locked="0" hidden="0"/>
    </xf>
    <xf numFmtId="2" fontId="0" fillId="0" borderId="3" applyAlignment="1" applyProtection="1" pivotButton="0" quotePrefix="0" xfId="0">
      <alignment horizontal="right" wrapText="1"/>
      <protection locked="0" hidden="0"/>
    </xf>
    <xf numFmtId="2" fontId="0" fillId="0" borderId="21" applyAlignment="1" applyProtection="1" pivotButton="0" quotePrefix="0" xfId="0">
      <alignment horizontal="right" wrapText="1"/>
      <protection locked="0" hidden="0"/>
    </xf>
    <xf numFmtId="2" fontId="0" fillId="0" borderId="37" applyAlignment="1" applyProtection="1" pivotButton="0" quotePrefix="0" xfId="0">
      <alignment horizontal="right" wrapText="1"/>
      <protection locked="0" hidden="0"/>
    </xf>
    <xf numFmtId="2" fontId="0" fillId="0" borderId="27" applyAlignment="1" applyProtection="1" pivotButton="0" quotePrefix="0" xfId="0">
      <alignment horizontal="right" wrapText="1"/>
      <protection locked="0" hidden="0"/>
    </xf>
    <xf numFmtId="2" fontId="0" fillId="0" borderId="36" applyAlignment="1" applyProtection="1" pivotButton="0" quotePrefix="0" xfId="0">
      <alignment horizontal="right" wrapText="1"/>
      <protection locked="0" hidden="0"/>
    </xf>
    <xf numFmtId="0" fontId="2" fillId="0" borderId="3" applyAlignment="1" pivotButton="0" quotePrefix="0" xfId="0">
      <alignment horizontal="center" vertical="center" wrapText="1"/>
    </xf>
    <xf numFmtId="0" fontId="2" fillId="0" borderId="21" applyAlignment="1" pivotButton="0" quotePrefix="0" xfId="0">
      <alignment horizontal="center" vertical="center" wrapText="1"/>
    </xf>
    <xf numFmtId="2" fontId="0" fillId="0" borderId="1" applyAlignment="1" applyProtection="1" pivotButton="0" quotePrefix="0" xfId="0">
      <alignment horizontal="right" wrapText="1"/>
      <protection locked="0" hidden="0"/>
    </xf>
    <xf numFmtId="2" fontId="0" fillId="0" borderId="11" applyAlignment="1" applyProtection="1" pivotButton="0" quotePrefix="0" xfId="0">
      <alignment horizontal="right" wrapText="1"/>
      <protection locked="0" hidden="0"/>
    </xf>
    <xf numFmtId="0" fontId="0" fillId="7" borderId="16" applyAlignment="1" applyProtection="1" pivotButton="0" quotePrefix="0" xfId="0">
      <alignment horizontal="center"/>
      <protection locked="0" hidden="0"/>
    </xf>
    <xf numFmtId="0" fontId="0" fillId="7" borderId="24" applyAlignment="1" applyProtection="1" pivotButton="0" quotePrefix="0" xfId="0">
      <alignment horizontal="center"/>
      <protection locked="0" hidden="0"/>
    </xf>
    <xf numFmtId="2" fontId="0" fillId="6" borderId="46" applyAlignment="1" applyProtection="1" pivotButton="0" quotePrefix="0" xfId="0">
      <alignment horizontal="right" wrapText="1"/>
      <protection locked="0" hidden="0"/>
    </xf>
    <xf numFmtId="0" fontId="0" fillId="0" borderId="1" applyAlignment="1" applyProtection="1" pivotButton="0" quotePrefix="0" xfId="0">
      <alignment vertical="center" wrapText="1"/>
      <protection locked="0" hidden="0"/>
    </xf>
    <xf numFmtId="0" fontId="0" fillId="0" borderId="2" applyAlignment="1" applyProtection="1" pivotButton="0" quotePrefix="0" xfId="0">
      <alignment vertical="center" wrapText="1"/>
      <protection locked="0" hidden="0"/>
    </xf>
    <xf numFmtId="0" fontId="0" fillId="0" borderId="3" applyAlignment="1" applyProtection="1" pivotButton="0" quotePrefix="0" xfId="0">
      <alignment vertical="center" wrapText="1"/>
      <protection locked="0" hidden="0"/>
    </xf>
    <xf numFmtId="0" fontId="0" fillId="0" borderId="4" applyAlignment="1" applyProtection="1" pivotButton="0" quotePrefix="0" xfId="0">
      <alignment vertical="center" wrapText="1"/>
      <protection locked="0" hidden="0"/>
    </xf>
    <xf numFmtId="0" fontId="2" fillId="0" borderId="25" applyAlignment="1" pivotButton="0" quotePrefix="0" xfId="0">
      <alignment horizontal="center" vertical="center" wrapText="1"/>
    </xf>
    <xf numFmtId="2" fontId="0" fillId="6" borderId="18" applyAlignment="1" applyProtection="1" pivotButton="0" quotePrefix="0" xfId="0">
      <alignment horizontal="right"/>
      <protection locked="0" hidden="0"/>
    </xf>
    <xf numFmtId="0" fontId="2" fillId="0" borderId="0" applyAlignment="1" pivotButton="0" quotePrefix="0" xfId="0">
      <alignment horizontal="center" vertical="center"/>
    </xf>
    <xf numFmtId="0" fontId="2" fillId="0" borderId="1" applyAlignment="1" pivotButton="0" quotePrefix="0" xfId="0">
      <alignment horizontal="left"/>
    </xf>
    <xf numFmtId="0" fontId="2" fillId="0" borderId="11" applyAlignment="1" pivotButton="0" quotePrefix="0" xfId="0">
      <alignment horizontal="left"/>
    </xf>
    <xf numFmtId="0" fontId="4" fillId="19" borderId="3" applyAlignment="1" pivotButton="0" quotePrefix="0" xfId="0">
      <alignment horizontal="left" vertical="center" wrapText="1"/>
    </xf>
    <xf numFmtId="0" fontId="0" fillId="6" borderId="52" applyAlignment="1" applyProtection="1" pivotButton="0" quotePrefix="0" xfId="0">
      <alignment horizontal="center"/>
      <protection locked="0" hidden="0"/>
    </xf>
    <xf numFmtId="0" fontId="0" fillId="6" borderId="5" applyAlignment="1" applyProtection="1" pivotButton="0" quotePrefix="0" xfId="0">
      <alignment horizontal="center"/>
      <protection locked="0" hidden="0"/>
    </xf>
    <xf numFmtId="0" fontId="0" fillId="6" borderId="47" applyAlignment="1" applyProtection="1" pivotButton="0" quotePrefix="0" xfId="0">
      <alignment horizontal="center"/>
      <protection locked="0" hidden="0"/>
    </xf>
    <xf numFmtId="0" fontId="40" fillId="0" borderId="64" applyAlignment="1" pivotButton="0" quotePrefix="0" xfId="3">
      <alignment horizontal="center" vertical="center"/>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0" fontId="2" fillId="0" borderId="6" applyAlignment="1" pivotButton="0" quotePrefix="0" xfId="0">
      <alignment horizontal="left"/>
    </xf>
    <xf numFmtId="0" fontId="2" fillId="0" borderId="44" applyAlignment="1" pivotButton="0" quotePrefix="0" xfId="0">
      <alignment horizontal="left"/>
    </xf>
    <xf numFmtId="0" fontId="2" fillId="0" borderId="73" applyAlignment="1" pivotButton="0" quotePrefix="0" xfId="0">
      <alignment horizontal="center" vertical="center" wrapText="1"/>
    </xf>
    <xf numFmtId="0" fontId="2" fillId="0" borderId="16" applyAlignment="1" pivotButton="0" quotePrefix="0" xfId="0">
      <alignment horizontal="center" vertical="center" wrapText="1"/>
    </xf>
    <xf numFmtId="0" fontId="2" fillId="0" borderId="24" applyAlignment="1" pivotButton="0" quotePrefix="0" xfId="0">
      <alignment horizontal="center" vertical="center" wrapText="1"/>
    </xf>
    <xf numFmtId="2" fontId="0" fillId="6" borderId="20" applyAlignment="1" applyProtection="1" pivotButton="0" quotePrefix="0" xfId="0">
      <alignment horizontal="right"/>
      <protection locked="0" hidden="0"/>
    </xf>
    <xf numFmtId="0" fontId="0" fillId="13" borderId="16" applyAlignment="1" pivotButton="0" quotePrefix="0" xfId="0">
      <alignment horizontal="center"/>
    </xf>
    <xf numFmtId="0" fontId="0" fillId="0" borderId="20" applyAlignment="1" applyProtection="1" pivotButton="0" quotePrefix="0" xfId="0">
      <alignment horizontal="center" vertical="center"/>
      <protection locked="0" hidden="0"/>
    </xf>
    <xf numFmtId="0" fontId="0" fillId="0" borderId="6" applyAlignment="1" applyProtection="1" pivotButton="0" quotePrefix="0" xfId="0">
      <alignment horizontal="center" vertical="center"/>
      <protection locked="0" hidden="0"/>
    </xf>
    <xf numFmtId="0" fontId="10" fillId="19" borderId="18" applyAlignment="1" pivotButton="0" quotePrefix="0" xfId="3">
      <alignment horizontal="left" vertical="center" wrapText="1"/>
    </xf>
    <xf numFmtId="0" fontId="10" fillId="19" borderId="1" applyAlignment="1" pivotButton="0" quotePrefix="0" xfId="3">
      <alignment horizontal="left" vertical="center" wrapText="1"/>
    </xf>
    <xf numFmtId="0" fontId="23" fillId="19" borderId="2" applyAlignment="1" applyProtection="1" pivotButton="0" quotePrefix="0" xfId="0">
      <alignment horizontal="center" vertical="center"/>
      <protection locked="0" hidden="0"/>
    </xf>
    <xf numFmtId="0" fontId="23" fillId="19" borderId="3" applyAlignment="1" applyProtection="1" pivotButton="0" quotePrefix="0" xfId="0">
      <alignment horizontal="center" vertical="center"/>
      <protection locked="0" hidden="0"/>
    </xf>
    <xf numFmtId="0" fontId="23" fillId="19" borderId="21" applyAlignment="1" applyProtection="1" pivotButton="0" quotePrefix="0" xfId="0">
      <alignment horizontal="center" vertical="center"/>
      <protection locked="0" hidden="0"/>
    </xf>
    <xf numFmtId="2" fontId="0" fillId="13" borderId="8" applyAlignment="1" pivotButton="0" quotePrefix="0" xfId="0">
      <alignment horizontal="right"/>
    </xf>
    <xf numFmtId="2" fontId="0" fillId="13" borderId="9" applyAlignment="1" pivotButton="0" quotePrefix="0" xfId="0">
      <alignment horizontal="right"/>
    </xf>
    <xf numFmtId="2" fontId="0" fillId="13" borderId="6" applyAlignment="1" pivotButton="0" quotePrefix="0" xfId="0">
      <alignment horizontal="right"/>
    </xf>
    <xf numFmtId="2" fontId="0" fillId="13" borderId="44" applyAlignment="1" pivotButton="0" quotePrefix="0" xfId="0">
      <alignment horizontal="right"/>
    </xf>
    <xf numFmtId="0" fontId="2" fillId="0" borderId="7" applyAlignment="1" pivotButton="0" quotePrefix="0" xfId="0">
      <alignment horizontal="center" vertical="center"/>
    </xf>
    <xf numFmtId="0" fontId="2" fillId="0" borderId="18" applyAlignment="1" pivotButton="0" quotePrefix="0" xfId="0">
      <alignment horizontal="center" vertical="center"/>
    </xf>
    <xf numFmtId="0" fontId="2" fillId="0" borderId="19" applyAlignment="1" pivotButton="0" quotePrefix="0" xfId="0">
      <alignment horizontal="center" vertical="center"/>
    </xf>
    <xf numFmtId="0" fontId="40" fillId="0" borderId="49" applyAlignment="1" pivotButton="0" quotePrefix="0" xfId="3">
      <alignment horizontal="center" vertical="center" wrapText="1"/>
    </xf>
    <xf numFmtId="0" fontId="40" fillId="0" borderId="41" applyAlignment="1" pivotButton="0" quotePrefix="0" xfId="3">
      <alignment horizontal="center" vertical="center" wrapText="1"/>
    </xf>
    <xf numFmtId="0" fontId="40" fillId="0" borderId="56" applyAlignment="1" pivotButton="0" quotePrefix="0" xfId="3">
      <alignment horizontal="center" vertical="center" wrapText="1"/>
    </xf>
    <xf numFmtId="0" fontId="0" fillId="0" borderId="48" applyAlignment="1" applyProtection="1" pivotButton="0" quotePrefix="0" xfId="0">
      <alignment vertical="center" wrapText="1"/>
      <protection locked="0" hidden="0"/>
    </xf>
    <xf numFmtId="0" fontId="0" fillId="0" borderId="20" applyAlignment="1" applyProtection="1" pivotButton="0" quotePrefix="0" xfId="0">
      <alignment vertical="center" wrapText="1"/>
      <protection locked="0" hidden="0"/>
    </xf>
    <xf numFmtId="0" fontId="2" fillId="0" borderId="6" applyAlignment="1" pivotButton="0" quotePrefix="0" xfId="0">
      <alignment horizontal="center" vertical="center" wrapText="1"/>
    </xf>
    <xf numFmtId="0" fontId="0" fillId="0" borderId="6" applyAlignment="1" applyProtection="1" pivotButton="0" quotePrefix="0" xfId="0">
      <alignment vertical="center" wrapText="1"/>
      <protection locked="0" hidden="0"/>
    </xf>
    <xf numFmtId="0" fontId="2" fillId="0" borderId="6" applyAlignment="1" pivotButton="0" quotePrefix="0" xfId="0">
      <alignment horizontal="center" vertical="center"/>
    </xf>
    <xf numFmtId="0" fontId="0" fillId="6" borderId="4" applyAlignment="1" applyProtection="1" pivotButton="0" quotePrefix="0" xfId="0">
      <alignment horizontal="center" vertical="center"/>
      <protection locked="0" hidden="0"/>
    </xf>
    <xf numFmtId="0" fontId="0" fillId="6" borderId="1" applyAlignment="1" applyProtection="1" pivotButton="0" quotePrefix="0" xfId="0">
      <alignment horizontal="center" vertical="center"/>
      <protection locked="0" hidden="0"/>
    </xf>
    <xf numFmtId="2" fontId="0" fillId="6" borderId="4" applyAlignment="1" applyProtection="1" pivotButton="0" quotePrefix="0" xfId="0">
      <alignment horizontal="right" vertical="center"/>
      <protection locked="0" hidden="0"/>
    </xf>
    <xf numFmtId="2" fontId="0" fillId="6" borderId="1" applyAlignment="1" applyProtection="1" pivotButton="0" quotePrefix="0" xfId="0">
      <alignment horizontal="right" vertical="center"/>
      <protection locked="0" hidden="0"/>
    </xf>
    <xf numFmtId="2" fontId="0" fillId="13" borderId="30" applyAlignment="1" pivotButton="0" quotePrefix="0" xfId="2">
      <alignment horizontal="right" vertical="center"/>
    </xf>
    <xf numFmtId="2" fontId="0" fillId="13" borderId="6" applyAlignment="1" pivotButton="0" quotePrefix="0" xfId="2">
      <alignment horizontal="right" vertical="center"/>
    </xf>
    <xf numFmtId="2" fontId="0" fillId="13" borderId="40" applyAlignment="1" pivotButton="0" quotePrefix="0" xfId="2">
      <alignment horizontal="right" vertical="center"/>
    </xf>
    <xf numFmtId="2" fontId="0" fillId="13" borderId="27" applyAlignment="1" pivotButton="0" quotePrefix="0" xfId="2">
      <alignment horizontal="right" vertical="center"/>
    </xf>
    <xf numFmtId="2" fontId="0" fillId="13" borderId="13" applyAlignment="1" pivotButton="0" quotePrefix="0" xfId="2">
      <alignment horizontal="right" vertical="center"/>
    </xf>
    <xf numFmtId="0" fontId="40" fillId="0" borderId="8" applyAlignment="1" pivotButton="0" quotePrefix="0" xfId="3">
      <alignment horizontal="center" vertical="center"/>
    </xf>
    <xf numFmtId="0" fontId="10" fillId="0" borderId="48" applyAlignment="1" pivotButton="0" quotePrefix="0" xfId="0">
      <alignment horizontal="center" vertical="center" wrapText="1"/>
    </xf>
    <xf numFmtId="2" fontId="0" fillId="13" borderId="19" applyAlignment="1" pivotButton="0" quotePrefix="0" xfId="0">
      <alignment horizontal="right"/>
    </xf>
    <xf numFmtId="171" fontId="0" fillId="13" borderId="37" applyAlignment="1" pivotButton="0" quotePrefix="0" xfId="2">
      <alignment horizontal="right"/>
    </xf>
    <xf numFmtId="171" fontId="0" fillId="13" borderId="27" applyAlignment="1" pivotButton="0" quotePrefix="0" xfId="2">
      <alignment horizontal="right"/>
    </xf>
    <xf numFmtId="171" fontId="0" fillId="13" borderId="36" applyAlignment="1" pivotButton="0" quotePrefix="0" xfId="2">
      <alignment horizontal="right"/>
    </xf>
    <xf numFmtId="0" fontId="6" fillId="6" borderId="1" applyAlignment="1" applyProtection="1" pivotButton="0" quotePrefix="0" xfId="3">
      <alignment horizontal="center"/>
      <protection locked="0" hidden="0"/>
    </xf>
    <xf numFmtId="0" fontId="0" fillId="6" borderId="11" applyAlignment="1" applyProtection="1" pivotButton="0" quotePrefix="0" xfId="0">
      <alignment horizontal="center"/>
      <protection locked="0" hidden="0"/>
    </xf>
    <xf numFmtId="0" fontId="2" fillId="0" borderId="4" applyAlignment="1" pivotButton="0" quotePrefix="0" xfId="0">
      <alignment horizontal="center" vertical="center"/>
    </xf>
    <xf numFmtId="0" fontId="2" fillId="0" borderId="1" applyAlignment="1" pivotButton="0" quotePrefix="0" xfId="0">
      <alignment horizontal="center" vertical="center"/>
    </xf>
    <xf numFmtId="0" fontId="13" fillId="6" borderId="1" applyAlignment="1" applyProtection="1" pivotButton="0" quotePrefix="0" xfId="0">
      <alignment horizontal="center" vertical="center"/>
      <protection locked="0" hidden="0"/>
    </xf>
    <xf numFmtId="0" fontId="13" fillId="6" borderId="11" applyAlignment="1" applyProtection="1" pivotButton="0" quotePrefix="0" xfId="0">
      <alignment horizontal="center" vertical="center"/>
      <protection locked="0" hidden="0"/>
    </xf>
    <xf numFmtId="2" fontId="0" fillId="13" borderId="44" applyAlignment="1" pivotButton="0" quotePrefix="0" xfId="2">
      <alignment horizontal="right" vertical="center"/>
    </xf>
    <xf numFmtId="0" fontId="0" fillId="19" borderId="2" applyAlignment="1" applyProtection="1" pivotButton="0" quotePrefix="0" xfId="0">
      <alignment horizontal="left" vertical="center" wrapText="1"/>
      <protection locked="0" hidden="0"/>
    </xf>
    <xf numFmtId="0" fontId="0" fillId="19" borderId="3" applyAlignment="1" applyProtection="1" pivotButton="0" quotePrefix="0" xfId="0">
      <alignment horizontal="left" vertical="center" wrapText="1"/>
      <protection locked="0" hidden="0"/>
    </xf>
    <xf numFmtId="0" fontId="0" fillId="19" borderId="21" applyAlignment="1" applyProtection="1" pivotButton="0" quotePrefix="0" xfId="0">
      <alignment horizontal="left" vertical="center" wrapText="1"/>
      <protection locked="0" hidden="0"/>
    </xf>
    <xf numFmtId="0" fontId="0" fillId="6" borderId="1" applyAlignment="1" applyProtection="1" pivotButton="0" quotePrefix="0" xfId="0">
      <alignment horizontal="left" vertical="top" wrapText="1"/>
      <protection locked="0" hidden="0"/>
    </xf>
    <xf numFmtId="0" fontId="0" fillId="6" borderId="11" applyAlignment="1" applyProtection="1" pivotButton="0" quotePrefix="0" xfId="0">
      <alignment horizontal="left" vertical="top" wrapText="1"/>
      <protection locked="0" hidden="0"/>
    </xf>
    <xf numFmtId="0" fontId="0" fillId="6" borderId="19" applyAlignment="1" applyProtection="1" pivotButton="0" quotePrefix="0" xfId="0">
      <alignment horizontal="left" vertical="top" wrapText="1"/>
      <protection locked="0" hidden="0"/>
    </xf>
    <xf numFmtId="0" fontId="0" fillId="6" borderId="12" applyAlignment="1" applyProtection="1" pivotButton="0" quotePrefix="0" xfId="0">
      <alignment horizontal="left" vertical="top" wrapText="1"/>
      <protection locked="0" hidden="0"/>
    </xf>
    <xf numFmtId="0" fontId="2" fillId="4" borderId="38" applyAlignment="1" pivotButton="0" quotePrefix="0" xfId="0">
      <alignment horizontal="center"/>
    </xf>
    <xf numFmtId="0" fontId="2" fillId="4" borderId="28" applyAlignment="1" pivotButton="0" quotePrefix="0" xfId="0">
      <alignment horizontal="center"/>
    </xf>
    <xf numFmtId="171" fontId="0" fillId="13" borderId="2" applyAlignment="1" pivotButton="0" quotePrefix="0" xfId="2">
      <alignment horizontal="right"/>
    </xf>
    <xf numFmtId="171" fontId="0" fillId="13" borderId="3" applyAlignment="1" pivotButton="0" quotePrefix="0" xfId="2">
      <alignment horizontal="right"/>
    </xf>
    <xf numFmtId="171" fontId="0" fillId="13" borderId="21" applyAlignment="1" pivotButton="0" quotePrefix="0" xfId="2">
      <alignment horizontal="right"/>
    </xf>
    <xf numFmtId="2" fontId="0" fillId="13" borderId="37" applyAlignment="1" pivotButton="0" quotePrefix="0" xfId="2">
      <alignment horizontal="right" vertical="center"/>
    </xf>
    <xf numFmtId="2" fontId="0" fillId="13" borderId="36" applyAlignment="1" pivotButton="0" quotePrefix="0" xfId="2">
      <alignment horizontal="right" vertical="center"/>
    </xf>
    <xf numFmtId="2" fontId="0" fillId="13" borderId="12" applyAlignment="1" pivotButton="0" quotePrefix="0" xfId="2">
      <alignment horizontal="right" vertical="center"/>
    </xf>
    <xf numFmtId="0" fontId="0" fillId="0" borderId="39" applyAlignment="1" pivotButton="0" quotePrefix="0" xfId="0">
      <alignment horizontal="left" vertical="center" wrapText="1"/>
    </xf>
    <xf numFmtId="0" fontId="0" fillId="0" borderId="48" applyAlignment="1" pivotButton="0" quotePrefix="0" xfId="0">
      <alignment horizontal="left" vertical="center" wrapText="1"/>
    </xf>
    <xf numFmtId="171" fontId="0" fillId="13" borderId="48" applyAlignment="1" pivotButton="0" quotePrefix="0" xfId="2">
      <alignment horizontal="right"/>
    </xf>
    <xf numFmtId="171" fontId="0" fillId="13" borderId="51" applyAlignment="1" pivotButton="0" quotePrefix="0" xfId="2">
      <alignment horizontal="right"/>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0" fontId="0" fillId="13" borderId="20" applyAlignment="1" pivotButton="0" quotePrefix="0" xfId="0">
      <alignment horizontal="center" vertical="top" wrapText="1"/>
    </xf>
    <xf numFmtId="0" fontId="0" fillId="13" borderId="14" applyAlignment="1" pivotButton="0" quotePrefix="0" xfId="0">
      <alignment horizontal="center" vertical="top" wrapText="1"/>
    </xf>
    <xf numFmtId="0" fontId="4" fillId="13" borderId="2" applyAlignment="1" pivotButton="0" quotePrefix="0" xfId="0">
      <alignment horizontal="center" vertical="center"/>
    </xf>
    <xf numFmtId="0" fontId="4" fillId="13" borderId="3" applyAlignment="1" pivotButton="0" quotePrefix="0" xfId="0">
      <alignment horizontal="center" vertical="center"/>
    </xf>
    <xf numFmtId="0" fontId="4" fillId="13" borderId="21" applyAlignment="1" pivotButton="0" quotePrefix="0" xfId="0">
      <alignment horizontal="center" vertical="center"/>
    </xf>
    <xf numFmtId="0" fontId="13" fillId="19" borderId="2" applyAlignment="1" applyProtection="1" pivotButton="0" quotePrefix="0" xfId="0">
      <alignment horizontal="center" vertical="center"/>
      <protection locked="0" hidden="0"/>
    </xf>
    <xf numFmtId="0" fontId="13" fillId="19" borderId="3" applyAlignment="1" applyProtection="1" pivotButton="0" quotePrefix="0" xfId="0">
      <alignment horizontal="center" vertical="center"/>
      <protection locked="0" hidden="0"/>
    </xf>
    <xf numFmtId="0" fontId="13" fillId="19" borderId="21" applyAlignment="1" applyProtection="1" pivotButton="0" quotePrefix="0" xfId="0">
      <alignment horizontal="center" vertical="center"/>
      <protection locked="0" hidden="0"/>
    </xf>
    <xf numFmtId="0" fontId="2" fillId="0" borderId="10" applyAlignment="1" pivotButton="0" quotePrefix="0" xfId="0">
      <alignment horizontal="center" vertical="center" wrapText="1"/>
    </xf>
    <xf numFmtId="0" fontId="0" fillId="0" borderId="10" applyAlignment="1" applyProtection="1" pivotButton="0" quotePrefix="0" xfId="0">
      <alignment horizontal="center"/>
      <protection locked="0" hidden="0"/>
    </xf>
    <xf numFmtId="0" fontId="0" fillId="0" borderId="3" applyAlignment="1" applyProtection="1" pivotButton="0" quotePrefix="0" xfId="0">
      <alignment horizontal="center"/>
      <protection locked="0" hidden="0"/>
    </xf>
    <xf numFmtId="0" fontId="0" fillId="0" borderId="21" applyAlignment="1" applyProtection="1" pivotButton="0" quotePrefix="0" xfId="0">
      <alignment horizontal="center"/>
      <protection locked="0" hidden="0"/>
    </xf>
    <xf numFmtId="0" fontId="2" fillId="3" borderId="28" applyAlignment="1" pivotButton="0" quotePrefix="0" xfId="0">
      <alignment horizontal="center" vertical="center"/>
    </xf>
    <xf numFmtId="0" fontId="2" fillId="3" borderId="67" applyAlignment="1" pivotButton="0" quotePrefix="0" xfId="0">
      <alignment horizontal="center" vertical="center"/>
    </xf>
    <xf numFmtId="0" fontId="40" fillId="0" borderId="64" applyAlignment="1" pivotButton="0" quotePrefix="0" xfId="3">
      <alignment horizontal="center" vertical="center" wrapText="1"/>
    </xf>
    <xf numFmtId="2" fontId="0" fillId="6" borderId="27" applyAlignment="1" applyProtection="1" pivotButton="0" quotePrefix="0" xfId="0">
      <alignment horizontal="right" wrapText="1"/>
      <protection locked="0" hidden="0"/>
    </xf>
    <xf numFmtId="2" fontId="0" fillId="6" borderId="73" applyAlignment="1" applyProtection="1" pivotButton="0" quotePrefix="0" xfId="0">
      <alignment horizontal="right" wrapText="1"/>
      <protection locked="0" hidden="0"/>
    </xf>
    <xf numFmtId="2" fontId="0" fillId="6" borderId="16" applyAlignment="1" applyProtection="1" pivotButton="0" quotePrefix="0" xfId="0">
      <alignment horizontal="right" wrapText="1"/>
      <protection locked="0" hidden="0"/>
    </xf>
    <xf numFmtId="2" fontId="0" fillId="6" borderId="24" applyAlignment="1" applyProtection="1" pivotButton="0" quotePrefix="0" xfId="0">
      <alignment horizontal="right" wrapText="1"/>
      <protection locked="0" hidden="0"/>
    </xf>
    <xf numFmtId="0" fontId="2" fillId="4" borderId="38" applyAlignment="1" pivotButton="0" quotePrefix="0" xfId="0">
      <alignment horizontal="center" vertical="center" wrapText="1"/>
    </xf>
    <xf numFmtId="0" fontId="2" fillId="4" borderId="65" applyAlignment="1" pivotButton="0" quotePrefix="0" xfId="0">
      <alignment horizontal="center" vertical="center" wrapText="1"/>
    </xf>
    <xf numFmtId="0" fontId="2" fillId="4" borderId="42" applyAlignment="1" pivotButton="0" quotePrefix="0" xfId="0">
      <alignment horizontal="center" vertical="center" wrapText="1"/>
    </xf>
    <xf numFmtId="0" fontId="0" fillId="6" borderId="2" applyAlignment="1" applyProtection="1" pivotButton="0" quotePrefix="0" xfId="0">
      <alignment horizontal="center" vertical="center" wrapText="1"/>
      <protection locked="0" hidden="0"/>
    </xf>
    <xf numFmtId="0" fontId="0" fillId="6" borderId="3" applyAlignment="1" applyProtection="1" pivotButton="0" quotePrefix="0" xfId="0">
      <alignment horizontal="center" vertical="center" wrapText="1"/>
      <protection locked="0" hidden="0"/>
    </xf>
    <xf numFmtId="0" fontId="0" fillId="6" borderId="21" applyAlignment="1" applyProtection="1" pivotButton="0" quotePrefix="0" xfId="0">
      <alignment horizontal="center" vertical="center" wrapText="1"/>
      <protection locked="0" hidden="0"/>
    </xf>
    <xf numFmtId="0" fontId="4" fillId="19" borderId="2" applyAlignment="1" applyProtection="1" pivotButton="0" quotePrefix="0" xfId="0">
      <alignment horizontal="center" vertical="center"/>
      <protection locked="0" hidden="0"/>
    </xf>
    <xf numFmtId="0" fontId="4" fillId="19" borderId="3" applyAlignment="1" applyProtection="1" pivotButton="0" quotePrefix="0" xfId="0">
      <alignment horizontal="center" vertical="center"/>
      <protection locked="0" hidden="0"/>
    </xf>
    <xf numFmtId="0" fontId="4" fillId="19" borderId="21" applyAlignment="1" applyProtection="1" pivotButton="0" quotePrefix="0" xfId="0">
      <alignment horizontal="center" vertical="center"/>
      <protection locked="0" hidden="0"/>
    </xf>
    <xf numFmtId="0" fontId="0" fillId="0" borderId="19" applyAlignment="1" pivotButton="0" quotePrefix="0" xfId="0">
      <alignment horizontal="left"/>
    </xf>
    <xf numFmtId="0" fontId="0" fillId="0" borderId="20" applyAlignment="1" pivotButton="0" quotePrefix="0" xfId="0">
      <alignment horizontal="left"/>
    </xf>
    <xf numFmtId="0" fontId="0" fillId="0" borderId="18" applyAlignment="1" pivotButton="0" quotePrefix="0" xfId="0">
      <alignment horizontal="left"/>
    </xf>
    <xf numFmtId="0" fontId="0" fillId="0" borderId="1" applyAlignment="1" pivotButton="0" quotePrefix="0" xfId="0">
      <alignment horizontal="left"/>
    </xf>
    <xf numFmtId="0" fontId="0" fillId="19" borderId="7" applyAlignment="1" applyProtection="1" pivotButton="0" quotePrefix="0" xfId="0">
      <alignment horizontal="center" vertical="center"/>
      <protection locked="0" hidden="0"/>
    </xf>
    <xf numFmtId="0" fontId="0" fillId="19" borderId="8" applyAlignment="1" applyProtection="1" pivotButton="0" quotePrefix="0" xfId="0">
      <alignment horizontal="center" vertical="center"/>
      <protection locked="0" hidden="0"/>
    </xf>
    <xf numFmtId="0" fontId="0" fillId="19" borderId="9" applyAlignment="1" applyProtection="1" pivotButton="0" quotePrefix="0" xfId="0">
      <alignment horizontal="center" vertical="center"/>
      <protection locked="0" hidden="0"/>
    </xf>
    <xf numFmtId="2" fontId="2" fillId="0" borderId="25" applyAlignment="1" pivotButton="0" quotePrefix="0" xfId="0">
      <alignment horizontal="center" vertical="center"/>
    </xf>
    <xf numFmtId="2" fontId="2" fillId="0" borderId="0" applyAlignment="1" pivotButton="0" quotePrefix="0" xfId="0">
      <alignment horizontal="center" vertical="center"/>
    </xf>
    <xf numFmtId="0" fontId="2" fillId="3" borderId="73" applyAlignment="1" pivotButton="0" quotePrefix="0" xfId="0">
      <alignment horizontal="center" vertical="center"/>
    </xf>
    <xf numFmtId="0" fontId="40" fillId="0" borderId="2" applyAlignment="1" pivotButton="0" quotePrefix="0" xfId="3">
      <alignment horizontal="center" vertical="center"/>
    </xf>
    <xf numFmtId="2" fontId="1" fillId="13" borderId="2" applyAlignment="1" pivotButton="0" quotePrefix="0" xfId="2">
      <alignment horizontal="center"/>
    </xf>
    <xf numFmtId="2" fontId="1" fillId="13" borderId="3" applyAlignment="1" pivotButton="0" quotePrefix="0" xfId="2">
      <alignment horizontal="center"/>
    </xf>
    <xf numFmtId="2" fontId="1" fillId="13" borderId="4" applyAlignment="1" pivotButton="0" quotePrefix="0" xfId="2">
      <alignment horizontal="center"/>
    </xf>
    <xf numFmtId="0" fontId="0" fillId="6" borderId="8" applyAlignment="1" applyProtection="1" pivotButton="0" quotePrefix="0" xfId="0">
      <alignment horizontal="center"/>
      <protection locked="0" hidden="0"/>
    </xf>
    <xf numFmtId="0" fontId="6" fillId="0" borderId="12" pivotButton="0" quotePrefix="0" xfId="3"/>
    <xf numFmtId="0" fontId="6" fillId="0" borderId="27" pivotButton="0" quotePrefix="0" xfId="3"/>
    <xf numFmtId="0" fontId="6" fillId="0" borderId="13" pivotButton="0" quotePrefix="0" xfId="3"/>
    <xf numFmtId="0" fontId="4" fillId="7" borderId="86" applyAlignment="1" pivotButton="0" quotePrefix="0" xfId="0">
      <alignment horizontal="center"/>
    </xf>
    <xf numFmtId="0" fontId="4" fillId="7" borderId="87" applyAlignment="1" pivotButton="0" quotePrefix="0" xfId="0">
      <alignment horizontal="center"/>
    </xf>
    <xf numFmtId="0" fontId="4" fillId="7" borderId="88" applyAlignment="1" pivotButton="0" quotePrefix="0" xfId="0">
      <alignment horizontal="center"/>
    </xf>
    <xf numFmtId="0" fontId="4" fillId="19" borderId="7" applyAlignment="1" pivotButton="0" quotePrefix="0" xfId="0">
      <alignment horizontal="left" vertical="center"/>
    </xf>
    <xf numFmtId="0" fontId="4" fillId="19" borderId="8" applyAlignment="1" pivotButton="0" quotePrefix="0" xfId="0">
      <alignment horizontal="left" vertical="center"/>
    </xf>
    <xf numFmtId="0" fontId="4" fillId="19" borderId="73" applyAlignment="1" pivotButton="0" quotePrefix="0" xfId="0">
      <alignment horizontal="left" vertical="center"/>
    </xf>
    <xf numFmtId="0" fontId="2" fillId="0" borderId="11" applyAlignment="1" pivotButton="0" quotePrefix="0" xfId="0">
      <alignment horizontal="center" vertical="center"/>
    </xf>
    <xf numFmtId="14" fontId="2" fillId="13" borderId="48" applyAlignment="1" pivotButton="0" quotePrefix="0" xfId="2">
      <alignment horizontal="center"/>
    </xf>
    <xf numFmtId="14" fontId="2" fillId="13" borderId="51" applyAlignment="1" pivotButton="0" quotePrefix="0" xfId="2">
      <alignment horizontal="center"/>
    </xf>
    <xf numFmtId="0" fontId="0" fillId="0" borderId="2" applyAlignment="1" pivotButton="0" quotePrefix="0" xfId="0">
      <alignment horizontal="left" vertical="center" wrapText="1"/>
    </xf>
    <xf numFmtId="0" fontId="0" fillId="0" borderId="37" applyAlignment="1" pivotButton="0" quotePrefix="0" xfId="0">
      <alignment horizontal="left" vertical="center" wrapText="1"/>
    </xf>
    <xf numFmtId="2" fontId="0" fillId="0" borderId="1" applyAlignment="1" applyProtection="1" pivotButton="0" quotePrefix="0" xfId="0">
      <alignment horizontal="right"/>
      <protection locked="0" hidden="0"/>
    </xf>
    <xf numFmtId="2" fontId="0" fillId="0" borderId="11" applyAlignment="1" applyProtection="1" pivotButton="0" quotePrefix="0" xfId="0">
      <alignment horizontal="right"/>
      <protection locked="0" hidden="0"/>
    </xf>
    <xf numFmtId="2" fontId="0" fillId="13" borderId="37" applyAlignment="1" pivotButton="0" quotePrefix="0" xfId="0">
      <alignment horizontal="right"/>
    </xf>
    <xf numFmtId="0" fontId="40" fillId="0" borderId="7" applyAlignment="1" pivotButton="0" quotePrefix="0" xfId="3">
      <alignment horizontal="center" vertical="center"/>
    </xf>
    <xf numFmtId="2" fontId="0" fillId="0" borderId="2" applyAlignment="1" applyProtection="1" pivotButton="0" quotePrefix="0" xfId="0">
      <alignment horizontal="right"/>
      <protection locked="0" hidden="0"/>
    </xf>
    <xf numFmtId="2" fontId="0" fillId="0" borderId="3" applyAlignment="1" applyProtection="1" pivotButton="0" quotePrefix="0" xfId="0">
      <alignment horizontal="right"/>
      <protection locked="0" hidden="0"/>
    </xf>
    <xf numFmtId="2" fontId="0" fillId="0" borderId="21" applyAlignment="1" applyProtection="1" pivotButton="0" quotePrefix="0" xfId="0">
      <alignment horizontal="right"/>
      <protection locked="0" hidden="0"/>
    </xf>
    <xf numFmtId="0" fontId="2" fillId="3" borderId="59" applyAlignment="1" pivotButton="0" quotePrefix="0" xfId="0">
      <alignment horizontal="center" vertical="center"/>
    </xf>
    <xf numFmtId="0" fontId="2" fillId="0" borderId="25" applyAlignment="1" pivotButton="0" quotePrefix="0" xfId="0">
      <alignment horizontal="center"/>
    </xf>
    <xf numFmtId="0" fontId="2" fillId="0" borderId="0" applyAlignment="1" pivotButton="0" quotePrefix="0" xfId="0">
      <alignment horizontal="center"/>
    </xf>
    <xf numFmtId="0" fontId="0" fillId="0" borderId="1" applyAlignment="1" applyProtection="1" pivotButton="0" quotePrefix="0" xfId="0">
      <alignment horizontal="center" vertical="center" wrapText="1"/>
      <protection locked="0" hidden="0"/>
    </xf>
    <xf numFmtId="0" fontId="0" fillId="0" borderId="2"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2" fontId="0" fillId="13" borderId="46" applyAlignment="1" pivotButton="0" quotePrefix="0" xfId="2">
      <alignment horizontal="center"/>
    </xf>
    <xf numFmtId="2" fontId="0" fillId="13" borderId="5" applyAlignment="1" pivotButton="0" quotePrefix="0" xfId="2">
      <alignment horizontal="center"/>
    </xf>
    <xf numFmtId="2" fontId="0" fillId="13" borderId="53" applyAlignment="1" pivotButton="0" quotePrefix="0" xfId="2">
      <alignment horizontal="center"/>
    </xf>
    <xf numFmtId="2" fontId="0" fillId="6" borderId="37" applyAlignment="1" applyProtection="1" pivotButton="0" quotePrefix="0" xfId="0">
      <alignment horizontal="right" wrapText="1"/>
      <protection locked="0" hidden="0"/>
    </xf>
    <xf numFmtId="2" fontId="0" fillId="6" borderId="13" applyAlignment="1" applyProtection="1" pivotButton="0" quotePrefix="0" xfId="0">
      <alignment horizontal="right" wrapText="1"/>
      <protection locked="0" hidden="0"/>
    </xf>
    <xf numFmtId="171" fontId="1" fillId="13" borderId="1" applyAlignment="1" pivotButton="0" quotePrefix="0" xfId="2">
      <alignment horizontal="right"/>
    </xf>
    <xf numFmtId="171" fontId="1" fillId="13" borderId="11" applyAlignment="1" pivotButton="0" quotePrefix="0" xfId="2">
      <alignment horizontal="right"/>
    </xf>
    <xf numFmtId="0" fontId="40" fillId="0" borderId="52" applyAlignment="1" pivotButton="0" quotePrefix="0" xfId="3">
      <alignment horizontal="center" vertical="center"/>
    </xf>
    <xf numFmtId="0" fontId="40" fillId="0" borderId="62" applyAlignment="1" pivotButton="0" quotePrefix="0" xfId="3">
      <alignment horizontal="center" vertical="center"/>
    </xf>
    <xf numFmtId="0" fontId="2" fillId="3" borderId="59" applyAlignment="1" pivotButton="0" quotePrefix="0" xfId="0">
      <alignment horizontal="center"/>
    </xf>
    <xf numFmtId="0" fontId="2" fillId="4" borderId="67" applyAlignment="1" pivotButton="0" quotePrefix="0" xfId="0">
      <alignment horizontal="center"/>
    </xf>
    <xf numFmtId="0" fontId="40" fillId="0" borderId="51" applyAlignment="1" pivotButton="0" quotePrefix="0" xfId="3">
      <alignment horizontal="center" vertical="center" wrapText="1"/>
    </xf>
    <xf numFmtId="0" fontId="2" fillId="4" borderId="7" applyAlignment="1" pivotButton="0" quotePrefix="0" xfId="0">
      <alignment horizontal="center" vertical="center"/>
    </xf>
    <xf numFmtId="0" fontId="2" fillId="4" borderId="8" applyAlignment="1" pivotButton="0" quotePrefix="0" xfId="0">
      <alignment horizontal="center" vertical="center"/>
    </xf>
    <xf numFmtId="0" fontId="2" fillId="4" borderId="9" applyAlignment="1" pivotButton="0" quotePrefix="0" xfId="0">
      <alignment horizontal="center" vertical="center"/>
    </xf>
    <xf numFmtId="0" fontId="0" fillId="0" borderId="12" applyAlignment="1" pivotButton="0" quotePrefix="0" xfId="0">
      <alignment horizontal="left"/>
    </xf>
    <xf numFmtId="0" fontId="0" fillId="0" borderId="27" applyAlignment="1" pivotButton="0" quotePrefix="0" xfId="0">
      <alignment horizontal="left"/>
    </xf>
    <xf numFmtId="0" fontId="0" fillId="0" borderId="13" applyAlignment="1" pivotButton="0" quotePrefix="0" xfId="0">
      <alignment horizontal="left"/>
    </xf>
    <xf numFmtId="0" fontId="0" fillId="0" borderId="49" applyAlignment="1" pivotButton="0" quotePrefix="0" xfId="0">
      <alignment horizontal="left"/>
    </xf>
    <xf numFmtId="0" fontId="0" fillId="0" borderId="41" applyAlignment="1" pivotButton="0" quotePrefix="0" xfId="0">
      <alignment horizontal="left"/>
    </xf>
    <xf numFmtId="0" fontId="0" fillId="0" borderId="40" applyAlignment="1" pivotButton="0" quotePrefix="0" xfId="0">
      <alignment horizontal="left"/>
    </xf>
    <xf numFmtId="0" fontId="0" fillId="0" borderId="10" applyAlignment="1" pivotButton="0" quotePrefix="0" xfId="0">
      <alignment horizontal="left"/>
    </xf>
    <xf numFmtId="0" fontId="0" fillId="0" borderId="3" applyAlignment="1" pivotButton="0" quotePrefix="0" xfId="0">
      <alignment horizontal="left"/>
    </xf>
    <xf numFmtId="0" fontId="0" fillId="0" borderId="4" applyAlignment="1" pivotButton="0" quotePrefix="0" xfId="0">
      <alignment horizontal="left"/>
    </xf>
    <xf numFmtId="2" fontId="0" fillId="6" borderId="2" applyAlignment="1" applyProtection="1" pivotButton="0" quotePrefix="0" xfId="0">
      <alignment horizontal="right" vertical="center"/>
      <protection locked="0" hidden="0"/>
    </xf>
    <xf numFmtId="2" fontId="0" fillId="6" borderId="3" applyAlignment="1" applyProtection="1" pivotButton="0" quotePrefix="0" xfId="0">
      <alignment horizontal="right" vertical="center"/>
      <protection locked="0" hidden="0"/>
    </xf>
    <xf numFmtId="2" fontId="0" fillId="13" borderId="37" applyAlignment="1" applyProtection="1" pivotButton="0" quotePrefix="0" xfId="0">
      <alignment horizontal="right" vertical="center"/>
      <protection locked="0" hidden="0"/>
    </xf>
    <xf numFmtId="2" fontId="0" fillId="13" borderId="27" applyAlignment="1" applyProtection="1" pivotButton="0" quotePrefix="0" xfId="0">
      <alignment horizontal="right" vertical="center"/>
      <protection locked="0" hidden="0"/>
    </xf>
    <xf numFmtId="2" fontId="0" fillId="13" borderId="13" applyAlignment="1" applyProtection="1" pivotButton="0" quotePrefix="0" xfId="0">
      <alignment horizontal="right" vertical="center"/>
      <protection locked="0" hidden="0"/>
    </xf>
    <xf numFmtId="2" fontId="2" fillId="0" borderId="40" applyAlignment="1" pivotButton="0" quotePrefix="0" xfId="0">
      <alignment horizontal="center" vertical="center"/>
    </xf>
    <xf numFmtId="2" fontId="2" fillId="0" borderId="6" applyAlignment="1" pivotButton="0" quotePrefix="0" xfId="0">
      <alignment horizontal="center" vertical="center"/>
    </xf>
    <xf numFmtId="2" fontId="0" fillId="0" borderId="37" applyAlignment="1" applyProtection="1" pivotButton="0" quotePrefix="0" xfId="0">
      <alignment horizontal="right"/>
      <protection locked="0" hidden="0"/>
    </xf>
    <xf numFmtId="2" fontId="0" fillId="0" borderId="27" applyAlignment="1" applyProtection="1" pivotButton="0" quotePrefix="0" xfId="0">
      <alignment horizontal="right"/>
      <protection locked="0" hidden="0"/>
    </xf>
    <xf numFmtId="2" fontId="0" fillId="0" borderId="36" applyAlignment="1" applyProtection="1" pivotButton="0" quotePrefix="0" xfId="0">
      <alignment horizontal="right"/>
      <protection locked="0" hidden="0"/>
    </xf>
    <xf numFmtId="2" fontId="0" fillId="7" borderId="81" applyAlignment="1" pivotButton="0" quotePrefix="0" xfId="2">
      <alignment horizontal="center"/>
    </xf>
    <xf numFmtId="2" fontId="0" fillId="7" borderId="82" applyAlignment="1" pivotButton="0" quotePrefix="0" xfId="2">
      <alignment horizontal="center"/>
    </xf>
    <xf numFmtId="0" fontId="25" fillId="19" borderId="3" applyAlignment="1" pivotButton="0" quotePrefix="0" xfId="0">
      <alignment horizontal="center" wrapText="1"/>
    </xf>
    <xf numFmtId="2" fontId="0" fillId="13" borderId="73" applyAlignment="1" pivotButton="0" quotePrefix="0" xfId="2">
      <alignment horizontal="center"/>
    </xf>
    <xf numFmtId="2" fontId="0" fillId="13" borderId="16" applyAlignment="1" pivotButton="0" quotePrefix="0" xfId="2">
      <alignment horizontal="center"/>
    </xf>
    <xf numFmtId="2" fontId="0" fillId="13" borderId="24" applyAlignment="1" pivotButton="0" quotePrefix="0" xfId="2">
      <alignment horizontal="center"/>
    </xf>
    <xf numFmtId="2" fontId="0" fillId="6" borderId="37" applyAlignment="1" applyProtection="1" pivotButton="0" quotePrefix="0" xfId="0">
      <alignment horizontal="right"/>
      <protection locked="0" hidden="0"/>
    </xf>
    <xf numFmtId="2" fontId="0" fillId="6" borderId="27" applyAlignment="1" applyProtection="1" pivotButton="0" quotePrefix="0" xfId="0">
      <alignment horizontal="right"/>
      <protection locked="0" hidden="0"/>
    </xf>
    <xf numFmtId="2" fontId="0" fillId="6" borderId="13"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0" fontId="0" fillId="6" borderId="48" applyAlignment="1" applyProtection="1" pivotButton="0" quotePrefix="0" xfId="0">
      <alignment horizontal="center"/>
      <protection locked="0" hidden="0"/>
    </xf>
    <xf numFmtId="0" fontId="40" fillId="0" borderId="48" applyAlignment="1" pivotButton="0" quotePrefix="0" xfId="3">
      <alignment horizontal="center" vertical="center"/>
    </xf>
    <xf numFmtId="0" fontId="40" fillId="0" borderId="50" applyAlignment="1" pivotButton="0" quotePrefix="0" xfId="3">
      <alignment horizontal="center" vertical="center"/>
    </xf>
    <xf numFmtId="0" fontId="40" fillId="0" borderId="6" applyAlignment="1" pivotButton="0" quotePrefix="0" xfId="3">
      <alignment horizontal="center" vertical="center"/>
    </xf>
    <xf numFmtId="0" fontId="40" fillId="0" borderId="85" applyAlignment="1" pivotButton="0" quotePrefix="0" xfId="3">
      <alignment horizontal="center" vertical="center" wrapText="1"/>
    </xf>
    <xf numFmtId="0" fontId="40" fillId="0" borderId="44" applyAlignment="1" pivotButton="0" quotePrefix="0" xfId="3">
      <alignment horizontal="center" vertical="center" wrapText="1"/>
    </xf>
    <xf numFmtId="0" fontId="0" fillId="0" borderId="90" applyAlignment="1" pivotButton="0" quotePrefix="0" xfId="0">
      <alignment horizontal="left" vertical="center" wrapText="1"/>
    </xf>
    <xf numFmtId="0" fontId="0" fillId="0" borderId="32" applyAlignment="1" pivotButton="0" quotePrefix="0" xfId="0">
      <alignment horizontal="left" vertical="center" wrapText="1"/>
    </xf>
    <xf numFmtId="0" fontId="4" fillId="19" borderId="2" applyAlignment="1" pivotButton="0" quotePrefix="0" xfId="0">
      <alignment horizontal="center" vertical="top" wrapText="1"/>
    </xf>
    <xf numFmtId="0" fontId="4" fillId="19" borderId="3" applyAlignment="1" pivotButton="0" quotePrefix="0" xfId="0">
      <alignment horizontal="center" vertical="top" wrapText="1"/>
    </xf>
    <xf numFmtId="0" fontId="4" fillId="19" borderId="4" applyAlignment="1" pivotButton="0" quotePrefix="0" xfId="0">
      <alignment horizontal="center" vertical="top" wrapText="1"/>
    </xf>
    <xf numFmtId="0" fontId="0" fillId="19" borderId="2" applyAlignment="1" applyProtection="1" pivotButton="0" quotePrefix="0" xfId="0">
      <alignment horizontal="center" vertical="top" wrapText="1"/>
      <protection locked="0" hidden="0"/>
    </xf>
    <xf numFmtId="0" fontId="0" fillId="19" borderId="3" applyAlignment="1" applyProtection="1" pivotButton="0" quotePrefix="0" xfId="0">
      <alignment horizontal="center" vertical="top" wrapText="1"/>
      <protection locked="0" hidden="0"/>
    </xf>
    <xf numFmtId="0" fontId="0" fillId="19" borderId="21" applyAlignment="1" applyProtection="1" pivotButton="0" quotePrefix="0" xfId="0">
      <alignment horizontal="center" vertical="top" wrapText="1"/>
      <protection locked="0" hidden="0"/>
    </xf>
    <xf numFmtId="0" fontId="0" fillId="6" borderId="2" applyAlignment="1" applyProtection="1" pivotButton="0" quotePrefix="0" xfId="0">
      <alignment horizontal="left" vertical="center"/>
      <protection locked="0" hidden="0"/>
    </xf>
    <xf numFmtId="0" fontId="0" fillId="6" borderId="3" applyAlignment="1" applyProtection="1" pivotButton="0" quotePrefix="0" xfId="0">
      <alignment horizontal="left" vertical="center"/>
      <protection locked="0" hidden="0"/>
    </xf>
    <xf numFmtId="0" fontId="0" fillId="6" borderId="21" applyAlignment="1" applyProtection="1" pivotButton="0" quotePrefix="0" xfId="0">
      <alignment horizontal="left" vertical="center"/>
      <protection locked="0" hidden="0"/>
    </xf>
    <xf numFmtId="0" fontId="0" fillId="0" borderId="11" applyAlignment="1" applyProtection="1" pivotButton="0" quotePrefix="0" xfId="0">
      <alignment horizontal="center" vertical="center"/>
      <protection locked="0" hidden="0"/>
    </xf>
    <xf numFmtId="0" fontId="0" fillId="6" borderId="27" applyAlignment="1" applyProtection="1" pivotButton="0" quotePrefix="0" xfId="0">
      <alignment horizontal="left" vertical="top"/>
      <protection locked="0" hidden="0"/>
    </xf>
    <xf numFmtId="0" fontId="0" fillId="6" borderId="36" applyAlignment="1" applyProtection="1" pivotButton="0" quotePrefix="0" xfId="0">
      <alignment horizontal="left" vertical="top"/>
      <protection locked="0" hidden="0"/>
    </xf>
    <xf numFmtId="0" fontId="0" fillId="0" borderId="36" applyAlignment="1" applyProtection="1" pivotButton="0" quotePrefix="0" xfId="0">
      <alignment horizontal="left" vertical="top" wrapText="1"/>
      <protection locked="0" hidden="0"/>
    </xf>
    <xf numFmtId="0" fontId="2" fillId="7" borderId="25" applyAlignment="1" pivotButton="0" quotePrefix="0" xfId="0">
      <alignment horizontal="center" vertical="center"/>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vertical="center"/>
      <protection locked="0" hidden="0"/>
    </xf>
    <xf numFmtId="0" fontId="0" fillId="6" borderId="1" applyAlignment="1" applyProtection="1" pivotButton="0" quotePrefix="0" xfId="0">
      <alignment horizontal="left" vertical="top"/>
      <protection locked="0" hidden="0"/>
    </xf>
    <xf numFmtId="0" fontId="0" fillId="6" borderId="11" applyAlignment="1" applyProtection="1" pivotButton="0" quotePrefix="0" xfId="0">
      <alignment horizontal="left" vertical="top"/>
      <protection locked="0" hidden="0"/>
    </xf>
    <xf numFmtId="0" fontId="0" fillId="6" borderId="5" applyAlignment="1" applyProtection="1" pivotButton="0" quotePrefix="0" xfId="0">
      <alignment horizontal="left" vertical="top"/>
      <protection locked="0" hidden="0"/>
    </xf>
    <xf numFmtId="0" fontId="0" fillId="6" borderId="47" applyAlignment="1" applyProtection="1" pivotButton="0" quotePrefix="0" xfId="0">
      <alignment horizontal="left" vertical="top"/>
      <protection locked="0" hidden="0"/>
    </xf>
    <xf numFmtId="0" fontId="0" fillId="0" borderId="37" applyAlignment="1" applyProtection="1" pivotButton="0" quotePrefix="0" xfId="0">
      <alignment horizontal="center" vertical="center"/>
      <protection locked="0" hidden="0"/>
    </xf>
    <xf numFmtId="0" fontId="0" fillId="0" borderId="27" applyAlignment="1" applyProtection="1" pivotButton="0" quotePrefix="0" xfId="0">
      <alignment horizontal="center" vertical="center"/>
      <protection locked="0" hidden="0"/>
    </xf>
    <xf numFmtId="0" fontId="0" fillId="0" borderId="36" applyAlignment="1" applyProtection="1" pivotButton="0" quotePrefix="0" xfId="0">
      <alignment horizontal="center" vertical="center"/>
      <protection locked="0" hidden="0"/>
    </xf>
    <xf numFmtId="0" fontId="2" fillId="4" borderId="7" applyAlignment="1" pivotButton="0" quotePrefix="0" xfId="0">
      <alignment horizontal="center" wrapText="1"/>
    </xf>
    <xf numFmtId="0" fontId="2" fillId="4" borderId="8" applyAlignment="1" pivotButton="0" quotePrefix="0" xfId="0">
      <alignment horizontal="center" wrapText="1"/>
    </xf>
    <xf numFmtId="0" fontId="2" fillId="4" borderId="9" applyAlignment="1" pivotButton="0" quotePrefix="0" xfId="0">
      <alignment horizontal="center" wrapText="1"/>
    </xf>
    <xf numFmtId="0" fontId="4" fillId="7" borderId="68" applyAlignment="1" pivotButton="0" quotePrefix="0" xfId="0">
      <alignment horizontal="center"/>
    </xf>
    <xf numFmtId="0" fontId="4" fillId="7" borderId="69" applyAlignment="1" pivotButton="0" quotePrefix="0" xfId="0">
      <alignment horizontal="center"/>
    </xf>
    <xf numFmtId="0" fontId="4" fillId="7" borderId="70" applyAlignment="1" pivotButton="0" quotePrefix="0" xfId="0">
      <alignment horizontal="center"/>
    </xf>
    <xf numFmtId="0" fontId="0" fillId="6" borderId="3" applyAlignment="1" applyProtection="1" pivotButton="0" quotePrefix="0" xfId="0">
      <alignment horizontal="center" vertical="center"/>
      <protection locked="0" hidden="0"/>
    </xf>
    <xf numFmtId="0" fontId="0" fillId="6" borderId="21" applyAlignment="1" applyProtection="1" pivotButton="0" quotePrefix="0" xfId="0">
      <alignment horizontal="center" vertical="center"/>
      <protection locked="0" hidden="0"/>
    </xf>
    <xf numFmtId="0" fontId="0" fillId="6" borderId="2" applyAlignment="1" applyProtection="1" pivotButton="0" quotePrefix="0" xfId="0">
      <alignment horizontal="center" vertical="center"/>
      <protection locked="0" hidden="0"/>
    </xf>
    <xf numFmtId="2" fontId="0" fillId="6" borderId="43" applyAlignment="1" applyProtection="1" pivotButton="0" quotePrefix="0" xfId="0">
      <alignment horizontal="right" vertical="center" wrapText="1"/>
      <protection locked="0" hidden="0"/>
    </xf>
    <xf numFmtId="2" fontId="0" fillId="6" borderId="41" applyAlignment="1" applyProtection="1" pivotButton="0" quotePrefix="0" xfId="0">
      <alignment horizontal="right" vertical="center" wrapText="1"/>
      <protection locked="0" hidden="0"/>
    </xf>
    <xf numFmtId="2" fontId="0" fillId="6" borderId="56" applyAlignment="1" applyProtection="1" pivotButton="0" quotePrefix="0" xfId="0">
      <alignment horizontal="right" vertical="center" wrapText="1"/>
      <protection locked="0" hidden="0"/>
    </xf>
    <xf numFmtId="2" fontId="0" fillId="6" borderId="37" applyAlignment="1" applyProtection="1" pivotButton="0" quotePrefix="0" xfId="0">
      <alignment horizontal="right" vertical="center" wrapText="1"/>
      <protection locked="0" hidden="0"/>
    </xf>
    <xf numFmtId="2" fontId="0" fillId="6" borderId="27" applyAlignment="1" applyProtection="1" pivotButton="0" quotePrefix="0" xfId="0">
      <alignment horizontal="right" vertical="center" wrapText="1"/>
      <protection locked="0" hidden="0"/>
    </xf>
    <xf numFmtId="2" fontId="0" fillId="6" borderId="36" applyAlignment="1" applyProtection="1" pivotButton="0" quotePrefix="0" xfId="0">
      <alignment horizontal="right" vertical="center" wrapText="1"/>
      <protection locked="0" hidden="0"/>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0" fillId="0" borderId="21" applyAlignment="1" applyProtection="1" pivotButton="0" quotePrefix="0" xfId="0">
      <alignment horizontal="center" vertical="center"/>
      <protection locked="0" hidden="0"/>
    </xf>
    <xf numFmtId="0" fontId="4" fillId="19" borderId="10" applyAlignment="1" pivotButton="0" quotePrefix="0" xfId="0">
      <alignment horizontal="center" vertical="center" wrapText="1"/>
    </xf>
    <xf numFmtId="0" fontId="4" fillId="19" borderId="3" applyAlignment="1" pivotButton="0" quotePrefix="0" xfId="0">
      <alignment horizontal="center" vertical="center" wrapText="1"/>
    </xf>
    <xf numFmtId="0" fontId="4" fillId="19" borderId="21" applyAlignment="1" pivotButton="0" quotePrefix="0" xfId="0">
      <alignment horizontal="center" vertical="center" wrapText="1"/>
    </xf>
    <xf numFmtId="2" fontId="0" fillId="13" borderId="45" applyAlignment="1" pivotButton="0" quotePrefix="0" xfId="0">
      <alignment horizontal="right" wrapText="1"/>
    </xf>
    <xf numFmtId="2" fontId="0" fillId="13" borderId="22" applyAlignment="1" pivotButton="0" quotePrefix="0" xfId="0">
      <alignment horizontal="right" wrapText="1"/>
    </xf>
    <xf numFmtId="2" fontId="0" fillId="13" borderId="23" applyAlignment="1" pivotButton="0" quotePrefix="0" xfId="0">
      <alignment horizontal="right" wrapText="1"/>
    </xf>
    <xf numFmtId="0" fontId="2" fillId="4" borderId="38" applyAlignment="1" pivotButton="0" quotePrefix="0" xfId="0">
      <alignment horizontal="center" wrapText="1"/>
    </xf>
    <xf numFmtId="0" fontId="2" fillId="4" borderId="65" applyAlignment="1" pivotButton="0" quotePrefix="0" xfId="0">
      <alignment horizontal="center" wrapText="1"/>
    </xf>
    <xf numFmtId="0" fontId="2" fillId="4" borderId="42" applyAlignment="1" pivotButton="0" quotePrefix="0" xfId="0">
      <alignment horizontal="center" wrapText="1"/>
    </xf>
    <xf numFmtId="2" fontId="0" fillId="6" borderId="73" applyAlignment="1" applyProtection="1" pivotButton="0" quotePrefix="0" xfId="0">
      <alignment horizontal="right" vertical="center" wrapText="1"/>
      <protection locked="0" hidden="0"/>
    </xf>
    <xf numFmtId="2" fontId="0" fillId="6" borderId="16" applyAlignment="1" applyProtection="1" pivotButton="0" quotePrefix="0" xfId="0">
      <alignment horizontal="right" vertical="center" wrapText="1"/>
      <protection locked="0" hidden="0"/>
    </xf>
    <xf numFmtId="2" fontId="0" fillId="6" borderId="17" applyAlignment="1" applyProtection="1" pivotButton="0" quotePrefix="0" xfId="0">
      <alignment horizontal="right" vertical="center" wrapText="1"/>
      <protection locked="0" hidden="0"/>
    </xf>
    <xf numFmtId="2" fontId="0" fillId="6" borderId="2" applyAlignment="1" applyProtection="1" pivotButton="0" quotePrefix="0" xfId="0">
      <alignment horizontal="right" vertical="center" wrapText="1"/>
      <protection locked="0" hidden="0"/>
    </xf>
    <xf numFmtId="2" fontId="0" fillId="6" borderId="3" applyAlignment="1" applyProtection="1" pivotButton="0" quotePrefix="0" xfId="0">
      <alignment horizontal="right" vertical="center" wrapText="1"/>
      <protection locked="0" hidden="0"/>
    </xf>
    <xf numFmtId="2" fontId="0" fillId="6" borderId="21" applyAlignment="1" applyProtection="1" pivotButton="0" quotePrefix="0" xfId="0">
      <alignment horizontal="right" vertical="center" wrapText="1"/>
      <protection locked="0" hidden="0"/>
    </xf>
    <xf numFmtId="10" fontId="0" fillId="13" borderId="37" applyAlignment="1" pivotButton="0" quotePrefix="0" xfId="0">
      <alignment horizontal="right" vertical="center" wrapText="1"/>
    </xf>
    <xf numFmtId="10" fontId="0" fillId="13" borderId="27" applyAlignment="1" pivotButton="0" quotePrefix="0" xfId="0">
      <alignment horizontal="right" vertical="center" wrapText="1"/>
    </xf>
    <xf numFmtId="10" fontId="0" fillId="13" borderId="36" applyAlignment="1" pivotButton="0" quotePrefix="0" xfId="0">
      <alignment horizontal="right" vertical="center" wrapText="1"/>
    </xf>
    <xf numFmtId="0" fontId="9" fillId="8" borderId="1" applyAlignment="1" pivotButton="0" quotePrefix="0" xfId="0">
      <alignment horizontal="center" vertical="center" wrapText="1"/>
    </xf>
    <xf numFmtId="0" fontId="9" fillId="8" borderId="11" applyAlignment="1" pivotButton="0" quotePrefix="0" xfId="0">
      <alignment horizontal="center" vertical="center" wrapText="1"/>
    </xf>
    <xf numFmtId="2" fontId="0" fillId="0" borderId="1" applyAlignment="1" applyProtection="1" pivotButton="0" quotePrefix="0" xfId="0">
      <alignment horizontal="right" vertical="center" wrapText="1"/>
      <protection locked="0" hidden="0"/>
    </xf>
    <xf numFmtId="2" fontId="0" fillId="0" borderId="11" applyAlignment="1" applyProtection="1" pivotButton="0" quotePrefix="0" xfId="0">
      <alignment horizontal="right" vertical="center" wrapText="1"/>
      <protection locked="0" hidden="0"/>
    </xf>
    <xf numFmtId="0" fontId="40" fillId="0" borderId="53" applyAlignment="1" pivotButton="0" quotePrefix="0" xfId="3">
      <alignment horizontal="center" vertical="center" wrapText="1"/>
    </xf>
    <xf numFmtId="0" fontId="40" fillId="0" borderId="40" applyAlignment="1" pivotButton="0" quotePrefix="0" xfId="3">
      <alignment horizontal="center" vertical="center" wrapText="1"/>
    </xf>
    <xf numFmtId="0" fontId="40" fillId="0" borderId="5" applyAlignment="1" pivotButton="0" quotePrefix="0" xfId="3">
      <alignment horizontal="center" vertical="center" wrapText="1"/>
    </xf>
    <xf numFmtId="2" fontId="0" fillId="19" borderId="73" applyAlignment="1" applyProtection="1" pivotButton="0" quotePrefix="0" xfId="0">
      <alignment horizontal="right" vertical="center" wrapText="1"/>
      <protection locked="0" hidden="0"/>
    </xf>
    <xf numFmtId="2" fontId="0" fillId="19" borderId="16" applyAlignment="1" applyProtection="1" pivotButton="0" quotePrefix="0" xfId="0">
      <alignment horizontal="right" vertical="center" wrapText="1"/>
      <protection locked="0" hidden="0"/>
    </xf>
    <xf numFmtId="2" fontId="0" fillId="19" borderId="17" applyAlignment="1" applyProtection="1" pivotButton="0" quotePrefix="0" xfId="0">
      <alignment horizontal="right" vertical="center" wrapText="1"/>
      <protection locked="0" hidden="0"/>
    </xf>
    <xf numFmtId="10" fontId="0" fillId="13" borderId="37" applyAlignment="1" applyProtection="1" pivotButton="0" quotePrefix="0" xfId="0">
      <alignment horizontal="right" vertical="center"/>
      <protection locked="0" hidden="0"/>
    </xf>
    <xf numFmtId="10" fontId="0" fillId="13" borderId="27" applyAlignment="1" applyProtection="1" pivotButton="0" quotePrefix="0" xfId="0">
      <alignment horizontal="right" vertical="center"/>
      <protection locked="0" hidden="0"/>
    </xf>
    <xf numFmtId="10" fontId="0" fillId="13" borderId="36" applyAlignment="1" applyProtection="1" pivotButton="0" quotePrefix="0" xfId="0">
      <alignment horizontal="right" vertical="center"/>
      <protection locked="0" hidden="0"/>
    </xf>
    <xf numFmtId="0" fontId="2" fillId="3" borderId="7" applyAlignment="1" pivotButton="0" quotePrefix="0" xfId="0">
      <alignment horizontal="center" wrapText="1"/>
    </xf>
    <xf numFmtId="0" fontId="2" fillId="3" borderId="8" applyAlignment="1" pivotButton="0" quotePrefix="0" xfId="0">
      <alignment horizontal="center" wrapText="1"/>
    </xf>
    <xf numFmtId="0" fontId="2" fillId="3" borderId="9" applyAlignment="1" pivotButton="0" quotePrefix="0" xfId="0">
      <alignment horizontal="center" wrapText="1"/>
    </xf>
    <xf numFmtId="2" fontId="0" fillId="0" borderId="57" applyAlignment="1" applyProtection="1" pivotButton="0" quotePrefix="0" xfId="0">
      <alignment horizontal="right" vertical="center"/>
      <protection locked="0" hidden="0"/>
    </xf>
    <xf numFmtId="2" fontId="0" fillId="0" borderId="58" applyAlignment="1" applyProtection="1" pivotButton="0" quotePrefix="0" xfId="0">
      <alignment horizontal="right" vertical="center"/>
      <protection locked="0" hidden="0"/>
    </xf>
    <xf numFmtId="0" fontId="0" fillId="0" borderId="48" applyAlignment="1" applyProtection="1" pivotButton="0" quotePrefix="0" xfId="0">
      <alignment horizontal="center" vertical="center" wrapText="1"/>
      <protection locked="0" hidden="0"/>
    </xf>
    <xf numFmtId="0" fontId="0" fillId="0" borderId="51" applyAlignment="1" applyProtection="1" pivotButton="0" quotePrefix="0" xfId="0">
      <alignment horizontal="center" vertical="center" wrapText="1"/>
      <protection locked="0" hidden="0"/>
    </xf>
    <xf numFmtId="2" fontId="9" fillId="0" borderId="8" applyAlignment="1" applyProtection="1" pivotButton="0" quotePrefix="0" xfId="0">
      <alignment horizontal="right" vertical="center" wrapText="1"/>
      <protection locked="0" hidden="0"/>
    </xf>
    <xf numFmtId="2" fontId="9" fillId="0" borderId="9" applyAlignment="1" applyProtection="1" pivotButton="0" quotePrefix="0" xfId="0">
      <alignment horizontal="right" vertical="center" wrapText="1"/>
      <protection locked="0" hidden="0"/>
    </xf>
    <xf numFmtId="2" fontId="9" fillId="19" borderId="2" applyAlignment="1" applyProtection="1" pivotButton="0" quotePrefix="0" xfId="0">
      <alignment horizontal="right" vertical="center" wrapText="1"/>
      <protection locked="0" hidden="0"/>
    </xf>
    <xf numFmtId="2" fontId="9" fillId="19" borderId="3" applyAlignment="1" applyProtection="1" pivotButton="0" quotePrefix="0" xfId="0">
      <alignment horizontal="right" vertical="center" wrapText="1"/>
      <protection locked="0" hidden="0"/>
    </xf>
    <xf numFmtId="2" fontId="9" fillId="19" borderId="21" applyAlignment="1" applyProtection="1" pivotButton="0" quotePrefix="0" xfId="0">
      <alignment horizontal="right" vertical="center" wrapText="1"/>
      <protection locked="0" hidden="0"/>
    </xf>
    <xf numFmtId="2" fontId="0" fillId="13" borderId="2" applyAlignment="1" applyProtection="1" pivotButton="0" quotePrefix="0" xfId="0">
      <alignment horizontal="right" vertical="center" wrapText="1"/>
      <protection locked="0" hidden="0"/>
    </xf>
    <xf numFmtId="2" fontId="0" fillId="13" borderId="3" applyAlignment="1" applyProtection="1" pivotButton="0" quotePrefix="0" xfId="0">
      <alignment horizontal="right" vertical="center" wrapText="1"/>
      <protection locked="0" hidden="0"/>
    </xf>
    <xf numFmtId="2" fontId="0" fillId="13" borderId="21" applyAlignment="1" applyProtection="1" pivotButton="0" quotePrefix="0" xfId="0">
      <alignment horizontal="right" vertical="center" wrapText="1"/>
      <protection locked="0" hidden="0"/>
    </xf>
    <xf numFmtId="2" fontId="0" fillId="13" borderId="37" applyAlignment="1" applyProtection="1" pivotButton="0" quotePrefix="0" xfId="0">
      <alignment horizontal="right" vertical="center" wrapText="1"/>
      <protection locked="0" hidden="0"/>
    </xf>
    <xf numFmtId="2" fontId="0" fillId="13" borderId="27" applyAlignment="1" applyProtection="1" pivotButton="0" quotePrefix="0" xfId="0">
      <alignment horizontal="right" vertical="center" wrapText="1"/>
      <protection locked="0" hidden="0"/>
    </xf>
    <xf numFmtId="2" fontId="0" fillId="13" borderId="36" applyAlignment="1" applyProtection="1" pivotButton="0" quotePrefix="0" xfId="0">
      <alignment horizontal="right" vertical="center" wrapText="1"/>
      <protection locked="0" hidden="0"/>
    </xf>
    <xf numFmtId="2" fontId="9" fillId="6" borderId="2" applyAlignment="1" applyProtection="1" pivotButton="0" quotePrefix="0" xfId="3">
      <alignment horizontal="right" vertical="center" wrapText="1"/>
      <protection locked="0" hidden="0"/>
    </xf>
    <xf numFmtId="2" fontId="9" fillId="6" borderId="11" applyAlignment="1" applyProtection="1" pivotButton="0" quotePrefix="0" xfId="3">
      <alignment horizontal="right" vertical="center" wrapText="1"/>
      <protection locked="0" hidden="0"/>
    </xf>
    <xf numFmtId="10" fontId="0" fillId="13" borderId="27" applyAlignment="1" pivotButton="0" quotePrefix="0" xfId="0">
      <alignment horizontal="right" vertical="center"/>
    </xf>
    <xf numFmtId="10" fontId="0" fillId="13" borderId="36" applyAlignment="1" pivotButton="0" quotePrefix="0" xfId="0">
      <alignment horizontal="right" vertical="center"/>
    </xf>
    <xf numFmtId="0" fontId="0" fillId="0" borderId="4" applyAlignment="1" applyProtection="1" pivotButton="0" quotePrefix="0" xfId="0">
      <alignment horizontal="center"/>
      <protection locked="0" hidden="0"/>
    </xf>
    <xf numFmtId="2" fontId="0" fillId="6" borderId="1" applyAlignment="1" applyProtection="1" pivotButton="0" quotePrefix="0" xfId="0">
      <alignment horizontal="right" wrapText="1"/>
      <protection locked="0" hidden="0"/>
    </xf>
    <xf numFmtId="2" fontId="0" fillId="6" borderId="11" applyAlignment="1" applyProtection="1" pivotButton="0" quotePrefix="0" xfId="0">
      <alignment horizontal="right" wrapText="1"/>
      <protection locked="0" hidden="0"/>
    </xf>
    <xf numFmtId="0" fontId="2" fillId="0" borderId="12" applyAlignment="1" pivotButton="0" quotePrefix="0" xfId="0">
      <alignment horizontal="center" vertical="center" wrapText="1"/>
    </xf>
    <xf numFmtId="0" fontId="2" fillId="0" borderId="13" applyAlignment="1" pivotButton="0" quotePrefix="0" xfId="0">
      <alignment horizontal="center" vertical="center" wrapText="1"/>
    </xf>
    <xf numFmtId="2" fontId="0" fillId="13" borderId="20" applyAlignment="1" pivotButton="0" quotePrefix="0" xfId="0">
      <alignment horizontal="right" wrapText="1"/>
    </xf>
    <xf numFmtId="2" fontId="0" fillId="13" borderId="14" applyAlignment="1" pivotButton="0" quotePrefix="0" xfId="0">
      <alignment horizontal="right" wrapText="1"/>
    </xf>
    <xf numFmtId="0" fontId="2" fillId="3" borderId="7" applyAlignment="1" pivotButton="0" quotePrefix="0" xfId="0">
      <alignment horizontal="center"/>
    </xf>
    <xf numFmtId="0" fontId="2" fillId="3" borderId="8" applyAlignment="1" pivotButton="0" quotePrefix="0" xfId="0">
      <alignment horizontal="center"/>
    </xf>
    <xf numFmtId="0" fontId="2" fillId="3" borderId="9" applyAlignment="1" pivotButton="0" quotePrefix="0" xfId="0">
      <alignment horizontal="center"/>
    </xf>
    <xf numFmtId="2" fontId="0" fillId="13" borderId="37" applyAlignment="1" pivotButton="0" quotePrefix="0" xfId="0">
      <alignment horizontal="right" wrapText="1"/>
    </xf>
    <xf numFmtId="0" fontId="2" fillId="0" borderId="4" applyAlignment="1" pivotButton="0" quotePrefix="0" xfId="0">
      <alignment horizontal="center" vertical="center" wrapText="1"/>
    </xf>
    <xf numFmtId="0" fontId="7" fillId="0" borderId="1" applyAlignment="1" pivotButton="0" quotePrefix="0" xfId="0">
      <alignment horizontal="center" vertical="center" wrapText="1"/>
    </xf>
    <xf numFmtId="0" fontId="7" fillId="0" borderId="11" applyAlignment="1" pivotButton="0" quotePrefix="0" xfId="0">
      <alignment horizontal="center" vertical="center" wrapText="1"/>
    </xf>
    <xf numFmtId="0" fontId="2" fillId="7" borderId="0" applyAlignment="1" pivotButton="0" quotePrefix="0" xfId="0">
      <alignment horizontal="center" vertical="center"/>
    </xf>
    <xf numFmtId="2" fontId="0" fillId="0" borderId="46" applyAlignment="1" applyProtection="1" pivotButton="0" quotePrefix="0" xfId="0">
      <alignment horizontal="right" wrapText="1"/>
      <protection locked="0" hidden="0"/>
    </xf>
    <xf numFmtId="2" fontId="0" fillId="0" borderId="5" applyAlignment="1" applyProtection="1" pivotButton="0" quotePrefix="0" xfId="0">
      <alignment horizontal="right" wrapText="1"/>
      <protection locked="0" hidden="0"/>
    </xf>
    <xf numFmtId="2" fontId="0" fillId="0" borderId="47" applyAlignment="1" applyProtection="1" pivotButton="0" quotePrefix="0" xfId="0">
      <alignment horizontal="right" wrapText="1"/>
      <protection locked="0" hidden="0"/>
    </xf>
    <xf numFmtId="0" fontId="40" fillId="0" borderId="47" applyAlignment="1" pivotButton="0" quotePrefix="0" xfId="3">
      <alignment horizontal="center" vertical="center" wrapText="1"/>
    </xf>
    <xf numFmtId="0" fontId="7" fillId="0" borderId="46" applyAlignment="1" pivotButton="0" quotePrefix="0" xfId="0">
      <alignment horizontal="center" vertical="center" wrapText="1"/>
    </xf>
    <xf numFmtId="0" fontId="7" fillId="0" borderId="5" applyAlignment="1" pivotButton="0" quotePrefix="0" xfId="0">
      <alignment horizontal="center" vertical="center" wrapText="1"/>
    </xf>
    <xf numFmtId="0" fontId="7" fillId="0" borderId="47" applyAlignment="1" pivotButton="0" quotePrefix="0" xfId="0">
      <alignment horizontal="center" vertical="center" wrapText="1"/>
    </xf>
    <xf numFmtId="2" fontId="0" fillId="13" borderId="43" applyAlignment="1" pivotButton="0" quotePrefix="0" xfId="0">
      <alignment horizontal="right" wrapText="1"/>
    </xf>
    <xf numFmtId="2" fontId="0" fillId="13" borderId="41" applyAlignment="1" pivotButton="0" quotePrefix="0" xfId="0">
      <alignment horizontal="right" wrapText="1"/>
    </xf>
    <xf numFmtId="2" fontId="0" fillId="13" borderId="56" applyAlignment="1" pivotButton="0" quotePrefix="0" xfId="0">
      <alignment horizontal="right" wrapText="1"/>
    </xf>
    <xf numFmtId="0" fontId="2" fillId="3" borderId="33" applyAlignment="1" pivotButton="0" quotePrefix="0" xfId="0">
      <alignment horizontal="center" vertical="center" wrapText="1"/>
    </xf>
    <xf numFmtId="0" fontId="2" fillId="3" borderId="34" applyAlignment="1" pivotButton="0" quotePrefix="0" xfId="0">
      <alignment horizontal="center" vertical="center" wrapText="1"/>
    </xf>
    <xf numFmtId="0" fontId="2" fillId="3" borderId="35" applyAlignment="1" pivotButton="0" quotePrefix="0" xfId="0">
      <alignment horizontal="center" vertical="center" wrapText="1"/>
    </xf>
    <xf numFmtId="2" fontId="1" fillId="13" borderId="61" applyAlignment="1" pivotButton="0" quotePrefix="0" xfId="2">
      <alignment horizontal="center" vertical="center"/>
    </xf>
    <xf numFmtId="2" fontId="1" fillId="13" borderId="63" applyAlignment="1" pivotButton="0" quotePrefix="0" xfId="2">
      <alignment horizontal="center" vertical="center"/>
    </xf>
    <xf numFmtId="2" fontId="0" fillId="13" borderId="33" applyAlignment="1" pivotButton="0" quotePrefix="0" xfId="2">
      <alignment horizontal="center" vertical="center"/>
    </xf>
    <xf numFmtId="2" fontId="0" fillId="13" borderId="34" applyAlignment="1" pivotButton="0" quotePrefix="0" xfId="2">
      <alignment horizontal="center" vertical="center"/>
    </xf>
    <xf numFmtId="2" fontId="0" fillId="13" borderId="35" applyAlignment="1" pivotButton="0" quotePrefix="0" xfId="2">
      <alignment horizontal="center" vertical="center"/>
    </xf>
    <xf numFmtId="0" fontId="7" fillId="0" borderId="43" applyAlignment="1" pivotButton="0" quotePrefix="0" xfId="0">
      <alignment horizontal="center" vertical="center" wrapText="1"/>
    </xf>
    <xf numFmtId="0" fontId="7" fillId="0" borderId="41" applyAlignment="1" pivotButton="0" quotePrefix="0" xfId="0">
      <alignment horizontal="center" vertical="center" wrapText="1"/>
    </xf>
    <xf numFmtId="0" fontId="7" fillId="0" borderId="56" applyAlignment="1" pivotButton="0" quotePrefix="0" xfId="0">
      <alignment horizontal="center" vertical="center" wrapText="1"/>
    </xf>
    <xf numFmtId="0" fontId="2" fillId="4" borderId="29" applyAlignment="1" pivotButton="0" quotePrefix="0" xfId="0">
      <alignment horizontal="center"/>
    </xf>
    <xf numFmtId="0" fontId="2" fillId="4" borderId="31" applyAlignment="1" pivotButton="0" quotePrefix="0" xfId="0">
      <alignment horizontal="center"/>
    </xf>
    <xf numFmtId="0" fontId="2" fillId="4" borderId="7" applyAlignment="1" pivotButton="0" quotePrefix="0" xfId="0">
      <alignment horizontal="center"/>
    </xf>
    <xf numFmtId="0" fontId="2" fillId="4" borderId="8" applyAlignment="1" pivotButton="0" quotePrefix="0" xfId="0">
      <alignment horizontal="center"/>
    </xf>
    <xf numFmtId="0" fontId="2" fillId="4" borderId="9" applyAlignment="1" pivotButton="0" quotePrefix="0" xfId="0">
      <alignment horizontal="center"/>
    </xf>
    <xf numFmtId="0" fontId="40" fillId="0" borderId="10" applyAlignment="1" pivotButton="0" quotePrefix="0" xfId="3">
      <alignment horizontal="center" vertical="center"/>
    </xf>
    <xf numFmtId="0" fontId="40" fillId="0" borderId="3" applyAlignment="1" pivotButton="0" quotePrefix="0" xfId="3">
      <alignment horizontal="center" vertical="center"/>
    </xf>
    <xf numFmtId="0" fontId="40" fillId="0" borderId="21" applyAlignment="1" pivotButton="0" quotePrefix="0" xfId="3">
      <alignment horizontal="center" vertical="center"/>
    </xf>
    <xf numFmtId="0" fontId="40" fillId="0" borderId="52" applyAlignment="1" pivotButton="0" quotePrefix="0" xfId="3">
      <alignment horizontal="center" vertical="center" wrapText="1"/>
    </xf>
    <xf numFmtId="0" fontId="40" fillId="0" borderId="5" applyAlignment="1" pivotButton="0" quotePrefix="0" xfId="3">
      <alignment horizontal="center" vertical="center" wrapText="1"/>
    </xf>
    <xf numFmtId="0" fontId="40" fillId="0" borderId="47" applyAlignment="1" pivotButton="0" quotePrefix="0" xfId="3">
      <alignment horizontal="center" vertical="center" wrapText="1"/>
    </xf>
    <xf numFmtId="0" fontId="2" fillId="0" borderId="10" applyAlignment="1" pivotButton="0" quotePrefix="0" xfId="0">
      <alignment horizontal="left" vertical="center"/>
    </xf>
    <xf numFmtId="0" fontId="2" fillId="0" borderId="3" applyAlignment="1" pivotButton="0" quotePrefix="0" xfId="0">
      <alignment horizontal="left" vertical="center"/>
    </xf>
    <xf numFmtId="0" fontId="2" fillId="0" borderId="21" applyAlignment="1" pivotButton="0" quotePrefix="0" xfId="0">
      <alignment horizontal="left" vertical="center"/>
    </xf>
    <xf numFmtId="0" fontId="0" fillId="0" borderId="57" applyAlignment="1" pivotButton="0" quotePrefix="0" xfId="0">
      <alignment horizontal="left" vertical="center" wrapText="1"/>
    </xf>
    <xf numFmtId="0" fontId="4" fillId="7" borderId="80" applyAlignment="1" pivotButton="0" quotePrefix="0" xfId="0">
      <alignment horizontal="center"/>
    </xf>
    <xf numFmtId="0" fontId="4" fillId="7" borderId="84" applyAlignment="1" pivotButton="0" quotePrefix="0" xfId="0">
      <alignment horizontal="center"/>
    </xf>
    <xf numFmtId="0" fontId="0" fillId="19" borderId="0" applyAlignment="1" pivotButton="0" quotePrefix="0" xfId="0">
      <alignment horizontal="left" vertical="center" wrapText="1" indent="2"/>
    </xf>
    <xf numFmtId="0" fontId="0" fillId="19" borderId="54" applyAlignment="1" pivotButton="0" quotePrefix="0" xfId="0">
      <alignment horizontal="left" vertical="center" wrapText="1" indent="2"/>
    </xf>
    <xf numFmtId="0" fontId="0" fillId="19" borderId="5" applyAlignment="1" pivotButton="0" quotePrefix="0" xfId="0">
      <alignment horizontal="left" vertical="center" wrapText="1" indent="2"/>
    </xf>
    <xf numFmtId="0" fontId="0" fillId="19" borderId="53" applyAlignment="1" pivotButton="0" quotePrefix="0" xfId="0">
      <alignment horizontal="left" vertical="center" wrapText="1" indent="2"/>
    </xf>
    <xf numFmtId="0" fontId="0" fillId="19" borderId="3" applyAlignment="1" pivotButton="0" quotePrefix="0" xfId="0">
      <alignment horizontal="left" vertical="center" wrapText="1" indent="2"/>
    </xf>
    <xf numFmtId="0" fontId="0" fillId="19" borderId="4" applyAlignment="1" pivotButton="0" quotePrefix="0" xfId="0">
      <alignment horizontal="left" vertical="center" wrapText="1" indent="2"/>
    </xf>
    <xf numFmtId="0" fontId="0" fillId="19" borderId="22" applyAlignment="1" pivotButton="0" quotePrefix="0" xfId="0">
      <alignment horizontal="left" vertical="center" wrapText="1" indent="2"/>
    </xf>
    <xf numFmtId="0" fontId="0" fillId="19" borderId="60" applyAlignment="1" pivotButton="0" quotePrefix="0" xfId="0">
      <alignment horizontal="left" vertical="center" wrapText="1" indent="2"/>
    </xf>
    <xf numFmtId="0" fontId="0" fillId="7" borderId="49" applyAlignment="1" pivotButton="0" quotePrefix="0" xfId="0">
      <alignment horizontal="left" vertical="center" wrapText="1"/>
    </xf>
    <xf numFmtId="0" fontId="0" fillId="7" borderId="41" applyAlignment="1" pivotButton="0" quotePrefix="0" xfId="0">
      <alignment horizontal="left" vertical="center" wrapText="1"/>
    </xf>
    <xf numFmtId="0" fontId="0" fillId="7" borderId="40" applyAlignment="1" pivotButton="0" quotePrefix="0" xfId="0">
      <alignment horizontal="left" vertical="center" wrapText="1"/>
    </xf>
    <xf numFmtId="0" fontId="0" fillId="7" borderId="12" applyAlignment="1" pivotButton="0" quotePrefix="0" xfId="0">
      <alignment horizontal="left" vertical="center" wrapText="1"/>
    </xf>
    <xf numFmtId="0" fontId="0" fillId="7" borderId="27" applyAlignment="1" pivotButton="0" quotePrefix="0" xfId="0">
      <alignment horizontal="left" vertical="center" wrapText="1"/>
    </xf>
    <xf numFmtId="0" fontId="0" fillId="7" borderId="13" applyAlignment="1" pivotButton="0" quotePrefix="0" xfId="0">
      <alignment horizontal="left" vertical="center" wrapText="1"/>
    </xf>
    <xf numFmtId="0" fontId="2" fillId="0" borderId="19" applyAlignment="1" pivotButton="0" quotePrefix="0" xfId="0">
      <alignment horizontal="left" vertical="center" wrapText="1"/>
    </xf>
    <xf numFmtId="0" fontId="2" fillId="0" borderId="20" applyAlignment="1" pivotButton="0" quotePrefix="0" xfId="0">
      <alignment horizontal="left" vertical="center" wrapText="1"/>
    </xf>
    <xf numFmtId="0" fontId="4" fillId="19" borderId="18" applyAlignment="1" pivotButton="0" quotePrefix="0" xfId="0">
      <alignment horizontal="left" vertical="center" wrapText="1"/>
    </xf>
    <xf numFmtId="0" fontId="4" fillId="19" borderId="1" applyAlignment="1" pivotButton="0" quotePrefix="0" xfId="0">
      <alignment horizontal="left" vertical="center" wrapText="1"/>
    </xf>
    <xf numFmtId="0" fontId="2" fillId="7" borderId="0" applyAlignment="1" pivotButton="0" quotePrefix="0" xfId="0">
      <alignment horizontal="center"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40" fillId="0" borderId="52" applyAlignment="1" pivotButton="0" quotePrefix="0" xfId="3">
      <alignment horizontal="center" vertical="center"/>
    </xf>
    <xf numFmtId="0" fontId="40" fillId="0" borderId="5" applyAlignment="1" pivotButton="0" quotePrefix="0" xfId="3">
      <alignment horizontal="center" vertical="center"/>
    </xf>
    <xf numFmtId="0" fontId="40" fillId="0" borderId="47" applyAlignment="1" pivotButton="0" quotePrefix="0" xfId="3">
      <alignment horizontal="center" vertical="center"/>
    </xf>
    <xf numFmtId="0" fontId="0" fillId="19" borderId="72" applyAlignment="1" pivotButton="0" quotePrefix="0" xfId="0">
      <alignment horizontal="center" vertical="center" wrapText="1"/>
    </xf>
    <xf numFmtId="0" fontId="0" fillId="19" borderId="61" applyAlignment="1" pivotButton="0" quotePrefix="0" xfId="0">
      <alignment horizontal="center" vertical="center" wrapText="1"/>
    </xf>
    <xf numFmtId="0" fontId="0" fillId="19" borderId="79" applyAlignment="1" pivotButton="0" quotePrefix="0" xfId="0">
      <alignment horizontal="center" vertical="center" wrapText="1"/>
    </xf>
    <xf numFmtId="0" fontId="0" fillId="7" borderId="45"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60" applyAlignment="1" pivotButton="0" quotePrefix="0" xfId="0">
      <alignment horizontal="left" vertical="center" wrapText="1"/>
    </xf>
    <xf numFmtId="0" fontId="40" fillId="0" borderId="0" applyAlignment="1" pivotButton="0" quotePrefix="0" xfId="3">
      <alignment horizontal="center" vertical="center" wrapText="1"/>
    </xf>
    <xf numFmtId="0" fontId="40" fillId="0" borderId="41" applyAlignment="1" pivotButton="0" quotePrefix="0" xfId="3">
      <alignment horizontal="center" vertical="center" wrapText="1"/>
    </xf>
    <xf numFmtId="0" fontId="40" fillId="0" borderId="51" applyAlignment="1" pivotButton="0" quotePrefix="0" xfId="3">
      <alignment horizontal="center" vertical="center" wrapText="1"/>
    </xf>
    <xf numFmtId="0" fontId="40" fillId="0" borderId="85" applyAlignment="1" pivotButton="0" quotePrefix="0" xfId="3">
      <alignment horizontal="center" vertical="center" wrapText="1"/>
    </xf>
    <xf numFmtId="0" fontId="40" fillId="0" borderId="44" applyAlignment="1" pivotButton="0" quotePrefix="0" xfId="3">
      <alignment horizontal="center" vertical="center" wrapText="1"/>
    </xf>
    <xf numFmtId="0" fontId="2" fillId="7" borderId="19" applyAlignment="1" pivotButton="0" quotePrefix="0" xfId="0">
      <alignment horizontal="left" vertical="center" wrapText="1"/>
    </xf>
    <xf numFmtId="0" fontId="2" fillId="7" borderId="20" applyAlignment="1" pivotButton="0" quotePrefix="0" xfId="0">
      <alignment horizontal="left" vertical="center" wrapText="1"/>
    </xf>
    <xf numFmtId="0" fontId="18" fillId="0" borderId="71" applyAlignment="1" pivotButton="0" quotePrefix="0" xfId="0">
      <alignment horizontal="left" vertical="center" wrapText="1"/>
    </xf>
    <xf numFmtId="0" fontId="31" fillId="0" borderId="0" applyAlignment="1" pivotButton="0" quotePrefix="0" xfId="0">
      <alignment horizontal="left" wrapText="1"/>
    </xf>
    <xf numFmtId="0" fontId="0" fillId="7" borderId="0" applyAlignment="1" pivotButton="0" quotePrefix="0" xfId="0">
      <alignment horizontal="center"/>
    </xf>
    <xf numFmtId="0" fontId="2" fillId="0" borderId="79" applyAlignment="1" pivotButton="0" quotePrefix="0" xfId="0">
      <alignment horizontal="center"/>
    </xf>
    <xf numFmtId="0" fontId="2" fillId="0" borderId="35" applyAlignment="1" pivotButton="0" quotePrefix="0" xfId="0">
      <alignment horizontal="center"/>
    </xf>
    <xf numFmtId="164" fontId="2" fillId="13" borderId="79" applyAlignment="1" pivotButton="0" quotePrefix="1" xfId="2">
      <alignment horizontal="center" vertical="center"/>
    </xf>
    <xf numFmtId="164" fontId="2" fillId="13" borderId="35" applyAlignment="1" pivotButton="0" quotePrefix="0" xfId="2">
      <alignment horizontal="center" vertical="center"/>
    </xf>
    <xf numFmtId="0" fontId="0" fillId="7" borderId="0" applyAlignment="1" pivotButton="0" quotePrefix="0" xfId="0">
      <alignment horizontal="left" vertical="top" wrapText="1"/>
    </xf>
    <xf numFmtId="0" fontId="6" fillId="7" borderId="49" applyAlignment="1" pivotButton="0" quotePrefix="1" xfId="3">
      <alignment horizontal="left" wrapText="1"/>
    </xf>
    <xf numFmtId="0" fontId="6" fillId="7" borderId="41" applyAlignment="1" pivotButton="0" quotePrefix="1" xfId="3">
      <alignment horizontal="left" wrapText="1"/>
    </xf>
    <xf numFmtId="0" fontId="6" fillId="7" borderId="56" applyAlignment="1" pivotButton="0" quotePrefix="1" xfId="3">
      <alignment horizontal="left" wrapText="1"/>
    </xf>
    <xf numFmtId="0" fontId="6" fillId="7" borderId="25" applyAlignment="1" pivotButton="0" quotePrefix="1" xfId="3">
      <alignment horizontal="left" vertical="top" wrapText="1"/>
    </xf>
    <xf numFmtId="0" fontId="6" fillId="7" borderId="0" applyAlignment="1" pivotButton="0" quotePrefix="1" xfId="3">
      <alignment horizontal="left" vertical="top" wrapText="1"/>
    </xf>
    <xf numFmtId="0" fontId="6" fillId="7" borderId="26" applyAlignment="1" pivotButton="0" quotePrefix="1" xfId="3">
      <alignment horizontal="left" vertical="top" wrapText="1"/>
    </xf>
    <xf numFmtId="0" fontId="0" fillId="7" borderId="25" applyAlignment="1" pivotButton="0" quotePrefix="1" xfId="0">
      <alignment horizontal="left" vertical="top" wrapText="1"/>
    </xf>
    <xf numFmtId="0" fontId="0" fillId="7" borderId="0" applyAlignment="1" pivotButton="0" quotePrefix="1" xfId="0">
      <alignment horizontal="left" vertical="top" wrapText="1"/>
    </xf>
    <xf numFmtId="0" fontId="0" fillId="7" borderId="26" applyAlignment="1" pivotButton="0" quotePrefix="1" xfId="0">
      <alignment horizontal="left" vertical="top" wrapText="1"/>
    </xf>
    <xf numFmtId="0" fontId="6" fillId="7" borderId="49" applyAlignment="1" pivotButton="0" quotePrefix="1" xfId="3">
      <alignment horizontal="left"/>
    </xf>
    <xf numFmtId="0" fontId="6" fillId="7" borderId="41" applyAlignment="1" pivotButton="0" quotePrefix="1" xfId="3">
      <alignment horizontal="left"/>
    </xf>
    <xf numFmtId="0" fontId="6" fillId="7" borderId="56" applyAlignment="1" pivotButton="0" quotePrefix="1" xfId="3">
      <alignment horizontal="left"/>
    </xf>
    <xf numFmtId="0" fontId="0" fillId="7" borderId="52" applyAlignment="1" pivotButton="0" quotePrefix="1" xfId="0">
      <alignment horizontal="left"/>
    </xf>
    <xf numFmtId="0" fontId="0" fillId="7" borderId="5" applyAlignment="1" pivotButton="0" quotePrefix="1" xfId="0">
      <alignment horizontal="left"/>
    </xf>
    <xf numFmtId="0" fontId="0" fillId="7" borderId="47" applyAlignment="1" pivotButton="0" quotePrefix="1" xfId="0">
      <alignment horizontal="left"/>
    </xf>
    <xf numFmtId="0" fontId="6" fillId="7" borderId="25" applyAlignment="1" pivotButton="0" quotePrefix="1" xfId="3">
      <alignment horizontal="left" wrapText="1"/>
    </xf>
    <xf numFmtId="0" fontId="6" fillId="7" borderId="0" applyAlignment="1" pivotButton="0" quotePrefix="1" xfId="3">
      <alignment horizontal="left" wrapText="1"/>
    </xf>
    <xf numFmtId="0" fontId="6" fillId="7" borderId="26" applyAlignment="1" pivotButton="0" quotePrefix="1" xfId="3">
      <alignment horizontal="left" wrapText="1"/>
    </xf>
    <xf numFmtId="0" fontId="9" fillId="7" borderId="52" applyAlignment="1" pivotButton="0" quotePrefix="1" xfId="3">
      <alignment horizontal="left"/>
    </xf>
    <xf numFmtId="0" fontId="9" fillId="7" borderId="5" applyAlignment="1" pivotButton="0" quotePrefix="1" xfId="3">
      <alignment horizontal="left"/>
    </xf>
    <xf numFmtId="0" fontId="9" fillId="7" borderId="47" applyAlignment="1" pivotButton="0" quotePrefix="1" xfId="3">
      <alignment horizontal="left"/>
    </xf>
    <xf numFmtId="2" fontId="2" fillId="0" borderId="25" applyAlignment="1" pivotButton="0" quotePrefix="0" xfId="0">
      <alignment horizontal="left"/>
    </xf>
    <xf numFmtId="2" fontId="2" fillId="0" borderId="0" applyAlignment="1" pivotButton="0" quotePrefix="0" xfId="0">
      <alignment horizontal="left"/>
    </xf>
    <xf numFmtId="2" fontId="2" fillId="0" borderId="26" applyAlignment="1" pivotButton="0" quotePrefix="0" xfId="0">
      <alignment horizontal="left"/>
    </xf>
    <xf numFmtId="2" fontId="2" fillId="0" borderId="15" applyAlignment="1" pivotButton="0" quotePrefix="0" xfId="0">
      <alignment horizontal="left" vertical="top"/>
    </xf>
    <xf numFmtId="2" fontId="2" fillId="0" borderId="16" applyAlignment="1" pivotButton="0" quotePrefix="0" xfId="0">
      <alignment horizontal="left" vertical="top"/>
    </xf>
    <xf numFmtId="2" fontId="2" fillId="0" borderId="17" applyAlignment="1" pivotButton="0" quotePrefix="0" xfId="0">
      <alignment horizontal="left" vertical="top"/>
    </xf>
    <xf numFmtId="2" fontId="0" fillId="7" borderId="25" applyAlignment="1" pivotButton="0" quotePrefix="1" xfId="0">
      <alignment horizontal="left" wrapText="1"/>
    </xf>
    <xf numFmtId="2" fontId="0" fillId="7" borderId="0" applyAlignment="1" pivotButton="0" quotePrefix="1" xfId="0">
      <alignment horizontal="left" wrapText="1"/>
    </xf>
    <xf numFmtId="2" fontId="0" fillId="7" borderId="26" applyAlignment="1" pivotButton="0" quotePrefix="1" xfId="0">
      <alignment horizontal="left" wrapText="1"/>
    </xf>
    <xf numFmtId="2" fontId="6" fillId="7" borderId="49" applyAlignment="1" pivotButton="0" quotePrefix="1" xfId="3">
      <alignment horizontal="left" wrapText="1"/>
    </xf>
    <xf numFmtId="2" fontId="6" fillId="7" borderId="41" applyAlignment="1" pivotButton="0" quotePrefix="1" xfId="3">
      <alignment horizontal="left" wrapText="1"/>
    </xf>
    <xf numFmtId="2" fontId="6" fillId="7" borderId="56" applyAlignment="1" pivotButton="0" quotePrefix="1" xfId="3">
      <alignment horizontal="left" wrapText="1"/>
    </xf>
    <xf numFmtId="0" fontId="0" fillId="7" borderId="0" applyAlignment="1" pivotButton="0" quotePrefix="1" xfId="0">
      <alignment horizontal="left"/>
    </xf>
    <xf numFmtId="0" fontId="0" fillId="7" borderId="26" applyAlignment="1" pivotButton="0" quotePrefix="1" xfId="0">
      <alignment horizontal="left"/>
    </xf>
    <xf numFmtId="0" fontId="0" fillId="7" borderId="52" applyAlignment="1" pivotButton="0" quotePrefix="1" xfId="0">
      <alignment horizontal="left" wrapText="1"/>
    </xf>
    <xf numFmtId="0" fontId="0" fillId="7" borderId="5" applyAlignment="1" pivotButton="0" quotePrefix="1" xfId="0">
      <alignment horizontal="left" wrapText="1"/>
    </xf>
    <xf numFmtId="0" fontId="0" fillId="7" borderId="47" applyAlignment="1" pivotButton="0" quotePrefix="1" xfId="0">
      <alignment horizontal="left" wrapText="1"/>
    </xf>
    <xf numFmtId="0" fontId="0" fillId="7" borderId="41" applyAlignment="1" pivotButton="0" quotePrefix="1" xfId="0">
      <alignment horizontal="left"/>
    </xf>
    <xf numFmtId="0" fontId="0" fillId="7" borderId="56" applyAlignment="1" pivotButton="0" quotePrefix="1" xfId="0">
      <alignment horizontal="left"/>
    </xf>
    <xf numFmtId="0" fontId="0" fillId="7" borderId="25" applyAlignment="1" pivotButton="0" quotePrefix="1" xfId="0">
      <alignment horizontal="left"/>
    </xf>
    <xf numFmtId="0" fontId="6" fillId="7" borderId="45" applyAlignment="1" pivotButton="0" quotePrefix="1" xfId="3">
      <alignment horizontal="left"/>
    </xf>
    <xf numFmtId="0" fontId="0" fillId="7" borderId="22" applyAlignment="1" pivotButton="0" quotePrefix="1" xfId="0">
      <alignment horizontal="left"/>
    </xf>
    <xf numFmtId="0" fontId="0" fillId="7" borderId="23" applyAlignment="1" pivotButton="0" quotePrefix="1" xfId="0">
      <alignment horizontal="left"/>
    </xf>
    <xf numFmtId="0" fontId="2" fillId="18" borderId="33" applyAlignment="1" pivotButton="0" quotePrefix="0" xfId="0">
      <alignment horizontal="center" vertical="center" wrapText="1"/>
    </xf>
    <xf numFmtId="0" fontId="2" fillId="18" borderId="34" applyAlignment="1" pivotButton="0" quotePrefix="0" xfId="0">
      <alignment horizontal="center" vertical="center" wrapText="1"/>
    </xf>
    <xf numFmtId="0" fontId="2" fillId="18" borderId="35" applyAlignment="1" pivotButton="0" quotePrefix="0" xfId="0">
      <alignment horizontal="center" vertical="center" wrapText="1"/>
    </xf>
    <xf numFmtId="0" fontId="2" fillId="7" borderId="76" applyAlignment="1" pivotButton="0" quotePrefix="0" xfId="0">
      <alignment horizontal="center"/>
    </xf>
    <xf numFmtId="0" fontId="2" fillId="7" borderId="77" applyAlignment="1" pivotButton="0" quotePrefix="0" xfId="0">
      <alignment horizontal="center"/>
    </xf>
    <xf numFmtId="0" fontId="2" fillId="7" borderId="78" applyAlignment="1" pivotButton="0" quotePrefix="0" xfId="0">
      <alignment horizontal="center"/>
    </xf>
    <xf numFmtId="0" fontId="19" fillId="11" borderId="1" applyAlignment="1" pivotButton="0" quotePrefix="0" xfId="0">
      <alignment horizontal="left" vertical="center" wrapText="1"/>
    </xf>
    <xf numFmtId="0" fontId="0" fillId="0" borderId="3" pivotButton="0" quotePrefix="0" xfId="0"/>
    <xf numFmtId="0" fontId="18" fillId="11" borderId="50" applyAlignment="1" pivotButton="0" quotePrefix="0" xfId="0">
      <alignment horizontal="left" vertical="center" wrapText="1"/>
    </xf>
    <xf numFmtId="0" fontId="0" fillId="0" borderId="54" pivotButton="0" quotePrefix="0" xfId="0"/>
    <xf numFmtId="0" fontId="18" fillId="11" borderId="50" applyAlignment="1" pivotButton="0" quotePrefix="0" xfId="0">
      <alignment horizontal="left" vertical="top" wrapText="1"/>
    </xf>
    <xf numFmtId="0" fontId="18" fillId="11" borderId="6" applyAlignment="1" pivotButton="0" quotePrefix="0" xfId="0">
      <alignment horizontal="left" vertical="top" wrapText="1"/>
    </xf>
    <xf numFmtId="0" fontId="0" fillId="0" borderId="41" pivotButton="0" quotePrefix="0" xfId="0"/>
    <xf numFmtId="0" fontId="18" fillId="0" borderId="1" applyAlignment="1" pivotButton="0" quotePrefix="0" xfId="0">
      <alignment horizontal="left" vertical="center"/>
    </xf>
    <xf numFmtId="0" fontId="18" fillId="0" borderId="1" applyAlignment="1" pivotButton="0" quotePrefix="0" xfId="0">
      <alignment horizontal="left" vertical="center" wrapText="1"/>
    </xf>
    <xf numFmtId="0" fontId="0" fillId="0" borderId="48" applyAlignment="1" pivotButton="0" quotePrefix="0" xfId="0">
      <alignment horizontal="center"/>
    </xf>
    <xf numFmtId="0" fontId="0" fillId="0" borderId="5" pivotButton="0" quotePrefix="0" xfId="0"/>
    <xf numFmtId="0" fontId="0" fillId="0" borderId="53" pivotButton="0" quotePrefix="0" xfId="0"/>
    <xf numFmtId="0" fontId="19" fillId="11" borderId="50" applyAlignment="1" pivotButton="0" quotePrefix="0" xfId="0">
      <alignment horizontal="left" wrapText="1"/>
    </xf>
    <xf numFmtId="0" fontId="19" fillId="11" borderId="6" applyAlignment="1" pivotButton="0" quotePrefix="0" xfId="0">
      <alignment horizontal="left" wrapText="1"/>
    </xf>
    <xf numFmtId="0" fontId="0" fillId="0" borderId="16" pivotButton="0" quotePrefix="0" xfId="0"/>
    <xf numFmtId="0" fontId="0" fillId="0" borderId="24" pivotButton="0" quotePrefix="0" xfId="0"/>
    <xf numFmtId="0" fontId="0" fillId="0" borderId="4" applyProtection="1" pivotButton="0" quotePrefix="0" xfId="0">
      <protection locked="0" hidden="0"/>
    </xf>
    <xf numFmtId="0" fontId="0" fillId="0" borderId="13" applyProtection="1" pivotButton="0" quotePrefix="0" xfId="0">
      <protection locked="0" hidden="0"/>
    </xf>
    <xf numFmtId="0" fontId="0" fillId="0" borderId="40" applyProtection="1" pivotButton="0" quotePrefix="0" xfId="0">
      <protection locked="0" hidden="0"/>
    </xf>
    <xf numFmtId="0" fontId="0" fillId="0" borderId="13" pivotButton="0" quotePrefix="0" xfId="0"/>
    <xf numFmtId="0" fontId="2" fillId="21" borderId="59" applyAlignment="1" pivotButton="0" quotePrefix="0" xfId="0">
      <alignment horizontal="center"/>
    </xf>
    <xf numFmtId="0" fontId="0" fillId="0" borderId="17" pivotButton="0" quotePrefix="0" xfId="0"/>
    <xf numFmtId="0" fontId="40" fillId="0" borderId="92" applyAlignment="1" pivotButton="0" quotePrefix="0" xfId="3">
      <alignment horizontal="center" vertical="center"/>
    </xf>
    <xf numFmtId="0" fontId="0" fillId="6" borderId="18" applyAlignment="1" pivotButton="0" quotePrefix="0" xfId="0">
      <alignment horizontal="left" vertical="center" wrapText="1"/>
    </xf>
    <xf numFmtId="0" fontId="0" fillId="0" borderId="43" pivotButton="0" quotePrefix="0" xfId="0"/>
    <xf numFmtId="0" fontId="0" fillId="0" borderId="50" pivotButton="0" quotePrefix="0" xfId="0"/>
    <xf numFmtId="0" fontId="0" fillId="0" borderId="21" pivotButton="0" quotePrefix="0" xfId="0"/>
    <xf numFmtId="0" fontId="2" fillId="3" borderId="67" applyAlignment="1" pivotButton="0" quotePrefix="0" xfId="0">
      <alignment horizontal="center"/>
    </xf>
    <xf numFmtId="0" fontId="0" fillId="0" borderId="31" pivotButton="0" quotePrefix="0" xfId="0"/>
    <xf numFmtId="0" fontId="40" fillId="0" borderId="92" applyAlignment="1" pivotButton="0" quotePrefix="0" xfId="3">
      <alignment horizontal="center" vertical="center" wrapText="1"/>
    </xf>
    <xf numFmtId="0" fontId="0" fillId="0" borderId="3" applyProtection="1" pivotButton="0" quotePrefix="0" xfId="0">
      <protection locked="0" hidden="0"/>
    </xf>
    <xf numFmtId="0" fontId="0" fillId="0" borderId="21" applyProtection="1" pivotButton="0" quotePrefix="0" xfId="0">
      <protection locked="0" hidden="0"/>
    </xf>
    <xf numFmtId="0" fontId="0" fillId="0" borderId="60" pivotButton="0" quotePrefix="0" xfId="0"/>
    <xf numFmtId="0" fontId="0" fillId="0" borderId="27" applyProtection="1" pivotButton="0" quotePrefix="0" xfId="0">
      <protection locked="0" hidden="0"/>
    </xf>
    <xf numFmtId="0" fontId="0" fillId="0" borderId="36" applyProtection="1" pivotButton="0" quotePrefix="0" xfId="0">
      <protection locked="0" hidden="0"/>
    </xf>
    <xf numFmtId="0" fontId="0" fillId="0" borderId="18" applyAlignment="1" pivotButton="0" quotePrefix="0" xfId="0">
      <alignment horizontal="center" vertical="center"/>
    </xf>
    <xf numFmtId="0" fontId="0" fillId="0" borderId="1" applyAlignment="1" pivotButton="0" quotePrefix="0" xfId="0">
      <alignment horizontal="center" vertical="center"/>
    </xf>
    <xf numFmtId="0" fontId="0" fillId="0" borderId="90" pivotButton="0" quotePrefix="0" xfId="0"/>
    <xf numFmtId="169" fontId="0" fillId="7" borderId="0" applyAlignment="1" pivotButton="0" quotePrefix="0" xfId="0">
      <alignment wrapText="1"/>
    </xf>
    <xf numFmtId="0" fontId="0" fillId="0" borderId="11" applyAlignment="1" pivotButton="0" quotePrefix="0" xfId="0">
      <alignment horizontal="center" vertical="center" wrapText="1"/>
    </xf>
    <xf numFmtId="0" fontId="0" fillId="0" borderId="44" pivotButton="0" quotePrefix="0" xfId="0"/>
    <xf numFmtId="0" fontId="2" fillId="4" borderId="59" applyAlignment="1" pivotButton="0" quotePrefix="0" xfId="0">
      <alignment horizontal="center" vertical="center" wrapText="1"/>
    </xf>
    <xf numFmtId="0" fontId="0" fillId="6" borderId="11" applyAlignment="1" applyProtection="1" pivotButton="0" quotePrefix="0" xfId="0">
      <alignment horizontal="left" vertical="center" wrapText="1"/>
      <protection locked="0" hidden="0"/>
    </xf>
    <xf numFmtId="0" fontId="0" fillId="6" borderId="14" applyAlignment="1" applyProtection="1" pivotButton="0" quotePrefix="0" xfId="0">
      <alignment horizontal="left" vertical="center" wrapText="1"/>
      <protection locked="0" hidden="0"/>
    </xf>
    <xf numFmtId="0" fontId="2" fillId="4" borderId="67" applyAlignment="1" pivotButton="0" quotePrefix="0" xfId="0">
      <alignment horizontal="center" vertical="center" wrapText="1"/>
    </xf>
    <xf numFmtId="0" fontId="2" fillId="14" borderId="67" applyAlignment="1" pivotButton="0" quotePrefix="0" xfId="0">
      <alignment horizontal="center" vertical="center" wrapText="1"/>
    </xf>
    <xf numFmtId="0" fontId="0" fillId="0" borderId="47" pivotButton="0" quotePrefix="0" xfId="0"/>
    <xf numFmtId="0" fontId="40" fillId="0" borderId="94" applyAlignment="1" pivotButton="0" quotePrefix="0" xfId="3">
      <alignment horizontal="center" vertical="center" wrapText="1"/>
    </xf>
    <xf numFmtId="0" fontId="0" fillId="0" borderId="56" pivotButton="0" quotePrefix="0" xfId="0"/>
    <xf numFmtId="0" fontId="0" fillId="0" borderId="27" pivotButton="0" quotePrefix="0" xfId="0"/>
    <xf numFmtId="2" fontId="0" fillId="0" borderId="14" applyAlignment="1" applyProtection="1" pivotButton="0" quotePrefix="0" xfId="0">
      <alignment horizontal="right"/>
      <protection locked="0" hidden="0"/>
    </xf>
    <xf numFmtId="0" fontId="0" fillId="0" borderId="30" applyAlignment="1" pivotButton="0" quotePrefix="0" xfId="0">
      <alignment horizontal="left"/>
    </xf>
    <xf numFmtId="0" fontId="6" fillId="0" borderId="19" pivotButton="0" quotePrefix="0" xfId="3"/>
    <xf numFmtId="0" fontId="4" fillId="7" borderId="95" applyAlignment="1" pivotButton="0" quotePrefix="0" xfId="0">
      <alignment horizontal="center"/>
    </xf>
    <xf numFmtId="2" fontId="0" fillId="13" borderId="14" applyAlignment="1" pivotButton="0" quotePrefix="0" xfId="2">
      <alignment horizontal="right" vertical="center"/>
    </xf>
    <xf numFmtId="0" fontId="0" fillId="0" borderId="36" pivotButton="0" quotePrefix="0" xfId="0"/>
    <xf numFmtId="0" fontId="0" fillId="0" borderId="16" applyProtection="1" pivotButton="0" quotePrefix="0" xfId="0">
      <protection locked="0" hidden="0"/>
    </xf>
    <xf numFmtId="0" fontId="0" fillId="0" borderId="24" applyProtection="1" pivotButton="0" quotePrefix="0" xfId="0">
      <protection locked="0" hidden="0"/>
    </xf>
    <xf numFmtId="2" fontId="0" fillId="13" borderId="19" applyAlignment="1" pivotButton="0" quotePrefix="0" xfId="2">
      <alignment horizontal="right" vertical="center"/>
    </xf>
    <xf numFmtId="0" fontId="0" fillId="0" borderId="93" pivotButton="0" quotePrefix="0" xfId="0"/>
    <xf numFmtId="0" fontId="4" fillId="13" borderId="11" applyAlignment="1" pivotButton="0" quotePrefix="0" xfId="0">
      <alignment horizontal="center" vertical="center"/>
    </xf>
    <xf numFmtId="0" fontId="0" fillId="19" borderId="11" applyAlignment="1" applyProtection="1" pivotButton="0" quotePrefix="0" xfId="0">
      <alignment horizontal="left" vertical="center" wrapText="1"/>
      <protection locked="0" hidden="0"/>
    </xf>
    <xf numFmtId="0" fontId="4" fillId="19" borderId="1" applyAlignment="1" pivotButton="0" quotePrefix="0" xfId="0">
      <alignment horizontal="center" vertical="top" wrapText="1"/>
    </xf>
    <xf numFmtId="0" fontId="0" fillId="19" borderId="11" applyAlignment="1" applyProtection="1" pivotButton="0" quotePrefix="0" xfId="0">
      <alignment horizontal="center" vertical="top" wrapText="1"/>
      <protection locked="0" hidden="0"/>
    </xf>
    <xf numFmtId="0" fontId="0" fillId="0" borderId="85" pivotButton="0" quotePrefix="0" xfId="0"/>
    <xf numFmtId="0" fontId="0" fillId="0" borderId="32" pivotButton="0" quotePrefix="0" xfId="0"/>
    <xf numFmtId="171" fontId="1" fillId="13" borderId="1" applyAlignment="1" pivotButton="0" quotePrefix="0" xfId="2">
      <alignment horizontal="right"/>
    </xf>
    <xf numFmtId="171" fontId="0" fillId="13" borderId="48" applyAlignment="1" pivotButton="0" quotePrefix="0" xfId="2">
      <alignment horizontal="right"/>
    </xf>
    <xf numFmtId="171" fontId="0" fillId="13" borderId="11" applyAlignment="1" pivotButton="0" quotePrefix="0" xfId="2">
      <alignment horizontal="right"/>
    </xf>
    <xf numFmtId="171" fontId="0" fillId="13" borderId="14" applyAlignment="1" pivotButton="0" quotePrefix="0" xfId="2">
      <alignment horizontal="right"/>
    </xf>
    <xf numFmtId="0" fontId="13" fillId="19" borderId="11" applyAlignment="1" applyProtection="1" pivotButton="0" quotePrefix="0" xfId="0">
      <alignment horizontal="center" vertical="center"/>
      <protection locked="0" hidden="0"/>
    </xf>
    <xf numFmtId="0" fontId="7" fillId="0" borderId="64" applyAlignment="1" pivotButton="0" quotePrefix="0" xfId="3">
      <alignment horizontal="center" vertical="center" wrapText="1"/>
    </xf>
    <xf numFmtId="0" fontId="0" fillId="6" borderId="62" applyAlignment="1" applyProtection="1" pivotButton="0" quotePrefix="0" xfId="0">
      <alignment horizontal="center"/>
      <protection locked="0" hidden="0"/>
    </xf>
    <xf numFmtId="0" fontId="0" fillId="0" borderId="5" applyProtection="1" pivotButton="0" quotePrefix="0" xfId="0">
      <protection locked="0" hidden="0"/>
    </xf>
    <xf numFmtId="0" fontId="0" fillId="0" borderId="47" applyProtection="1" pivotButton="0" quotePrefix="0" xfId="0">
      <protection locked="0" hidden="0"/>
    </xf>
    <xf numFmtId="0" fontId="0" fillId="0" borderId="53" applyProtection="1" pivotButton="0" quotePrefix="0" xfId="0">
      <protection locked="0" hidden="0"/>
    </xf>
    <xf numFmtId="0" fontId="0" fillId="0" borderId="41" applyProtection="1" pivotButton="0" quotePrefix="0" xfId="0">
      <protection locked="0" hidden="0"/>
    </xf>
    <xf numFmtId="0" fontId="23" fillId="19" borderId="11" applyAlignment="1" applyProtection="1" pivotButton="0" quotePrefix="0" xfId="0">
      <alignment horizontal="center" vertical="center"/>
      <protection locked="0" hidden="0"/>
    </xf>
    <xf numFmtId="0" fontId="2" fillId="0" borderId="8" applyAlignment="1" pivotButton="0" quotePrefix="0" xfId="0">
      <alignment horizontal="center" vertical="center" wrapText="1"/>
    </xf>
    <xf numFmtId="2" fontId="1" fillId="13" borderId="1" applyAlignment="1" pivotButton="0" quotePrefix="0" xfId="2">
      <alignment horizontal="center"/>
    </xf>
    <xf numFmtId="2" fontId="0" fillId="13" borderId="1" applyAlignment="1" pivotButton="0" quotePrefix="0" xfId="2">
      <alignment horizontal="center"/>
    </xf>
    <xf numFmtId="2" fontId="0" fillId="13" borderId="48" applyAlignment="1" pivotButton="0" quotePrefix="0" xfId="2">
      <alignment horizontal="center"/>
    </xf>
    <xf numFmtId="2" fontId="0" fillId="13" borderId="8" applyAlignment="1" pivotButton="0" quotePrefix="0" xfId="2">
      <alignment horizontal="center"/>
    </xf>
    <xf numFmtId="2" fontId="0" fillId="6" borderId="8" applyAlignment="1" applyProtection="1" pivotButton="0" quotePrefix="0" xfId="0">
      <alignment horizontal="right" wrapText="1"/>
      <protection locked="0" hidden="0"/>
    </xf>
    <xf numFmtId="2" fontId="0" fillId="6" borderId="20" applyAlignment="1" applyProtection="1" pivotButton="0" quotePrefix="0" xfId="0">
      <alignment horizontal="right" wrapText="1"/>
      <protection locked="0" hidden="0"/>
    </xf>
    <xf numFmtId="0" fontId="2" fillId="0" borderId="64" applyAlignment="1" pivotButton="0" quotePrefix="0" xfId="0">
      <alignment horizontal="center" vertical="center" wrapText="1"/>
    </xf>
    <xf numFmtId="0" fontId="0" fillId="0" borderId="64" applyAlignment="1" applyProtection="1" pivotButton="0" quotePrefix="0" xfId="0">
      <alignment horizontal="center"/>
      <protection locked="0" hidden="0"/>
    </xf>
    <xf numFmtId="2" fontId="0" fillId="0" borderId="14" applyAlignment="1" applyProtection="1" pivotButton="0" quotePrefix="0" xfId="0">
      <alignment horizontal="right" wrapText="1"/>
      <protection locked="0" hidden="0"/>
    </xf>
    <xf numFmtId="0" fontId="0" fillId="6" borderId="1" applyAlignment="1" applyProtection="1" pivotButton="0" quotePrefix="0" xfId="0">
      <alignment horizontal="right"/>
      <protection locked="0" hidden="0"/>
    </xf>
    <xf numFmtId="0" fontId="4" fillId="19" borderId="11" applyAlignment="1" applyProtection="1" pivotButton="0" quotePrefix="0" xfId="0">
      <alignment horizontal="center" vertical="center"/>
      <protection locked="0" hidden="0"/>
    </xf>
    <xf numFmtId="0" fontId="2" fillId="3" borderId="71" applyAlignment="1" pivotButton="0" quotePrefix="0" xfId="0">
      <alignment horizontal="center" vertical="center" wrapText="1"/>
    </xf>
    <xf numFmtId="0" fontId="0" fillId="0" borderId="35" pivotButton="0" quotePrefix="0" xfId="0"/>
    <xf numFmtId="0" fontId="0" fillId="0" borderId="96" pivotButton="0" quotePrefix="0" xfId="0"/>
    <xf numFmtId="2" fontId="0" fillId="13" borderId="71" applyAlignment="1" pivotButton="0" quotePrefix="0" xfId="2">
      <alignment horizontal="center" vertical="center"/>
    </xf>
    <xf numFmtId="0" fontId="7" fillId="0" borderId="51" applyAlignment="1" pivotButton="0" quotePrefix="0" xfId="0">
      <alignment horizontal="center" vertical="center" wrapText="1"/>
    </xf>
    <xf numFmtId="2" fontId="0" fillId="13" borderId="44" applyAlignment="1" pivotButton="0" quotePrefix="0" xfId="0">
      <alignment horizontal="right" wrapText="1"/>
    </xf>
    <xf numFmtId="0" fontId="7" fillId="0" borderId="44" applyAlignment="1" pivotButton="0" quotePrefix="0" xfId="0">
      <alignment horizontal="center" vertical="center" wrapText="1"/>
    </xf>
    <xf numFmtId="2" fontId="0" fillId="0" borderId="51" applyAlignment="1" applyProtection="1" pivotButton="0" quotePrefix="0" xfId="0">
      <alignment horizontal="right" wrapText="1"/>
      <protection locked="0" hidden="0"/>
    </xf>
    <xf numFmtId="0" fontId="0" fillId="0" borderId="18" applyAlignment="1" applyProtection="1" pivotButton="0" quotePrefix="0" xfId="0">
      <alignment horizontal="center"/>
      <protection locked="0" hidden="0"/>
    </xf>
    <xf numFmtId="0" fontId="2" fillId="0" borderId="19" applyAlignment="1" pivotButton="0" quotePrefix="0" xfId="0">
      <alignment horizontal="center" vertical="center" wrapText="1"/>
    </xf>
    <xf numFmtId="2" fontId="9" fillId="19" borderId="11" applyAlignment="1" applyProtection="1" pivotButton="0" quotePrefix="0" xfId="0">
      <alignment horizontal="right" vertical="center" wrapText="1"/>
      <protection locked="0" hidden="0"/>
    </xf>
    <xf numFmtId="2" fontId="0" fillId="13" borderId="11" applyAlignment="1" applyProtection="1" pivotButton="0" quotePrefix="0" xfId="0">
      <alignment horizontal="right" vertical="center" wrapText="1"/>
      <protection locked="0" hidden="0"/>
    </xf>
    <xf numFmtId="2" fontId="0" fillId="13" borderId="14" applyAlignment="1" applyProtection="1" pivotButton="0" quotePrefix="0" xfId="0">
      <alignment horizontal="right" vertical="center" wrapText="1"/>
      <protection locked="0" hidden="0"/>
    </xf>
    <xf numFmtId="0" fontId="0" fillId="0" borderId="22" applyProtection="1" pivotButton="0" quotePrefix="0" xfId="0">
      <protection locked="0" hidden="0"/>
    </xf>
    <xf numFmtId="0" fontId="0" fillId="0" borderId="60" applyProtection="1" pivotButton="0" quotePrefix="0" xfId="0">
      <protection locked="0" hidden="0"/>
    </xf>
    <xf numFmtId="2" fontId="0" fillId="6" borderId="9" applyAlignment="1" applyProtection="1" pivotButton="0" quotePrefix="0" xfId="0">
      <alignment horizontal="right" vertical="center" wrapText="1"/>
      <protection locked="0" hidden="0"/>
    </xf>
    <xf numFmtId="0" fontId="0" fillId="0" borderId="17" applyProtection="1" pivotButton="0" quotePrefix="0" xfId="0">
      <protection locked="0" hidden="0"/>
    </xf>
    <xf numFmtId="2" fontId="0" fillId="6" borderId="11" applyAlignment="1" applyProtection="1" pivotButton="0" quotePrefix="0" xfId="0">
      <alignment horizontal="right" vertical="center" wrapText="1"/>
      <protection locked="0" hidden="0"/>
    </xf>
    <xf numFmtId="10" fontId="0" fillId="13" borderId="14" applyAlignment="1" pivotButton="0" quotePrefix="0" xfId="0">
      <alignment horizontal="right" vertical="center" wrapText="1"/>
    </xf>
    <xf numFmtId="0" fontId="40" fillId="0" borderId="4" applyAlignment="1" pivotButton="0" quotePrefix="0" xfId="3">
      <alignment horizontal="center" vertical="center" wrapText="1"/>
    </xf>
    <xf numFmtId="2" fontId="0" fillId="19" borderId="9" applyAlignment="1" applyProtection="1" pivotButton="0" quotePrefix="0" xfId="0">
      <alignment horizontal="right" vertical="center" wrapText="1"/>
      <protection locked="0" hidden="0"/>
    </xf>
    <xf numFmtId="10" fontId="0" fillId="13" borderId="14" applyAlignment="1" applyProtection="1" pivotButton="0" quotePrefix="0" xfId="0">
      <alignment horizontal="right" vertical="center"/>
      <protection locked="0" hidden="0"/>
    </xf>
    <xf numFmtId="0" fontId="4" fillId="19" borderId="64" applyAlignment="1" pivotButton="0" quotePrefix="0" xfId="0">
      <alignment horizontal="center" vertical="center" wrapText="1"/>
    </xf>
    <xf numFmtId="2" fontId="0" fillId="13" borderId="74" applyAlignment="1" pivotButton="0" quotePrefix="0" xfId="0">
      <alignment horizontal="right" wrapText="1"/>
    </xf>
    <xf numFmtId="0" fontId="0" fillId="0" borderId="23" pivotButton="0" quotePrefix="0" xfId="0"/>
    <xf numFmtId="2" fontId="0" fillId="6" borderId="44" applyAlignment="1" applyProtection="1" pivotButton="0" quotePrefix="0" xfId="0">
      <alignment horizontal="right" vertical="center" wrapText="1"/>
      <protection locked="0" hidden="0"/>
    </xf>
    <xf numFmtId="0" fontId="0" fillId="0" borderId="56" applyProtection="1" pivotButton="0" quotePrefix="0" xfId="0">
      <protection locked="0" hidden="0"/>
    </xf>
    <xf numFmtId="2" fontId="0" fillId="6" borderId="14" applyAlignment="1" applyProtection="1" pivotButton="0" quotePrefix="0" xfId="0">
      <alignment horizontal="right" vertical="center" wrapText="1"/>
      <protection locked="0" hidden="0"/>
    </xf>
    <xf numFmtId="0" fontId="4" fillId="7" borderId="66" applyAlignment="1" pivotButton="0" quotePrefix="0" xfId="0">
      <alignment horizontal="center"/>
    </xf>
    <xf numFmtId="0" fontId="0" fillId="0" borderId="14" applyAlignment="1" applyProtection="1" pivotButton="0" quotePrefix="0" xfId="0">
      <alignment horizontal="center" vertical="center"/>
      <protection locked="0" hidden="0"/>
    </xf>
    <xf numFmtId="0" fontId="0" fillId="6" borderId="11" applyAlignment="1" applyProtection="1" pivotButton="0" quotePrefix="0" xfId="0">
      <alignment horizontal="left" vertical="center"/>
      <protection locked="0" hidden="0"/>
    </xf>
    <xf numFmtId="0" fontId="0" fillId="0" borderId="97" applyAlignment="1" applyProtection="1" pivotButton="0" quotePrefix="0" xfId="0">
      <alignment horizontal="left" vertical="top" wrapText="1"/>
      <protection locked="0" hidden="0"/>
    </xf>
    <xf numFmtId="0" fontId="40" fillId="0" borderId="62" applyAlignment="1" pivotButton="0" quotePrefix="0" xfId="3">
      <alignment horizontal="center" vertical="center" wrapText="1"/>
    </xf>
    <xf numFmtId="0" fontId="0" fillId="7" borderId="30" applyAlignment="1" pivotButton="0" quotePrefix="0" xfId="0">
      <alignment horizontal="left" vertical="center" wrapText="1"/>
    </xf>
    <xf numFmtId="0" fontId="0" fillId="7" borderId="19" applyAlignment="1" pivotButton="0" quotePrefix="0" xfId="0">
      <alignment horizontal="left" vertical="center" wrapText="1"/>
    </xf>
    <xf numFmtId="0" fontId="2" fillId="0" borderId="64" applyAlignment="1" pivotButton="0" quotePrefix="0" xfId="0">
      <alignment horizontal="left" vertical="center"/>
    </xf>
    <xf numFmtId="0" fontId="0" fillId="7" borderId="32" applyAlignment="1" pivotButton="0" quotePrefix="0" xfId="0">
      <alignment horizontal="left" vertical="center" wrapText="1"/>
    </xf>
    <xf numFmtId="164" fontId="0" fillId="13" borderId="71" applyAlignment="1" pivotButton="0" quotePrefix="0" xfId="2">
      <alignment horizontal="center" vertical="center"/>
    </xf>
    <xf numFmtId="169" fontId="0" fillId="7" borderId="29" applyAlignment="1" pivotButton="0" quotePrefix="0" xfId="2">
      <alignment horizontal="center" vertical="center"/>
    </xf>
    <xf numFmtId="164" fontId="2" fillId="13" borderId="63" applyAlignment="1" pivotButton="0" quotePrefix="0" xfId="2">
      <alignment horizontal="center" vertical="center"/>
    </xf>
    <xf numFmtId="169" fontId="0" fillId="7" borderId="41" pivotButton="0" quotePrefix="0" xfId="0"/>
    <xf numFmtId="169" fontId="0" fillId="7" borderId="43" pivotButton="0" quotePrefix="0" xfId="0"/>
    <xf numFmtId="169" fontId="0" fillId="7" borderId="0" pivotButton="0" quotePrefix="0" xfId="0"/>
    <xf numFmtId="169" fontId="0" fillId="7" borderId="0" applyAlignment="1" pivotButton="0" quotePrefix="0" xfId="2">
      <alignment horizontal="center" vertical="center"/>
    </xf>
    <xf numFmtId="164" fontId="2" fillId="13" borderId="63" applyAlignment="1" pivotButton="0" quotePrefix="1" xfId="2">
      <alignment horizontal="center" vertical="center"/>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168" fontId="0" fillId="0" borderId="6" pivotButton="0" quotePrefix="0" xfId="0"/>
    <xf numFmtId="168" fontId="0" fillId="0" borderId="44" pivotButton="0" quotePrefix="0" xfId="0"/>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8" fontId="0" fillId="0" borderId="4" applyAlignment="1" pivotButton="0" quotePrefix="0" xfId="0">
      <alignment vertical="center" wrapText="1"/>
    </xf>
    <xf numFmtId="168" fontId="0" fillId="0" borderId="1" applyAlignment="1" pivotButton="0" quotePrefix="0" xfId="0">
      <alignment vertical="center" wrapText="1"/>
    </xf>
    <xf numFmtId="168" fontId="0" fillId="0" borderId="1" pivotButton="0" quotePrefix="0" xfId="0"/>
    <xf numFmtId="168" fontId="0" fillId="0" borderId="11" pivotButton="0" quotePrefix="0" xfId="0"/>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168" fontId="0" fillId="0" borderId="4" pivotButton="0" quotePrefix="0" xfId="0"/>
    <xf numFmtId="2" fontId="2" fillId="0" borderId="59" applyAlignment="1" pivotButton="0" quotePrefix="0" xfId="0">
      <alignment horizontal="left" vertical="top"/>
    </xf>
    <xf numFmtId="2" fontId="0" fillId="7" borderId="92" applyAlignment="1" pivotButton="0" quotePrefix="1" xfId="0">
      <alignment horizontal="left" wrapText="1"/>
    </xf>
    <xf numFmtId="2" fontId="6" fillId="7" borderId="94" applyAlignment="1" pivotButton="0" quotePrefix="1" xfId="3">
      <alignment horizontal="left" wrapText="1"/>
    </xf>
    <xf numFmtId="2" fontId="2" fillId="0" borderId="92" applyAlignment="1" pivotButton="0" quotePrefix="0" xfId="0">
      <alignment horizontal="left"/>
    </xf>
    <xf numFmtId="0" fontId="0" fillId="7" borderId="62" applyAlignment="1" pivotButton="0" quotePrefix="1" xfId="0">
      <alignment horizontal="left"/>
    </xf>
    <xf numFmtId="0" fontId="6" fillId="7" borderId="94" applyAlignment="1" pivotButton="0" quotePrefix="1" xfId="3">
      <alignment horizontal="left"/>
    </xf>
    <xf numFmtId="0" fontId="0" fillId="7" borderId="92" applyAlignment="1" pivotButton="0" quotePrefix="1" xfId="0">
      <alignment horizontal="left" vertical="top" wrapText="1"/>
    </xf>
    <xf numFmtId="0" fontId="6" fillId="7" borderId="92" applyAlignment="1" pivotButton="0" quotePrefix="1" xfId="3">
      <alignment horizontal="left" vertical="top" wrapText="1"/>
    </xf>
    <xf numFmtId="0" fontId="6" fillId="7" borderId="94" applyAlignment="1" pivotButton="0" quotePrefix="1" xfId="3">
      <alignment horizontal="left" wrapText="1"/>
    </xf>
    <xf numFmtId="0" fontId="9" fillId="7" borderId="62" applyAlignment="1" pivotButton="0" quotePrefix="1" xfId="3">
      <alignment horizontal="left"/>
    </xf>
    <xf numFmtId="0" fontId="6" fillId="7" borderId="92" applyAlignment="1" pivotButton="0" quotePrefix="1" xfId="3">
      <alignment horizontal="left" wrapText="1"/>
    </xf>
    <xf numFmtId="0" fontId="0" fillId="7" borderId="62" applyAlignment="1" pivotButton="0" quotePrefix="1" xfId="0">
      <alignment horizontal="left" wrapText="1"/>
    </xf>
    <xf numFmtId="0" fontId="0" fillId="7" borderId="92" applyAlignment="1" pivotButton="0" quotePrefix="1" xfId="0">
      <alignment horizontal="left"/>
    </xf>
    <xf numFmtId="0" fontId="6" fillId="7" borderId="74" applyAlignment="1" pivotButton="0" quotePrefix="1" xfId="3">
      <alignment horizontal="left"/>
    </xf>
    <xf numFmtId="0" fontId="2" fillId="7" borderId="75" applyAlignment="1" pivotButton="0" quotePrefix="0" xfId="0">
      <alignment horizontal="center"/>
    </xf>
    <xf numFmtId="0" fontId="0" fillId="0" borderId="77" pivotButton="0" quotePrefix="0" xfId="0"/>
    <xf numFmtId="0" fontId="0" fillId="0" borderId="78" pivotButton="0" quotePrefix="0" xfId="0"/>
    <xf numFmtId="164" fontId="1" fillId="13" borderId="71" applyAlignment="1" pivotButton="0" quotePrefix="0" xfId="2">
      <alignment horizontal="center" vertical="center"/>
    </xf>
    <xf numFmtId="0" fontId="2" fillId="18" borderId="71" applyAlignment="1" pivotButton="0" quotePrefix="0" xfId="0">
      <alignment horizontal="center" vertical="center" wrapText="1"/>
    </xf>
    <xf numFmtId="166" fontId="1" fillId="13" borderId="71" applyAlignment="1" pivotButton="0" quotePrefix="0" xfId="2">
      <alignment horizontal="center" vertical="center"/>
    </xf>
  </cellXfs>
  <cellStyles count="4">
    <cellStyle name="Normal" xfId="0" builtinId="0"/>
    <cellStyle name="Percent" xfId="1" builtinId="5"/>
    <cellStyle name="Auto-Calculated-Cells" xfId="2"/>
    <cellStyle name="Hyperlink" xfId="3" builtinId="8"/>
  </cellStyles>
  <dxfs count="387">
    <dxf>
      <fill>
        <patternFill>
          <bgColor theme="2" tint="-0.249946592608417"/>
        </patternFill>
      </fill>
    </dxf>
    <dxf>
      <fill>
        <patternFill>
          <bgColor theme="2" tint="-0.249946592608417"/>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theme="2" tint="-0.249946592608417"/>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0" tint="-0.1499679555650502"/>
        </patternFill>
      </fill>
    </dxf>
    <dxf>
      <fill>
        <patternFill>
          <bgColor auto="1"/>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auto="1"/>
        </patternFill>
      </fill>
    </dxf>
    <dxf>
      <fill>
        <patternFill>
          <bgColor theme="0" tint="-0.1499679555650502"/>
        </patternFill>
      </fill>
    </dxf>
    <dxf>
      <numFmt numFmtId="0" formatCode="General"/>
      <fill>
        <patternFill>
          <bgColor theme="0" tint="-0.1499679555650502"/>
        </patternFill>
      </fill>
    </dxf>
    <dxf>
      <fill>
        <patternFill>
          <bgColor theme="8" tint="0.7999816888943144"/>
        </patternFill>
      </fill>
    </dxf>
    <dxf>
      <fill>
        <patternFill>
          <bgColor theme="0" tint="-0.1499679555650502"/>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numFmt numFmtId="0" formatCode="General"/>
      <fill>
        <patternFill>
          <bgColor theme="2" tint="-0.09994811853389081"/>
        </patternFill>
      </fill>
    </dxf>
    <dxf>
      <fill>
        <patternFill>
          <bgColor auto="1"/>
        </patternFill>
      </fill>
    </dxf>
    <dxf>
      <fill>
        <patternFill>
          <bgColor theme="0" tint="-0.1499679555650502"/>
        </patternFill>
      </fill>
    </dxf>
    <dxf>
      <numFmt numFmtId="0" formatCode="General"/>
      <fill>
        <patternFill>
          <bgColor theme="0" tint="-0.1499679555650502"/>
        </patternFill>
      </fill>
    </dxf>
    <dxf>
      <fill>
        <patternFill>
          <bgColor rgb="FFFFFF99"/>
        </patternFill>
      </fill>
    </dxf>
    <dxf>
      <fill>
        <patternFill>
          <bgColor auto="1"/>
        </patternFill>
      </fill>
    </dxf>
    <dxf>
      <numFmt numFmtId="0" formatCode="General"/>
      <fill>
        <patternFill>
          <bgColor theme="2" tint="-0.09994811853389081"/>
        </patternFill>
      </fill>
    </dxf>
    <dxf>
      <fill>
        <patternFill>
          <bgColor auto="1"/>
        </patternFill>
      </fill>
    </dxf>
    <dxf>
      <fill>
        <patternFill>
          <bgColor theme="0"/>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tint="-0.1499679555650502"/>
        </patternFill>
      </fill>
    </dxf>
    <dxf>
      <numFmt numFmtId="0" formatCode="General"/>
      <fill>
        <patternFill>
          <bgColor theme="0" tint="-0.1499679555650502"/>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ont>
        <b val="1"/>
      </font>
      <fill>
        <patternFill>
          <bgColor rgb="FFFF0000"/>
        </patternFill>
      </fill>
    </dxf>
    <dxf>
      <font>
        <b val="1"/>
      </font>
      <fill>
        <patternFill>
          <bgColor rgb="FFFF0000"/>
        </patternFill>
      </fill>
    </dxf>
    <dxf>
      <fill>
        <patternFill>
          <bgColor theme="0" tint="-0.1499679555650502"/>
        </patternFill>
      </fill>
    </dxf>
    <dxf>
      <fill>
        <patternFill>
          <bgColor auto="1"/>
        </patternFill>
      </fill>
    </dxf>
    <dxf>
      <numFmt numFmtId="0" formatCode="General"/>
      <fill>
        <patternFill>
          <bgColor theme="0" tint="-0.1499679555650502"/>
        </patternFill>
      </fill>
    </dxf>
    <dxf>
      <fill>
        <patternFill>
          <bgColor rgb="FFFFFF99"/>
        </patternFill>
      </fill>
    </dxf>
    <dxf>
      <fill>
        <patternFill>
          <bgColor auto="1"/>
        </patternFill>
      </fill>
    </dxf>
    <dxf>
      <fill>
        <patternFill>
          <bgColor auto="1"/>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auto="1"/>
        </patternFill>
      </fill>
    </dxf>
    <dxf>
      <fill>
        <patternFill>
          <bgColor theme="0"/>
        </patternFill>
      </fill>
    </dxf>
    <dxf>
      <fill>
        <patternFill>
          <bgColor rgb="FFFF0000"/>
        </patternFill>
      </fill>
    </dxf>
    <dxf>
      <fill>
        <patternFill>
          <bgColor auto="1"/>
        </patternFill>
      </fill>
    </dxf>
    <dxf>
      <fill>
        <patternFill>
          <bgColor auto="1"/>
        </patternFill>
      </fill>
    </dxf>
    <dxf>
      <fill>
        <patternFill>
          <bgColor rgb="FFFF0000"/>
        </patternFill>
      </fill>
    </dxf>
    <dxf>
      <fill>
        <patternFill>
          <bgColor auto="1"/>
        </patternFill>
      </fill>
    </dxf>
    <dxf>
      <fill>
        <patternFill>
          <bgColor theme="0"/>
        </patternFill>
      </fill>
    </dxf>
    <dxf>
      <fill>
        <patternFill>
          <bgColor auto="1"/>
        </patternFill>
      </fill>
    </dxf>
    <dxf>
      <fill>
        <patternFill>
          <bgColor theme="0"/>
        </patternFill>
      </fill>
    </dxf>
    <dxf>
      <fill>
        <patternFill>
          <bgColor theme="0"/>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xbrl.efrag.org/taxonomy/vsme/2024-12-17/vsme-all.xsd" TargetMode="External" Id="rId1" /></Relationships>
</file>

<file path=xl/worksheets/_rels/sheet3.xml.rels><Relationships xmlns="http://schemas.openxmlformats.org/package/2006/relationships"><Relationship Type="http://schemas.openxmlformats.org/officeDocument/2006/relationships/hyperlink" Target="https://xbrl.efrag.org/e-esrs/2024-12-17-efrag-vsme.xhtml" TargetMode="External" Id="rId1" /><Relationship Type="http://schemas.openxmlformats.org/officeDocument/2006/relationships/hyperlink" Target="https://xbrl.efrag.org/e-esrs/2024-12-17-efrag-vsme.xhtml" TargetMode="External" Id="rId2" /><Relationship Type="http://schemas.openxmlformats.org/officeDocument/2006/relationships/hyperlink" Target="https://xbrl.efrag.org/e-esrs/2024-12-17-efrag-vsme.xhtml" TargetMode="External" Id="rId3" /><Relationship Type="http://schemas.openxmlformats.org/officeDocument/2006/relationships/hyperlink" Target="https://xbrl.efrag.org/e-esrs/2024-12-17-efrag-vsme.xhtml" TargetMode="External" Id="rId4" /><Relationship Type="http://schemas.openxmlformats.org/officeDocument/2006/relationships/hyperlink" Target="https://xbrl.efrag.org/e-esrs/2024-12-17-efrag-vsme.xhtml" TargetMode="External" Id="rId5" /><Relationship Type="http://schemas.openxmlformats.org/officeDocument/2006/relationships/hyperlink" Target="https://xbrl.efrag.org/e-esrs/2024-12-17-efrag-vsme.xhtml" TargetMode="External" Id="rId6" /><Relationship Type="http://schemas.openxmlformats.org/officeDocument/2006/relationships/hyperlink" Target="https://xbrl.efrag.org/e-esrs/2024-12-17-efrag-vsme.xhtml" TargetMode="External" Id="rId7" /><Relationship Type="http://schemas.openxmlformats.org/officeDocument/2006/relationships/hyperlink" Target="https://xbrl.efrag.org/e-esrs/2024-12-17-efrag-vsme.xhtml" TargetMode="External" Id="rId8" /><Relationship Type="http://schemas.openxmlformats.org/officeDocument/2006/relationships/hyperlink" Target="https://xbrl.efrag.org/e-esrs/2024-12-17-efrag-vsme.xhtml" TargetMode="External" Id="rId9" /><Relationship Type="http://schemas.openxmlformats.org/officeDocument/2006/relationships/hyperlink" Target="https://xbrl.efrag.org/e-esrs/2024-12-17-efrag-vsme.xhtml" TargetMode="External" Id="rId10" /><Relationship Type="http://schemas.openxmlformats.org/officeDocument/2006/relationships/hyperlink" Target="https://xbrl.efrag.org/e-esrs/2024-12-17-efrag-vsme.xhtml" TargetMode="External" Id="rId11" /><Relationship Type="http://schemas.openxmlformats.org/officeDocument/2006/relationships/hyperlink" Target="https://xbrl.efrag.org/e-esrs/2024-12-17-efrag-vsme.xhtml" TargetMode="External" Id="rId12" /><Relationship Type="http://schemas.openxmlformats.org/officeDocument/2006/relationships/hyperlink" Target="https://xbrl.efrag.org/e-esrs/2024-12-17-efrag-vsme.xhtml" TargetMode="External" Id="rId13" /><Relationship Type="http://schemas.openxmlformats.org/officeDocument/2006/relationships/hyperlink" Target="https://xbrl.efrag.org/e-esrs/2024-12-17-efrag-vsme.xhtml" TargetMode="External" Id="rId14" /><Relationship Type="http://schemas.openxmlformats.org/officeDocument/2006/relationships/hyperlink" Target="https://xbrl.efrag.org/e-esrs/2024-12-17-efrag-vsme.xhtml" TargetMode="External" Id="rId15" /><Relationship Type="http://schemas.openxmlformats.org/officeDocument/2006/relationships/hyperlink" Target="https://xbrl.efrag.org/e-esrs/2024-12-17-efrag-vsme.xhtml" TargetMode="External" Id="rId16" /><Relationship Type="http://schemas.openxmlformats.org/officeDocument/2006/relationships/hyperlink" Target="https://xbrl.efrag.org/e-esrs/2024-12-17-efrag-vsme.xhtml" TargetMode="External" Id="rId17" /><Relationship Type="http://schemas.openxmlformats.org/officeDocument/2006/relationships/hyperlink" Target="https://xbrl.efrag.org/e-esrs/2024-12-17-efrag-vsme.xhtml" TargetMode="External" Id="rId18" /><Relationship Type="http://schemas.openxmlformats.org/officeDocument/2006/relationships/hyperlink" Target="https://xbrl.efrag.org/e-esrs/2024-12-17-efrag-vsme.xhtml" TargetMode="External" Id="rId19" /><Relationship Type="http://schemas.openxmlformats.org/officeDocument/2006/relationships/hyperlink" Target="https://xbrl.efrag.org/e-esrs/2024-12-17-efrag-vsme.xhtml" TargetMode="External" Id="rId20" /><Relationship Type="http://schemas.openxmlformats.org/officeDocument/2006/relationships/hyperlink" Target="https://xbrl.efrag.org/e-esrs/2024-12-17-efrag-vsme.xhtml" TargetMode="External" Id="rId21" /><Relationship Type="http://schemas.openxmlformats.org/officeDocument/2006/relationships/hyperlink" Target="https://xbrl.efrag.org/e-esrs/2024-12-17-efrag-vsme.xhtml" TargetMode="External" Id="rId22" /><Relationship Type="http://schemas.openxmlformats.org/officeDocument/2006/relationships/hyperlink" Target="https://xbrl.efrag.org/e-esrs/2024-12-17-efrag-vsme.xhtml" TargetMode="External" Id="rId23" /><Relationship Type="http://schemas.openxmlformats.org/officeDocument/2006/relationships/hyperlink" Target="https://xbrl.efrag.org/e-esrs/2024-12-17-efrag-vsme.xhtml" TargetMode="External" Id="rId24" /><Relationship Type="http://schemas.openxmlformats.org/officeDocument/2006/relationships/hyperlink" Target="https://xbrl.efrag.org/e-esrs/2024-12-17-efrag-vsme.xhtml" TargetMode="External" Id="rId25" /><Relationship Type="http://schemas.openxmlformats.org/officeDocument/2006/relationships/hyperlink" Target="https://xbrl.efrag.org/e-esrs/2024-12-17-efrag-vsme.xhtml" TargetMode="External" Id="rId26" /><Relationship Type="http://schemas.openxmlformats.org/officeDocument/2006/relationships/hyperlink" Target="https://xbrl.efrag.org/e-esrs/2024-12-17-efrag-vsme.xhtml" TargetMode="External" Id="rId27" /><Relationship Type="http://schemas.openxmlformats.org/officeDocument/2006/relationships/hyperlink" Target="https://xbrl.efrag.org/e-esrs/2024-12-17-efrag-vsme.xhtml" TargetMode="External" Id="rId28" /><Relationship Type="http://schemas.openxmlformats.org/officeDocument/2006/relationships/hyperlink" Target="https://xbrl.efrag.org/e-esrs/2024-12-17-efrag-vsme.xhtml" TargetMode="External" Id="rId29" /><Relationship Type="http://schemas.openxmlformats.org/officeDocument/2006/relationships/hyperlink" Target="https://xbrl.efrag.org/e-esrs/2024-12-17-efrag-vsme.xhtml" TargetMode="External" Id="rId30" /><Relationship Type="http://schemas.openxmlformats.org/officeDocument/2006/relationships/hyperlink" Target="https://xbrl.efrag.org/e-esrs/2024-12-17-efrag-vsme.xhtml" TargetMode="External" Id="rId31" /><Relationship Type="http://schemas.openxmlformats.org/officeDocument/2006/relationships/hyperlink" Target="https://xbrl.efrag.org/e-esrs/2024-12-17-efrag-vsme.xhtml" TargetMode="External" Id="rId32" /><Relationship Type="http://schemas.openxmlformats.org/officeDocument/2006/relationships/hyperlink" Target="https://xbrl.efrag.org/e-esrs/2024-12-17-efrag-vsme.xhtml" TargetMode="External" Id="rId33" /><Relationship Type="http://schemas.openxmlformats.org/officeDocument/2006/relationships/hyperlink" Target="https://xbrl.efrag.org/e-esrs/2024-12-17-efrag-vsme.xhtml" TargetMode="External" Id="rId34" /><Relationship Type="http://schemas.openxmlformats.org/officeDocument/2006/relationships/hyperlink" Target="https://xbrl.efrag.org/e-esrs/2024-12-17-efrag-vsme.xhtml" TargetMode="External" Id="rId35" /><Relationship Type="http://schemas.openxmlformats.org/officeDocument/2006/relationships/hyperlink" Target="https://xbrl.efrag.org/e-esrs/2024-12-17-efrag-vsme.xhtml" TargetMode="External" Id="rId36" /><Relationship Type="http://schemas.openxmlformats.org/officeDocument/2006/relationships/hyperlink" Target="https://xbrl.efrag.org/e-esrs/2024-12-17-efrag-vsme.xhtml" TargetMode="External" Id="rId37" /></Relationships>
</file>

<file path=xl/worksheets/_rels/sheet4.xml.rels><Relationships xmlns="http://schemas.openxmlformats.org/package/2006/relationships"><Relationship Type="http://schemas.openxmlformats.org/officeDocument/2006/relationships/hyperlink" Target="https://xbrl.efrag.org/e-esrs/2024-12-17-efrag-vsme.xhtml" TargetMode="External" Id="rId1" /><Relationship Type="http://schemas.openxmlformats.org/officeDocument/2006/relationships/hyperlink" Target="https://xbrl.efrag.org/e-esrs/2024-12-17-efrag-vsme.xhtml" TargetMode="External" Id="rId2" /><Relationship Type="http://schemas.openxmlformats.org/officeDocument/2006/relationships/hyperlink" Target="https://xbrl.efrag.org/e-esrs/2024-12-17-efrag-vsme.xhtml" TargetMode="External" Id="rId3" /><Relationship Type="http://schemas.openxmlformats.org/officeDocument/2006/relationships/hyperlink" Target="https://xbrl.efrag.org/e-esrs/2024-12-17-efrag-vsme.xhtml" TargetMode="External" Id="rId4" /><Relationship Type="http://schemas.openxmlformats.org/officeDocument/2006/relationships/hyperlink" Target="https://xbrl.efrag.org/e-esrs/2024-12-17-efrag-vsme.xhtml" TargetMode="External" Id="rId5" /><Relationship Type="http://schemas.openxmlformats.org/officeDocument/2006/relationships/hyperlink" Target="https://xbrl.efrag.org/e-esrs/2024-12-17-efrag-vsme.xhtml" TargetMode="External" Id="rId6" /><Relationship Type="http://schemas.openxmlformats.org/officeDocument/2006/relationships/hyperlink" Target="https://xbrl.efrag.org/e-esrs/2024-12-17-efrag-vsme.xhtml" TargetMode="External" Id="rId7" /><Relationship Type="http://schemas.openxmlformats.org/officeDocument/2006/relationships/hyperlink" Target="https://xbrl.efrag.org/e-esrs/2024-12-17-efrag-vsme.xhtml" TargetMode="External" Id="rId8" /><Relationship Type="http://schemas.openxmlformats.org/officeDocument/2006/relationships/hyperlink" Target="https://xbrl.efrag.org/e-esrs/2024-12-17-efrag-vsme.xhtml" TargetMode="External" Id="rId9" /><Relationship Type="http://schemas.openxmlformats.org/officeDocument/2006/relationships/hyperlink" Target="https://xbrl.efrag.org/e-esrs/2024-12-17-efrag-vsme.xhtml" TargetMode="External" Id="rId10" /><Relationship Type="http://schemas.openxmlformats.org/officeDocument/2006/relationships/hyperlink" Target="https://xbrl.efrag.org/e-esrs/2024-12-17-efrag-vsme.xhtml" TargetMode="External" Id="rId11" /><Relationship Type="http://schemas.openxmlformats.org/officeDocument/2006/relationships/hyperlink" Target="https://xbrl.efrag.org/e-esrs/2024-12-17-efrag-vsme.xhtml" TargetMode="External" Id="rId12" /><Relationship Type="http://schemas.openxmlformats.org/officeDocument/2006/relationships/hyperlink" Target="https://xbrl.efrag.org/e-esrs/2024-12-17-efrag-vsme.xhtml" TargetMode="External" Id="rId13" /><Relationship Type="http://schemas.openxmlformats.org/officeDocument/2006/relationships/hyperlink" Target="https://xbrl.efrag.org/e-esrs/2024-12-17-efrag-vsme.xhtml" TargetMode="External" Id="rId14" /><Relationship Type="http://schemas.openxmlformats.org/officeDocument/2006/relationships/hyperlink" Target="https://xbrl.efrag.org/e-esrs/2024-12-17-efrag-vsme.xhtml" TargetMode="External" Id="rId15" /><Relationship Type="http://schemas.openxmlformats.org/officeDocument/2006/relationships/hyperlink" Target="https://xbrl.efrag.org/e-esrs/2024-12-17-efrag-vsme.xhtml" TargetMode="External" Id="rId16" /><Relationship Type="http://schemas.openxmlformats.org/officeDocument/2006/relationships/hyperlink" Target="https://xbrl.efrag.org/e-esrs/2024-12-17-efrag-vsme.xhtml" TargetMode="External" Id="rId17" /><Relationship Type="http://schemas.openxmlformats.org/officeDocument/2006/relationships/hyperlink" Target="https://xbrl.efrag.org/e-esrs/2024-12-17-efrag-vsme.xhtml" TargetMode="External" Id="rId18" /><Relationship Type="http://schemas.openxmlformats.org/officeDocument/2006/relationships/hyperlink" Target="https://xbrl.efrag.org/e-esrs/2024-12-17-efrag-vsme.xhtml" TargetMode="External" Id="rId19" /><Relationship Type="http://schemas.openxmlformats.org/officeDocument/2006/relationships/hyperlink" Target="https://xbrl.efrag.org/e-esrs/2024-12-17-efrag-vsme.xhtml" TargetMode="External" Id="rId20" /><Relationship Type="http://schemas.openxmlformats.org/officeDocument/2006/relationships/hyperlink" Target="https://xbrl.efrag.org/e-esrs/2024-12-17-efrag-vsme.xhtml" TargetMode="External" Id="rId21" /><Relationship Type="http://schemas.openxmlformats.org/officeDocument/2006/relationships/hyperlink" Target="https://xbrl.efrag.org/e-esrs/2024-12-17-efrag-vsme.xhtml" TargetMode="External" Id="rId22" /><Relationship Type="http://schemas.openxmlformats.org/officeDocument/2006/relationships/hyperlink" Target="https://xbrl.efrag.org/e-esrs/2024-12-17-efrag-vsme.xhtml" TargetMode="External" Id="rId23" /><Relationship Type="http://schemas.openxmlformats.org/officeDocument/2006/relationships/hyperlink" Target="https://xbrl.efrag.org/e-esrs/2024-12-17-efrag-vsme.xhtml" TargetMode="External" Id="rId24" /><Relationship Type="http://schemas.openxmlformats.org/officeDocument/2006/relationships/hyperlink" Target="https://xbrl.efrag.org/e-esrs/2024-12-17-efrag-vsme.xhtml" TargetMode="External" Id="rId25" /><Relationship Type="http://schemas.openxmlformats.org/officeDocument/2006/relationships/hyperlink" Target="https://xbrl.efrag.org/e-esrs/2024-12-17-efrag-vsme.xhtml" TargetMode="External" Id="rId26" /><Relationship Type="http://schemas.openxmlformats.org/officeDocument/2006/relationships/hyperlink" Target="https://xbrl.efrag.org/e-esrs/2024-12-17-efrag-vsme.xhtml" TargetMode="External" Id="rId27" /><Relationship Type="http://schemas.openxmlformats.org/officeDocument/2006/relationships/hyperlink" Target="https://xbrl.efrag.org/e-esrs/2024-12-17-efrag-vsme.xhtml" TargetMode="External" Id="rId28" /><Relationship Type="http://schemas.openxmlformats.org/officeDocument/2006/relationships/hyperlink" Target="https://xbrl.efrag.org/e-esrs/2024-12-17-efrag-vsme.xhtml" TargetMode="External" Id="rId29" /><Relationship Type="http://schemas.openxmlformats.org/officeDocument/2006/relationships/hyperlink" Target="https://xbrl.efrag.org/e-esrs/2024-12-17-efrag-vsme.xhtml" TargetMode="External" Id="rId30" /><Relationship Type="http://schemas.openxmlformats.org/officeDocument/2006/relationships/hyperlink" Target="https://xbrl.efrag.org/e-esrs/2024-12-17-efrag-vsme.xhtml" TargetMode="External" Id="rId31" /><Relationship Type="http://schemas.openxmlformats.org/officeDocument/2006/relationships/hyperlink" Target="https://xbrl.efrag.org/e-esrs/2024-12-17-efrag-vsme.xhtml" TargetMode="External" Id="rId32" /><Relationship Type="http://schemas.openxmlformats.org/officeDocument/2006/relationships/hyperlink" Target="https://xbrl.efrag.org/e-esrs/2024-12-17-efrag-vsme.xhtml" TargetMode="External" Id="rId33" /><Relationship Type="http://schemas.openxmlformats.org/officeDocument/2006/relationships/hyperlink" Target="https://xbrl.efrag.org/e-esrs/2024-12-17-efrag-vsme.xhtml" TargetMode="External" Id="rId34" /><Relationship Type="http://schemas.openxmlformats.org/officeDocument/2006/relationships/hyperlink" Target="https://xbrl.efrag.org/e-esrs/2024-12-17-efrag-vsme.xhtml" TargetMode="External" Id="rId35" /><Relationship Type="http://schemas.openxmlformats.org/officeDocument/2006/relationships/hyperlink" Target="https://xbrl.efrag.org/e-esrs/2024-12-17-efrag-vsme.xhtml" TargetMode="External" Id="rId36" /><Relationship Type="http://schemas.openxmlformats.org/officeDocument/2006/relationships/hyperlink" Target="https://xbrl.efrag.org/e-esrs/2024-12-17-efrag-vsme.xhtml" TargetMode="External" Id="rId37" /><Relationship Type="http://schemas.openxmlformats.org/officeDocument/2006/relationships/hyperlink" Target="https://xbrl.efrag.org/e-esrs/2024-12-17-efrag-vsme.xhtml" TargetMode="External" Id="rId38" /><Relationship Type="http://schemas.openxmlformats.org/officeDocument/2006/relationships/hyperlink" Target="https://xbrl.efrag.org/e-esrs/2024-12-17-efrag-vsme.xhtml" TargetMode="External" Id="rId39" /><Relationship Type="http://schemas.openxmlformats.org/officeDocument/2006/relationships/hyperlink" Target="https://xbrl.efrag.org/e-esrs/2024-12-17-efrag-vsme.xhtml" TargetMode="External" Id="rId40" /><Relationship Type="http://schemas.openxmlformats.org/officeDocument/2006/relationships/hyperlink" Target="https://xbrl.efrag.org/e-esrs/2024-12-17-efrag-vsme.xhtml" TargetMode="External" Id="rId41" /><Relationship Type="http://schemas.openxmlformats.org/officeDocument/2006/relationships/hyperlink" Target="https://xbrl.efrag.org/e-esrs/2024-12-17-efrag-vsme.xhtml" TargetMode="External" Id="rId42" /><Relationship Type="http://schemas.openxmlformats.org/officeDocument/2006/relationships/hyperlink" Target="https://xbrl.efrag.org/e-esrs/2024-12-17-efrag-vsme.xhtml" TargetMode="External" Id="rId43" /><Relationship Type="http://schemas.openxmlformats.org/officeDocument/2006/relationships/hyperlink" Target="https://xbrl.efrag.org/e-esrs/2024-12-17-efrag-vsme.xhtml" TargetMode="External" Id="rId44" /><Relationship Type="http://schemas.openxmlformats.org/officeDocument/2006/relationships/hyperlink" Target="https://xbrl.efrag.org/e-esrs/2024-12-17-efrag-vsme.xhtml" TargetMode="External" Id="rId45" /><Relationship Type="http://schemas.openxmlformats.org/officeDocument/2006/relationships/hyperlink" Target="https://xbrl.efrag.org/e-esrs/2024-12-17-efrag-vsme.xhtml" TargetMode="External" Id="rId46" /><Relationship Type="http://schemas.openxmlformats.org/officeDocument/2006/relationships/hyperlink" Target="https://xbrl.efrag.org/e-esrs/2024-12-17-efrag-vsme.xhtml" TargetMode="External" Id="rId47" /><Relationship Type="http://schemas.openxmlformats.org/officeDocument/2006/relationships/hyperlink" Target="https://xbrl.efrag.org/e-esrs/2024-12-17-efrag-vsme.xhtml" TargetMode="External" Id="rId48" /><Relationship Type="http://schemas.openxmlformats.org/officeDocument/2006/relationships/hyperlink" Target="https://xbrl.efrag.org/e-esrs/2024-12-17-efrag-vsme.xhtml" TargetMode="External" Id="rId49" /><Relationship Type="http://schemas.openxmlformats.org/officeDocument/2006/relationships/hyperlink" Target="https://xbrl.efrag.org/e-esrs/2024-12-17-efrag-vsme.xhtml" TargetMode="External" Id="rId50" /></Relationships>
</file>

<file path=xl/worksheets/_rels/sheet5.xml.rels><Relationships xmlns="http://schemas.openxmlformats.org/package/2006/relationships"><Relationship Type="http://schemas.openxmlformats.org/officeDocument/2006/relationships/hyperlink" Target="https://xbrl.efrag.org/e-esrs/2024-12-17-efrag-vsme.xhtml" TargetMode="External" Id="rId1" /><Relationship Type="http://schemas.openxmlformats.org/officeDocument/2006/relationships/hyperlink" Target="https://xbrl.efrag.org/e-esrs/2024-12-17-efrag-vsme.xhtml" TargetMode="External" Id="rId2" /><Relationship Type="http://schemas.openxmlformats.org/officeDocument/2006/relationships/hyperlink" Target="https://xbrl.efrag.org/e-esrs/2024-12-17-efrag-vsme.xhtml" TargetMode="External" Id="rId3" /><Relationship Type="http://schemas.openxmlformats.org/officeDocument/2006/relationships/hyperlink" Target="https://xbrl.efrag.org/e-esrs/2024-12-17-efrag-vsme.xhtml" TargetMode="External" Id="rId4" /><Relationship Type="http://schemas.openxmlformats.org/officeDocument/2006/relationships/hyperlink" Target="https://xbrl.efrag.org/e-esrs/2024-12-17-efrag-vsme.xhtml" TargetMode="External" Id="rId5" /><Relationship Type="http://schemas.openxmlformats.org/officeDocument/2006/relationships/hyperlink" Target="https://xbrl.efrag.org/e-esrs/2024-12-17-efrag-vsme.xhtml" TargetMode="External" Id="rId6" /><Relationship Type="http://schemas.openxmlformats.org/officeDocument/2006/relationships/hyperlink" Target="https://xbrl.efrag.org/e-esrs/2024-12-17-efrag-vsme.xhtml" TargetMode="External" Id="rId7" /><Relationship Type="http://schemas.openxmlformats.org/officeDocument/2006/relationships/hyperlink" Target="https://xbrl.efrag.org/e-esrs/2024-12-17-efrag-vsme.xhtml" TargetMode="External" Id="rId8" /><Relationship Type="http://schemas.openxmlformats.org/officeDocument/2006/relationships/hyperlink" Target="https://xbrl.efrag.org/e-esrs/2024-12-17-efrag-vsme.xhtml" TargetMode="External" Id="rId9" /><Relationship Type="http://schemas.openxmlformats.org/officeDocument/2006/relationships/hyperlink" Target="https://xbrl.efrag.org/e-esrs/2024-12-17-efrag-vsme.xhtml" TargetMode="External" Id="rId10" /><Relationship Type="http://schemas.openxmlformats.org/officeDocument/2006/relationships/hyperlink" Target="https://xbrl.efrag.org/e-esrs/2024-12-17-efrag-vsme.xhtml" TargetMode="External" Id="rId11" /><Relationship Type="http://schemas.openxmlformats.org/officeDocument/2006/relationships/hyperlink" Target="https://xbrl.efrag.org/e-esrs/2024-12-17-efrag-vsme.xhtml" TargetMode="External" Id="rId12" /><Relationship Type="http://schemas.openxmlformats.org/officeDocument/2006/relationships/hyperlink" Target="https://xbrl.efrag.org/e-esrs/2024-12-17-efrag-vsme.xhtml" TargetMode="External" Id="rId13" /><Relationship Type="http://schemas.openxmlformats.org/officeDocument/2006/relationships/hyperlink" Target="https://xbrl.efrag.org/e-esrs/2024-12-17-efrag-vsme.xhtml" TargetMode="External" Id="rId14" /><Relationship Type="http://schemas.openxmlformats.org/officeDocument/2006/relationships/hyperlink" Target="https://xbrl.efrag.org/e-esrs/2024-12-17-efrag-vsme.xhtml" TargetMode="External" Id="rId15" /><Relationship Type="http://schemas.openxmlformats.org/officeDocument/2006/relationships/hyperlink" Target="https://xbrl.efrag.org/e-esrs/2024-12-17-efrag-vsme.xhtml" TargetMode="External" Id="rId16" /><Relationship Type="http://schemas.openxmlformats.org/officeDocument/2006/relationships/hyperlink" Target="https://xbrl.efrag.org/e-esrs/2024-12-17-efrag-vsme.xhtml" TargetMode="External" Id="rId17" /><Relationship Type="http://schemas.openxmlformats.org/officeDocument/2006/relationships/hyperlink" Target="https://xbrl.efrag.org/e-esrs/2024-12-17-efrag-vsme.xhtml" TargetMode="External" Id="rId18" /><Relationship Type="http://schemas.openxmlformats.org/officeDocument/2006/relationships/hyperlink" Target="https://xbrl.efrag.org/e-esrs/2024-12-17-efrag-vsme.xhtml" TargetMode="External" Id="rId19" /><Relationship Type="http://schemas.openxmlformats.org/officeDocument/2006/relationships/hyperlink" Target="https://xbrl.efrag.org/e-esrs/2024-12-17-efrag-vsme.xhtml" TargetMode="External" Id="rId20" /><Relationship Type="http://schemas.openxmlformats.org/officeDocument/2006/relationships/hyperlink" Target="https://xbrl.efrag.org/e-esrs/2024-12-17-efrag-vsme.xhtml" TargetMode="External" Id="rId21" /><Relationship Type="http://schemas.openxmlformats.org/officeDocument/2006/relationships/hyperlink" Target="https://xbrl.efrag.org/e-esrs/2024-12-17-efrag-vsme.xhtml" TargetMode="External" Id="rId22" /><Relationship Type="http://schemas.openxmlformats.org/officeDocument/2006/relationships/hyperlink" Target="https://xbrl.efrag.org/e-esrs/2024-12-17-efrag-vsme.xhtml" TargetMode="External" Id="rId23" /><Relationship Type="http://schemas.openxmlformats.org/officeDocument/2006/relationships/hyperlink" Target="https://xbrl.efrag.org/e-esrs/2024-12-17-efrag-vsme.xhtml" TargetMode="External" Id="rId24" /><Relationship Type="http://schemas.openxmlformats.org/officeDocument/2006/relationships/hyperlink" Target="https://xbrl.efrag.org/e-esrs/2024-12-17-efrag-vsme.xhtml" TargetMode="External" Id="rId25" /><Relationship Type="http://schemas.openxmlformats.org/officeDocument/2006/relationships/hyperlink" Target="https://xbrl.efrag.org/e-esrs/2024-12-17-efrag-vsme.xhtml" TargetMode="External" Id="rId26" /><Relationship Type="http://schemas.openxmlformats.org/officeDocument/2006/relationships/hyperlink" Target="https://xbrl.efrag.org/e-esrs/2024-12-17-efrag-vsme.xhtml" TargetMode="External" Id="rId27" /><Relationship Type="http://schemas.openxmlformats.org/officeDocument/2006/relationships/hyperlink" Target="https://xbrl.efrag.org/e-esrs/2024-12-17-efrag-vsme.xhtml" TargetMode="External" Id="rId28" /><Relationship Type="http://schemas.openxmlformats.org/officeDocument/2006/relationships/hyperlink" Target="https://xbrl.efrag.org/e-esrs/2024-12-17-efrag-vsme.xhtml" TargetMode="External" Id="rId29" /><Relationship Type="http://schemas.openxmlformats.org/officeDocument/2006/relationships/hyperlink" Target="https://xbrl.efrag.org/e-esrs/2024-12-17-efrag-vsme.xhtml" TargetMode="External" Id="rId30" /><Relationship Type="http://schemas.openxmlformats.org/officeDocument/2006/relationships/hyperlink" Target="https://xbrl.efrag.org/e-esrs/2024-12-17-efrag-vsme.xhtml" TargetMode="External" Id="rId31" /><Relationship Type="http://schemas.openxmlformats.org/officeDocument/2006/relationships/hyperlink" Target="https://xbrl.efrag.org/e-esrs/2024-12-17-efrag-vsme.xhtml" TargetMode="External" Id="rId32" /><Relationship Type="http://schemas.openxmlformats.org/officeDocument/2006/relationships/hyperlink" Target="https://xbrl.efrag.org/e-esrs/2024-12-17-efrag-vsme.xhtml" TargetMode="External" Id="rId33" /><Relationship Type="http://schemas.openxmlformats.org/officeDocument/2006/relationships/hyperlink" Target="https://xbrl.efrag.org/e-esrs/2024-12-17-efrag-vsme.xhtml" TargetMode="External" Id="rId34" /><Relationship Type="http://schemas.openxmlformats.org/officeDocument/2006/relationships/hyperlink" Target="https://xbrl.efrag.org/e-esrs/2024-12-17-efrag-vsme.xhtml" TargetMode="External" Id="rId35" /><Relationship Type="http://schemas.openxmlformats.org/officeDocument/2006/relationships/hyperlink" Target="https://xbrl.efrag.org/e-esrs/2024-12-17-efrag-vsme.xhtml" TargetMode="External" Id="rId36" /><Relationship Type="http://schemas.openxmlformats.org/officeDocument/2006/relationships/hyperlink" Target="https://xbrl.efrag.org/e-esrs/2024-12-17-efrag-vsme.xhtml" TargetMode="External" Id="rId37" /><Relationship Type="http://schemas.openxmlformats.org/officeDocument/2006/relationships/hyperlink" Target="https://xbrl.efrag.org/e-esrs/2024-12-17-efrag-vsme.xhtml" TargetMode="External" Id="rId38" /><Relationship Type="http://schemas.openxmlformats.org/officeDocument/2006/relationships/hyperlink" Target="https://xbrl.efrag.org/e-esrs/2024-12-17-efrag-vsme.xhtml" TargetMode="External" Id="rId39" /><Relationship Type="http://schemas.openxmlformats.org/officeDocument/2006/relationships/hyperlink" Target="https://xbrl.efrag.org/e-esrs/2024-12-17-efrag-vsme.xhtml" TargetMode="External" Id="rId40" /><Relationship Type="http://schemas.openxmlformats.org/officeDocument/2006/relationships/hyperlink" Target="https://xbrl.efrag.org/e-esrs/2024-12-17-efrag-vsme.xhtml" TargetMode="External" Id="rId41" /><Relationship Type="http://schemas.openxmlformats.org/officeDocument/2006/relationships/hyperlink" Target="https://xbrl.efrag.org/e-esrs/2024-12-17-efrag-vsme.xhtml" TargetMode="External" Id="rId42" /><Relationship Type="http://schemas.openxmlformats.org/officeDocument/2006/relationships/hyperlink" Target="https://xbrl.efrag.org/e-esrs/2024-12-17-efrag-vsme.xhtml" TargetMode="External" Id="rId43" /><Relationship Type="http://schemas.openxmlformats.org/officeDocument/2006/relationships/hyperlink" Target="https://xbrl.efrag.org/e-esrs/2024-12-17-efrag-vsme.xhtml" TargetMode="External" Id="rId44" /><Relationship Type="http://schemas.openxmlformats.org/officeDocument/2006/relationships/hyperlink" Target="https://xbrl.efrag.org/e-esrs/2024-12-17-efrag-vsme.xhtml" TargetMode="External" Id="rId45" /><Relationship Type="http://schemas.openxmlformats.org/officeDocument/2006/relationships/hyperlink" Target="https://xbrl.efrag.org/e-esrs/2024-12-17-efrag-vsme.xhtml" TargetMode="External" Id="rId46" /><Relationship Type="http://schemas.openxmlformats.org/officeDocument/2006/relationships/hyperlink" Target="https://xbrl.efrag.org/e-esrs/2024-12-17-efrag-vsme.xhtml" TargetMode="External" Id="rId47" /><Relationship Type="http://schemas.openxmlformats.org/officeDocument/2006/relationships/hyperlink" Target="https://xbrl.efrag.org/e-esrs/2024-12-17-efrag-vsme.xhtml" TargetMode="External" Id="rId48" /><Relationship Type="http://schemas.openxmlformats.org/officeDocument/2006/relationships/hyperlink" Target="https://xbrl.efrag.org/e-esrs/2024-12-17-efrag-vsme.xhtml" TargetMode="External" Id="rId49" /><Relationship Type="http://schemas.openxmlformats.org/officeDocument/2006/relationships/hyperlink" Target="https://xbrl.efrag.org/e-esrs/2024-12-17-efrag-vsme.xhtml" TargetMode="External" Id="rId50" /><Relationship Type="http://schemas.openxmlformats.org/officeDocument/2006/relationships/hyperlink" Target="https://xbrl.efrag.org/e-esrs/2024-12-17-efrag-vsme.xhtml" TargetMode="External" Id="rId51" /><Relationship Type="http://schemas.openxmlformats.org/officeDocument/2006/relationships/hyperlink" Target="https://xbrl.efrag.org/e-esrs/2024-12-17-efrag-vsme.xhtml" TargetMode="External" Id="rId52" /><Relationship Type="http://schemas.openxmlformats.org/officeDocument/2006/relationships/hyperlink" Target="https://xbrl.efrag.org/e-esrs/2024-12-17-efrag-vsme.xhtml" TargetMode="External" Id="rId53" /><Relationship Type="http://schemas.openxmlformats.org/officeDocument/2006/relationships/hyperlink" Target="https://xbrl.efrag.org/e-esrs/2024-12-17-efrag-vsme.xhtml" TargetMode="External" Id="rId54" /><Relationship Type="http://schemas.openxmlformats.org/officeDocument/2006/relationships/hyperlink" Target="https://xbrl.efrag.org/e-esrs/2024-12-17-efrag-vsme.xhtml" TargetMode="External" Id="rId55" /><Relationship Type="http://schemas.openxmlformats.org/officeDocument/2006/relationships/hyperlink" Target="https://xbrl.efrag.org/e-esrs/2024-12-17-efrag-vsme.xhtml" TargetMode="External" Id="rId56" /><Relationship Type="http://schemas.openxmlformats.org/officeDocument/2006/relationships/hyperlink" Target="https://xbrl.efrag.org/e-esrs/2024-12-17-efrag-vsme.xhtml" TargetMode="External" Id="rId57" /><Relationship Type="http://schemas.openxmlformats.org/officeDocument/2006/relationships/hyperlink" Target="https://xbrl.efrag.org/e-esrs/2024-12-17-efrag-vsme.xhtml" TargetMode="External" Id="rId58" /><Relationship Type="http://schemas.openxmlformats.org/officeDocument/2006/relationships/hyperlink" Target="https://xbrl.efrag.org/e-esrs/2024-12-17-efrag-vsme.xhtml" TargetMode="External" Id="rId59" /><Relationship Type="http://schemas.openxmlformats.org/officeDocument/2006/relationships/hyperlink" Target="https://xbrl.efrag.org/e-esrs/2024-12-17-efrag-vsme.xhtml" TargetMode="External" Id="rId60" /><Relationship Type="http://schemas.openxmlformats.org/officeDocument/2006/relationships/hyperlink" Target="https://xbrl.efrag.org/e-esrs/2024-12-17-efrag-vsme.xhtml" TargetMode="External" Id="rId61" /><Relationship Type="http://schemas.openxmlformats.org/officeDocument/2006/relationships/hyperlink" Target="https://xbrl.efrag.org/e-esrs/2024-12-17-efrag-vsme.xhtml" TargetMode="External" Id="rId62" /><Relationship Type="http://schemas.openxmlformats.org/officeDocument/2006/relationships/hyperlink" Target="https://xbrl.efrag.org/e-esrs/2024-12-17-efrag-vsme.xhtml" TargetMode="External" Id="rId63" /><Relationship Type="http://schemas.openxmlformats.org/officeDocument/2006/relationships/hyperlink" Target="https://xbrl.efrag.org/e-esrs/2024-12-17-efrag-vsme.xhtml" TargetMode="External" Id="rId64" /><Relationship Type="http://schemas.openxmlformats.org/officeDocument/2006/relationships/hyperlink" Target="https://xbrl.efrag.org/e-esrs/2024-12-17-efrag-vsme.xhtml" TargetMode="External" Id="rId65" /><Relationship Type="http://schemas.openxmlformats.org/officeDocument/2006/relationships/hyperlink" Target="https://xbrl.efrag.org/e-esrs/2024-12-17-efrag-vsme.xhtml" TargetMode="External" Id="rId66" /><Relationship Type="http://schemas.openxmlformats.org/officeDocument/2006/relationships/hyperlink" Target="https://xbrl.efrag.org/e-esrs/2024-12-17-efrag-vsme.xhtml" TargetMode="External" Id="rId67" /><Relationship Type="http://schemas.openxmlformats.org/officeDocument/2006/relationships/hyperlink" Target="https://xbrl.efrag.org/e-esrs/2024-12-17-efrag-vsme.xhtml" TargetMode="External" Id="rId68" /><Relationship Type="http://schemas.openxmlformats.org/officeDocument/2006/relationships/hyperlink" Target="https://xbrl.efrag.org/e-esrs/2024-12-17-efrag-vsme.xhtml" TargetMode="External" Id="rId69" /><Relationship Type="http://schemas.openxmlformats.org/officeDocument/2006/relationships/hyperlink" Target="https://xbrl.efrag.org/e-esrs/2024-12-17-efrag-vsme.xhtml" TargetMode="External" Id="rId70" /><Relationship Type="http://schemas.openxmlformats.org/officeDocument/2006/relationships/hyperlink" Target="https://xbrl.efrag.org/e-esrs/2024-12-17-efrag-vsme.xhtml" TargetMode="External" Id="rId71" /><Relationship Type="http://schemas.openxmlformats.org/officeDocument/2006/relationships/hyperlink" Target="https://xbrl.efrag.org/e-esrs/2024-12-17-efrag-vsme.xhtml" TargetMode="External" Id="rId72" /><Relationship Type="http://schemas.openxmlformats.org/officeDocument/2006/relationships/hyperlink" Target="https://xbrl.efrag.org/e-esrs/2024-12-17-efrag-vsme.xhtml" TargetMode="External" Id="rId73" /><Relationship Type="http://schemas.openxmlformats.org/officeDocument/2006/relationships/hyperlink" Target="https://xbrl.efrag.org/e-esrs/2024-12-17-efrag-vsme.xhtml" TargetMode="External" Id="rId74" /><Relationship Type="http://schemas.openxmlformats.org/officeDocument/2006/relationships/hyperlink" Target="https://xbrl.efrag.org/e-esrs/2024-12-17-efrag-vsme.xhtml" TargetMode="External" Id="rId75" /><Relationship Type="http://schemas.openxmlformats.org/officeDocument/2006/relationships/hyperlink" Target="https://xbrl.efrag.org/e-esrs/2024-12-17-efrag-vsme.xhtml" TargetMode="External" Id="rId76" /><Relationship Type="http://schemas.openxmlformats.org/officeDocument/2006/relationships/hyperlink" Target="https://xbrl.efrag.org/e-esrs/2024-12-17-efrag-vsme.xhtml" TargetMode="External" Id="rId77" /><Relationship Type="http://schemas.openxmlformats.org/officeDocument/2006/relationships/hyperlink" Target="https://xbrl.efrag.org/e-esrs/2024-12-17-efrag-vsme.xhtml" TargetMode="External" Id="rId78" /><Relationship Type="http://schemas.openxmlformats.org/officeDocument/2006/relationships/hyperlink" Target="https://xbrl.efrag.org/e-esrs/2024-12-17-efrag-vsme.xhtml" TargetMode="External" Id="rId79" /><Relationship Type="http://schemas.openxmlformats.org/officeDocument/2006/relationships/hyperlink" Target="https://xbrl.efrag.org/e-esrs/2024-12-17-efrag-vsme.xhtml" TargetMode="External" Id="rId80" /><Relationship Type="http://schemas.openxmlformats.org/officeDocument/2006/relationships/hyperlink" Target="https://xbrl.efrag.org/e-esrs/2024-12-17-efrag-vsme.xhtml" TargetMode="External" Id="rId81" /><Relationship Type="http://schemas.openxmlformats.org/officeDocument/2006/relationships/hyperlink" Target="https://xbrl.efrag.org/e-esrs/2024-12-17-efrag-vsme.xhtml" TargetMode="External" Id="rId82" /></Relationships>
</file>

<file path=xl/worksheets/_rels/sheet6.xml.rels><Relationships xmlns="http://schemas.openxmlformats.org/package/2006/relationships"><Relationship Type="http://schemas.openxmlformats.org/officeDocument/2006/relationships/hyperlink" Target="https://xbrl.efrag.org/e-esrs/2024-12-17-efrag-vsme.xhtml" TargetMode="External" Id="rId1" /><Relationship Type="http://schemas.openxmlformats.org/officeDocument/2006/relationships/hyperlink" Target="https://xbrl.efrag.org/e-esrs/2024-12-17-efrag-vsme.xhtml" TargetMode="External" Id="rId2" /><Relationship Type="http://schemas.openxmlformats.org/officeDocument/2006/relationships/hyperlink" Target="https://xbrl.efrag.org/e-esrs/2024-12-17-efrag-vsme.xhtml" TargetMode="External" Id="rId3" /><Relationship Type="http://schemas.openxmlformats.org/officeDocument/2006/relationships/hyperlink" Target="https://xbrl.efrag.org/e-esrs/2024-12-17-efrag-vsme.xhtml" TargetMode="External" Id="rId4" /><Relationship Type="http://schemas.openxmlformats.org/officeDocument/2006/relationships/hyperlink" Target="https://xbrl.efrag.org/e-esrs/2024-12-17-efrag-vsme.xhtml" TargetMode="External" Id="rId5" /><Relationship Type="http://schemas.openxmlformats.org/officeDocument/2006/relationships/hyperlink" Target="https://xbrl.efrag.org/e-esrs/2024-12-17-efrag-vsme.xhtml" TargetMode="External" Id="rId6" /><Relationship Type="http://schemas.openxmlformats.org/officeDocument/2006/relationships/hyperlink" Target="https://xbrl.efrag.org/e-esrs/2024-12-17-efrag-vsme.xhtml" TargetMode="External" Id="rId7" /><Relationship Type="http://schemas.openxmlformats.org/officeDocument/2006/relationships/hyperlink" Target="https://xbrl.efrag.org/e-esrs/2024-12-17-efrag-vsme.xhtml" TargetMode="External" Id="rId8" /><Relationship Type="http://schemas.openxmlformats.org/officeDocument/2006/relationships/hyperlink" Target="https://xbrl.efrag.org/e-esrs/2024-12-17-efrag-vsme.xhtml" TargetMode="External" Id="rId9" /><Relationship Type="http://schemas.openxmlformats.org/officeDocument/2006/relationships/hyperlink" Target="https://xbrl.efrag.org/e-esrs/2024-12-17-efrag-vsme.xhtml" TargetMode="External" Id="rId10" /><Relationship Type="http://schemas.openxmlformats.org/officeDocument/2006/relationships/hyperlink" Target="https://xbrl.efrag.org/e-esrs/2024-12-17-efrag-vsme.xhtml" TargetMode="External" Id="rId11" /><Relationship Type="http://schemas.openxmlformats.org/officeDocument/2006/relationships/hyperlink" Target="https://xbrl.efrag.org/e-esrs/2024-12-17-efrag-vsme.xhtml" TargetMode="External" Id="rId12" /><Relationship Type="http://schemas.openxmlformats.org/officeDocument/2006/relationships/hyperlink" Target="https://xbrl.efrag.org/e-esrs/2024-12-17-efrag-vsme.xhtml" TargetMode="External" Id="rId13" /><Relationship Type="http://schemas.openxmlformats.org/officeDocument/2006/relationships/hyperlink" Target="https://xbrl.efrag.org/e-esrs/2024-12-17-efrag-vsme.xhtml" TargetMode="External" Id="rId14" /><Relationship Type="http://schemas.openxmlformats.org/officeDocument/2006/relationships/hyperlink" Target="https://xbrl.efrag.org/e-esrs/2024-12-17-efrag-vsme.xhtml" TargetMode="External" Id="rId15" /><Relationship Type="http://schemas.openxmlformats.org/officeDocument/2006/relationships/hyperlink" Target="https://xbrl.efrag.org/e-esrs/2024-12-17-efrag-vsme.xhtml" TargetMode="External" Id="rId16" /><Relationship Type="http://schemas.openxmlformats.org/officeDocument/2006/relationships/hyperlink" Target="https://xbrl.efrag.org/e-esrs/2024-12-17-efrag-vsme.xhtml" TargetMode="External" Id="rId17" /><Relationship Type="http://schemas.openxmlformats.org/officeDocument/2006/relationships/hyperlink" Target="https://xbrl.efrag.org/e-esrs/2024-12-17-efrag-vsme.xhtml" TargetMode="External" Id="rId18" /><Relationship Type="http://schemas.openxmlformats.org/officeDocument/2006/relationships/hyperlink" Target="https://xbrl.efrag.org/e-esrs/2024-12-17-efrag-vsme.xhtml" TargetMode="External" Id="rId19" /><Relationship Type="http://schemas.openxmlformats.org/officeDocument/2006/relationships/hyperlink" Target="https://xbrl.efrag.org/e-esrs/2024-12-17-efrag-vsme.xhtml" TargetMode="External" Id="rId20" /><Relationship Type="http://schemas.openxmlformats.org/officeDocument/2006/relationships/hyperlink" Target="https://xbrl.efrag.org/e-esrs/2024-12-17-efrag-vsme.xhtml" TargetMode="External" Id="rId21" /><Relationship Type="http://schemas.openxmlformats.org/officeDocument/2006/relationships/hyperlink" Target="https://xbrl.efrag.org/e-esrs/2024-12-17-efrag-vsme.xhtml" TargetMode="External" Id="rId22" /><Relationship Type="http://schemas.openxmlformats.org/officeDocument/2006/relationships/hyperlink" Target="https://xbrl.efrag.org/e-esrs/2024-12-17-efrag-vsme.xhtml" TargetMode="External" Id="rId23" /><Relationship Type="http://schemas.openxmlformats.org/officeDocument/2006/relationships/hyperlink" Target="https://xbrl.efrag.org/e-esrs/2024-12-17-efrag-vsme.xhtml" TargetMode="External" Id="rId24" /></Relationships>
</file>

<file path=xl/worksheets/_rels/sheet8.xml.rels><Relationships xmlns="http://schemas.openxmlformats.org/package/2006/relationships"><Relationship Type="http://schemas.openxmlformats.org/officeDocument/2006/relationships/hyperlink" Target="chrome-extension://efaidnbmnnnibpcajpcglclefindmkaj/https:/cdn.cdp.net/cdp-production/cms/guidance_docs/pdfs/000/000/477/original/CDP-Conversion-of-fuel-data-to-MWh.pdf?1479755175" TargetMode="External" Id="rId1" /><Relationship Type="http://schemas.openxmlformats.org/officeDocument/2006/relationships/hyperlink" Target="https://www.engineeringtoolbox.com/gasoline-density-specific-heat-dynamic-kinematic-viscosity-thermal-conductivity-vs-temperature-d_2224.html" TargetMode="External" Id="rId2" /><Relationship Type="http://schemas.openxmlformats.org/officeDocument/2006/relationships/hyperlink" Target="https://atdmco.com/wiki-density-of-bitumen/" TargetMode="External" Id="rId3" /><Relationship Type="http://schemas.openxmlformats.org/officeDocument/2006/relationships/hyperlink" Target="https://engineeringtoolbox.com/gas-density-d_158.html" TargetMode="External" Id="rId4" /><Relationship Type="http://schemas.openxmlformats.org/officeDocument/2006/relationships/hyperlink" Target="https://www.energuide.be/en/questions-answers/what-is-the-calorific-value-of-gas/9655/" TargetMode="External" Id="rId5" /><Relationship Type="http://schemas.openxmlformats.org/officeDocument/2006/relationships/hyperlink" Target="http://cyyenergy.com/en/Products/info_itemid_138.html" TargetMode="External" Id="rId6" /><Relationship Type="http://schemas.openxmlformats.org/officeDocument/2006/relationships/hyperlink" Target="https://op.europa.eu/en/publication-detail/-/publication/eaa047e8-644c-4149-bdcb-9dde79c64a12" TargetMode="External" Id="rId7" /><Relationship Type="http://schemas.openxmlformats.org/officeDocument/2006/relationships/hyperlink" Target="chrome-extension://efaidnbmnnnibpcajpcglclefindmkaj/https:/www.bhel.com/sites/default/files/gas-properties-cog-1580716150.pdf" TargetMode="External" Id="rId8" /><Relationship Type="http://schemas.openxmlformats.org/officeDocument/2006/relationships/hyperlink" Target="https://www.engineeringtoolbox.com/fuels-densities-specific-volumes-d_166.html" TargetMode="External" Id="rId9" /><Relationship Type="http://schemas.openxmlformats.org/officeDocument/2006/relationships/hyperlink" Target="https://www.exxonmobil.com/en-bd/commercial-fuel/pds/gl-xx-jetfuel-series" TargetMode="External" Id="rId10" /><Relationship Type="http://schemas.openxmlformats.org/officeDocument/2006/relationships/hyperlink" Target="https://eur-lex.europa.eu/eli/reg_impl/2018/2066/oj/eng" TargetMode="External" Id="rId11" /><Relationship Type="http://schemas.openxmlformats.org/officeDocument/2006/relationships/hyperlink" Target="https://osf.io/s2qbt" TargetMode="External" Id="rId12" /><Relationship Type="http://schemas.openxmlformats.org/officeDocument/2006/relationships/hyperlink" Target="https://www.researchgate.net/figure/Density-and-viscosity-of-shale-oil-in-Lucaogou-Formation-Jimsar-Sag_tbl1_336793871" TargetMode="External" Id="rId13" /><Relationship Type="http://schemas.openxmlformats.org/officeDocument/2006/relationships/hyperlink" Target="https://archive.epa.gov/emergencies/content/fss/web/pdf/orimuls.pdf" TargetMode="External" Id="rId14" /><Relationship Type="http://schemas.openxmlformats.org/officeDocument/2006/relationships/hyperlink" Target="https://op.europa.eu/en/publication-detail/-/publication/eaa047e8-644c-4149-bdcb-9dde79c64a12" TargetMode="External" Id="rId15" /><Relationship Type="http://schemas.openxmlformats.org/officeDocument/2006/relationships/hyperlink" Target="https://www.engineeringtoolbox.com/propane-C3H8-density-specific-weight-temperature-pressure-d_2033.html?vA=15&amp;degree" TargetMode="External" Id="rId16" /><Relationship Type="http://schemas.openxmlformats.org/officeDocument/2006/relationships/hyperlink" Target="https://eippcb.jrc.ec.europa.eu/sites/default/files/2020-03/superseded_ref_bref-0203.pdf" TargetMode="External" Id="rId17" /><Relationship Type="http://schemas.openxmlformats.org/officeDocument/2006/relationships/hyperlink" Target="http://www.ipcc-nggip.iges.or.jp/efdb/find_ef_ft.php" TargetMode="External" Id="rId18" /><Relationship Type="http://schemas.openxmlformats.org/officeDocument/2006/relationships/hyperlink" Target="https://captainslog.gr/wp-content/uploads/2020/12/Sulphite-Lye-Cafn.pdf" TargetMode="External" Id="rId19" /><Relationship Type="http://schemas.openxmlformats.org/officeDocument/2006/relationships/hyperlink" Target="https://iopscience.iop.org/article/10.1088/1757-899X/912/4/042075" TargetMode="External" Id="rId20" /><Relationship Type="http://schemas.openxmlformats.org/officeDocument/2006/relationships/hyperlink" Target="https://www.engineeringtoolbox.com/fuels-higher-calorific-values-d_169.html" TargetMode="External" Id="rId21" /><Relationship Type="http://schemas.openxmlformats.org/officeDocument/2006/relationships/hyperlink" Target="https://ehs.cranesville.com/msds.pdfs/MSDS(U003).pdf" TargetMode="External" Id="rId22" /><Relationship Type="http://schemas.openxmlformats.org/officeDocument/2006/relationships/hyperlink" Target="https://www.mdpi.com/2673-5628/5/1/6;" TargetMode="External" Id="rId23" /><Relationship Type="http://schemas.openxmlformats.org/officeDocument/2006/relationships/hyperlink" Target="https://www.shell.com/business-customers/chemicals/our-products/solvents-hydrocarbon/special-boiling-point-solvents/sbp-140-165.html." TargetMode="External" Id="rId24" /></Relationships>
</file>

<file path=xl/worksheets/sheet1.xml><?xml version="1.0" encoding="utf-8"?>
<worksheet xmlns="http://schemas.openxmlformats.org/spreadsheetml/2006/main">
  <sheetPr codeName="Sheet1">
    <outlinePr summaryBelow="1" summaryRight="1"/>
    <pageSetUpPr/>
  </sheetPr>
  <dimension ref="A1:R40"/>
  <sheetViews>
    <sheetView showGridLines="0" zoomScale="70" zoomScaleNormal="60" workbookViewId="0">
      <selection activeCell="A1" sqref="A1"/>
    </sheetView>
  </sheetViews>
  <sheetFormatPr baseColWidth="8" defaultRowHeight="14.4" outlineLevelCol="0"/>
  <cols>
    <col width="6" customWidth="1" min="1" max="1"/>
    <col width="56" customWidth="1" min="2" max="2"/>
    <col width="56.109375" customWidth="1" min="3" max="3"/>
    <col width="69.33203125" customWidth="1" min="4" max="4"/>
    <col width="33.5546875" customWidth="1" min="5" max="5"/>
    <col width="42.33203125" bestFit="1" customWidth="1" min="6" max="6"/>
    <col width="43.44140625" bestFit="1" customWidth="1" min="7" max="7"/>
    <col width="48.88671875" bestFit="1" customWidth="1" min="8" max="8"/>
    <col width="38.5546875" customWidth="1" min="9" max="9"/>
    <col width="45.6640625" customWidth="1" min="10" max="10"/>
    <col width="29" customWidth="1" min="11" max="11"/>
    <col width="32.44140625" customWidth="1" min="12" max="12"/>
    <col width="29.5546875" customWidth="1" min="13" max="13"/>
    <col width="21.44140625" bestFit="1" customWidth="1" min="14" max="14"/>
    <col width="11.44140625" customWidth="1" min="15" max="15"/>
    <col width="20.5546875" bestFit="1" customWidth="1" min="16" max="16"/>
    <col width="14.44140625" customWidth="1" min="17" max="17"/>
    <col width="14" bestFit="1" customWidth="1" min="18" max="18"/>
    <col width="20.5546875" bestFit="1" customWidth="1" min="21" max="23"/>
  </cols>
  <sheetData>
    <row r="1">
      <c r="B1" s="384" t="inlineStr">
        <is>
          <t>Version:</t>
        </is>
      </c>
      <c r="C1" s="384" t="inlineStr">
        <is>
          <t>1.0.0</t>
        </is>
      </c>
      <c r="D1" s="384" t="n"/>
    </row>
    <row r="2">
      <c r="B2" s="384" t="inlineStr">
        <is>
          <t>Publication date:</t>
        </is>
      </c>
      <c r="C2" s="385" t="n">
        <v>45804</v>
      </c>
      <c r="D2" s="384" t="n"/>
    </row>
    <row r="4">
      <c r="B4" s="386" t="n"/>
    </row>
    <row r="5">
      <c r="B5" s="386" t="n"/>
    </row>
    <row r="6">
      <c r="B6" s="386" t="n"/>
    </row>
    <row r="7">
      <c r="B7" s="386" t="n"/>
    </row>
    <row r="8">
      <c r="B8" s="386" t="n"/>
    </row>
    <row r="9">
      <c r="B9" s="111" t="inlineStr">
        <is>
          <t>Taxonomy entry point:</t>
        </is>
      </c>
      <c r="C9" s="387" t="inlineStr">
        <is>
          <t>https://xbrl.efrag.org/taxonomy/vsme/2024-12-17/vsme-all.xsd</t>
        </is>
      </c>
    </row>
    <row r="10" ht="63" customFormat="1" customHeight="1" s="389">
      <c r="B10" s="388" t="inlineStr">
        <is>
          <t>VSME Digital Template</t>
        </is>
      </c>
    </row>
    <row r="11" ht="324.6" customHeight="1">
      <c r="B11" s="1120" t="inlineStr">
        <is>
          <t>The purpose of this digital template is to illustrate how VSME reporting can be implemented in a digital template. The template reflects the VSME Standard as delivered by EFRAG to the European Commission on 17 December 2024.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Licence in the specific sheet.</t>
        </is>
      </c>
      <c r="C11" s="1121" t="n"/>
      <c r="D11" s="1121" t="n"/>
      <c r="E11" s="251" t="n"/>
      <c r="F11" s="390" t="n"/>
      <c r="G11" s="390" t="n"/>
      <c r="H11" s="390" t="n"/>
      <c r="I11" s="390" t="n"/>
      <c r="J11" s="390" t="n"/>
      <c r="K11" s="390" t="n"/>
      <c r="L11" s="390" t="n"/>
      <c r="M11" s="390" t="n"/>
      <c r="N11" s="390" t="n"/>
      <c r="O11" s="390" t="n"/>
      <c r="P11" s="390" t="n"/>
      <c r="Q11" s="390" t="n"/>
      <c r="R11" s="390" t="n"/>
    </row>
    <row r="12" ht="19.8" customHeight="1">
      <c r="B12" s="391" t="n"/>
      <c r="C12" s="391" t="n"/>
      <c r="D12" s="391" t="n"/>
      <c r="E12" s="391" t="n"/>
      <c r="F12" s="390" t="n"/>
      <c r="G12" s="390" t="n"/>
      <c r="H12" s="390" t="n"/>
      <c r="I12" s="390" t="n"/>
      <c r="J12" s="390" t="n"/>
      <c r="K12" s="390" t="n"/>
      <c r="L12" s="390" t="n"/>
      <c r="M12" s="390" t="n"/>
      <c r="N12" s="390" t="n"/>
      <c r="O12" s="390" t="n"/>
      <c r="P12" s="390" t="n"/>
      <c r="Q12" s="390" t="n"/>
      <c r="R12" s="390" t="n"/>
    </row>
    <row r="13">
      <c r="B13" s="386" t="n"/>
    </row>
    <row r="14" ht="26.7" customHeight="1">
      <c r="B14" s="392" t="inlineStr">
        <is>
          <t>How to use it:</t>
        </is>
      </c>
      <c r="C14" s="393" t="n"/>
      <c r="D14" s="393" t="n"/>
      <c r="E14" s="394" t="n"/>
      <c r="F14" s="395" t="n"/>
      <c r="G14" s="395" t="n"/>
      <c r="H14" s="395" t="n"/>
      <c r="I14" s="395" t="n"/>
      <c r="J14" s="395" t="n"/>
      <c r="K14" s="395" t="n"/>
      <c r="L14" s="395" t="n"/>
      <c r="M14" s="395" t="n"/>
      <c r="N14" s="395" t="n"/>
      <c r="O14" s="395" t="n"/>
      <c r="P14" s="395" t="n"/>
      <c r="Q14" s="395" t="n"/>
      <c r="R14" s="395" t="n"/>
    </row>
    <row r="15" ht="18" customHeight="1">
      <c r="B15" s="1122" t="inlineStr">
        <is>
          <t>0. Provide information that is mandatory in order to generate the VSME and XBRL Report.</t>
        </is>
      </c>
      <c r="E15" s="1123" t="n"/>
      <c r="F15" s="396" t="n"/>
      <c r="G15" s="396" t="n"/>
      <c r="H15" s="396" t="n"/>
      <c r="I15" s="396" t="n"/>
      <c r="J15" s="396" t="n"/>
      <c r="K15" s="396" t="n"/>
      <c r="L15" s="396" t="n"/>
      <c r="M15" s="396" t="n"/>
      <c r="N15" s="396" t="n"/>
      <c r="O15" s="396" t="n"/>
      <c r="P15" s="396" t="n"/>
      <c r="Q15" s="396" t="n"/>
      <c r="R15" s="396" t="n"/>
    </row>
    <row r="16" ht="36.6" customHeight="1">
      <c r="B16" s="1122" t="inlineStr">
        <is>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is>
      </c>
      <c r="E16" s="1123" t="n"/>
      <c r="F16" s="396" t="n"/>
      <c r="G16" s="396" t="n"/>
      <c r="H16" s="396" t="n"/>
      <c r="I16" s="396" t="n"/>
      <c r="J16" s="396" t="n"/>
      <c r="K16" s="396" t="n"/>
      <c r="L16" s="396" t="n"/>
      <c r="M16" s="396" t="n"/>
      <c r="N16" s="396" t="n"/>
      <c r="O16" s="396" t="n"/>
      <c r="P16" s="396" t="n"/>
      <c r="Q16" s="396" t="n"/>
      <c r="R16" s="396" t="n"/>
    </row>
    <row r="17" ht="39.6" customHeight="1">
      <c r="B17" s="1124" t="inlineStr">
        <is>
          <t>2. Find more information on the actual disclosure requirements in the VSME Standard and the related guidance linked to each cell. Additional or entity-specific disclosures can be provided in each text box at the end of each worksheet.</t>
        </is>
      </c>
      <c r="E17" s="1123" t="n"/>
      <c r="F17" s="397" t="n"/>
      <c r="G17" s="397" t="n"/>
      <c r="H17" s="397" t="n"/>
      <c r="I17" s="397" t="n"/>
      <c r="J17" s="397" t="n"/>
      <c r="K17" s="397" t="n"/>
      <c r="L17" s="397" t="n"/>
      <c r="M17" s="397" t="n"/>
      <c r="N17" s="397" t="n"/>
      <c r="O17" s="397" t="n"/>
      <c r="P17" s="397" t="n"/>
      <c r="Q17" s="397" t="n"/>
      <c r="R17" s="397" t="n"/>
    </row>
    <row r="18" ht="36" customHeight="1">
      <c r="B18" s="1122" t="inlineStr">
        <is>
          <t>3. For open tables like the List of subsidiers/sites, please expand the groups by clicking the plus [+] icon on the left side. If more rows are needed, they can be added by inserting them between the first and last row. The row IDs in open tables must remain unique per table.</t>
        </is>
      </c>
      <c r="E18" s="1123" t="n"/>
      <c r="F18" s="397" t="n"/>
      <c r="G18" s="397" t="n"/>
      <c r="H18" s="397" t="n"/>
      <c r="I18" s="397" t="n"/>
      <c r="J18" s="397" t="n"/>
      <c r="K18" s="397" t="n"/>
      <c r="L18" s="397" t="n"/>
      <c r="M18" s="397" t="n"/>
      <c r="N18" s="397" t="n"/>
      <c r="O18" s="397" t="n"/>
      <c r="P18" s="397" t="n"/>
      <c r="Q18" s="397" t="n"/>
      <c r="R18" s="397" t="n"/>
    </row>
    <row r="19" ht="18" customFormat="1" customHeight="1" s="398">
      <c r="B19" s="1124" t="inlineStr">
        <is>
          <t>4. Validate the data entered by checking the validation status. The report is considered incomplete or errorneous if the validation is fails, which might result in an invalid XBRL report.</t>
        </is>
      </c>
      <c r="E19" s="1123" t="n"/>
      <c r="F19" s="397" t="n"/>
      <c r="G19" s="397" t="n"/>
      <c r="H19" s="397" t="n"/>
      <c r="I19" s="397" t="n"/>
      <c r="J19" s="397" t="n"/>
      <c r="K19" s="397" t="n"/>
      <c r="L19" s="397" t="n"/>
      <c r="M19" s="397" t="n"/>
      <c r="N19" s="397" t="n"/>
      <c r="O19" s="397" t="n"/>
      <c r="P19" s="397" t="n"/>
      <c r="Q19" s="397" t="n"/>
      <c r="R19" s="397" t="n"/>
    </row>
    <row r="20" ht="18" customHeight="1">
      <c r="B20" s="1124" t="inlineStr">
        <is>
          <t xml:space="preserve">5. Convert this template to an Inline XBRL report (or XBRL-JSON, XBRL-CSV), using this online converter. Pay attention to the XBRL validation performed by the validator. </t>
        </is>
      </c>
      <c r="E20" s="1123" t="n"/>
      <c r="F20" s="397" t="n"/>
      <c r="G20" s="397" t="n"/>
      <c r="H20" s="397" t="n"/>
      <c r="I20" s="397" t="n"/>
      <c r="J20" s="397" t="n"/>
      <c r="K20" s="397" t="n"/>
      <c r="L20" s="397" t="n"/>
      <c r="M20" s="397" t="n"/>
      <c r="N20" s="397" t="n"/>
      <c r="O20" s="397" t="n"/>
      <c r="P20" s="397" t="n"/>
      <c r="Q20" s="397" t="n"/>
      <c r="R20" s="397" t="n"/>
    </row>
    <row r="21" ht="24.6" customHeight="1">
      <c r="B21" s="1125" t="inlineStr">
        <is>
          <t>6. The undertaking may also upload the report to public repositories or a webpage.</t>
        </is>
      </c>
      <c r="C21" s="1126" t="n"/>
      <c r="D21" s="1126" t="n"/>
      <c r="E21" s="250" t="n"/>
      <c r="F21" s="397" t="n"/>
      <c r="G21" s="397" t="n"/>
      <c r="H21" s="397" t="n"/>
      <c r="I21" s="397" t="n"/>
      <c r="J21" s="397" t="n"/>
      <c r="K21" s="397" t="n"/>
      <c r="L21" s="397" t="n"/>
      <c r="M21" s="397" t="n"/>
      <c r="N21" s="397" t="n"/>
      <c r="O21" s="397" t="n"/>
      <c r="P21" s="397" t="n"/>
      <c r="Q21" s="397" t="n"/>
      <c r="R21" s="397" t="n"/>
    </row>
    <row r="22" ht="18" customHeight="1">
      <c r="B22" s="395" t="n"/>
      <c r="C22" s="395" t="n"/>
      <c r="D22" s="395" t="n"/>
      <c r="E22" s="395" t="n"/>
      <c r="F22" s="395" t="n"/>
      <c r="G22" s="395" t="n"/>
      <c r="H22" s="395" t="n"/>
      <c r="I22" s="395" t="n"/>
      <c r="J22" s="395" t="n"/>
      <c r="K22" s="395" t="n"/>
      <c r="L22" s="395" t="n"/>
      <c r="M22" s="395" t="n"/>
      <c r="N22" s="395" t="n"/>
      <c r="O22" s="395" t="n"/>
      <c r="P22" s="395" t="n"/>
      <c r="Q22" s="395" t="n"/>
      <c r="R22" s="395" t="n"/>
    </row>
    <row r="23" ht="36" customHeight="1">
      <c r="B23" s="399" t="inlineStr">
        <is>
          <t>Cell background color index:</t>
        </is>
      </c>
      <c r="C23" s="395" t="n"/>
      <c r="D23" s="395" t="n"/>
      <c r="E23" s="395" t="n"/>
      <c r="F23" s="395" t="n"/>
      <c r="G23" s="395" t="n"/>
      <c r="H23" s="395" t="n"/>
      <c r="I23" s="395" t="n"/>
      <c r="J23" s="395" t="n"/>
      <c r="K23" s="395" t="n"/>
      <c r="L23" s="395" t="n"/>
      <c r="M23" s="395" t="n"/>
      <c r="N23" s="395" t="n"/>
      <c r="O23" s="395" t="n"/>
      <c r="P23" s="395" t="n"/>
      <c r="Q23" s="395" t="n"/>
      <c r="R23" s="395" t="n"/>
    </row>
    <row r="24" ht="32.1" customHeight="1">
      <c r="B24" s="400" t="inlineStr">
        <is>
          <t>General Principles</t>
        </is>
      </c>
      <c r="C24" s="1127" t="inlineStr">
        <is>
          <t>Indicates that the disclosure is from the general principles of the VSME.</t>
        </is>
      </c>
      <c r="D24" s="1121" t="n"/>
      <c r="E24" s="251" t="n"/>
      <c r="F24" s="395" t="n"/>
      <c r="G24" s="395" t="n"/>
      <c r="H24" s="395" t="n"/>
      <c r="I24" s="395" t="n"/>
      <c r="J24" s="395" t="n"/>
      <c r="K24" s="395" t="n"/>
      <c r="L24" s="395" t="n"/>
      <c r="M24" s="395" t="n"/>
      <c r="N24" s="395" t="n"/>
      <c r="O24" s="395" t="n"/>
      <c r="P24" s="395" t="n"/>
      <c r="Q24" s="395" t="n"/>
      <c r="R24" s="395" t="n"/>
    </row>
    <row r="25" ht="34.5" customHeight="1">
      <c r="A25" s="401" t="n"/>
      <c r="B25" s="402" t="inlineStr">
        <is>
          <t>Basic Module</t>
        </is>
      </c>
      <c r="C25" s="1127" t="inlineStr">
        <is>
          <t>Indicates that the disclosure is from the VSME Basic Module.</t>
        </is>
      </c>
      <c r="D25" s="1121" t="n"/>
      <c r="E25" s="251" t="n"/>
      <c r="F25" s="395" t="n"/>
      <c r="G25" s="403" t="n"/>
      <c r="H25" s="403" t="n"/>
      <c r="I25" s="403" t="n"/>
      <c r="J25" s="403" t="n"/>
      <c r="K25" s="403" t="n"/>
      <c r="L25" s="403" t="n"/>
      <c r="M25" s="403" t="n"/>
      <c r="N25" s="403" t="n"/>
      <c r="O25" s="403" t="n"/>
      <c r="P25" s="403" t="n"/>
      <c r="Q25" s="403" t="n"/>
      <c r="R25" s="403" t="n"/>
    </row>
    <row r="26" ht="35.7" customHeight="1">
      <c r="A26" s="401" t="n"/>
      <c r="B26" s="404" t="inlineStr">
        <is>
          <t>Comprehensive Module</t>
        </is>
      </c>
      <c r="C26" s="1127" t="inlineStr">
        <is>
          <t>Indicates that the disclosure is from the VSME Comprehensive Module.</t>
        </is>
      </c>
      <c r="D26" s="1121" t="n"/>
      <c r="E26" s="251" t="n"/>
      <c r="F26" s="395" t="n"/>
      <c r="G26" s="403" t="n"/>
      <c r="H26" s="403" t="n"/>
      <c r="I26" s="403" t="n"/>
      <c r="J26" s="403" t="n"/>
      <c r="K26" s="403" t="n"/>
      <c r="L26" s="403" t="n"/>
      <c r="M26" s="403" t="n"/>
      <c r="N26" s="403" t="n"/>
      <c r="O26" s="403" t="n"/>
      <c r="P26" s="403" t="n"/>
      <c r="Q26" s="403" t="n"/>
      <c r="R26" s="403" t="n"/>
    </row>
    <row r="27" ht="35.85" customHeight="1">
      <c r="A27" s="401" t="n"/>
      <c r="B27" s="405" t="n"/>
      <c r="C27" s="1128" t="inlineStr">
        <is>
          <t>Indicates that the cell is automatically calculated and that no data entry is required.</t>
        </is>
      </c>
      <c r="D27" s="1121" t="n"/>
      <c r="E27" s="251" t="n"/>
      <c r="F27" s="395" t="n"/>
      <c r="G27" s="406" t="n"/>
      <c r="H27" s="406" t="n"/>
      <c r="I27" s="406" t="n"/>
      <c r="J27" s="406" t="n"/>
      <c r="K27" s="406" t="n"/>
      <c r="L27" s="406" t="n"/>
      <c r="M27" s="406" t="n"/>
      <c r="N27" s="406" t="n"/>
      <c r="O27" s="406" t="n"/>
      <c r="P27" s="406" t="n"/>
      <c r="Q27" s="406" t="n"/>
      <c r="R27" s="406" t="n"/>
    </row>
    <row r="28" ht="63" customHeight="1">
      <c r="A28" s="401" t="n"/>
      <c r="B28" s="407" t="n"/>
      <c r="C28" s="1128" t="inlineStr">
        <is>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is>
      </c>
      <c r="D28" s="1121" t="n"/>
      <c r="E28" s="251" t="n"/>
      <c r="F28" s="395" t="n"/>
      <c r="G28" s="406" t="n"/>
      <c r="H28" s="406" t="n"/>
      <c r="I28" s="406" t="n"/>
      <c r="J28" s="406" t="n"/>
      <c r="K28" s="406" t="n"/>
      <c r="L28" s="406" t="n"/>
      <c r="M28" s="406" t="n"/>
      <c r="N28" s="406" t="n"/>
      <c r="O28" s="406" t="n"/>
      <c r="P28" s="406" t="n"/>
      <c r="Q28" s="406" t="n"/>
      <c r="R28" s="406" t="n"/>
    </row>
    <row r="29" ht="35.85" customHeight="1">
      <c r="A29" s="401" t="n"/>
      <c r="B29" s="408" t="n"/>
      <c r="C29" s="1128" t="inlineStr">
        <is>
          <t>Indicates that no data entry is required unless certain logics are selected in the disclosure itself. When one of these logics is selected, then this cell will turn white.</t>
        </is>
      </c>
      <c r="D29" s="1121" t="n"/>
      <c r="E29" s="251" t="n"/>
      <c r="F29" s="395" t="n"/>
      <c r="G29" s="406" t="n"/>
      <c r="H29" s="406" t="n"/>
      <c r="I29" s="406" t="n"/>
      <c r="J29" s="406" t="n"/>
      <c r="K29" s="406" t="n"/>
      <c r="L29" s="406" t="n"/>
      <c r="M29" s="406" t="n"/>
      <c r="N29" s="406" t="n"/>
      <c r="O29" s="406" t="n"/>
      <c r="P29" s="406" t="n"/>
      <c r="Q29" s="406" t="n"/>
      <c r="R29" s="406" t="n"/>
    </row>
    <row r="30" ht="42" customHeight="1">
      <c r="B30" s="409" t="inlineStr">
        <is>
          <t>Validation MISSING VALUE/ERROR/VALUE INCONSISTENCY/INVALID URL</t>
        </is>
      </c>
      <c r="C30" s="1127" t="inlineStr">
        <is>
          <t>Indicates that either data entry is incorrect in terms of format or that certain information is missing in order to correctly report on the disclosure.</t>
        </is>
      </c>
      <c r="D30" s="1121" t="n"/>
      <c r="E30" s="251" t="n"/>
      <c r="F30" s="395" t="n"/>
      <c r="G30" s="403" t="n"/>
      <c r="H30" s="403" t="n"/>
      <c r="I30" s="403" t="n"/>
      <c r="J30" s="403" t="n"/>
      <c r="K30" s="403" t="n"/>
      <c r="L30" s="403" t="n"/>
      <c r="M30" s="403" t="n"/>
      <c r="N30" s="403" t="n"/>
      <c r="O30" s="403" t="n"/>
      <c r="P30" s="403" t="n"/>
      <c r="Q30" s="403" t="n"/>
      <c r="R30" s="403" t="n"/>
    </row>
    <row r="31" ht="22.35" customHeight="1">
      <c r="B31" s="410" t="inlineStr">
        <is>
          <t>Validation OK</t>
        </is>
      </c>
      <c r="C31" s="1127" t="inlineStr">
        <is>
          <t>Indicates that data entry is OK and the undertaking can proceed to the next disclosure.</t>
        </is>
      </c>
      <c r="D31" s="1121" t="n"/>
      <c r="E31" s="251" t="n"/>
      <c r="F31" s="395" t="n"/>
      <c r="G31" s="403" t="n"/>
      <c r="H31" s="403" t="n"/>
      <c r="I31" s="403" t="n"/>
      <c r="J31" s="403" t="n"/>
      <c r="K31" s="403" t="n"/>
      <c r="L31" s="403" t="n"/>
      <c r="M31" s="403" t="n"/>
      <c r="N31" s="403" t="n"/>
      <c r="O31" s="403" t="n"/>
      <c r="P31" s="403" t="n"/>
      <c r="Q31" s="403" t="n"/>
      <c r="R31" s="403" t="n"/>
    </row>
    <row r="32" ht="22.35" customHeight="1">
      <c r="B32" s="411" t="n"/>
      <c r="C32" s="1127" t="inlineStr">
        <is>
          <t>No value can be entered in the cell.</t>
        </is>
      </c>
      <c r="D32" s="1121" t="n"/>
      <c r="E32" s="251" t="n"/>
      <c r="F32" s="395" t="n"/>
      <c r="G32" s="403" t="n"/>
      <c r="H32" s="403" t="n"/>
      <c r="I32" s="403" t="n"/>
      <c r="J32" s="403" t="n"/>
      <c r="K32" s="403" t="n"/>
      <c r="L32" s="403" t="n"/>
      <c r="M32" s="403" t="n"/>
      <c r="N32" s="403" t="n"/>
      <c r="O32" s="403" t="n"/>
      <c r="P32" s="403" t="n"/>
      <c r="Q32" s="403" t="n"/>
      <c r="R32" s="403" t="n"/>
    </row>
    <row r="33" ht="45.75" customHeight="1">
      <c r="A33" s="401" t="n"/>
      <c r="B33" s="412" t="inlineStr">
        <is>
          <t>[+]</t>
        </is>
      </c>
      <c r="C33" s="1128" t="inlineStr">
        <is>
          <t>Lists can be expanded using the plus [+] button on the left. If the number of rows is not sufficient, additional rows can be added by right clicking the second row and selecting "Insert row".</t>
        </is>
      </c>
      <c r="D33" s="1121" t="n"/>
      <c r="E33" s="251" t="n"/>
      <c r="F33" s="395" t="n"/>
      <c r="G33" s="413" t="n"/>
      <c r="H33" s="413" t="n"/>
      <c r="I33" s="413" t="n"/>
      <c r="J33" s="413" t="n"/>
      <c r="K33" s="413" t="n"/>
      <c r="L33" s="413" t="n"/>
      <c r="M33" s="413" t="n"/>
      <c r="N33" s="413" t="n"/>
      <c r="O33" s="413" t="n"/>
      <c r="P33" s="413" t="n"/>
      <c r="Q33" s="413" t="n"/>
      <c r="R33" s="413" t="n"/>
    </row>
    <row r="38">
      <c r="B38" s="1129" t="n"/>
      <c r="C38" s="1130" t="n"/>
      <c r="D38" s="1130" t="n"/>
      <c r="E38" s="1131" t="n"/>
    </row>
    <row r="39" ht="97.2" customHeight="1">
      <c r="B39" s="1132" t="inlineStr">
        <is>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is>
      </c>
      <c r="E39" s="1123" t="n"/>
    </row>
    <row r="40" ht="21" customHeight="1">
      <c r="B40" s="1133" t="inlineStr">
        <is>
          <t>Reproduction and use rights are strictly limited. For further details please contact efragsecretariat@efrag.org</t>
        </is>
      </c>
      <c r="C40" s="1126" t="n"/>
      <c r="D40" s="1126" t="n"/>
      <c r="E40" s="250" t="n"/>
    </row>
  </sheetData>
  <sheetProtection selectLockedCells="0" selectUnlockedCells="0" algorithmName="SHA-512" sheet="1" objects="1" insertRows="1" insertHyperlinks="1" autoFilter="1" scenarios="1" formatColumns="0" deleteColumns="1" insertColumns="1" pivotTables="1" deleteRows="1" formatCells="1" saltValue="ee8FdoN0OPVkh5xzIdCeig==" formatRows="0" sort="1" spinCount="100000" hashValue="tHGrDt9NV6LhRWPhDssC0Iseqf/mmz5eCPetWc4k7ogC9rO3BLs4Lo5G7F/lmBC7a6PAqpT/KK/QHH0cfUbTaA=="/>
  <mergeCells count="21">
    <mergeCell ref="B40:E40"/>
    <mergeCell ref="C31:E31"/>
    <mergeCell ref="B15:E15"/>
    <mergeCell ref="B20:E20"/>
    <mergeCell ref="C27:E27"/>
    <mergeCell ref="B16:E16"/>
    <mergeCell ref="C32:E32"/>
    <mergeCell ref="B18:E18"/>
    <mergeCell ref="C28:E28"/>
    <mergeCell ref="B21:E21"/>
    <mergeCell ref="B39:E39"/>
    <mergeCell ref="B11:E11"/>
    <mergeCell ref="C30:E30"/>
    <mergeCell ref="C24:E24"/>
    <mergeCell ref="B17:E17"/>
    <mergeCell ref="C33:E33"/>
    <mergeCell ref="B38:E38"/>
    <mergeCell ref="C26:E26"/>
    <mergeCell ref="B19:E19"/>
    <mergeCell ref="C29:E29"/>
    <mergeCell ref="C25:E25"/>
  </mergeCells>
  <hyperlinks>
    <hyperlink xmlns:r="http://schemas.openxmlformats.org/officeDocument/2006/relationships" ref="C9"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C68"/>
  <sheetViews>
    <sheetView zoomScaleNormal="100" workbookViewId="0">
      <selection activeCell="A1" sqref="A1"/>
    </sheetView>
  </sheetViews>
  <sheetFormatPr baseColWidth="8" defaultColWidth="8.88671875" defaultRowHeight="14.4" outlineLevelCol="0"/>
  <cols>
    <col width="3.77734375" customWidth="1" style="10" min="1" max="1"/>
    <col width="98.109375" customWidth="1" style="10" min="2" max="2"/>
    <col width="50.77734375" customWidth="1" style="10" min="3" max="3"/>
    <col width="8.88671875" customWidth="1" style="10" min="4" max="16384"/>
  </cols>
  <sheetData>
    <row r="1" ht="15" customHeight="1" thickBot="1"/>
    <row r="2" ht="18" customHeight="1">
      <c r="B2" s="414" t="n"/>
      <c r="C2" s="415" t="inlineStr">
        <is>
          <t>Overall Validation Status</t>
        </is>
      </c>
    </row>
    <row r="3" ht="25.8" customHeight="1">
      <c r="B3" s="416" t="inlineStr">
        <is>
          <t>Table of Contents</t>
        </is>
      </c>
      <c r="C3" s="417">
        <f t="array" ref="C3">IF(SUMPRODUCT(--((C5:C68&lt;&gt;"OK")*(C5:C68&lt;&gt;"-")*(C5:C68&lt;&gt;""))) &gt; 0, "INCOMPLETE", "COMPLETE")</f>
        <v/>
      </c>
    </row>
    <row r="4" ht="18" customHeight="1">
      <c r="B4" s="418" t="inlineStr">
        <is>
          <t>Contents grouping follows template's framework</t>
        </is>
      </c>
      <c r="C4" s="419" t="inlineStr">
        <is>
          <t>Specific Content Validation Status</t>
        </is>
      </c>
    </row>
    <row r="5">
      <c r="B5" s="420" t="inlineStr">
        <is>
          <t>General Information</t>
        </is>
      </c>
      <c r="C5" s="421" t="n"/>
    </row>
    <row r="6">
      <c r="B6" s="422" t="inlineStr">
        <is>
          <t>· Information on the report necessary for  XBRL</t>
        </is>
      </c>
      <c r="C6" s="423">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
      </c>
    </row>
    <row r="7">
      <c r="B7" s="424" t="inlineStr">
        <is>
          <t>· Information on previous reporting period</t>
        </is>
      </c>
      <c r="C7" s="423">
        <f>IF(COUNTIF('General Information'!F18:F29, "MISSING VALUE") &gt; 0, "MISSING VALUE",
IF(COUNTIF('General Information'!F18:F29, "INVALID URL") &gt; 0, "INVALID URL",
IF(COUNTIF('General Information'!F18:F29, "OK") &gt; 0, "OK", "-")))</f>
        <v/>
      </c>
    </row>
    <row r="8" ht="15.6" customHeight="1">
      <c r="B8" s="425" t="inlineStr">
        <is>
          <t>Basic Module</t>
        </is>
      </c>
      <c r="C8" s="426" t="n"/>
    </row>
    <row r="9">
      <c r="B9" s="420" t="inlineStr">
        <is>
          <t>General Information</t>
        </is>
      </c>
      <c r="C9" s="421" t="n"/>
    </row>
    <row r="10">
      <c r="B10" s="427" t="inlineStr">
        <is>
          <t>· B1 - Basis for Preparation</t>
        </is>
      </c>
      <c r="C10" s="423">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
      </c>
    </row>
    <row r="11">
      <c r="B11" s="428" t="inlineStr">
        <is>
          <t xml:space="preserve">            Basis for Preparation and other undertaking's general information</t>
        </is>
      </c>
      <c r="C11" s="423">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
      </c>
    </row>
    <row r="12">
      <c r="B12" s="428" t="inlineStr">
        <is>
          <t xml:space="preserve">             List of subsidiaries</t>
        </is>
      </c>
      <c r="C12" s="423">
        <f>IF(COUNTIF('General Information'!F70:F94, "MISSING VALUE") &gt; 0, "MISSING VALUE", IF(COUNTIF('General Information'!F70:F94, "OK") &gt; 0, "OK", "-"))</f>
        <v/>
      </c>
    </row>
    <row r="13">
      <c r="B13" s="428" t="inlineStr">
        <is>
          <t xml:space="preserve">             Disclosure of sustainability-related certification(s) or label(s)</t>
        </is>
      </c>
      <c r="C13" s="423">
        <f>IF(COUNTIF('General Information'!I100, "MISSING VALUE") &gt; 0, "MISSING VALUE", IF(COUNTIF('General Information'!I100, "OK") &gt; 0, "OK", "-"))</f>
        <v/>
      </c>
    </row>
    <row r="14">
      <c r="B14" s="428" t="inlineStr">
        <is>
          <t xml:space="preserve">             List of site(s)</t>
        </is>
      </c>
      <c r="C14" s="423">
        <f>IF(COUNTIF('General Information'!I108:I132, "MISSING VALUE") &gt; 0, "MISSING VALUE", IF(COUNTIF('General Information'!I108:I132, "OK") &gt; 0, "OK", "-"))</f>
        <v/>
      </c>
    </row>
    <row r="15">
      <c r="B15" s="428" t="inlineStr">
        <is>
          <t>· B2 - Practices, policies and future initiatives for transitioning towards a more sustainable economy</t>
        </is>
      </c>
      <c r="C15" s="423">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
      </c>
    </row>
    <row r="16">
      <c r="B16" s="428" t="inlineStr">
        <is>
          <t xml:space="preserve">            Practices, policies and future initiatives for transitioning towards a more sustainable economy</t>
        </is>
      </c>
      <c r="C16" s="423">
        <f>IF(COUNTIF('General Information'!P139, "MISSING VALUE") &gt; 0, "MISSING VALUE", IF(COUNTIF('General Information'!P139, "OK") &gt; 0, "OK", "-"))</f>
        <v/>
      </c>
    </row>
    <row r="17">
      <c r="B17" s="428" t="inlineStr">
        <is>
          <t xml:space="preserve">            Cooperative specific disclosures</t>
        </is>
      </c>
      <c r="C17" s="423">
        <f t="array" ref="C17">IF(OR('General Information'!E143:E145="OK"),"OK","-")</f>
        <v/>
      </c>
    </row>
    <row r="18">
      <c r="B18" s="429" t="inlineStr">
        <is>
          <t>Environmental Disclosures</t>
        </is>
      </c>
      <c r="C18" s="421" t="n"/>
    </row>
    <row r="19">
      <c r="B19" s="430" t="inlineStr">
        <is>
          <t>· B3 - Energy and greenhouse gas emissions</t>
        </is>
      </c>
      <c r="C19" s="423">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
      </c>
    </row>
    <row r="20">
      <c r="B20" s="422" t="inlineStr">
        <is>
          <t xml:space="preserve">             Total Energy Consumption (in MWh)</t>
        </is>
      </c>
      <c r="C20" s="423">
        <f>IF(COUNTIF('Environmental Disclosures'!L5, "MISSING VALUE") &gt; 0, "MISSING VALUE", IF(COUNTIF('Environmental Disclosures'!L5, "OK") &gt; 0, "OK", "-"))</f>
        <v/>
      </c>
    </row>
    <row r="21">
      <c r="B21" s="422" t="inlineStr">
        <is>
          <t xml:space="preserve">             Breakdown of energy consumption (in MWh)</t>
        </is>
      </c>
      <c r="C21" s="431">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
      </c>
    </row>
    <row r="22">
      <c r="B22" s="422" t="inlineStr">
        <is>
          <t xml:space="preserve">             Estimated Greenhouse Gas Emissions considering the GHG Protocol Version 2004 (in tCO2e)</t>
        </is>
      </c>
      <c r="C22" s="423">
        <f>IF(COUNTIF('Environmental Disclosures'!L21:L44, "MISSING VALUE") &gt; 0, "MISSING VALUE", IF(COUNTIF('Environmental Disclosures'!L21:L44, "OK") &gt; 0, "OK", "-"))</f>
        <v/>
      </c>
    </row>
    <row r="23">
      <c r="B23" s="422" t="inlineStr">
        <is>
          <t xml:space="preserve">             Greenhouse gas emission intensity per turnover</t>
        </is>
      </c>
      <c r="C23" s="431">
        <f>IF(C22="OK", "OK", "-")</f>
        <v/>
      </c>
    </row>
    <row r="24">
      <c r="B24" s="422" t="inlineStr">
        <is>
          <t>· B4 - Pollution of air, water and soil</t>
        </is>
      </c>
      <c r="C24" s="423">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
      </c>
    </row>
    <row r="25">
      <c r="B25" s="422" t="inlineStr">
        <is>
          <t>· B5 - Biodiversity</t>
        </is>
      </c>
      <c r="C25" s="423">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
      </c>
    </row>
    <row r="26">
      <c r="B26" s="422" t="inlineStr">
        <is>
          <t xml:space="preserve">            Sites in biodiversity sensitive areas</t>
        </is>
      </c>
      <c r="C26" s="423">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
      </c>
    </row>
    <row r="27">
      <c r="B27" s="422" t="inlineStr">
        <is>
          <t xml:space="preserve">            Biodiversity - Land-use</t>
        </is>
      </c>
      <c r="C27" s="423">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
      </c>
    </row>
    <row r="28">
      <c r="B28" s="422" t="inlineStr">
        <is>
          <t>· B6 - Water</t>
        </is>
      </c>
      <c r="C28" s="423">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
      </c>
    </row>
    <row r="29">
      <c r="B29" s="422" t="inlineStr">
        <is>
          <t xml:space="preserve">             Water Withdrawal</t>
        </is>
      </c>
      <c r="C29" s="423">
        <f>IF(COUNTIF('Environmental Disclosures'!E169:F170, "MISSING VALUE") &gt; 0, "MISSING VALUE", IF(COUNTIF('Environmental Disclosures'!E169:F170, "OK") &gt; 0, "OK", "-"))</f>
        <v/>
      </c>
    </row>
    <row r="30">
      <c r="B30" s="422" t="inlineStr">
        <is>
          <t xml:space="preserve">             Water Consumption</t>
        </is>
      </c>
      <c r="C30" s="423">
        <f>IF(COUNTIF('Environmental Disclosures'!E176:F176, "MISSING VALUE") &gt; 0, "MISSING VALUE", IF(COUNTIF('Environmental Disclosures'!E176:F176, "OK") &gt; 0, "OK", "-"))</f>
        <v/>
      </c>
    </row>
    <row r="31">
      <c r="B31" s="422" t="inlineStr">
        <is>
          <t>· B7 - Resource use, circular economy and waste management</t>
        </is>
      </c>
      <c r="C31" s="423">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
      </c>
    </row>
    <row r="32">
      <c r="B32" s="422" t="inlineStr">
        <is>
          <t xml:space="preserve">               Description of circular economy principles</t>
        </is>
      </c>
      <c r="C32" s="423">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
      </c>
    </row>
    <row r="33">
      <c r="B33" s="422" t="inlineStr">
        <is>
          <t xml:space="preserve">               Waste generated</t>
        </is>
      </c>
      <c r="C33" s="423">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
      </c>
    </row>
    <row r="34">
      <c r="B34" s="422" t="inlineStr">
        <is>
          <t xml:space="preserve">               Annual mass-flow of relevant materials used</t>
        </is>
      </c>
      <c r="C34" s="423">
        <f>IF(COUNTIF('Environmental Disclosures'!K216:K230, "MISSING VALUE") &gt; 0, "MISSING VALUE", IF(COUNTIF('Environmental Disclosures'!K216:K230, "OK") &gt; 0, "OK", "-"))</f>
        <v/>
      </c>
    </row>
    <row r="35">
      <c r="B35" s="429" t="inlineStr">
        <is>
          <t>Social Disclosures</t>
        </is>
      </c>
      <c r="C35" s="421" t="n"/>
    </row>
    <row r="36">
      <c r="B36" s="430" t="inlineStr">
        <is>
          <t>· B8 - Workforce - General characteristics</t>
        </is>
      </c>
      <c r="C36" s="423">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
      </c>
    </row>
    <row r="37">
      <c r="B37" s="422" t="inlineStr">
        <is>
          <t xml:space="preserve">              Type of contract</t>
        </is>
      </c>
      <c r="C37" s="423">
        <f>IF(COUNTIF('Social Disclosures'!H10, "MISSING VALUE") &gt; 0, "MISSING VALUE", IF(COUNTIF('Social Disclosures'!H10, "OK") &gt; 0, "OK", "-"))</f>
        <v/>
      </c>
    </row>
    <row r="38">
      <c r="B38" s="422" t="inlineStr">
        <is>
          <t xml:space="preserve">              Gender</t>
        </is>
      </c>
      <c r="C38" s="423">
        <f>IF(COUNTIF('Social Disclosures'!H18:H21, "MISSING VALUE") &gt; 0, "MISSING VALUE", IF(COUNTIF('Social Disclosures'!H18:H21, "OK") &gt; 0, "OK", "-"))</f>
        <v/>
      </c>
    </row>
    <row r="39">
      <c r="B39" s="422" t="inlineStr">
        <is>
          <t xml:space="preserve">              Country of employment</t>
        </is>
      </c>
      <c r="C39" s="423">
        <f>IF(COUNTIF('Social Disclosures'!I28:I37, "MISSING VALUE") &gt; 0, "MISSING VALUE", IF(COUNTIF('Social Disclosures'!I28:I37, "OK") &gt; 0, "OK", "-"))</f>
        <v/>
      </c>
    </row>
    <row r="40">
      <c r="B40" s="422" t="inlineStr">
        <is>
          <t xml:space="preserve">              Turnover rate</t>
        </is>
      </c>
      <c r="C40" s="423">
        <f>IF(COUNTIF('Social Disclosures'!I43:I45, "MISSING VALUE") &gt; 0, "MISSING VALUE", IF(COUNTIF('Social Disclosures'!I43:I45, "OK") &gt; 0, "OK", "-"))</f>
        <v/>
      </c>
    </row>
    <row r="41">
      <c r="B41" s="422" t="inlineStr">
        <is>
          <t>· B9 - Workforce – Health and safety</t>
        </is>
      </c>
      <c r="C41" s="423">
        <f>IF(COUNTIF('Social Disclosures'!I49:I53, "MISSING VALUE") &gt; 0, "MISSING VALUE", IF(COUNTIF('Social Disclosures'!I49:I53, "OK") &gt; 0, "OK", "-"))</f>
        <v/>
      </c>
    </row>
    <row r="42">
      <c r="B42" s="424" t="inlineStr">
        <is>
          <t xml:space="preserve">· B10 - Workforce – Remuneration, collective bargaining and training </t>
        </is>
      </c>
      <c r="C42" s="423">
        <f>IF(COUNTIF('Social Disclosures'!I66:I69, "MISSING VALUE") &gt; 0, "MISSING VALUE", IF(COUNTIF('Social Disclosures'!I66:I69, "OK") &gt; 0, "OK", "-"))</f>
        <v/>
      </c>
    </row>
    <row r="43">
      <c r="B43" s="429" t="inlineStr">
        <is>
          <t>Governance Disclosures</t>
        </is>
      </c>
      <c r="C43" s="421" t="n"/>
    </row>
    <row r="44">
      <c r="B44" s="424" t="inlineStr">
        <is>
          <t>· B11 - Convictions and fines for corruption and bribery</t>
        </is>
      </c>
      <c r="C44" s="423">
        <f>IF(COUNTIF('Governance Disclosures'!I6:I7, "MISSING VALUE") &gt; 0, "MISSING VALUE", IF(COUNTIF('Governance Disclosures'!I6:I7, "OK") &gt; 0, "OK", "-"))</f>
        <v/>
      </c>
    </row>
    <row r="45" ht="15.6" customHeight="1">
      <c r="B45" s="425" t="inlineStr">
        <is>
          <t>Comprehensive Module</t>
        </is>
      </c>
      <c r="C45" s="426" t="n"/>
    </row>
    <row r="46">
      <c r="B46" s="420" t="inlineStr">
        <is>
          <t>General Information</t>
        </is>
      </c>
      <c r="C46" s="421" t="n"/>
    </row>
    <row r="47">
      <c r="B47" s="428" t="inlineStr">
        <is>
          <t>· C1 - Strategy: Business Model and Sustainability – Related Initiatives</t>
        </is>
      </c>
      <c r="C47" s="423">
        <f>IF(COUNTIF('General Information'!H154:H160, "MISSING VALUE") &gt; 0, "MISSING VALUE", IF(COUNTIF('General Information'!H154:H160, "OK") &gt; 0, "OK", "-"))</f>
        <v/>
      </c>
    </row>
    <row r="48">
      <c r="B48" s="428" t="inlineStr">
        <is>
          <t>· C2 - Description of practices, policies and future initiatives for transitioning towards a more sustainable economy</t>
        </is>
      </c>
      <c r="C48" s="423">
        <f>IF(COUNTIF('General Information'!H148:H150, "MISSING VALUE") &gt; 0, "MISSING VALUE", IF(COUNTIF('General Information'!H148:H150, "OK") &gt; 0, "OK", "-"))</f>
        <v/>
      </c>
    </row>
    <row r="49">
      <c r="B49" s="429" t="inlineStr">
        <is>
          <t>Environmental Disclosures</t>
        </is>
      </c>
      <c r="C49" s="421" t="n"/>
    </row>
    <row r="50">
      <c r="B50" s="430" t="inlineStr">
        <is>
          <t>· C3 - GHG reduction targets and climate transition</t>
        </is>
      </c>
      <c r="C50" s="423">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
      </c>
    </row>
    <row r="51">
      <c r="B51" s="422" t="inlineStr">
        <is>
          <t xml:space="preserve">              GHG reduction targets (in tC02e)</t>
        </is>
      </c>
      <c r="C51" s="423">
        <f>IF(AND('General Information'!E32="Option A (Basic Module only)",
        COUNTA('Environmental Disclosures'!G21:G24)=0),
   "-",
IF(COUNTIF('Environmental Disclosures'!L52, "MISSING VALUE") &gt; 0,
   "MISSING VALUE",
IF(COUNTIF('Environmental Disclosures'!L52, "OK") &gt; 0,
   "OK",
"-")))</f>
        <v/>
      </c>
    </row>
    <row r="52">
      <c r="B52" s="422" t="inlineStr">
        <is>
          <t xml:space="preserve">              Disclosure of list of main actions the entity seeks in order  to achieve its targets</t>
        </is>
      </c>
      <c r="C52" s="423">
        <f>IF(COUNTIF('Environmental Disclosures'!L52, "MISSING VALUE") &gt; 0, "MISSING VALUE", IF(COUNTIF('Environmental Disclosures'!L52, "OK") &gt; 0, "OK", "-"))</f>
        <v/>
      </c>
    </row>
    <row r="53">
      <c r="B53" s="422" t="inlineStr">
        <is>
          <t xml:space="preserve">              Transition plan for undertakings operating in high climate impact sectors</t>
        </is>
      </c>
      <c r="C53" s="423">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
      </c>
    </row>
    <row r="54">
      <c r="B54" s="422" t="inlineStr">
        <is>
          <t>· C4 - Climate risks</t>
        </is>
      </c>
      <c r="C54" s="423">
        <f>IF(COUNTIF('Environmental Disclosures'!L236:L240, "MISSING VALUE") &gt; 0, "MISSING VALUE", IF(COUNTIF('Environmental Disclosures'!L236:L240, "OK") &gt; 0, "OK", "-"))</f>
        <v/>
      </c>
    </row>
    <row r="55">
      <c r="B55" s="429" t="inlineStr">
        <is>
          <t>Social Disclosures</t>
        </is>
      </c>
      <c r="C55" s="421" t="n"/>
    </row>
    <row r="56">
      <c r="B56" s="422" t="inlineStr">
        <is>
          <t>· C5 - Additional (general) workforce characteristics</t>
        </is>
      </c>
      <c r="C56" s="423">
        <f>IF(COUNTIF('Social Disclosures'!I74:I78,"OK")&gt;0,"OK","-")</f>
        <v/>
      </c>
    </row>
    <row r="57">
      <c r="B57" s="422" t="inlineStr">
        <is>
          <t>· C6 - Additional own workforce information - Human rights policies and processes</t>
        </is>
      </c>
      <c r="C57" s="423">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
      </c>
    </row>
    <row r="58">
      <c r="B58" s="424" t="inlineStr">
        <is>
          <t>· C7 - Severe negative human rights incidents</t>
        </is>
      </c>
      <c r="C58" s="432">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
      </c>
    </row>
    <row r="59">
      <c r="B59" s="433" t="inlineStr">
        <is>
          <t>Governance Disclosures</t>
        </is>
      </c>
      <c r="C59" s="426" t="n"/>
    </row>
    <row r="60">
      <c r="B60" s="427" t="inlineStr">
        <is>
          <t>· C8 - Revenues from certain sectors and exclusion from EU reference benchmarks</t>
        </is>
      </c>
      <c r="C60" s="423">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
      </c>
    </row>
    <row r="61">
      <c r="B61" s="428" t="inlineStr">
        <is>
          <t xml:space="preserve">              Revenues from certain sectors</t>
        </is>
      </c>
      <c r="C61" s="423">
        <f>IF(COUNTIF('Governance Disclosures'!I12:I18, "VALUE INCONSISTENCY") &gt; 0, "VALUE INCONSISTENCY", IF(COUNTIF('Governance Disclosures'!I12:I18, "OK") &gt; 0, "OK", "-"))</f>
        <v/>
      </c>
    </row>
    <row r="62">
      <c r="B62" s="428" t="inlineStr">
        <is>
          <t xml:space="preserve">              Exclusion from EU reference benchmarks</t>
        </is>
      </c>
      <c r="C62" s="423">
        <f>IF(COUNTIF('Governance Disclosures'!I22:I26, "MISSING VALUE") &gt; 0, "MISSING VALUE", IF(COUNTIF('Governance Disclosures'!I22:I26, "OK") &gt; 0, "OK", "-"))</f>
        <v/>
      </c>
    </row>
    <row r="63">
      <c r="B63" s="434" t="inlineStr">
        <is>
          <t>· C9 - Gender diversity ratio in the governance body</t>
        </is>
      </c>
      <c r="C63" s="432">
        <f>IF(COUNTIF('Governance Disclosures'!I31:I32, "MISSING VALUE") &gt; 0, "MISSING VALUE", IF(COUNTIF('Governance Disclosures'!I31:I32, "OK") &gt; 0, "OK", "-"))</f>
        <v/>
      </c>
    </row>
    <row r="64">
      <c r="B64" s="435" t="inlineStr">
        <is>
          <t>Additional Disclosures</t>
        </is>
      </c>
      <c r="C64" s="426" t="n"/>
    </row>
    <row r="65">
      <c r="B65" s="428" t="inlineStr">
        <is>
          <t>· Disclosure of any other general and/or entity specific information on the reporting period</t>
        </is>
      </c>
      <c r="C65" s="432">
        <f>IF('General Information'!I164="OK", "OK", "")</f>
        <v/>
      </c>
    </row>
    <row r="66">
      <c r="B66" s="424" t="inlineStr">
        <is>
          <t>· Disclosure of any other environmental and/or entity specific enviromental disclosures</t>
        </is>
      </c>
      <c r="C66" s="432">
        <f>IF('Environmental Disclosures'!M244="OK", "OK", "")</f>
        <v/>
      </c>
    </row>
    <row r="67">
      <c r="B67" s="424" t="inlineStr">
        <is>
          <t>· Disclosure of any other social and/or entity specific social disclosures</t>
        </is>
      </c>
      <c r="C67" s="432">
        <f>IF('Social Disclosures'!I109="OK", "OK", "")</f>
        <v/>
      </c>
    </row>
    <row r="68" ht="15" customHeight="1" thickBot="1">
      <c r="B68" s="436" t="inlineStr">
        <is>
          <t>· Disclosure of any other governance and/or entity specific governance disclosures</t>
        </is>
      </c>
      <c r="C68" s="437">
        <f>IF('Governance Disclosures'!I38="OK", "OK", "")</f>
        <v/>
      </c>
    </row>
  </sheetData>
  <sheetProtection selectLockedCells="0" selectUnlockedCells="0" sheet="1" objects="1" insertRows="1" insertHyperlinks="1" autoFilter="1" scenarios="1" formatColumns="0" deleteColumns="1" insertColumns="1" pivotTables="1" deleteRows="1" formatCells="1" formatRows="0" sort="1"/>
  <conditionalFormatting sqref="B3">
    <cfRule type="expression" priority="371" dxfId="4">
      <formula>B$44="INCOMPLETE"</formula>
    </cfRule>
    <cfRule type="expression" priority="372" dxfId="83">
      <formula>B$44="COMPLETE"</formula>
    </cfRule>
  </conditionalFormatting>
  <conditionalFormatting sqref="C2">
    <cfRule type="expression" priority="12" dxfId="4">
      <formula>C$58="INCOMPLETE"</formula>
    </cfRule>
    <cfRule type="expression" priority="13" dxfId="83">
      <formula>C$58="COMPLETE"</formula>
    </cfRule>
  </conditionalFormatting>
  <conditionalFormatting sqref="C3">
    <cfRule type="expression" priority="10" dxfId="4">
      <formula>$C$3="INCOMPLETE"</formula>
    </cfRule>
    <cfRule type="expression" priority="11" dxfId="83">
      <formula>$C$3="COMPLETE"</formula>
    </cfRule>
  </conditionalFormatting>
  <conditionalFormatting sqref="C6:C8 C10:C45 C47:C68">
    <cfRule type="expression" priority="1" dxfId="4">
      <formula>$C6="VALUE INCONSISTENCY"</formula>
    </cfRule>
    <cfRule type="expression" priority="2" dxfId="4">
      <formula>$C6="INVALID URL"</formula>
    </cfRule>
    <cfRule type="expression" priority="3" dxfId="4">
      <formula>$C6="ERROR + MISSING VALUE + VALUE INCONSISTENCY"</formula>
    </cfRule>
    <cfRule type="expression" priority="4" dxfId="4">
      <formula>$C6="ERROR + VALUE INCONSISTENCY"</formula>
    </cfRule>
    <cfRule type="expression" priority="5" dxfId="4">
      <formula>$C6="ERROR + MISSING VALUE"</formula>
    </cfRule>
    <cfRule type="expression" priority="6" dxfId="4">
      <formula>$C6="MISSING VALUE + VALUE INCONSISTENCY"</formula>
    </cfRule>
    <cfRule type="expression" priority="7" dxfId="4">
      <formula>$C6="MISSING VALUE"</formula>
    </cfRule>
    <cfRule type="expression" priority="8" dxfId="4">
      <formula>$C6="ERROR"</formula>
    </cfRule>
    <cfRule type="expression" priority="9" dxfId="83">
      <formula>$C6="OK"</formula>
    </cfRule>
  </conditionalFormatting>
  <hyperlinks>
    <hyperlink ref="B5" location="'General Information'!A1" display="General Information"/>
    <hyperlink ref="B6" location="template_information_on_the_report_necessary_for_XBRL" display="· Information on the report necessary for  XBRL"/>
    <hyperlink ref="B7" location="template_information_on_previous_reporting_period" display="· Information on previous reporting period"/>
    <hyperlink ref="B9" location="'General Information'!A1" display="General Information"/>
    <hyperlink ref="B10" location="template_b1_basis_for_preparation_and_other_undertakings_general_information" display="· B1 - Basis for Preparation"/>
    <hyperlink ref="B11" location="template_b1_basis_for_preparation_and_other_undertakings_general_information" display="            Basis for Preparation and other undertaking's general information"/>
    <hyperlink ref="B12" location="template_b1_list_of_subsidiaries" display="             List of subsidiaries"/>
    <hyperlink ref="B13" location="template_b1_disclosure_of_sustainability_related_certifications_or_labels" display="             Disclosure of sustainability-related certification(s) or label(s)"/>
    <hyperlink ref="B14" location="template_b1_list_of_sites" display="             List of site(s)"/>
    <hyperlink ref="B15" location="template_b2_practices_policies_and_future_initiatives_for_transitioning_towards_a_more_sustainable_economy" display="· B2 - Practices, policies and future initiatives for transitioning towards a more sustainable economy"/>
    <hyperlink ref="B16" location="template_b2_practices_policies_and_future_initiatives_for_transitioning_towards_a_more_sustainable_economy" display="             Practices, policies and future initiatives for transitioning towards a more sustainable economy"/>
    <hyperlink ref="B17" location="template_b2_cooperative_specific_disclosures" display="             Cooperative specific disclosures"/>
    <hyperlink ref="B18" location="'Environmental Disclosures'!A1" display="Environmental Disclosures"/>
    <hyperlink ref="B19" location="template_b3_total_energy_consumption_in_MWh" display="· B3 - Energy and greenhouse gas emissions"/>
    <hyperlink ref="B20" location="template_b3_total_energy_consumption_in_MWh" display="              Total Energy Consumption (in MWh)"/>
    <hyperlink ref="B21" location="template_b3_breakdown_of_energy_consumption_in_MWh" display="              Breakdown of energy consumption (in MWh)"/>
    <hyperlink ref="B22" location="template_b3_estimated_greenhouse_gas_emissions_considering_the_GHG_protocol_version_2004_in_tCO2e" display="              Estimated Greenhouse Gas Emissions considering the GHG Protocol Version 2004 (in tCO2e)"/>
    <hyperlink ref="B23" location="template_b3_greenhouse_gas_emission_intensity_per_turnover" display="              Greenhouse gas emission intensity per turnover"/>
    <hyperlink ref="B24" location="template_b4_pollution_of_air_water_and_soil" display="· B4 - Pollution of air, water and soil"/>
    <hyperlink ref="B25" location="template_B5_sites_in_biodiversity_sensitive_areas" display="· B5 - Biodiversity"/>
    <hyperlink ref="B26" location="template_B5_sites_in_biodiversity_sensitive_areas" display="             Sites in biodiversity sensitive areas"/>
    <hyperlink ref="B27" location="template_b5_biodiversity_land_use" display="             Biodiversity - Land-use"/>
    <hyperlink ref="B28" location="template_b6_water_withdrawal" display="· B6 - Water"/>
    <hyperlink ref="B29" location="template_b6_water_withdrawal" display="              Water Withdrawal"/>
    <hyperlink ref="B30" location="template_b6_water_consumption" display="              Water Consumption"/>
    <hyperlink ref="B31" location="template_b7_description_of_circular_economy_principles" display="· B7 - Resource use, circular economy and waste management"/>
    <hyperlink ref="B32" location="template_b7_description_of_circular_economy_principles" display="               Description of circular economy principles"/>
    <hyperlink ref="B33" location="template_b7_waste_generated" display="               Waste generated"/>
    <hyperlink ref="B34" location="template_b7_annual_mass_flow_of_relevant_materials_used" display="               Annual mass-flow of relevant materials used"/>
    <hyperlink ref="B35" location="'Social Disclosures'!A1" display="Social Disclosures"/>
    <hyperlink ref="B36" location="template_b8_workforce_general_characteristics_type_of_contract" display="· B8 - Workforce - General characteristics"/>
    <hyperlink ref="B37" location="template_b8_workforce_general_characteristics_type_of_contract" display="              Type of contract"/>
    <hyperlink ref="B38" location="template_b8_workforce_general_characteristics_gender" display="              Gender"/>
    <hyperlink ref="B39" location="template_b8_workforce_general_characteristics_country_of_employment" display="              Country of employment"/>
    <hyperlink ref="B40" location="template_b8_workforce_general_characteristics_turnover_rate" display="              Turnover rate"/>
    <hyperlink ref="B41" location="template_b9_workforce_health_and_safety" display="· B9 - Workforce – Health and safety"/>
    <hyperlink ref="B42" location="template_b10_workforce_remuneration_collective_bargaining_and_training" display="· B10 - Workforce – Remuneration, collective bargaining and training "/>
    <hyperlink ref="B43" location="'Governance Disclosures'!A1" display="Governance Disclosures"/>
    <hyperlink ref="B44" location="template_b11_convictions_and_fines_for_corruption_and_bribery" display="· B11 - Convictions and fines for corruption and bribery"/>
    <hyperlink ref="B46" location="'General Information'!A1" display="General Information"/>
    <hyperlink ref="B47" location="template_c1_strategy_business_model_and_sustainability" display="· C1 - Strategy: Business Model and Sustainability – Related Initiatives"/>
    <hyperlink ref="B48" location="template_c2_description_of_practices_policies_and_future_initiatives_for_transitioning_towards_a_more_sustainable_economy" display="· C2 - Description of practices, policies and future initiatives for transitioning towards a more sustainable economy"/>
    <hyperlink ref="B49" location="'Environmental Disclosures'!A1" display="Environmental Disclosures"/>
    <hyperlink ref="B50" location="template_c3_GHG_reduction_targets_in_tC02e" display="· C3 - GHG reduction targets and climate transition"/>
    <hyperlink ref="B51" location="template_c3_GHG_reduction_targets_in_tC02e" display="              GHG reduction targets (in tC02e)"/>
    <hyperlink ref="B52" location="template_c3_disclosure_of_list_of_main_actions_the_entity_seeks_in_order_to_achieve_its_targets" display="              Disclosure of list of main actions the entity seeks in order  to achieve its targets"/>
    <hyperlink ref="B53" location="template_c3_transition_plan_for_undertakings_operating_in_high_climate_impact_sectors" display="              Transition plan for undertakings operating in high climate impact sectors"/>
    <hyperlink ref="B54" location="template_c4_climate_risks" display="· C4 - Climate risks"/>
    <hyperlink ref="B55" location="'Social Disclosures'!A1" display="Social Disclosures"/>
    <hyperlink ref="B56" location="template_c5_additional_general_workforce_characteristics" display="· C5 - Additional (general) workforce characteristics"/>
    <hyperlink ref="B57" location="template_c6_additional_own_workforce_information_human_rights_policies_and_processes" display="· C6 - Additional own workforce information - Human rights policies and processes"/>
    <hyperlink ref="B58" location="template_c7_severe_negative_human_rights_incidents" display="· C7 - Severe negative human rights incidents"/>
    <hyperlink ref="B59" location="'Governance Disclosures'!A1" display="Governance Disclosures"/>
    <hyperlink ref="B60" location="template_c8_revenues_from_certain_sectors" display="· C8 - Revenues from certain sectors and exclusion from EU reference benchmarks"/>
    <hyperlink ref="B61" location="template_c8_revenues_from_certain_sectors" display="              Revenues from certain sectors"/>
    <hyperlink ref="B62" location="template_c8_exclusion_from_EU_reference_benchmarks" display="              Exclusion from EU reference benchmarks"/>
    <hyperlink ref="B63" location="template_c9_gender_diversity_ratio_in_the_governance_body" display="· C9 - Gender diversity ratio in the governance body"/>
    <hyperlink ref="B65" location="template_disclosure_of_any_other_general_and_or_entity_specific_information_on_the_reporting_period" display="· Disclosure of any other general and/or entity specific information on the reporting period"/>
    <hyperlink ref="B66" location="template_disclosure_of_any_other_environmental_and_or_entity_specific_enviromental_disclosures" display="· Disclosure of any other environmental and/or entity specific enviromental disclosures"/>
    <hyperlink ref="B67" location="template_disclosure_of_any_other_social_and_or_entity_specific_social_disclosures" display="· Disclosure of any other social and/or entity specific social disclosures"/>
    <hyperlink ref="B68" location="template_disclosure_of_any_other_governance_and_or_entity_specific_governance_disclosures" display="· Disclosure of any other governance and/or entity specific governance disclosures"/>
  </hyperlinks>
  <pageMargins left="0.7" right="0.7" top="0.75" bottom="0.75" header="0.3" footer="0.3"/>
  <pageSetup orientation="portrait" paperSize="9" horizontalDpi="4294967293" verticalDpi="4294967293"/>
</worksheet>
</file>

<file path=xl/worksheets/sheet3.xml><?xml version="1.0" encoding="utf-8"?>
<worksheet xmlns="http://schemas.openxmlformats.org/spreadsheetml/2006/main">
  <sheetPr codeName="Sheet2">
    <outlinePr summaryBelow="1" summaryRight="1"/>
    <pageSetUpPr/>
  </sheetPr>
  <dimension ref="A1:Q164"/>
  <sheetViews>
    <sheetView showGridLines="0" tabSelected="1" zoomScaleNormal="100" workbookViewId="0">
      <selection activeCell="D5" sqref="D5:E5"/>
    </sheetView>
  </sheetViews>
  <sheetFormatPr baseColWidth="8" defaultRowHeight="14.4" outlineLevelRow="2" outlineLevelCol="0"/>
  <cols>
    <col width="10" bestFit="1" customWidth="1" min="1" max="2"/>
    <col width="54.88671875" customWidth="1" min="3" max="3"/>
    <col width="42.88671875" customWidth="1" min="4" max="4"/>
    <col width="41.21875" customWidth="1" min="5" max="5"/>
    <col width="23.77734375" bestFit="1" customWidth="1" style="2" min="6" max="6"/>
    <col width="13.5546875" bestFit="1" customWidth="1" min="7" max="7"/>
    <col width="91.77734375" customWidth="1" min="8" max="8"/>
    <col width="13.21875" bestFit="1" customWidth="1" min="9" max="9"/>
    <col width="25.77734375" bestFit="1" customWidth="1" min="10" max="10"/>
    <col width="43.5546875" bestFit="1" customWidth="1" min="11" max="11"/>
    <col width="11" customWidth="1" min="12" max="12"/>
    <col width="8.77734375" customWidth="1" min="13" max="13"/>
    <col width="24" customWidth="1" min="14" max="14"/>
    <col width="15.5546875" customWidth="1" min="15" max="15"/>
    <col width="58" customWidth="1" min="16" max="16"/>
    <col width="34.5546875" customWidth="1" min="17" max="17"/>
    <col width="25" customWidth="1" min="18" max="18"/>
  </cols>
  <sheetData>
    <row r="1" ht="43.8" customHeight="1" thickBot="1">
      <c r="A1" s="310" t="inlineStr">
        <is>
          <t>Reference Paragraph</t>
        </is>
      </c>
      <c r="B1" s="310" t="inlineStr">
        <is>
          <t>Paragraph Guidance Reference</t>
        </is>
      </c>
    </row>
    <row r="2" ht="14.4" customHeight="1">
      <c r="A2" s="110" t="n"/>
      <c r="B2" s="110" t="n"/>
      <c r="C2" s="521" t="inlineStr">
        <is>
          <t>Information on the report necessary for  XBRL  [Always to be reported]</t>
        </is>
      </c>
      <c r="D2" s="1134" t="n"/>
      <c r="E2" s="1135" t="n"/>
    </row>
    <row r="3" ht="14.4" customHeight="1">
      <c r="A3" s="110" t="n"/>
      <c r="B3" s="110" t="n"/>
      <c r="C3" s="147" t="inlineStr">
        <is>
          <t>Name of the reporting entity</t>
        </is>
      </c>
      <c r="D3" s="540" t="n"/>
      <c r="E3" s="1136" t="n"/>
      <c r="F3" s="494">
        <f>IF(D3="","MISSING VALUE","OK")</f>
        <v/>
      </c>
    </row>
    <row r="4" ht="14.4" customHeight="1">
      <c r="A4" s="110" t="n"/>
      <c r="B4" s="110" t="n"/>
      <c r="C4" s="147" t="inlineStr">
        <is>
          <t>Identifier of the reporting entity (select and specify on the right)</t>
        </is>
      </c>
      <c r="D4" s="312" t="n"/>
      <c r="E4" s="72" t="n"/>
      <c r="F4" s="494">
        <f>IF(OR(D4="", E4=""),"MISSING VALUE","OK")</f>
        <v/>
      </c>
    </row>
    <row r="5" ht="14.4" customHeight="1" thickBot="1">
      <c r="C5" s="281" t="inlineStr">
        <is>
          <t xml:space="preserve">Currency of the monetary values in the report </t>
        </is>
      </c>
      <c r="D5" s="542" t="n"/>
      <c r="E5" s="1137" t="n"/>
      <c r="F5" s="494">
        <f>IF(D5="","MISSING VALUE","OK")</f>
        <v/>
      </c>
      <c r="H5" s="54" t="n"/>
    </row>
    <row r="6" ht="14.4" customHeight="1">
      <c r="C6" s="280" t="inlineStr">
        <is>
          <t>Starting year</t>
        </is>
      </c>
      <c r="D6" s="544" t="n"/>
      <c r="E6" s="1138" t="n"/>
      <c r="F6" s="494">
        <f>IF(OR(D6="", D7="", D8=""),
    "MISSING VALUE",
    IF(OR(
        AND(D7="February", D8&gt;29),
        AND(D7="February", D8=29, NOT(AND(MOD(D6,4)=0, OR(MOD(D6,100)&lt;&gt;0, MOD(D6,400)=0)))),
        AND(OR(D7="April", D7="June", D7="September", D7="November"), D8=31)
    ),
        "ERROR",
        IF(F10="VALUE INCONSISTENCY", "VALUE INCONSISTENCY", "OK")
    )
)</f>
        <v/>
      </c>
    </row>
    <row r="7" ht="14.4" customHeight="1">
      <c r="C7" s="163" t="inlineStr">
        <is>
          <t>Starting month</t>
        </is>
      </c>
      <c r="D7" s="546" t="n"/>
      <c r="E7" s="1136" t="n"/>
    </row>
    <row r="8" ht="14.4" customHeight="1">
      <c r="C8" s="163" t="inlineStr">
        <is>
          <t>Starting day</t>
        </is>
      </c>
      <c r="D8" s="548" t="n"/>
      <c r="E8" s="1136" t="n"/>
    </row>
    <row r="9" ht="14.4" customHeight="1" thickBot="1">
      <c r="C9" s="144" t="inlineStr">
        <is>
          <t>Reporting period start date (dd/mm/yyyy)</t>
        </is>
      </c>
      <c r="D9" s="555">
        <f>IF(OR(ISBLANK(D6), ISBLANK(D7), ISBLANK(D8)), "-", TEXT(DATE(D6, MONTH(DATEVALUE("1 " &amp; D7)), D8), "dd/mm/yyyy"))</f>
        <v/>
      </c>
      <c r="E9" s="1139" t="n"/>
    </row>
    <row r="10" ht="14.4" customHeight="1">
      <c r="C10" s="280" t="inlineStr">
        <is>
          <t>Ending year</t>
        </is>
      </c>
      <c r="D10" s="544" t="n"/>
      <c r="E10" s="1138" t="n"/>
      <c r="F10" s="494">
        <f>IF(OR(D10="",D11="",D12=""),"MISSING VALUE",
IF(OR(
   AND(D11="February",D12&gt;29),
   AND(D11="February",D12=29,NOT(AND(MOD(D10,4)=0,OR(MOD(D10,100)&lt;&gt;0,MOD(D10,400)=0)))),
   AND(OR(D11="April",D11="June",D11="September",D11="November"),D12=31)
),"ERROR",
IF(D10&lt;D6,"VALUE INCONSISTENCY",
IF(D10&gt;D6,"OK",
IF(AND(D10=D6,
MATCH(D11,{"January";"February";"March";"April";"May";"June";"July";"August";"September";"October";"November";"December"},0)&lt;
MATCH(D7,{"January";"February";"March";"April";"May";"June";"July";"August";"September";"October";"November";"December"},0)),
"VALUE INCONSISTENCY",
IF(AND(D10=D6,
MATCH(D11,{"January";"February";"March";"April";"May";"June";"July";"August";"September";"October";"November";"December"},0)&gt;
MATCH(D7,{"January";"February";"March";"April";"May";"June";"July";"August";"September";"October";"November";"December"},0)),
"OK",
IF(AND(D10=D6,
MATCH(D11,{"January";"February";"March";"April";"May";"June";"July";"August";"September";"October";"November";"December"},0)=
MATCH(D7,{"January";"February";"March";"April";"May";"June";"July";"August";"September";"October";"November";"December"},0),
D12&lt;D8),
"VALUE INCONSISTENCY",
"OK"
)))))))</f>
        <v/>
      </c>
      <c r="K10" s="54" t="n"/>
    </row>
    <row r="11" ht="14.4" customHeight="1">
      <c r="C11" s="163" t="inlineStr">
        <is>
          <t>Ending month</t>
        </is>
      </c>
      <c r="D11" s="557" t="n"/>
      <c r="E11" s="1136" t="n"/>
    </row>
    <row r="12" ht="14.4" customHeight="1">
      <c r="C12" s="163" t="inlineStr">
        <is>
          <t>Ending day</t>
        </is>
      </c>
      <c r="D12" s="559" t="n"/>
      <c r="E12" s="1136" t="n"/>
    </row>
    <row r="13" ht="14.4" customHeight="1" thickBot="1">
      <c r="A13" s="110" t="n"/>
      <c r="B13" s="110" t="n"/>
      <c r="C13" s="144" t="inlineStr">
        <is>
          <t>Reporting period end date  (dd/mm/yyyy)</t>
        </is>
      </c>
      <c r="D13" s="555">
        <f>IF(OR(ISBLANK(D10), ISBLANK(D11), ISBLANK(D12)), "-", TEXT(DATE(D10, MONTH(DATEVALUE("1 " &amp; D11)), D12), "dd/mm/yyyy"))</f>
        <v/>
      </c>
      <c r="E13" s="1139" t="n"/>
      <c r="F13" s="494" t="n"/>
    </row>
    <row r="14">
      <c r="A14" s="110" t="n"/>
      <c r="B14" s="110" t="n"/>
      <c r="C14" s="111" t="n"/>
      <c r="D14" s="111" t="n"/>
      <c r="E14" s="112" t="n"/>
      <c r="F14" s="494" t="n"/>
    </row>
    <row r="15" ht="15" customHeight="1" thickBot="1">
      <c r="A15" s="110" t="n"/>
      <c r="B15" s="110" t="n"/>
      <c r="E15" s="12" t="n"/>
    </row>
    <row r="16">
      <c r="A16" s="113" t="n"/>
      <c r="B16" s="110" t="n"/>
      <c r="C16" s="1140" t="inlineStr">
        <is>
          <t>Information on previous reporting period</t>
        </is>
      </c>
      <c r="D16" s="1134" t="n"/>
      <c r="E16" s="1141" t="n"/>
    </row>
    <row r="17">
      <c r="A17" s="113" t="n"/>
      <c r="B17" s="110" t="n"/>
      <c r="C17" s="1142" t="n">
        <v>16</v>
      </c>
      <c r="E17" s="287" t="n"/>
      <c r="F17" s="282" t="n"/>
    </row>
    <row r="18" ht="14.4" customHeight="1">
      <c r="C18" s="490" t="inlineStr">
        <is>
          <t>This report contains disclosures from the previous reporting period that remain unchanged</t>
        </is>
      </c>
      <c r="D18" s="251" t="n"/>
      <c r="E18" s="73" t="b">
        <v>0</v>
      </c>
      <c r="F18" s="494">
        <f>IF(E18=FALSE,"","OK")</f>
        <v/>
      </c>
    </row>
    <row r="19" ht="14.4" customHeight="1">
      <c r="C19" s="1143" t="inlineStr">
        <is>
          <t xml:space="preserve">List of disclosures for which no changes are reported compared to the previous period reporting </t>
        </is>
      </c>
      <c r="D19" s="1131" t="n"/>
      <c r="E19" s="74" t="n"/>
      <c r="F19" s="494">
        <f>IF(AND(E18=FALSE, E19=""), "",
IF(AND(E18=FALSE, E19&lt;&gt;""), "",
IF(AND(E18=TRUE, E19=""), "MISSING VALUE",
IF(AND(E18=TRUE, E19&lt;&gt;"", COUNTIF(E19:E28, E19) = COUNTA(E19:E28), COUNTA(E19:E28)&gt;1), "VALUE INCONSISTENCY",
"OK"))))</f>
        <v/>
      </c>
    </row>
    <row r="20" hidden="1" outlineLevel="2" ht="14.4" customHeight="1">
      <c r="C20" s="8" t="n"/>
      <c r="D20" s="1123" t="n"/>
      <c r="E20" s="75" t="n"/>
      <c r="F20" s="494">
        <f>IF($E$18=FALSE, "",
IF(E20="", "",
IF(COUNTIF($E$19:$E$28, E20) &gt; 1, "VALUE INCONSISTENCY", "OK")))</f>
        <v/>
      </c>
    </row>
    <row r="21" hidden="1" outlineLevel="2" ht="14.4" customHeight="1">
      <c r="C21" s="8" t="n"/>
      <c r="D21" s="1123" t="n"/>
      <c r="E21" s="75" t="n"/>
      <c r="F21" s="494">
        <f>IF($E$18=FALSE, "",
IF(E21="", "",
IF(COUNTIF($E$19:$E$28, E21) &gt; 1, "VALUE INCONSISTENCY", "OK")))</f>
        <v/>
      </c>
    </row>
    <row r="22" hidden="1" outlineLevel="2" ht="14.4" customHeight="1">
      <c r="C22" s="8" t="n"/>
      <c r="D22" s="1123" t="n"/>
      <c r="E22" s="75" t="n"/>
      <c r="F22" s="494">
        <f>IF($E$18=FALSE, "",
IF(E22="", "",
IF(COUNTIF($E$19:$E$28, E22) &gt; 1, "VALUE INCONSISTENCY", "OK")))</f>
        <v/>
      </c>
    </row>
    <row r="23" hidden="1" outlineLevel="2" ht="14.4" customHeight="1">
      <c r="C23" s="8" t="n"/>
      <c r="D23" s="1123" t="n"/>
      <c r="E23" s="75" t="n"/>
      <c r="F23" s="494">
        <f>IF($E$18=FALSE, "",
IF(E23="", "",
IF(COUNTIF($E$19:$E$28, E23) &gt; 1, "VALUE INCONSISTENCY", "OK")))</f>
        <v/>
      </c>
    </row>
    <row r="24" hidden="1" outlineLevel="2" ht="14.4" customHeight="1">
      <c r="C24" s="8" t="n"/>
      <c r="D24" s="1123" t="n"/>
      <c r="E24" s="75" t="n"/>
      <c r="F24" s="494">
        <f>IF($E$18=FALSE, "",
IF(E24="", "",
IF(COUNTIF($E$19:$E$28, E24) &gt; 1, "VALUE INCONSISTENCY", "OK")))</f>
        <v/>
      </c>
    </row>
    <row r="25" hidden="1" outlineLevel="2" ht="14.4" customHeight="1">
      <c r="C25" s="8" t="n"/>
      <c r="D25" s="1123" t="n"/>
      <c r="E25" s="75" t="n"/>
      <c r="F25" s="494">
        <f>IF($E$18=FALSE, "",
IF(E25="", "",
IF(COUNTIF($E$19:$E$28, E25) &gt; 1, "VALUE INCONSISTENCY", "OK")))</f>
        <v/>
      </c>
    </row>
    <row r="26" hidden="1" outlineLevel="2" ht="14.4" customHeight="1">
      <c r="C26" s="8" t="n"/>
      <c r="D26" s="1123" t="n"/>
      <c r="E26" s="75" t="n"/>
      <c r="F26" s="494">
        <f>IF($E$18=FALSE, "",
IF(E26="", "",
IF(COUNTIF($E$19:$E$28, E26) &gt; 1, "VALUE INCONSISTENCY", "OK")))</f>
        <v/>
      </c>
    </row>
    <row r="27" hidden="1" outlineLevel="2" ht="14.4" customHeight="1">
      <c r="C27" s="8" t="n"/>
      <c r="D27" s="1123" t="n"/>
      <c r="E27" s="75" t="n"/>
      <c r="F27" s="494">
        <f>IF($E$18=FALSE, "",
IF(E27="", "",
IF(COUNTIF($E$19:$E$28, E27) &gt; 1, "VALUE INCONSISTENCY", "OK")))</f>
        <v/>
      </c>
    </row>
    <row r="28" hidden="1" outlineLevel="2" ht="14.4" customHeight="1">
      <c r="C28" s="16" t="n"/>
      <c r="D28" s="250" t="n"/>
      <c r="E28" s="75" t="n"/>
      <c r="F28" s="494">
        <f>IF($E$18=FALSE, "",
IF(E28="", "",
IF(COUNTIF($E$19:$E$28, E28) &gt; 1, "VALUE INCONSISTENCY", "OK")))</f>
        <v/>
      </c>
    </row>
    <row r="29" collapsed="1" ht="14.4" customHeight="1" thickBot="1">
      <c r="A29" s="114" t="n"/>
      <c r="B29" s="114" t="n"/>
      <c r="C29" s="569" t="inlineStr">
        <is>
          <t>Link to previous report containing disclosures that remain unchanged</t>
        </is>
      </c>
      <c r="D29" s="1139" t="n"/>
      <c r="E29" s="257" t="n"/>
      <c r="F29" s="494">
        <f>IF(AND(E18=FALSE,E29=""),"",IF(AND(E18=TRUE,E29=""),"MISSING VALUE",
IF(AND(E18=FALSE,E29&lt;&gt;""),"",
IF(AND(E18=TRUE,E29&lt;&gt;"",OR(LEFT(E29,7)="http://",LEFT(E29,8)="https://",LEFT(E29,4)="www.")),"OK",
IF(E18=TRUE,"INVALID URL","MISSING VALUE")))))</f>
        <v/>
      </c>
    </row>
    <row r="30" ht="15" customHeight="1" thickBot="1">
      <c r="A30" s="115" t="n"/>
      <c r="B30" s="115" t="n"/>
    </row>
    <row r="31" ht="17.7" customHeight="1">
      <c r="C31" s="835">
        <f>"B1 - Basis for Preparation and other undertaking's general information " &amp; template_reporting_period_display &amp; " [Always to be reported]"</f>
        <v/>
      </c>
      <c r="D31" s="1134" t="n"/>
      <c r="E31" s="1141" t="n"/>
    </row>
    <row r="32">
      <c r="A32" s="625" t="inlineStr">
        <is>
          <t>24(a)</t>
        </is>
      </c>
      <c r="B32" s="285" t="inlineStr">
        <is>
          <t>N/A</t>
        </is>
      </c>
      <c r="C32" s="529" t="inlineStr">
        <is>
          <t>Basis for preparation (Basic Module Only or Basic &amp; Comprehensive Module)</t>
        </is>
      </c>
      <c r="D32" s="251" t="n"/>
      <c r="E32" s="76" t="n"/>
      <c r="F32" s="494">
        <f>IF(E32="","MISSING VALUE","OK")</f>
        <v/>
      </c>
    </row>
    <row r="33">
      <c r="A33" s="625" t="inlineStr">
        <is>
          <t>24(b)</t>
        </is>
      </c>
      <c r="B33" s="285" t="inlineStr">
        <is>
          <t>N/A</t>
        </is>
      </c>
      <c r="C33" s="498" t="inlineStr">
        <is>
          <t xml:space="preserve">List of omitted disclosures deemed to be classified or sensitive information </t>
        </is>
      </c>
      <c r="D33" s="1131" t="n"/>
      <c r="E33" s="76" t="n"/>
      <c r="F33" s="494">
        <f>IF(E32="", "",
IF(AND(OR(E32="Option A (Basic Module only)", E32="Option B (Basic Module and Comprehensive Module)"), E33=""), "MISSING VALUE",
IF(COUNTIF(E33:E42, E33) &gt; 1, "VALUE INCONSISTENCY", "OK")))</f>
        <v/>
      </c>
    </row>
    <row r="34" hidden="1" outlineLevel="2" ht="14.4" customHeight="1">
      <c r="C34" s="8" t="n"/>
      <c r="D34" s="1123" t="n"/>
      <c r="E34" s="77" t="n"/>
      <c r="F34" s="494">
        <f>IF(AND($E$33="None",E34&lt;&gt;""), "VALUE INCONSISTENCY",
IF(E34="", "",
IF(COUNTIF($E$33:$E$41, E34) &gt; 1,
   "VALUE INCONSISTENCY",
   "OK")))</f>
        <v/>
      </c>
    </row>
    <row r="35" hidden="1" outlineLevel="2" ht="14.4" customHeight="1">
      <c r="C35" s="8" t="n"/>
      <c r="D35" s="1123" t="n"/>
      <c r="E35" s="77" t="n"/>
      <c r="F35" s="494">
        <f>IF(AND($E$33="None",E35&lt;&gt;""), "VALUE INCONSISTENCY",
IF(E35="", "",
IF(COUNTIF($E$33:$E$41, E35) &gt; 1,
   "VALUE INCONSISTENCY",
   "OK")))</f>
        <v/>
      </c>
    </row>
    <row r="36" hidden="1" outlineLevel="2" ht="14.4" customHeight="1">
      <c r="C36" s="8" t="n"/>
      <c r="D36" s="1123" t="n"/>
      <c r="E36" s="77" t="n"/>
      <c r="F36" s="494">
        <f>IF(AND($E$33="None",E36&lt;&gt;""), "VALUE INCONSISTENCY",
IF(E36="", "",
IF(COUNTIF($E$33:$E$41, E36) &gt; 1,
"VALUE INCONSISTENCY",
"OK")))</f>
        <v/>
      </c>
    </row>
    <row r="37" hidden="1" outlineLevel="2" ht="14.4" customHeight="1">
      <c r="C37" s="8" t="n"/>
      <c r="D37" s="1123" t="n"/>
      <c r="E37" s="77" t="n"/>
      <c r="F37" s="494">
        <f>IF(AND($E$33="None",E37&lt;&gt;""), "VALUE INCONSISTENCY",
IF(E37="", "",
IF(COUNTIF($E$33:$E$41, E37) &gt; 1,
"VALUE INCONSISTENCY",
"OK")))</f>
        <v/>
      </c>
    </row>
    <row r="38" hidden="1" outlineLevel="2" ht="14.4" customHeight="1">
      <c r="C38" s="8" t="n"/>
      <c r="D38" s="1123" t="n"/>
      <c r="E38" s="77" t="n"/>
      <c r="F38" s="494">
        <f>IF(AND($E$33="None",E38&lt;&gt;""), "VALUE INCONSISTENCY",
IF(E38="", "",
IF(COUNTIF($E$33:$E$41, E38) &gt; 1,
"VALUE INCONSISTENCY",
"OK")))</f>
        <v/>
      </c>
    </row>
    <row r="39" hidden="1" outlineLevel="2" ht="14.4" customHeight="1">
      <c r="C39" s="8" t="n"/>
      <c r="D39" s="1123" t="n"/>
      <c r="E39" s="77" t="n"/>
      <c r="F39" s="494">
        <f>IF(AND($E$33="None",E39&lt;&gt;""), "VALUE INCONSISTENCY",
IF(E39="", "",
IF(COUNTIF($E$33:$E$41, E39) &gt; 1,
"VALUE INCONSISTENCY",
"OK")))</f>
        <v/>
      </c>
    </row>
    <row r="40" hidden="1" outlineLevel="2" ht="14.4" customHeight="1">
      <c r="C40" s="8" t="n"/>
      <c r="D40" s="1123" t="n"/>
      <c r="E40" s="77" t="n"/>
      <c r="F40" s="494">
        <f>IF(AND($E$33="None",E40&lt;&gt;""), "VALUE INCONSISTENCY",
IF(E40="", "",
IF(COUNTIF($E$33:$E$41, E40) &gt; 1,
"VALUE INCONSISTENCY",
"OK")))</f>
        <v/>
      </c>
    </row>
    <row r="41" hidden="1" outlineLevel="2" ht="14.4" customHeight="1">
      <c r="C41" s="16" t="n"/>
      <c r="D41" s="250" t="n"/>
      <c r="E41" s="77" t="n"/>
      <c r="F41" s="494">
        <f>IF(AND($E$33="None",E41&lt;&gt;""), "VALUE INCONSISTENCY",
IF(E41="", "",
IF(COUNTIF($E$33:$E$41, E41) &gt; 1,
"VALUE INCONSISTENCY",
"OK")))</f>
        <v/>
      </c>
    </row>
    <row r="42" collapsed="1">
      <c r="A42" s="625" t="inlineStr">
        <is>
          <t>24(c)</t>
        </is>
      </c>
      <c r="B42" s="285" t="inlineStr">
        <is>
          <t>N/A</t>
        </is>
      </c>
      <c r="C42" s="529" t="inlineStr">
        <is>
          <t>Basis for reporting (consolidated or individual basis)</t>
        </is>
      </c>
      <c r="D42" s="251" t="n"/>
      <c r="E42" s="76" t="n"/>
      <c r="F42" s="494">
        <f>IF(AND(OR(E32="Option A (Basic Module only)", E32="Option B (Basic Module and Comprehensive Module)"),E42=""),"MISSING VALUE",IF(E32="","","OK"))</f>
        <v/>
      </c>
    </row>
    <row r="43">
      <c r="A43" s="625" t="inlineStr">
        <is>
          <t>24(c)</t>
        </is>
      </c>
      <c r="B43" s="552" t="n">
        <v>68</v>
      </c>
      <c r="C43" s="529" t="inlineStr">
        <is>
          <t>Undertakings legal form</t>
        </is>
      </c>
      <c r="D43" s="251" t="n"/>
      <c r="E43" s="76" t="n"/>
      <c r="F43" s="494">
        <f>IF(AND(OR(E32="Option A (Basic Module only)", E32="Option B (Basic Module and Comprehensive Module)"),E43=""),"MISSING VALUE",IF(E32="","","OK"))</f>
        <v/>
      </c>
    </row>
    <row r="44">
      <c r="A44" s="3" t="n"/>
      <c r="B44" s="1144" t="n"/>
      <c r="C44" s="553" t="inlineStr">
        <is>
          <t>Other undertaking's legal form specification</t>
        </is>
      </c>
      <c r="D44" s="251" t="n"/>
      <c r="E44" s="78" t="n"/>
      <c r="F44" s="494">
        <f>IF(AND(E43="other (please specify the legal form in the row below)",E44&lt;&gt;""),"OK",IF(AND(E43="other (please specify the legal form in the row below)",E44=""),"MISSING VALUE",IF(AND(E43="",E44=""),"",IF(AND(E43&lt;&gt;"other (please specify the legal form in the row below)",E44=""),"",""))))</f>
        <v/>
      </c>
    </row>
    <row r="45" ht="14.4" customHeight="1">
      <c r="A45" s="561" t="inlineStr">
        <is>
          <t>24(e)(ii)</t>
        </is>
      </c>
      <c r="B45" s="563" t="inlineStr">
        <is>
          <t>69 - 70</t>
        </is>
      </c>
      <c r="C45" s="529" t="inlineStr">
        <is>
          <t>NACE sector classification code(s)</t>
        </is>
      </c>
      <c r="D45" s="1131" t="n"/>
      <c r="E45" s="76" t="n"/>
      <c r="F45" s="494">
        <f>IF(OR(E32="Option A (Basic Module only)", E32="Option B (Basic Module and Comprehensive Module)"),
    IF(COUNTIF(enum_ListNACECategories, E45)&gt;0, "ERROR",
        IF(E45="", "MISSING VALUE",
            IF(COUNTIF(E45:E59, E45)&gt;1, "VALUE INCONSISTENCY", "OK")
        )
    ),
    ""
)</f>
        <v/>
      </c>
    </row>
    <row r="46" hidden="1" outlineLevel="1" ht="14.4" customHeight="1">
      <c r="A46" s="1145" t="n"/>
      <c r="B46" s="65" t="n"/>
      <c r="C46" s="8" t="n"/>
      <c r="D46" s="1123" t="n"/>
      <c r="E46" s="79" t="n"/>
      <c r="F46" s="494">
        <f>IF(COUNTIF(enum_ListNACECategories, E46)&gt;0, "ERROR",
IF(E46="", "",
IF(COUNTIF(E45:E59, E46)&gt;1, "VALUE INCONSISTENCY", "OK")))</f>
        <v/>
      </c>
    </row>
    <row r="47" hidden="1" outlineLevel="1" ht="14.4" customHeight="1">
      <c r="A47" s="1145" t="n"/>
      <c r="B47" s="65" t="n"/>
      <c r="C47" s="8" t="n"/>
      <c r="D47" s="1123" t="n"/>
      <c r="E47" s="79" t="n"/>
      <c r="F47" s="494">
        <f>IF(COUNTIF(enum_ListNACECategories, E47)&gt;0, "ERROR",
IF(E47="", "",
IF(COUNTIF(E46:E60, E47)&gt;1, "VALUE INCONSISTENCY", "OK")))</f>
        <v/>
      </c>
    </row>
    <row r="48" hidden="1" outlineLevel="1" ht="14.4" customHeight="1">
      <c r="A48" s="1145" t="n"/>
      <c r="B48" s="65" t="n"/>
      <c r="C48" s="8" t="n"/>
      <c r="D48" s="1123" t="n"/>
      <c r="E48" s="79" t="n"/>
      <c r="F48" s="494">
        <f>IF(COUNTIF(enum_ListNACECategories, E48)&gt;0, "ERROR",
IF(E48="", "",
IF(COUNTIF(E47:E61, E48)&gt;1, "VALUE INCONSISTENCY", "OK")))</f>
        <v/>
      </c>
    </row>
    <row r="49" hidden="1" outlineLevel="1" ht="14.4" customHeight="1">
      <c r="A49" s="1145" t="n"/>
      <c r="B49" s="65" t="n"/>
      <c r="C49" s="8" t="n"/>
      <c r="D49" s="1123" t="n"/>
      <c r="E49" s="79" t="n"/>
      <c r="F49" s="494">
        <f>IF(COUNTIF(enum_ListNACECategories, E49)&gt;0, "ERROR",
IF(E49="", "",
IF(COUNTIF(E48:E62, E49)&gt;1, "VALUE INCONSISTENCY", "OK")))</f>
        <v/>
      </c>
    </row>
    <row r="50" hidden="1" outlineLevel="1" ht="14.4" customHeight="1">
      <c r="A50" s="1145" t="n"/>
      <c r="B50" s="65" t="n"/>
      <c r="C50" s="8" t="n"/>
      <c r="D50" s="1123" t="n"/>
      <c r="E50" s="79" t="n"/>
      <c r="F50" s="494">
        <f>IF(COUNTIF(enum_ListNACECategories, E50)&gt;0, "ERROR",
IF(E50="", "",
IF(COUNTIF(E49:E63, E50)&gt;1, "VALUE INCONSISTENCY", "OK")))</f>
        <v/>
      </c>
    </row>
    <row r="51" hidden="1" outlineLevel="1" ht="14.4" customHeight="1">
      <c r="A51" s="1145" t="n"/>
      <c r="B51" s="65" t="n"/>
      <c r="C51" s="8" t="n"/>
      <c r="D51" s="1123" t="n"/>
      <c r="E51" s="79" t="n"/>
      <c r="F51" s="494">
        <f>IF(COUNTIF(enum_ListNACECategories, E51)&gt;0, "ERROR",
IF(E51="", "",
IF(COUNTIF(E50:E64, E51)&gt;1, "VALUE INCONSISTENCY", "OK")))</f>
        <v/>
      </c>
    </row>
    <row r="52" hidden="1" outlineLevel="1" ht="14.4" customHeight="1">
      <c r="A52" s="1145" t="n"/>
      <c r="B52" s="65" t="n"/>
      <c r="C52" s="8" t="n"/>
      <c r="D52" s="1123" t="n"/>
      <c r="E52" s="79" t="n"/>
      <c r="F52" s="494">
        <f>IF(COUNTIF(enum_ListNACECategories, E52)&gt;0, "ERROR",
IF(E52="", "",
IF(COUNTIF(E51:E65, E52)&gt;1, "VALUE INCONSISTENCY", "OK")))</f>
        <v/>
      </c>
    </row>
    <row r="53" hidden="1" outlineLevel="1" ht="14.4" customHeight="1">
      <c r="A53" s="1145" t="n"/>
      <c r="B53" s="65" t="n"/>
      <c r="C53" s="8" t="n"/>
      <c r="D53" s="1123" t="n"/>
      <c r="E53" s="79" t="n"/>
      <c r="F53" s="494">
        <f>IF(COUNTIF(enum_ListNACECategories, E53)&gt;0, "ERROR",
IF(E53="", "",
IF(COUNTIF(E52:E66, E53)&gt;1, "VALUE INCONSISTENCY", "OK")))</f>
        <v/>
      </c>
    </row>
    <row r="54" hidden="1" outlineLevel="1" ht="14.4" customHeight="1">
      <c r="A54" s="1145" t="n"/>
      <c r="B54" s="65" t="n"/>
      <c r="C54" s="8" t="n"/>
      <c r="D54" s="1123" t="n"/>
      <c r="E54" s="79" t="n"/>
      <c r="F54" s="494">
        <f>IF(COUNTIF(enum_ListNACECategories, E54)&gt;0, "ERROR",
IF(E54="", "",
IF(COUNTIF(E53:E67, E54)&gt;1, "VALUE INCONSISTENCY", "OK")))</f>
        <v/>
      </c>
    </row>
    <row r="55" hidden="1" outlineLevel="1" ht="14.4" customHeight="1">
      <c r="A55" s="1145" t="n"/>
      <c r="B55" s="65" t="n"/>
      <c r="C55" s="8" t="n"/>
      <c r="D55" s="1123" t="n"/>
      <c r="E55" s="79" t="n"/>
      <c r="F55" s="494">
        <f>IF(COUNTIF(enum_ListNACECategories, E55)&gt;0, "ERROR",
IF(E55="", "",
IF(COUNTIF(E54:E68, E55)&gt;1, "VALUE INCONSISTENCY", "OK")))</f>
        <v/>
      </c>
    </row>
    <row r="56" hidden="1" outlineLevel="1" ht="14.4" customHeight="1">
      <c r="A56" s="1145" t="n"/>
      <c r="B56" s="65" t="n"/>
      <c r="C56" s="8" t="n"/>
      <c r="D56" s="1123" t="n"/>
      <c r="E56" s="79" t="n"/>
      <c r="F56" s="494">
        <f>IF(COUNTIF(enum_ListNACECategories, E56)&gt;0, "ERROR",
IF(E56="", "",
IF(COUNTIF(E55:E69, E56)&gt;1, "VALUE INCONSISTENCY", "OK")))</f>
        <v/>
      </c>
    </row>
    <row r="57" hidden="1" outlineLevel="1" ht="14.4" customHeight="1">
      <c r="A57" s="1145" t="n"/>
      <c r="B57" s="65" t="n"/>
      <c r="C57" s="8" t="n"/>
      <c r="D57" s="1123" t="n"/>
      <c r="E57" s="79" t="n"/>
      <c r="F57" s="494">
        <f>IF(COUNTIF(enum_ListNACECategories, E57)&gt;0, "ERROR",
IF(E57="", "",
IF(COUNTIF(E56:E70, E57)&gt;1, "VALUE INCONSISTENCY", "OK")))</f>
        <v/>
      </c>
    </row>
    <row r="58" hidden="1" outlineLevel="1" ht="14.4" customHeight="1">
      <c r="A58" s="1145" t="n"/>
      <c r="B58" s="65" t="n"/>
      <c r="C58" s="8" t="n"/>
      <c r="D58" s="1123" t="n"/>
      <c r="E58" s="79" t="n"/>
      <c r="F58" s="494">
        <f>IF(COUNTIF(enum_ListNACECategories, E58)&gt;0, "ERROR",
IF(E58="", "",
IF(COUNTIF(E57:E71, E58)&gt;1, "VALUE INCONSISTENCY", "OK")))</f>
        <v/>
      </c>
    </row>
    <row r="59" hidden="1" outlineLevel="1" ht="14.4" customHeight="1">
      <c r="A59" s="1145" t="n"/>
      <c r="B59" s="65" t="n"/>
      <c r="C59" s="16" t="n"/>
      <c r="D59" s="250" t="n"/>
      <c r="E59" s="79" t="n"/>
      <c r="F59" s="494">
        <f>IF(COUNTIF(enum_ListNACECategories, E59)&gt;0, "ERROR",
IF(E59="", "",
IF(COUNTIF(E58:E72, E59)&gt;1, "VALUE INCONSISTENCY", "OK")))</f>
        <v/>
      </c>
    </row>
    <row r="60" collapsed="1" ht="14.4" customHeight="1">
      <c r="A60" s="625" t="inlineStr">
        <is>
          <t>24(e)(iii)</t>
        </is>
      </c>
      <c r="B60" s="285" t="inlineStr">
        <is>
          <t>N/A</t>
        </is>
      </c>
      <c r="C60" s="529">
        <f>"Size of balance sheet in " &amp; template_currency</f>
        <v/>
      </c>
      <c r="D60" s="251" t="n"/>
      <c r="E60" s="662" t="n"/>
      <c r="F60" s="494">
        <f>IF(AND(OR(E32="Option A (Basic Module only)", E32="Option B (Basic Module and Comprehensive Module)"),E60=""),"MISSING VALUE",IF(E32="","","OK"))</f>
        <v/>
      </c>
    </row>
    <row r="61" ht="14.4" customHeight="1">
      <c r="A61" s="625" t="inlineStr">
        <is>
          <t>24(e)(iv)</t>
        </is>
      </c>
      <c r="B61" s="285" t="inlineStr">
        <is>
          <t>N/A</t>
        </is>
      </c>
      <c r="C61" s="529">
        <f>"Turnover in " &amp;  template_currency</f>
        <v/>
      </c>
      <c r="D61" s="251" t="n"/>
      <c r="E61" s="662" t="n"/>
      <c r="F61" s="494">
        <f>IF(AND(OR(E32="Option A (Basic Module only)", E32="Option B (Basic Module and Comprehensive Module)"),E61=""),"MISSING VALUE",IF(E32="","","OK"))</f>
        <v/>
      </c>
    </row>
    <row r="62" ht="14.4" customHeight="1">
      <c r="A62" s="625" t="inlineStr">
        <is>
          <t>24(e)(v)</t>
        </is>
      </c>
      <c r="B62" s="552" t="inlineStr">
        <is>
          <t>71-72</t>
        </is>
      </c>
      <c r="C62" s="529" t="inlineStr">
        <is>
          <t>Number of employees</t>
        </is>
      </c>
      <c r="D62" s="251" t="n"/>
      <c r="E62" s="814" t="n"/>
      <c r="F62" s="494">
        <f>IF(AND(OR(E32="Option A (Basic Module only)", E32="Option B (Basic Module and Comprehensive Module)"),E62=""),"MISSING VALUE",IF(E32="","","OK"))</f>
        <v/>
      </c>
    </row>
    <row r="63" ht="14.4" customHeight="1">
      <c r="A63" s="625" t="inlineStr">
        <is>
          <t>24(e)(v)</t>
        </is>
      </c>
      <c r="B63" s="552" t="inlineStr">
        <is>
          <t xml:space="preserve"> 71-72</t>
        </is>
      </c>
      <c r="C63" s="490" t="inlineStr">
        <is>
          <t>Employee counting methodology (At the end of reporting period or as an average during the reporting period)</t>
        </is>
      </c>
      <c r="D63" s="251" t="n"/>
      <c r="E63" s="814" t="n"/>
      <c r="F63" s="494">
        <f>IF(AND(OR(E32="Option A (Basic Module only)", E32="Option B (Basic Module and Comprehensive Module)"),E63=""),"MISSING VALUE",IF(E32="","","OK"))</f>
        <v/>
      </c>
    </row>
    <row r="64" ht="14.4" customHeight="1">
      <c r="A64" s="625" t="inlineStr">
        <is>
          <t>24(e)(v)</t>
        </is>
      </c>
      <c r="B64" s="552" t="inlineStr">
        <is>
          <t xml:space="preserve"> 71-72</t>
        </is>
      </c>
      <c r="C64" s="529" t="inlineStr">
        <is>
          <t>Employee counting methodology (Headcount or Full-time equivalent)</t>
        </is>
      </c>
      <c r="D64" s="251" t="n"/>
      <c r="E64" s="77" t="n"/>
      <c r="F64" s="494">
        <f>IF(AND(OR(E32="Option A (Basic Module only)", E32="Option B (Basic Module and Comprehensive Module)"),E64=""),"MISSING VALUE",IF(E32="","","OK"))</f>
        <v/>
      </c>
    </row>
    <row r="65" ht="14.4" customHeight="1" thickBot="1">
      <c r="A65" s="625" t="inlineStr">
        <is>
          <t>24(e)(vi)</t>
        </is>
      </c>
      <c r="B65" s="552" t="inlineStr">
        <is>
          <t xml:space="preserve"> 73 -76</t>
        </is>
      </c>
      <c r="C65" s="565" t="inlineStr">
        <is>
          <t>Country of primary operations and location of significant asset(s)</t>
        </is>
      </c>
      <c r="D65" s="1139" t="n"/>
      <c r="E65" s="82" t="n"/>
      <c r="F65" s="494">
        <f>IF(AND(OR(E32="Option A (Basic Module only)", E32="Option B (Basic Module and Comprehensive Module)"),E65=""),"MISSING VALUE",IF(E32="","","OK"))</f>
        <v/>
      </c>
    </row>
    <row r="66" ht="15" customHeight="1" thickBot="1">
      <c r="A66" s="283" t="n"/>
      <c r="B66" s="110" t="n"/>
    </row>
    <row r="67" ht="14.4" customHeight="1">
      <c r="A67" s="110" t="n"/>
      <c r="B67" s="110" t="n"/>
      <c r="C67" s="835">
        <f> "B1 - List of subsidiaries " &amp; template_reporting_period_display &amp; " [If applicable]"</f>
        <v/>
      </c>
      <c r="D67" s="1134" t="n"/>
      <c r="E67" s="1141" t="n"/>
    </row>
    <row r="68" ht="14.4" customHeight="1">
      <c r="A68" s="110" t="n"/>
      <c r="B68" s="110" t="n"/>
      <c r="C68" s="679" t="inlineStr">
        <is>
          <t>24(d)</t>
        </is>
      </c>
      <c r="D68" s="1121" t="n"/>
      <c r="E68" s="1146" t="n"/>
      <c r="F68" s="116" t="n"/>
    </row>
    <row r="69" ht="14.4" customHeight="1">
      <c r="A69" s="110" t="n"/>
      <c r="B69" s="110" t="n"/>
      <c r="C69" s="4" t="inlineStr">
        <is>
          <t>ID</t>
        </is>
      </c>
      <c r="D69" s="1" t="inlineStr">
        <is>
          <t>Name</t>
        </is>
      </c>
      <c r="E69" s="117" t="inlineStr">
        <is>
          <t>Registered Address</t>
        </is>
      </c>
    </row>
    <row r="70" ht="14.4" customHeight="1" thickBot="1">
      <c r="A70" s="110" t="n"/>
      <c r="B70" s="110" t="n"/>
      <c r="C70" s="5" t="n">
        <v>1</v>
      </c>
      <c r="D70" s="83" t="inlineStr">
        <is>
          <t>cul</t>
        </is>
      </c>
      <c r="E70" s="272" t="n"/>
      <c r="F70" s="494">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hidden="1" outlineLevel="1" ht="14.4" customHeight="1">
      <c r="A71" s="110" t="n"/>
      <c r="B71" s="110" t="n"/>
      <c r="C71" s="16" t="n">
        <v>2</v>
      </c>
      <c r="D71" s="85" t="n"/>
      <c r="E71" s="86" t="n"/>
      <c r="F71" s="670">
        <f>IF(AND(D71&lt;&gt;"",E71=""),"MISSING VALUE", IF(AND(D71&lt;&gt;"",E71&lt;&gt;""),"OK", IF(AND(D71="",E71=""),"", "MISSING VALUE")))</f>
        <v/>
      </c>
    </row>
    <row r="72" hidden="1" outlineLevel="1" ht="14.4" customHeight="1">
      <c r="C72" s="4" t="n">
        <v>3</v>
      </c>
      <c r="D72" s="87" t="n"/>
      <c r="E72" s="271" t="n"/>
      <c r="F72" s="670">
        <f>IF(AND(D72&lt;&gt;"",E72=""),"MISSING VALUE", IF(AND(D72&lt;&gt;"",E72&lt;&gt;""),"OK", IF(AND(D72="",E72=""),"", "MISSING VALUE")))</f>
        <v/>
      </c>
    </row>
    <row r="73" hidden="1" outlineLevel="1" ht="14.4" customHeight="1">
      <c r="C73" s="4" t="n">
        <v>4</v>
      </c>
      <c r="D73" s="87" t="n"/>
      <c r="E73" s="271" t="n"/>
      <c r="F73" s="670">
        <f>IF(AND(D73&lt;&gt;"",E73=""),"MISSING VALUE", IF(AND(D73&lt;&gt;"",E73&lt;&gt;""),"OK", IF(AND(D73="",E73=""),"", "MISSING VALUE")))</f>
        <v/>
      </c>
    </row>
    <row r="74" hidden="1" outlineLevel="1" ht="14.4" customHeight="1">
      <c r="C74" s="13" t="n">
        <v>5</v>
      </c>
      <c r="D74" s="87" t="n"/>
      <c r="E74" s="271" t="n"/>
      <c r="F74" s="670">
        <f>IF(AND(D74&lt;&gt;"",E74=""),"MISSING VALUE", IF(AND(D74&lt;&gt;"",E74&lt;&gt;""),"OK", IF(AND(D74="",E74=""),"", "MISSING VALUE")))</f>
        <v/>
      </c>
    </row>
    <row r="75" hidden="1" outlineLevel="1" ht="14.4" customHeight="1">
      <c r="C75" s="4" t="n">
        <v>6</v>
      </c>
      <c r="D75" s="87" t="n"/>
      <c r="E75" s="271" t="n"/>
      <c r="F75" s="670">
        <f>IF(AND(D75&lt;&gt;"",E75=""),"MISSING VALUE", IF(AND(D75&lt;&gt;"",E75&lt;&gt;""),"OK", IF(AND(D75="",E75=""),"", "MISSING VALUE")))</f>
        <v/>
      </c>
    </row>
    <row r="76" hidden="1" outlineLevel="1" ht="14.4" customHeight="1">
      <c r="C76" s="4" t="n">
        <v>7</v>
      </c>
      <c r="D76" s="87" t="n"/>
      <c r="E76" s="271" t="n"/>
      <c r="F76" s="670">
        <f>IF(AND(D76&lt;&gt;"",E76=""),"MISSING VALUE", IF(AND(D76&lt;&gt;"",E76&lt;&gt;""),"OK", IF(AND(D76="",E76=""),"", "MISSING VALUE")))</f>
        <v/>
      </c>
    </row>
    <row r="77" hidden="1" outlineLevel="1" ht="14.4" customHeight="1">
      <c r="C77" s="13" t="n">
        <v>8</v>
      </c>
      <c r="D77" s="87" t="n"/>
      <c r="E77" s="271" t="n"/>
      <c r="F77" s="670">
        <f>IF(AND(D77&lt;&gt;"",E77=""),"MISSING VALUE", IF(AND(D77&lt;&gt;"",E77&lt;&gt;""),"OK", IF(AND(D77="",E77=""),"", "MISSING VALUE")))</f>
        <v/>
      </c>
    </row>
    <row r="78" hidden="1" outlineLevel="1" ht="14.4" customHeight="1">
      <c r="C78" s="4" t="n">
        <v>9</v>
      </c>
      <c r="D78" s="87" t="n"/>
      <c r="E78" s="271" t="n"/>
      <c r="F78" s="670">
        <f>IF(AND(D78&lt;&gt;"",E78=""),"MISSING VALUE", IF(AND(D78&lt;&gt;"",E78&lt;&gt;""),"OK", IF(AND(D78="",E78=""),"", "MISSING VALUE")))</f>
        <v/>
      </c>
    </row>
    <row r="79" hidden="1" outlineLevel="1" ht="14.4" customHeight="1">
      <c r="C79" s="4" t="n">
        <v>10</v>
      </c>
      <c r="D79" s="87" t="n"/>
      <c r="E79" s="271" t="n"/>
      <c r="F79" s="670">
        <f>IF(AND(D79&lt;&gt;"",E79=""),"MISSING VALUE", IF(AND(D79&lt;&gt;"",E79&lt;&gt;""),"OK", IF(AND(D79="",E79=""),"", "MISSING VALUE")))</f>
        <v/>
      </c>
    </row>
    <row r="80" hidden="1" outlineLevel="1" ht="14.4" customHeight="1">
      <c r="C80" s="13" t="n">
        <v>11</v>
      </c>
      <c r="D80" s="87" t="n"/>
      <c r="E80" s="271" t="n"/>
      <c r="F80" s="670">
        <f>IF(AND(D80&lt;&gt;"",E80=""),"MISSING VALUE", IF(AND(D80&lt;&gt;"",E80&lt;&gt;""),"OK", IF(AND(D80="",E80=""),"", "MISSING VALUE")))</f>
        <v/>
      </c>
    </row>
    <row r="81" hidden="1" outlineLevel="1" ht="14.4" customHeight="1">
      <c r="C81" s="4" t="n">
        <v>12</v>
      </c>
      <c r="D81" s="87" t="n"/>
      <c r="E81" s="271" t="n"/>
      <c r="F81" s="670">
        <f>IF(AND(D81&lt;&gt;"",E81=""),"MISSING VALUE", IF(AND(D81&lt;&gt;"",E81&lt;&gt;""),"OK", IF(AND(D81="",E81=""),"", "MISSING VALUE")))</f>
        <v/>
      </c>
    </row>
    <row r="82" hidden="1" outlineLevel="1" ht="14.4" customHeight="1">
      <c r="C82" s="4" t="n">
        <v>13</v>
      </c>
      <c r="D82" s="87" t="n"/>
      <c r="E82" s="271" t="n"/>
      <c r="F82" s="670">
        <f>IF(AND(D82&lt;&gt;"",E82=""),"MISSING VALUE", IF(AND(D82&lt;&gt;"",E82&lt;&gt;""),"OK", IF(AND(D82="",E82=""),"", "MISSING VALUE")))</f>
        <v/>
      </c>
    </row>
    <row r="83" hidden="1" outlineLevel="1" ht="14.4" customHeight="1">
      <c r="C83" s="13" t="n">
        <v>14</v>
      </c>
      <c r="D83" s="87" t="n"/>
      <c r="E83" s="271" t="n"/>
      <c r="F83" s="670">
        <f>IF(AND(D83&lt;&gt;"",E83=""),"MISSING VALUE", IF(AND(D83&lt;&gt;"",E83&lt;&gt;""),"OK", IF(AND(D83="",E83=""),"", "MISSING VALUE")))</f>
        <v/>
      </c>
    </row>
    <row r="84" hidden="1" outlineLevel="1" ht="14.4" customHeight="1">
      <c r="C84" s="4" t="n">
        <v>15</v>
      </c>
      <c r="D84" s="87" t="n"/>
      <c r="E84" s="271" t="n"/>
      <c r="F84" s="670">
        <f>IF(AND(D84&lt;&gt;"",E84=""),"MISSING VALUE", IF(AND(D84&lt;&gt;"",E84&lt;&gt;""),"OK", IF(AND(D84="",E84=""),"", "MISSING VALUE")))</f>
        <v/>
      </c>
    </row>
    <row r="85" hidden="1" outlineLevel="1" ht="14.4" customHeight="1">
      <c r="C85" s="4" t="n">
        <v>16</v>
      </c>
      <c r="D85" s="87" t="n"/>
      <c r="E85" s="271" t="n"/>
      <c r="F85" s="670">
        <f>IF(AND(D85&lt;&gt;"",E85=""),"MISSING VALUE", IF(AND(D85&lt;&gt;"",E85&lt;&gt;""),"OK", IF(AND(D85="",E85=""),"", "MISSING VALUE")))</f>
        <v/>
      </c>
    </row>
    <row r="86" hidden="1" outlineLevel="1" ht="14.4" customHeight="1">
      <c r="C86" s="13" t="n">
        <v>17</v>
      </c>
      <c r="D86" s="87" t="n"/>
      <c r="E86" s="271" t="n"/>
      <c r="F86" s="670">
        <f>IF(AND(D86&lt;&gt;"",E86=""),"MISSING VALUE", IF(AND(D86&lt;&gt;"",E86&lt;&gt;""),"OK", IF(AND(D86="",E86=""),"", "MISSING VALUE")))</f>
        <v/>
      </c>
    </row>
    <row r="87" hidden="1" outlineLevel="1" ht="14.4" customHeight="1">
      <c r="C87" s="4" t="n">
        <v>18</v>
      </c>
      <c r="D87" s="87" t="n"/>
      <c r="E87" s="271" t="n"/>
      <c r="F87" s="670">
        <f>IF(AND(D87&lt;&gt;"",E87=""),"MISSING VALUE", IF(AND(D87&lt;&gt;"",E87&lt;&gt;""),"OK", IF(AND(D87="",E87=""),"", "MISSING VALUE")))</f>
        <v/>
      </c>
    </row>
    <row r="88" hidden="1" outlineLevel="1" ht="14.4" customHeight="1">
      <c r="C88" s="4" t="n">
        <v>19</v>
      </c>
      <c r="D88" s="87" t="n"/>
      <c r="E88" s="271" t="n"/>
      <c r="F88" s="670">
        <f>IF(AND(D88&lt;&gt;"",E88=""),"MISSING VALUE", IF(AND(D88&lt;&gt;"",E88&lt;&gt;""),"OK", IF(AND(D88="",E88=""),"", "MISSING VALUE")))</f>
        <v/>
      </c>
    </row>
    <row r="89" hidden="1" outlineLevel="1" ht="14.4" customHeight="1">
      <c r="C89" s="13" t="n">
        <v>20</v>
      </c>
      <c r="D89" s="87" t="n"/>
      <c r="E89" s="271" t="n"/>
      <c r="F89" s="670">
        <f>IF(AND(D89&lt;&gt;"",E89=""),"MISSING VALUE", IF(AND(D89&lt;&gt;"",E89&lt;&gt;""),"OK", IF(AND(D89="",E89=""),"", "MISSING VALUE")))</f>
        <v/>
      </c>
    </row>
    <row r="90" hidden="1" outlineLevel="1" ht="14.4" customHeight="1">
      <c r="C90" s="4" t="n">
        <v>21</v>
      </c>
      <c r="D90" s="87" t="n"/>
      <c r="E90" s="271" t="n"/>
      <c r="F90" s="670">
        <f>IF(AND(D90&lt;&gt;"",E90=""),"MISSING VALUE", IF(AND(D90&lt;&gt;"",E90&lt;&gt;""),"OK", IF(AND(D90="",E90=""),"", "MISSING VALUE")))</f>
        <v/>
      </c>
    </row>
    <row r="91" hidden="1" outlineLevel="1" ht="14.4" customHeight="1">
      <c r="C91" s="4" t="n">
        <v>22</v>
      </c>
      <c r="D91" s="87" t="n"/>
      <c r="E91" s="271" t="n"/>
      <c r="F91" s="670">
        <f>IF(AND(D91&lt;&gt;"",E91=""),"MISSING VALUE", IF(AND(D91&lt;&gt;"",E91&lt;&gt;""),"OK", IF(AND(D91="",E91=""),"", "MISSING VALUE")))</f>
        <v/>
      </c>
    </row>
    <row r="92" hidden="1" outlineLevel="1" ht="14.4" customHeight="1">
      <c r="C92" s="13" t="n">
        <v>23</v>
      </c>
      <c r="D92" s="87" t="n"/>
      <c r="E92" s="271" t="n"/>
      <c r="F92" s="670">
        <f>IF(AND(D92&lt;&gt;"",E92=""),"MISSING VALUE", IF(AND(D92&lt;&gt;"",E92&lt;&gt;""),"OK", IF(AND(D92="",E92=""),"", "MISSING VALUE")))</f>
        <v/>
      </c>
    </row>
    <row r="93" hidden="1" outlineLevel="1" ht="14.4" customHeight="1">
      <c r="C93" s="4" t="n">
        <v>24</v>
      </c>
      <c r="D93" s="87" t="n"/>
      <c r="E93" s="271" t="n"/>
      <c r="F93" s="670">
        <f>IF(AND(D93&lt;&gt;"",E93=""),"MISSING VALUE", IF(AND(D93&lt;&gt;"",E93&lt;&gt;""),"OK", IF(AND(D93="",E93=""),"", "MISSING VALUE")))</f>
        <v/>
      </c>
    </row>
    <row r="94" hidden="1" outlineLevel="1" ht="14.4" customHeight="1" thickBot="1">
      <c r="C94" s="5" t="n">
        <v>25</v>
      </c>
      <c r="D94" s="89" t="n"/>
      <c r="E94" s="272" t="n"/>
      <c r="F94" s="670">
        <f>IF(AND(D94&lt;&gt;"",E94=""),"MISSING VALUE", IF(AND(D94&lt;&gt;"",E94&lt;&gt;""),"OK", IF(AND(D94="",E94=""),"", "MISSING VALUE")))</f>
        <v/>
      </c>
    </row>
    <row r="95" collapsed="1" ht="15" customHeight="1" thickBot="1"/>
    <row r="96" ht="14.4" customHeight="1">
      <c r="C96" s="1147">
        <f> "B1 - Disclosure of sustainability-related certification(s) or label(s) " &amp; template_reporting_period_display &amp; " [If applicable]"</f>
        <v/>
      </c>
      <c r="D96" s="14" t="n"/>
      <c r="E96" s="14" t="n"/>
      <c r="F96" s="14" t="n"/>
      <c r="G96" s="14" t="n"/>
      <c r="H96" s="1148" t="n"/>
    </row>
    <row r="97" ht="14.4" customHeight="1">
      <c r="C97" s="679" t="n">
        <v>25</v>
      </c>
      <c r="D97" s="1121" t="n"/>
      <c r="E97" s="1121" t="n"/>
      <c r="F97" s="1121" t="n"/>
      <c r="G97" s="1121" t="n"/>
      <c r="H97" s="1146" t="n"/>
    </row>
    <row r="98" ht="14.4" customHeight="1">
      <c r="C98" s="1149" t="n">
        <v>77</v>
      </c>
      <c r="H98" s="287" t="n"/>
    </row>
    <row r="99" ht="14.4" customHeight="1">
      <c r="C99" s="1041" t="inlineStr">
        <is>
          <t>Has the undertaking obtained any sustainability-related certification(s) or label(s) ?</t>
        </is>
      </c>
      <c r="D99" s="251" t="n"/>
      <c r="E99" s="475" t="b">
        <v>0</v>
      </c>
      <c r="F99" s="1150" t="n"/>
      <c r="G99" s="1150" t="n"/>
      <c r="H99" s="1151" t="n"/>
    </row>
    <row r="100" ht="30" customHeight="1" thickBot="1">
      <c r="C100" s="524" t="inlineStr">
        <is>
          <t>Description of sustainability-related certification(s) or label(s), including, where relevant, the issuers of the certification or label, date and rating score</t>
        </is>
      </c>
      <c r="D100" s="1152" t="n"/>
      <c r="E100" s="584" t="n"/>
      <c r="F100" s="1153" t="n"/>
      <c r="G100" s="1153" t="n"/>
      <c r="H100" s="1154" t="n"/>
      <c r="I100" s="672">
        <f>IF(AND(E99=TRUE,E100=""), "MISSING VALUE",IF(AND(E99=TRUE,E100&lt;&gt;""), "OK",""))</f>
        <v/>
      </c>
    </row>
    <row r="101" ht="15" customHeight="1" thickBot="1"/>
    <row r="102">
      <c r="C102" s="835">
        <f> "B1 - List of site(s) " &amp; template_reporting_period_display &amp; " [Always to be reported]"</f>
        <v/>
      </c>
      <c r="D102" s="1134" t="n"/>
      <c r="E102" s="1134" t="n"/>
      <c r="F102" s="1134" t="n"/>
      <c r="G102" s="1134" t="n"/>
      <c r="H102" s="1141" t="n"/>
    </row>
    <row r="103">
      <c r="C103" s="679" t="inlineStr">
        <is>
          <t>24(e)(vii)</t>
        </is>
      </c>
      <c r="D103" s="1121" t="n"/>
      <c r="E103" s="1121" t="n"/>
      <c r="F103" s="1121" t="n"/>
      <c r="G103" s="1121" t="n"/>
      <c r="H103" s="1146" t="n"/>
    </row>
    <row r="104">
      <c r="C104" s="770" t="inlineStr">
        <is>
          <t xml:space="preserve"> 73 -76</t>
        </is>
      </c>
      <c r="D104" s="1121" t="n"/>
      <c r="E104" s="1121" t="n"/>
      <c r="F104" s="1121" t="n"/>
      <c r="G104" s="1121" t="n"/>
      <c r="H104" s="1146" t="n"/>
    </row>
    <row r="105">
      <c r="C105" s="1155" t="inlineStr">
        <is>
          <t>ID</t>
        </is>
      </c>
      <c r="D105" s="1156" t="inlineStr">
        <is>
          <t>Address</t>
        </is>
      </c>
      <c r="E105" s="1156" t="inlineStr">
        <is>
          <t>Postal code</t>
        </is>
      </c>
      <c r="F105" s="597" t="inlineStr">
        <is>
          <t>City</t>
        </is>
      </c>
      <c r="G105" s="1156" t="inlineStr">
        <is>
          <t>Country</t>
        </is>
      </c>
      <c r="H105" s="600" t="inlineStr">
        <is>
          <t>GPS Coordinates (geolocation)</t>
        </is>
      </c>
      <c r="I105" s="118" t="n"/>
    </row>
    <row r="106" ht="141.6" customHeight="1">
      <c r="C106" s="1157" t="n"/>
      <c r="D106" s="1145" t="n"/>
      <c r="E106" s="1145" t="n"/>
      <c r="F106" s="1145" t="n"/>
      <c r="G106" s="1145" t="n"/>
      <c r="H106" s="245" t="inlineStr">
        <is>
          <t>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Nominatim Usage Policy (Geocoding Policy)
Privacy Policy</t>
        </is>
      </c>
      <c r="I106" s="118" t="n"/>
      <c r="J106" s="2" t="n"/>
    </row>
    <row r="107">
      <c r="C107" s="13" t="n"/>
      <c r="D107" s="3" t="n"/>
      <c r="E107" s="3" t="n"/>
      <c r="F107" s="3" t="n"/>
      <c r="G107" s="3" t="n"/>
      <c r="H107" s="442" t="b">
        <v>0</v>
      </c>
      <c r="I107" s="118" t="n"/>
    </row>
    <row r="108">
      <c r="C108" s="4" t="n">
        <v>1</v>
      </c>
      <c r="D108" s="90" t="n"/>
      <c r="E108" s="91" t="n"/>
      <c r="F108" s="92" t="n"/>
      <c r="G108" s="90" t="n"/>
      <c r="H108" s="235">
        <f>IF(COUNTA(D108:G108)=COLUMNS(D108:G108), IFERROR('Technical Sheet'!G2, "-"), "-")</f>
        <v/>
      </c>
      <c r="I108" s="822">
        <f>IF(OR(E32="Option A (Basic Module only)", E32="Option B (Basic Module and Comprehensive Module)"),
    IF(AND(D108&lt;&gt;"", E108&lt;&gt;"", F108&lt;&gt;"", G108&lt;&gt;"", H108&lt;&gt;""),
        "OK",
        "MISSING VALUE"
    ),
    ""
)</f>
        <v/>
      </c>
      <c r="J108" s="243">
        <f>IF(AND(D108&lt;&gt;"", E108&lt;&gt;"", F108&lt;&gt;"", G108&lt;&gt;""),
    IFERROR(HYPERLINK("https://www.openstreetmap.org/search?lat=" &amp; 'Technical Sheet'!E2 &amp; "&amp;lon=" &amp; 'Technical Sheet'!F2, "OpenStreetMap Link"),
    ""),
"")</f>
        <v/>
      </c>
      <c r="K108" s="1158">
        <f>LOWER(SUBSTITUTE(D108," ","+" )) &amp; "+" &amp; LOWER(SUBSTITUTE(E108," ","+" )) &amp; "+" &amp; LOWER(SUBSTITUTE(F108," ","+" )) &amp; "+" &amp; LOWER(SUBSTITUTE(G108," ","+" )) &amp; "+"</f>
        <v/>
      </c>
      <c r="M108" s="111" t="n"/>
    </row>
    <row r="109">
      <c r="C109" s="13" t="n">
        <v>2</v>
      </c>
      <c r="D109" s="93" t="n"/>
      <c r="E109" s="94" t="n"/>
      <c r="F109" s="95" t="n"/>
      <c r="G109" s="90" t="n"/>
      <c r="H109" s="235">
        <f>IF(COUNTA(D109:G109)=COLUMNS(D109:G109), IFERROR('Technical Sheet'!G3, "-"), "-")</f>
        <v/>
      </c>
      <c r="I109" s="822">
        <f>IF(AND(D109&lt;&gt;"", E109&lt;&gt;"", F109&lt;&gt;"", G109&lt;&gt;"", H109&lt;&gt;""), "OK",
    IF(AND(D109="", E109="", F109="", G109="", H109="-"), "",
        "MISSING VALUE"
    )
)</f>
        <v/>
      </c>
      <c r="J109" s="243">
        <f>IF(AND(D109&lt;&gt;"", E109&lt;&gt;"", F109&lt;&gt;"", G109&lt;&gt;""),
    IFERROR(HYPERLINK("https://www.openstreetmap.org/search?lat=" &amp; 'Technical Sheet'!E3 &amp; "&amp;lon=" &amp; 'Technical Sheet'!F3, "OpenStreetMap Link"),
    ""),
"")</f>
        <v/>
      </c>
      <c r="K109" s="1158">
        <f>LOWER(SUBSTITUTE(D109," ","+" )) &amp; "+" &amp; LOWER(SUBSTITUTE(E109," ","+" )) &amp; "+" &amp; LOWER(SUBSTITUTE(F109," ","+" )) &amp; "+" &amp; LOWER(SUBSTITUTE(G109," ","+" )) &amp; "+"</f>
        <v/>
      </c>
    </row>
    <row r="110" ht="15" customHeight="1" thickBot="1">
      <c r="C110" s="5" t="n">
        <v>3</v>
      </c>
      <c r="D110" s="96" t="n"/>
      <c r="E110" s="97" t="n"/>
      <c r="F110" s="98" t="n"/>
      <c r="G110" s="96" t="n"/>
      <c r="H110" s="236">
        <f>IF(COUNTA(D110:G110)=COLUMNS(D110:G110), IFERROR('Technical Sheet'!G4, "-"), "-")</f>
        <v/>
      </c>
      <c r="I110" s="822">
        <f>IF(AND(D110&lt;&gt;"", E110&lt;&gt;"", F110&lt;&gt;"", G110&lt;&gt;"", H110&lt;&gt;""), "OK",
    IF(AND(D110="", E110="", F110="", G110="", H110="-"), "",
        "MISSING VALUE"
    )
)</f>
        <v/>
      </c>
      <c r="J110" s="243">
        <f>IF(AND(D110&lt;&gt;"", E110&lt;&gt;"", F110&lt;&gt;"", G110&lt;&gt;""),
    IFERROR(HYPERLINK("https://www.openstreetmap.org/search?lat=" &amp; 'Technical Sheet'!E4 &amp; "&amp;lon=" &amp; 'Technical Sheet'!F4, "OpenStreetMap Link"),
    ""),
"")</f>
        <v/>
      </c>
      <c r="K110" s="1158">
        <f>LOWER(SUBSTITUTE(D110," ","+" )) &amp; "+" &amp; LOWER(SUBSTITUTE(E110," ","+" )) &amp; "+" &amp; LOWER(SUBSTITUTE(F110," ","+" )) &amp; "+" &amp; LOWER(SUBSTITUTE(G110," ","+" )) &amp; "+"</f>
        <v/>
      </c>
    </row>
    <row r="111" hidden="1" outlineLevel="1">
      <c r="C111" s="13" t="n">
        <v>4</v>
      </c>
      <c r="D111" s="93" t="n"/>
      <c r="E111" s="94" t="n"/>
      <c r="F111" s="95" t="n"/>
      <c r="G111" s="93" t="n"/>
      <c r="H111" s="237">
        <f>IF(COUNTA(D111:G111)=COLUMNS(D111:G111), IFERROR('Technical Sheet'!G5, "-"), "-")</f>
        <v/>
      </c>
      <c r="I111" s="822">
        <f>IF(AND(D111&lt;&gt;"", E111&lt;&gt;"", F111&lt;&gt;"", G111&lt;&gt;"", H111&lt;&gt;""), "OK",
    IF(AND(D111="", E111="", F111="", G111="", H111="-"), "",
        "MISSING VALUE"
    )
)</f>
        <v/>
      </c>
      <c r="J111" s="243">
        <f>IF(AND(D111&lt;&gt;"", E111&lt;&gt;"", F111&lt;&gt;"", G111&lt;&gt;""),
    IFERROR(HYPERLINK("https://www.openstreetmap.org/search?lat=" &amp; 'Technical Sheet'!E5 &amp; "&amp;lon=" &amp; 'Technical Sheet'!F5, "OpenStreetMap Link"),
    ""),
"")</f>
        <v/>
      </c>
      <c r="K111" s="1158">
        <f>LOWER(SUBSTITUTE(D111," ","+" )) &amp; "+" &amp; LOWER(SUBSTITUTE(E111," ","+" )) &amp; "+" &amp; LOWER(SUBSTITUTE(F111," ","+" )) &amp; "+" &amp; LOWER(SUBSTITUTE(G111," ","+" )) &amp; "+"</f>
        <v/>
      </c>
    </row>
    <row r="112" hidden="1" outlineLevel="1">
      <c r="C112" s="13" t="n">
        <v>5</v>
      </c>
      <c r="D112" s="90" t="n"/>
      <c r="E112" s="91" t="n"/>
      <c r="F112" s="92" t="n"/>
      <c r="G112" s="90" t="n"/>
      <c r="H112" s="235">
        <f>IF(COUNTA(D112:G112)=COLUMNS(D112:G112), IFERROR('Technical Sheet'!G6, "-"), "-")</f>
        <v/>
      </c>
      <c r="I112" s="822">
        <f>IF(AND(D112&lt;&gt;"", E112&lt;&gt;"", F112&lt;&gt;"", G112&lt;&gt;"", H112&lt;&gt;""), "OK",
IF(AND(D112="", E112="", F112="", G112="", H112="-"), "",
"MISSING VALUE"
)
)</f>
        <v/>
      </c>
      <c r="J112" s="243">
        <f>IF(AND(D112&lt;&gt;"", E112&lt;&gt;"", F112&lt;&gt;"", G112&lt;&gt;""),
    IFERROR(HYPERLINK("https://www.openstreetmap.org/search?lat=" &amp; 'Technical Sheet'!E6 &amp; "&amp;lon=" &amp; 'Technical Sheet'!F6, "OpenStreetMap Link"),
    ""),
"")</f>
        <v/>
      </c>
      <c r="K112" s="1158">
        <f>LOWER(SUBSTITUTE(D112," ","+" )) &amp; "+" &amp; LOWER(SUBSTITUTE(E112," ","+" )) &amp; "+" &amp; LOWER(SUBSTITUTE(F112," ","+" )) &amp; "+" &amp; LOWER(SUBSTITUTE(G112," ","+" )) &amp; "+"</f>
        <v/>
      </c>
    </row>
    <row r="113" hidden="1" outlineLevel="1">
      <c r="C113" s="4" t="n">
        <v>6</v>
      </c>
      <c r="D113" s="90" t="n"/>
      <c r="E113" s="91" t="n"/>
      <c r="F113" s="92" t="n"/>
      <c r="G113" s="90" t="n"/>
      <c r="H113" s="235">
        <f>IF(COUNTA(D113:G113)=COLUMNS(D113:G113), IFERROR('Technical Sheet'!G7, "-"), "-")</f>
        <v/>
      </c>
      <c r="I113" s="822">
        <f>IF(AND(D113&lt;&gt;"", E113&lt;&gt;"", F113&lt;&gt;"", G113&lt;&gt;"", H113&lt;&gt;""), "OK",
IF(AND(D113="", E113="", F113="", G113="", H113="-"), "",
"MISSING VALUE"
)
)</f>
        <v/>
      </c>
      <c r="J113" s="243">
        <f>IF(AND(D113&lt;&gt;"", E113&lt;&gt;"", F113&lt;&gt;"", G113&lt;&gt;""),
    IFERROR(HYPERLINK("https://www.openstreetmap.org/search?lat=" &amp; 'Technical Sheet'!E7 &amp; "&amp;lon=" &amp; 'Technical Sheet'!F7, "OpenStreetMap Link"),
    ""),
"")</f>
        <v/>
      </c>
      <c r="K113" s="1158">
        <f>LOWER(SUBSTITUTE(D113," ","+" )) &amp; "+" &amp; LOWER(SUBSTITUTE(E113," ","+" )) &amp; "+" &amp; LOWER(SUBSTITUTE(F113," ","+" )) &amp; "+" &amp; LOWER(SUBSTITUTE(G113," ","+" )) &amp; "+"</f>
        <v/>
      </c>
    </row>
    <row r="114" hidden="1" outlineLevel="1">
      <c r="C114" s="4" t="n">
        <v>7</v>
      </c>
      <c r="D114" s="90" t="n"/>
      <c r="E114" s="91" t="n"/>
      <c r="F114" s="92" t="n"/>
      <c r="G114" s="90" t="n"/>
      <c r="H114" s="235">
        <f>IF(COUNTA(D114:G114)=COLUMNS(D114:G114), IFERROR('Technical Sheet'!G8, "-"), "-")</f>
        <v/>
      </c>
      <c r="I114" s="822">
        <f>IF(AND(D114&lt;&gt;"", E114&lt;&gt;"", F114&lt;&gt;"", G114&lt;&gt;"", H114&lt;&gt;""), "OK",
IF(AND(D114="", E114="", F114="", G114="", H114="-"), "",
"MISSING VALUE"
)
)</f>
        <v/>
      </c>
      <c r="J114" s="243">
        <f>IF(AND(D114&lt;&gt;"", E114&lt;&gt;"", F114&lt;&gt;"", G114&lt;&gt;""),
    IFERROR(HYPERLINK("https://www.openstreetmap.org/search?lat=" &amp; 'Technical Sheet'!E8 &amp; "&amp;lon=" &amp; 'Technical Sheet'!F8, "OpenStreetMap Link"),
    ""),
"")</f>
        <v/>
      </c>
      <c r="K114" s="1158">
        <f>LOWER(SUBSTITUTE(D114," ","+" )) &amp; "+" &amp; LOWER(SUBSTITUTE(E114," ","+" )) &amp; "+" &amp; LOWER(SUBSTITUTE(F114," ","+" )) &amp; "+" &amp; LOWER(SUBSTITUTE(G114," ","+" )) &amp; "+"</f>
        <v/>
      </c>
    </row>
    <row r="115" hidden="1" outlineLevel="1">
      <c r="C115" s="13" t="n">
        <v>8</v>
      </c>
      <c r="D115" s="90" t="n"/>
      <c r="E115" s="91" t="n"/>
      <c r="F115" s="92" t="n"/>
      <c r="G115" s="90" t="n"/>
      <c r="H115" s="235">
        <f>IF(COUNTA(D115:G115)=COLUMNS(D115:G115), IFERROR('Technical Sheet'!G9, "-"), "-")</f>
        <v/>
      </c>
      <c r="I115" s="822">
        <f>IF(AND(D115&lt;&gt;"", E115&lt;&gt;"", F115&lt;&gt;"", G115&lt;&gt;"", H115&lt;&gt;""), "OK",
IF(AND(D115="", E115="", F115="", G115="", H115="-"), "",
"MISSING VALUE"
)
)</f>
        <v/>
      </c>
      <c r="J115" s="243">
        <f>IF(AND(D115&lt;&gt;"", E115&lt;&gt;"", F115&lt;&gt;"", G115&lt;&gt;""),
    IFERROR(HYPERLINK("https://www.openstreetmap.org/search?lat=" &amp; 'Technical Sheet'!E9 &amp; "&amp;lon=" &amp; 'Technical Sheet'!F9, "OpenStreetMap Link"),
    ""),
"")</f>
        <v/>
      </c>
      <c r="K115" s="1158">
        <f>LOWER(SUBSTITUTE(D115," ","+" )) &amp; "+" &amp; LOWER(SUBSTITUTE(E115," ","+" )) &amp; "+" &amp; LOWER(SUBSTITUTE(F115," ","+" )) &amp; "+" &amp; LOWER(SUBSTITUTE(G115," ","+" )) &amp; "+"</f>
        <v/>
      </c>
    </row>
    <row r="116" hidden="1" outlineLevel="1">
      <c r="C116" s="4" t="n">
        <v>9</v>
      </c>
      <c r="D116" s="90" t="n"/>
      <c r="E116" s="91" t="n"/>
      <c r="F116" s="92" t="n"/>
      <c r="G116" s="90" t="n"/>
      <c r="H116" s="235">
        <f>IF(COUNTA(D116:G116)=COLUMNS(D116:G116), IFERROR('Technical Sheet'!G10, "-"), "-")</f>
        <v/>
      </c>
      <c r="I116" s="822">
        <f>IF(AND(D116&lt;&gt;"", E116&lt;&gt;"", F116&lt;&gt;"", G116&lt;&gt;"", H116&lt;&gt;""), "OK",
IF(AND(D116="", E116="", F116="", G116="", H116="-"), "",
"MISSING VALUE"
)
)</f>
        <v/>
      </c>
      <c r="J116" s="243">
        <f>IF(AND(D116&lt;&gt;"", E116&lt;&gt;"", F116&lt;&gt;"", G116&lt;&gt;""),
    IFERROR(HYPERLINK("https://www.openstreetmap.org/search?lat=" &amp; 'Technical Sheet'!E10 &amp; "&amp;lon=" &amp; 'Technical Sheet'!F10, "OpenStreetMap Link"),
    ""),
"")</f>
        <v/>
      </c>
      <c r="K116" s="1158">
        <f>LOWER(SUBSTITUTE(D116," ","+" )) &amp; "+" &amp; LOWER(SUBSTITUTE(E116," ","+" )) &amp; "+" &amp; LOWER(SUBSTITUTE(F116," ","+" )) &amp; "+" &amp; LOWER(SUBSTITUTE(G116," ","+" )) &amp; "+"</f>
        <v/>
      </c>
    </row>
    <row r="117" hidden="1" outlineLevel="1">
      <c r="C117" s="4" t="n">
        <v>10</v>
      </c>
      <c r="D117" s="90" t="n"/>
      <c r="E117" s="91" t="n"/>
      <c r="F117" s="92" t="n"/>
      <c r="G117" s="90" t="n"/>
      <c r="H117" s="235">
        <f>IF(COUNTA(D117:G117)=COLUMNS(D117:G117), IFERROR('Technical Sheet'!G11, "-"), "-")</f>
        <v/>
      </c>
      <c r="I117" s="822">
        <f>IF(AND(D117&lt;&gt;"", E117&lt;&gt;"", F117&lt;&gt;"", G117&lt;&gt;"", H117&lt;&gt;""), "OK",
IF(AND(D117="", E117="", F117="", G117="", H117="-"), "",
"MISSING VALUE"
)
)</f>
        <v/>
      </c>
      <c r="J117" s="243">
        <f>IF(AND(D117&lt;&gt;"", E117&lt;&gt;"", F117&lt;&gt;"", G117&lt;&gt;""),
    IFERROR(HYPERLINK("https://www.openstreetmap.org/search?lat=" &amp; 'Technical Sheet'!E11 &amp; "&amp;lon=" &amp; 'Technical Sheet'!F11, "OpenStreetMap Link"),
    ""),
"")</f>
        <v/>
      </c>
      <c r="K117" s="1158">
        <f>LOWER(SUBSTITUTE(D117," ","+" )) &amp; "+" &amp; LOWER(SUBSTITUTE(E117," ","+" )) &amp; "+" &amp; LOWER(SUBSTITUTE(F117," ","+" )) &amp; "+" &amp; LOWER(SUBSTITUTE(G117," ","+" )) &amp; "+"</f>
        <v/>
      </c>
    </row>
    <row r="118" hidden="1" outlineLevel="1">
      <c r="C118" s="13" t="n">
        <v>11</v>
      </c>
      <c r="D118" s="90" t="n"/>
      <c r="E118" s="91" t="n"/>
      <c r="F118" s="92" t="n"/>
      <c r="G118" s="90" t="n"/>
      <c r="H118" s="235">
        <f>IF(COUNTA(D118:G118)=COLUMNS(D118:G118), IFERROR('Technical Sheet'!G12, "-"), "-")</f>
        <v/>
      </c>
      <c r="I118" s="822">
        <f>IF(AND(D118&lt;&gt;"", E118&lt;&gt;"", F118&lt;&gt;"", G118&lt;&gt;"", H118&lt;&gt;""), "OK",
IF(AND(D118="", E118="", F118="", G118="", H118="-"), "",
"MISSING VALUE"
)
)</f>
        <v/>
      </c>
      <c r="J118" s="243">
        <f>IF(AND(D118&lt;&gt;"", E118&lt;&gt;"", F118&lt;&gt;"", G118&lt;&gt;""),
    IFERROR(HYPERLINK("https://www.openstreetmap.org/search?lat=" &amp; 'Technical Sheet'!E12 &amp; "&amp;lon=" &amp; 'Technical Sheet'!F12, "OpenStreetMap Link"),
    ""),
"")</f>
        <v/>
      </c>
      <c r="K118" s="1158">
        <f>LOWER(SUBSTITUTE(D118," ","+" )) &amp; "+" &amp; LOWER(SUBSTITUTE(E118," ","+" )) &amp; "+" &amp; LOWER(SUBSTITUTE(F118," ","+" )) &amp; "+" &amp; LOWER(SUBSTITUTE(G118," ","+" )) &amp; "+"</f>
        <v/>
      </c>
    </row>
    <row r="119" hidden="1" outlineLevel="1">
      <c r="C119" s="4" t="n">
        <v>12</v>
      </c>
      <c r="D119" s="90" t="n"/>
      <c r="E119" s="91" t="n"/>
      <c r="F119" s="92" t="n"/>
      <c r="G119" s="90" t="n"/>
      <c r="H119" s="235">
        <f>IF(COUNTA(D119:G119)=COLUMNS(D119:G119), IFERROR('Technical Sheet'!G13, "-"), "-")</f>
        <v/>
      </c>
      <c r="I119" s="822">
        <f>IF(AND(D119&lt;&gt;"", E119&lt;&gt;"", F119&lt;&gt;"", G119&lt;&gt;"", H119&lt;&gt;""), "OK",
IF(AND(D119="", E119="", F119="", G119="", H119="-"), "",
"MISSING VALUE"
)
)</f>
        <v/>
      </c>
      <c r="J119" s="243">
        <f>IF(AND(D119&lt;&gt;"", E119&lt;&gt;"", F119&lt;&gt;"", G119&lt;&gt;""),
    IFERROR(HYPERLINK("https://www.openstreetmap.org/search?lat=" &amp; 'Technical Sheet'!E13 &amp; "&amp;lon=" &amp; 'Technical Sheet'!F13, "OpenStreetMap Link"),
    ""),
"")</f>
        <v/>
      </c>
      <c r="K119" s="1158">
        <f>LOWER(SUBSTITUTE(D119," ","+" )) &amp; "+" &amp; LOWER(SUBSTITUTE(E119," ","+" )) &amp; "+" &amp; LOWER(SUBSTITUTE(F119," ","+" )) &amp; "+" &amp; LOWER(SUBSTITUTE(G119," ","+" )) &amp; "+"</f>
        <v/>
      </c>
    </row>
    <row r="120" hidden="1" outlineLevel="1">
      <c r="C120" s="4" t="n">
        <v>13</v>
      </c>
      <c r="D120" s="90" t="n"/>
      <c r="E120" s="91" t="n"/>
      <c r="F120" s="92" t="n"/>
      <c r="G120" s="90" t="n"/>
      <c r="H120" s="235">
        <f>IF(COUNTA(D120:G120)=COLUMNS(D120:G120), IFERROR('Technical Sheet'!G14, "-"), "-")</f>
        <v/>
      </c>
      <c r="I120" s="822">
        <f>IF(AND(D120&lt;&gt;"", E120&lt;&gt;"", F120&lt;&gt;"", G120&lt;&gt;"", H120&lt;&gt;""), "OK",
IF(AND(D120="", E120="", F120="", G120="", H120="-"), "",
"MISSING VALUE"
)
)</f>
        <v/>
      </c>
      <c r="J120" s="243">
        <f>IF(AND(D120&lt;&gt;"", E120&lt;&gt;"", F120&lt;&gt;"", G120&lt;&gt;""),
    IFERROR(HYPERLINK("https://www.openstreetmap.org/search?lat=" &amp; 'Technical Sheet'!E14 &amp; "&amp;lon=" &amp; 'Technical Sheet'!F14, "OpenStreetMap Link"),
    ""),
"")</f>
        <v/>
      </c>
      <c r="K120" s="1158">
        <f>LOWER(SUBSTITUTE(D120," ","+" )) &amp; "+" &amp; LOWER(SUBSTITUTE(E120," ","+" )) &amp; "+" &amp; LOWER(SUBSTITUTE(F120," ","+" )) &amp; "+" &amp; LOWER(SUBSTITUTE(G120," ","+" )) &amp; "+"</f>
        <v/>
      </c>
    </row>
    <row r="121" hidden="1" outlineLevel="1">
      <c r="C121" s="13" t="n">
        <v>14</v>
      </c>
      <c r="D121" s="90" t="n"/>
      <c r="E121" s="91" t="n"/>
      <c r="F121" s="92" t="n"/>
      <c r="G121" s="90" t="n"/>
      <c r="H121" s="235">
        <f>IF(COUNTA(D121:G121)=COLUMNS(D121:G121), IFERROR('Technical Sheet'!G15, "-"), "-")</f>
        <v/>
      </c>
      <c r="I121" s="822">
        <f>IF(AND(D121&lt;&gt;"", E121&lt;&gt;"", F121&lt;&gt;"", G121&lt;&gt;"", H121&lt;&gt;""), "OK",
IF(AND(D121="", E121="", F121="", G121="", H121="-"), "",
"MISSING VALUE"
)
)</f>
        <v/>
      </c>
      <c r="J121" s="243">
        <f>IF(AND(D121&lt;&gt;"", E121&lt;&gt;"", F121&lt;&gt;"", G121&lt;&gt;""),
    IFERROR(HYPERLINK("https://www.openstreetmap.org/search?lat=" &amp; 'Technical Sheet'!E15 &amp; "&amp;lon=" &amp; 'Technical Sheet'!F15, "OpenStreetMap Link"),
    ""),
"")</f>
        <v/>
      </c>
      <c r="K121" s="1158">
        <f>LOWER(SUBSTITUTE(D121," ","+" )) &amp; "+" &amp; LOWER(SUBSTITUTE(E121," ","+" )) &amp; "+" &amp; LOWER(SUBSTITUTE(F121," ","+" )) &amp; "+" &amp; LOWER(SUBSTITUTE(G121," ","+" )) &amp; "+"</f>
        <v/>
      </c>
    </row>
    <row r="122" hidden="1" outlineLevel="1">
      <c r="C122" s="4" t="n">
        <v>15</v>
      </c>
      <c r="D122" s="90" t="n"/>
      <c r="E122" s="91" t="n"/>
      <c r="F122" s="92" t="n"/>
      <c r="G122" s="90" t="n"/>
      <c r="H122" s="235">
        <f>IF(COUNTA(D122:G122)=COLUMNS(D122:G122), IFERROR('Technical Sheet'!G16, "-"), "-")</f>
        <v/>
      </c>
      <c r="I122" s="822">
        <f>IF(AND(D122&lt;&gt;"", E122&lt;&gt;"", F122&lt;&gt;"", G122&lt;&gt;"", H122&lt;&gt;""), "OK",
IF(AND(D122="", E122="", F122="", G122="", H122="-"), "",
"MISSING VALUE"
)
)</f>
        <v/>
      </c>
      <c r="J122" s="243">
        <f>IF(AND(D122&lt;&gt;"", E122&lt;&gt;"", F122&lt;&gt;"", G122&lt;&gt;""),
    IFERROR(HYPERLINK("https://www.openstreetmap.org/search?lat=" &amp; 'Technical Sheet'!E16 &amp; "&amp;lon=" &amp; 'Technical Sheet'!F16, "OpenStreetMap Link"),
    ""),
"")</f>
        <v/>
      </c>
      <c r="K122" s="1158">
        <f>LOWER(SUBSTITUTE(D122," ","+" )) &amp; "+" &amp; LOWER(SUBSTITUTE(E122," ","+" )) &amp; "+" &amp; LOWER(SUBSTITUTE(F122," ","+" )) &amp; "+" &amp; LOWER(SUBSTITUTE(G122," ","+" )) &amp; "+"</f>
        <v/>
      </c>
    </row>
    <row r="123" hidden="1" outlineLevel="1">
      <c r="C123" s="4" t="n">
        <v>16</v>
      </c>
      <c r="D123" s="90" t="n"/>
      <c r="E123" s="91" t="n"/>
      <c r="F123" s="92" t="n"/>
      <c r="G123" s="90" t="n"/>
      <c r="H123" s="235">
        <f>IF(COUNTA(D123:G123)=COLUMNS(D123:G123), IFERROR('Technical Sheet'!G17, "-"), "-")</f>
        <v/>
      </c>
      <c r="I123" s="822">
        <f>IF(AND(D123&lt;&gt;"", E123&lt;&gt;"", F123&lt;&gt;"", G123&lt;&gt;"", H123&lt;&gt;""), "OK",
IF(AND(D123="", E123="", F123="", G123="", H123="-"), "",
"MISSING VALUE"
)
)</f>
        <v/>
      </c>
      <c r="J123" s="243">
        <f>IF(AND(D123&lt;&gt;"", E123&lt;&gt;"", F123&lt;&gt;"", G123&lt;&gt;""),
    IFERROR(HYPERLINK("https://www.openstreetmap.org/search?lat=" &amp; 'Technical Sheet'!E17 &amp; "&amp;lon=" &amp; 'Technical Sheet'!F17, "OpenStreetMap Link"),
    ""),
"")</f>
        <v/>
      </c>
      <c r="K123" s="1158">
        <f>LOWER(SUBSTITUTE(D123," ","+" )) &amp; "+" &amp; LOWER(SUBSTITUTE(E123," ","+" )) &amp; "+" &amp; LOWER(SUBSTITUTE(F123," ","+" )) &amp; "+" &amp; LOWER(SUBSTITUTE(G123," ","+" )) &amp; "+"</f>
        <v/>
      </c>
    </row>
    <row r="124" hidden="1" outlineLevel="1">
      <c r="C124" s="13" t="n">
        <v>17</v>
      </c>
      <c r="D124" s="90" t="n"/>
      <c r="E124" s="91" t="n"/>
      <c r="F124" s="92" t="n"/>
      <c r="G124" s="90" t="n"/>
      <c r="H124" s="235">
        <f>IF(COUNTA(D124:G124)=COLUMNS(D124:G124), IFERROR('Technical Sheet'!G18, "-"), "-")</f>
        <v/>
      </c>
      <c r="I124" s="822">
        <f>IF(AND(D124&lt;&gt;"", E124&lt;&gt;"", F124&lt;&gt;"", G124&lt;&gt;"", H124&lt;&gt;""), "OK",
IF(AND(D124="", E124="", F124="", G124="", H124="-"), "",
"MISSING VALUE"
)
)</f>
        <v/>
      </c>
      <c r="J124" s="243">
        <f>IF(AND(D124&lt;&gt;"", E124&lt;&gt;"", F124&lt;&gt;"", G124&lt;&gt;""),
    IFERROR(HYPERLINK("https://www.openstreetmap.org/search?lat=" &amp; 'Technical Sheet'!E18 &amp; "&amp;lon=" &amp; 'Technical Sheet'!F18, "OpenStreetMap Link"),
    ""),
"")</f>
        <v/>
      </c>
      <c r="K124" s="1158">
        <f>LOWER(SUBSTITUTE(D124," ","+" )) &amp; "+" &amp; LOWER(SUBSTITUTE(E124," ","+" )) &amp; "+" &amp; LOWER(SUBSTITUTE(F124," ","+" )) &amp; "+" &amp; LOWER(SUBSTITUTE(G124," ","+" )) &amp; "+"</f>
        <v/>
      </c>
    </row>
    <row r="125" hidden="1" outlineLevel="1">
      <c r="C125" s="4" t="n">
        <v>18</v>
      </c>
      <c r="D125" s="90" t="n"/>
      <c r="E125" s="91" t="n"/>
      <c r="F125" s="92" t="n"/>
      <c r="G125" s="90" t="n"/>
      <c r="H125" s="235">
        <f>IF(COUNTA(D125:G125)=COLUMNS(D125:G125), IFERROR('Technical Sheet'!G19, "-"), "-")</f>
        <v/>
      </c>
      <c r="I125" s="822">
        <f>IF(AND(D125&lt;&gt;"", E125&lt;&gt;"", F125&lt;&gt;"", G125&lt;&gt;"", H125&lt;&gt;""), "OK",
IF(AND(D125="", E125="", F125="", G125="", H125="-"), "",
"MISSING VALUE"
)
)</f>
        <v/>
      </c>
      <c r="J125" s="243">
        <f>IF(AND(D125&lt;&gt;"", E125&lt;&gt;"", F125&lt;&gt;"", G125&lt;&gt;""),
    IFERROR(HYPERLINK("https://www.openstreetmap.org/search?lat=" &amp; 'Technical Sheet'!E19 &amp; "&amp;lon=" &amp; 'Technical Sheet'!F19, "OpenStreetMap Link"),
    ""),
"")</f>
        <v/>
      </c>
      <c r="K125" s="1158">
        <f>LOWER(SUBSTITUTE(D125," ","+" )) &amp; "+" &amp; LOWER(SUBSTITUTE(E125," ","+" )) &amp; "+" &amp; LOWER(SUBSTITUTE(F125," ","+" )) &amp; "+" &amp; LOWER(SUBSTITUTE(G125," ","+" )) &amp; "+"</f>
        <v/>
      </c>
    </row>
    <row r="126" hidden="1" outlineLevel="1">
      <c r="C126" s="4" t="n">
        <v>19</v>
      </c>
      <c r="D126" s="90" t="n"/>
      <c r="E126" s="91" t="n"/>
      <c r="F126" s="92" t="n"/>
      <c r="G126" s="90" t="n"/>
      <c r="H126" s="235">
        <f>IF(COUNTA(D126:G126)=COLUMNS(D126:G126), IFERROR('Technical Sheet'!G20, "-"), "-")</f>
        <v/>
      </c>
      <c r="I126" s="822">
        <f>IF(AND(D126&lt;&gt;"", E126&lt;&gt;"", F126&lt;&gt;"", G126&lt;&gt;"", H126&lt;&gt;""), "OK",
IF(AND(D126="", E126="", F126="", G126="", H126="-"), "",
"MISSING VALUE"
)
)</f>
        <v/>
      </c>
      <c r="J126" s="243">
        <f>IF(AND(D126&lt;&gt;"", E126&lt;&gt;"", F126&lt;&gt;"", G126&lt;&gt;""),
    IFERROR(HYPERLINK("https://www.openstreetmap.org/search?lat=" &amp; 'Technical Sheet'!E20 &amp; "&amp;lon=" &amp; 'Technical Sheet'!F20, "OpenStreetMap Link"),
    ""),
"")</f>
        <v/>
      </c>
      <c r="K126" s="1158">
        <f>LOWER(SUBSTITUTE(D126," ","+" )) &amp; "+" &amp; LOWER(SUBSTITUTE(E126," ","+" )) &amp; "+" &amp; LOWER(SUBSTITUTE(F126," ","+" )) &amp; "+" &amp; LOWER(SUBSTITUTE(G126," ","+" )) &amp; "+"</f>
        <v/>
      </c>
    </row>
    <row r="127" hidden="1" outlineLevel="1">
      <c r="C127" s="13" t="n">
        <v>20</v>
      </c>
      <c r="D127" s="90" t="n"/>
      <c r="E127" s="91" t="n"/>
      <c r="F127" s="92" t="n"/>
      <c r="G127" s="90" t="n"/>
      <c r="H127" s="235">
        <f>IF(COUNTA(D127:G127)=COLUMNS(D127:G127), IFERROR('Technical Sheet'!G21, "-"), "-")</f>
        <v/>
      </c>
      <c r="I127" s="822">
        <f>IF(AND(D127&lt;&gt;"", E127&lt;&gt;"", F127&lt;&gt;"", G127&lt;&gt;"", H127&lt;&gt;""), "OK",
IF(AND(D127="", E127="", F127="", G127="", H127="-"), "",
"MISSING VALUE"
)
)</f>
        <v/>
      </c>
      <c r="J127" s="243">
        <f>IF(AND(D127&lt;&gt;"", E127&lt;&gt;"", F127&lt;&gt;"", G127&lt;&gt;""),
    IFERROR(HYPERLINK("https://www.openstreetmap.org/search?lat=" &amp; 'Technical Sheet'!E21 &amp; "&amp;lon=" &amp; 'Technical Sheet'!F21, "OpenStreetMap Link"),
    ""),
"")</f>
        <v/>
      </c>
      <c r="K127" s="1158">
        <f>LOWER(SUBSTITUTE(D127," ","+" )) &amp; "+" &amp; LOWER(SUBSTITUTE(E127," ","+" )) &amp; "+" &amp; LOWER(SUBSTITUTE(F127," ","+" )) &amp; "+" &amp; LOWER(SUBSTITUTE(G127," ","+" )) &amp; "+"</f>
        <v/>
      </c>
    </row>
    <row r="128" hidden="1" outlineLevel="1">
      <c r="C128" s="4" t="n">
        <v>21</v>
      </c>
      <c r="D128" s="90" t="n"/>
      <c r="E128" s="91" t="n"/>
      <c r="F128" s="92" t="n"/>
      <c r="G128" s="90" t="n"/>
      <c r="H128" s="235">
        <f>IF(COUNTA(D128:G128)=COLUMNS(D128:G128), IFERROR('Technical Sheet'!G22, "-"), "-")</f>
        <v/>
      </c>
      <c r="I128" s="822">
        <f>IF(AND(D128&lt;&gt;"", E128&lt;&gt;"", F128&lt;&gt;"", G128&lt;&gt;"", H128&lt;&gt;""), "OK",
IF(AND(D128="", E128="", F128="", G128="", H128="-"), "",
"MISSING VALUE"
)
)</f>
        <v/>
      </c>
      <c r="J128" s="243">
        <f>IF(AND(D128&lt;&gt;"", E128&lt;&gt;"", F128&lt;&gt;"", G128&lt;&gt;""),
    IFERROR(HYPERLINK("https://www.openstreetmap.org/search?lat=" &amp; 'Technical Sheet'!E22 &amp; "&amp;lon=" &amp; 'Technical Sheet'!F22, "OpenStreetMap Link"),
    ""),
"")</f>
        <v/>
      </c>
      <c r="K128" s="1158">
        <f>LOWER(SUBSTITUTE(D128," ","+" )) &amp; "+" &amp; LOWER(SUBSTITUTE(E128," ","+" )) &amp; "+" &amp; LOWER(SUBSTITUTE(F128," ","+" )) &amp; "+" &amp; LOWER(SUBSTITUTE(G128," ","+" )) &amp; "+"</f>
        <v/>
      </c>
    </row>
    <row r="129" hidden="1" outlineLevel="1">
      <c r="C129" s="4" t="n">
        <v>22</v>
      </c>
      <c r="D129" s="90" t="n"/>
      <c r="E129" s="91" t="n"/>
      <c r="F129" s="92" t="n"/>
      <c r="G129" s="90" t="n"/>
      <c r="H129" s="235">
        <f>IF(COUNTA(D129:G129)=COLUMNS(D129:G129), IFERROR('Technical Sheet'!G23, "-"), "-")</f>
        <v/>
      </c>
      <c r="I129" s="822">
        <f>IF(AND(D129&lt;&gt;"", E129&lt;&gt;"", F129&lt;&gt;"", G129&lt;&gt;"", H129&lt;&gt;""), "OK",
IF(AND(D129="", E129="", F129="", G129="", H129="-"), "",
"MISSING VALUE"
)
)</f>
        <v/>
      </c>
      <c r="J129" s="243">
        <f>IF(AND(D129&lt;&gt;"", E129&lt;&gt;"", F129&lt;&gt;"", G129&lt;&gt;""),
    IFERROR(HYPERLINK("https://www.openstreetmap.org/search?lat=" &amp; 'Technical Sheet'!E23 &amp; "&amp;lon=" &amp; 'Technical Sheet'!F23, "OpenStreetMap Link"),
    ""),
"")</f>
        <v/>
      </c>
      <c r="K129" s="1158">
        <f>LOWER(SUBSTITUTE(D129," ","+" )) &amp; "+" &amp; LOWER(SUBSTITUTE(E129," ","+" )) &amp; "+" &amp; LOWER(SUBSTITUTE(F129," ","+" )) &amp; "+" &amp; LOWER(SUBSTITUTE(G129," ","+" )) &amp; "+"</f>
        <v/>
      </c>
    </row>
    <row r="130" hidden="1" outlineLevel="1">
      <c r="C130" s="13" t="n">
        <v>23</v>
      </c>
      <c r="D130" s="90" t="n"/>
      <c r="E130" s="91" t="n"/>
      <c r="F130" s="92" t="n"/>
      <c r="G130" s="90" t="n"/>
      <c r="H130" s="235">
        <f>IF(COUNTA(D130:G130)=COLUMNS(D130:G130), IFERROR('Technical Sheet'!G24, "-"), "-")</f>
        <v/>
      </c>
      <c r="I130" s="822">
        <f>IF(AND(D130&lt;&gt;"", E130&lt;&gt;"", F130&lt;&gt;"", G130&lt;&gt;"", H130&lt;&gt;""), "OK",
IF(AND(D130="", E130="", F130="", G130="", H130="-"), "",
"MISSING VALUE"
)
)</f>
        <v/>
      </c>
      <c r="J130" s="243">
        <f>IF(AND(D130&lt;&gt;"", E130&lt;&gt;"", F130&lt;&gt;"", G130&lt;&gt;""),
    IFERROR(HYPERLINK("https://www.openstreetmap.org/search?lat=" &amp; 'Technical Sheet'!E24 &amp; "&amp;lon=" &amp; 'Technical Sheet'!F24, "OpenStreetMap Link"),
    ""),
"")</f>
        <v/>
      </c>
      <c r="K130" s="1158">
        <f>LOWER(SUBSTITUTE(D130," ","+" )) &amp; "+" &amp; LOWER(SUBSTITUTE(E130," ","+" )) &amp; "+" &amp; LOWER(SUBSTITUTE(F130," ","+" )) &amp; "+" &amp; LOWER(SUBSTITUTE(G130," ","+" )) &amp; "+"</f>
        <v/>
      </c>
    </row>
    <row r="131" hidden="1" outlineLevel="1">
      <c r="C131" s="69" t="n">
        <v>24</v>
      </c>
      <c r="D131" s="99" t="n"/>
      <c r="E131" s="100" t="n"/>
      <c r="F131" s="101" t="n"/>
      <c r="G131" s="99" t="n"/>
      <c r="H131" s="235">
        <f>IF(COUNTA(D131:G131)=COLUMNS(D131:G131), IFERROR('Technical Sheet'!G25, "-"), "-")</f>
        <v/>
      </c>
      <c r="I131" s="822">
        <f>IF(AND(D131&lt;&gt;"", E131&lt;&gt;"", F131&lt;&gt;"", G131&lt;&gt;"", H131&lt;&gt;""), "OK",
IF(AND(D131="", E131="", F131="", G131="", H131="-"), "",
"MISSING VALUE"
)
)</f>
        <v/>
      </c>
      <c r="J131" s="243">
        <f>IF(AND(D131&lt;&gt;"", E131&lt;&gt;"", F131&lt;&gt;"", G131&lt;&gt;""),
    IFERROR(HYPERLINK("https://www.openstreetmap.org/search?lat=" &amp; 'Technical Sheet'!E25 &amp; "&amp;lon=" &amp; 'Technical Sheet'!F25, "OpenStreetMap Link"),
    ""),
"")</f>
        <v/>
      </c>
      <c r="K131" s="1158">
        <f>LOWER(SUBSTITUTE(D131," ","+" )) &amp; "+" &amp; LOWER(SUBSTITUTE(E131," ","+" )) &amp; "+" &amp; LOWER(SUBSTITUTE(F131," ","+" )) &amp; "+" &amp; LOWER(SUBSTITUTE(G131," ","+" )) &amp; "+"</f>
        <v/>
      </c>
    </row>
    <row r="132" hidden="1" outlineLevel="1" ht="15" customHeight="1" thickBot="1">
      <c r="C132" s="5" t="n">
        <v>25</v>
      </c>
      <c r="D132" s="96" t="n"/>
      <c r="E132" s="97" t="n"/>
      <c r="F132" s="98" t="n"/>
      <c r="G132" s="96" t="n"/>
      <c r="H132" s="236">
        <f>IF(COUNTA(D132:G132)=COLUMNS(D132:G132), IFERROR('Technical Sheet'!G26, "-"), "-")</f>
        <v/>
      </c>
      <c r="I132" s="822">
        <f>IF(AND(D132&lt;&gt;"", E132&lt;&gt;"", F132&lt;&gt;"", G132&lt;&gt;"", H132&lt;&gt;""), "OK",
IF(AND(D132="", E132="", F132="", G132="", H132="-"), "",
"MISSING VALUE"
)
)</f>
        <v/>
      </c>
      <c r="J132" s="243">
        <f>IF(AND(D132&lt;&gt;"", E132&lt;&gt;"", F132&lt;&gt;"", G132&lt;&gt;""),
    IFERROR(HYPERLINK("https://www.openstreetmap.org/search?lat=" &amp; 'Technical Sheet'!E26 &amp; "&amp;lon=" &amp; 'Technical Sheet'!F26, "OpenStreetMap Link"),
    ""),
"")</f>
        <v/>
      </c>
      <c r="K132" s="1158">
        <f>LOWER(SUBSTITUTE(D132," ","+" )) &amp; "+" &amp; LOWER(SUBSTITUTE(E132," ","+" )) &amp; "+" &amp; LOWER(SUBSTITUTE(F132," ","+" )) &amp; "+" &amp; LOWER(SUBSTITUTE(G132," ","+" )) &amp; "+"</f>
        <v/>
      </c>
    </row>
    <row r="133" collapsed="1" ht="15" customHeight="1" thickBot="1"/>
    <row r="134" ht="38.1" customHeight="1">
      <c r="C134" s="820">
        <f> "B2 – Practices, policies and future initiatives for transitioning towards a more sustainable economy " &amp; template_reporting_period_display &amp; " [If applicable]"</f>
        <v/>
      </c>
      <c r="D134" s="1134" t="n"/>
      <c r="E134" s="1134" t="n"/>
      <c r="F134" s="1134" t="n"/>
      <c r="G134" s="1134" t="n"/>
      <c r="H134" s="1134" t="n"/>
      <c r="I134" s="1134" t="n"/>
      <c r="J134" s="1134" t="n"/>
      <c r="K134" s="1134" t="n"/>
      <c r="L134" s="1134" t="n"/>
      <c r="M134" s="1134" t="n"/>
      <c r="N134" s="1134" t="n"/>
      <c r="O134" s="1141" t="n"/>
    </row>
    <row r="135" customFormat="1" s="10">
      <c r="C135" s="679" t="inlineStr">
        <is>
          <t>26-28</t>
        </is>
      </c>
      <c r="D135" s="1121" t="n"/>
      <c r="E135" s="1121" t="n"/>
      <c r="F135" s="1121" t="n"/>
      <c r="G135" s="1121" t="n"/>
      <c r="H135" s="1121" t="n"/>
      <c r="I135" s="1121" t="n"/>
      <c r="J135" s="1121" t="n"/>
      <c r="K135" s="1121" t="n"/>
      <c r="L135" s="1121" t="n"/>
      <c r="M135" s="1121" t="n"/>
      <c r="N135" s="1121" t="n"/>
      <c r="O135" s="1146" t="n"/>
    </row>
    <row r="136">
      <c r="C136" s="770" t="inlineStr">
        <is>
          <t>78-80</t>
        </is>
      </c>
      <c r="D136" s="1121" t="n"/>
      <c r="E136" s="1121" t="n"/>
      <c r="F136" s="1121" t="n"/>
      <c r="G136" s="1121" t="n"/>
      <c r="H136" s="1121" t="n"/>
      <c r="I136" s="1121" t="n"/>
      <c r="J136" s="1121" t="n"/>
      <c r="K136" s="1121" t="n"/>
      <c r="L136" s="1121" t="n"/>
      <c r="M136" s="1121" t="n"/>
      <c r="N136" s="1121" t="n"/>
      <c r="O136" s="1146" t="n"/>
    </row>
    <row r="137">
      <c r="C137" s="500" t="inlineStr">
        <is>
          <t>Has the undertaking put in place specific practices, policies and/or future initiatives for transitioning towards a more sustainabile economy?</t>
        </is>
      </c>
      <c r="D137" s="597" t="inlineStr">
        <is>
          <t>Sustainability issues addressed by a practice, policy and/or future initiatives that the undertaking has put in place</t>
        </is>
      </c>
      <c r="E137" s="1121" t="n"/>
      <c r="F137" s="1121" t="n"/>
      <c r="G137" s="1121" t="n"/>
      <c r="H137" s="1121" t="n"/>
      <c r="I137" s="1121" t="n"/>
      <c r="J137" s="1121" t="n"/>
      <c r="K137" s="1121" t="n"/>
      <c r="L137" s="1121" t="n"/>
      <c r="M137" s="251" t="n"/>
      <c r="N137" s="597" t="inlineStr">
        <is>
          <t>Undertaking has a practice, policy and/or future initiative that is publicly available</t>
        </is>
      </c>
      <c r="O137" s="1159" t="inlineStr">
        <is>
          <t>Undertaking has set a target which is related to a policy</t>
        </is>
      </c>
    </row>
    <row r="138" ht="41.4" customHeight="1">
      <c r="C138" s="1157" t="n"/>
      <c r="D138" s="597" t="inlineStr">
        <is>
          <t>Climate change</t>
        </is>
      </c>
      <c r="E138" s="597" t="inlineStr">
        <is>
          <t>Pollution</t>
        </is>
      </c>
      <c r="F138" s="597" t="inlineStr">
        <is>
          <t>Water and marine resources</t>
        </is>
      </c>
      <c r="G138" s="597" t="inlineStr">
        <is>
          <t>Biodiversity and ecosystems</t>
        </is>
      </c>
      <c r="H138" s="597" t="inlineStr">
        <is>
          <t>Circular economy</t>
        </is>
      </c>
      <c r="I138" s="597" t="inlineStr">
        <is>
          <t>Own workforce</t>
        </is>
      </c>
      <c r="J138" s="597" t="inlineStr">
        <is>
          <t>Workers in the value chain</t>
        </is>
      </c>
      <c r="K138" s="597" t="inlineStr">
        <is>
          <t>Affected communities</t>
        </is>
      </c>
      <c r="L138" s="597" t="inlineStr">
        <is>
          <t>Consumers and end-users</t>
        </is>
      </c>
      <c r="M138" s="597" t="inlineStr">
        <is>
          <t>Business conduct</t>
        </is>
      </c>
      <c r="N138" s="3" t="n"/>
      <c r="O138" s="1160" t="n"/>
    </row>
    <row r="139" ht="15" customHeight="1" thickBot="1">
      <c r="C139" s="234" t="b">
        <v>0</v>
      </c>
      <c r="D139" s="233" t="b">
        <v>0</v>
      </c>
      <c r="E139" s="231" t="b">
        <v>0</v>
      </c>
      <c r="F139" s="231" t="b">
        <v>0</v>
      </c>
      <c r="G139" s="231" t="b">
        <v>0</v>
      </c>
      <c r="H139" s="231" t="b">
        <v>0</v>
      </c>
      <c r="I139" s="231" t="b">
        <v>0</v>
      </c>
      <c r="J139" s="231" t="b">
        <v>0</v>
      </c>
      <c r="K139" s="231" t="b">
        <v>0</v>
      </c>
      <c r="L139" s="231" t="b">
        <v>0</v>
      </c>
      <c r="M139" s="231" t="b">
        <v>0</v>
      </c>
      <c r="N139" s="231" t="b">
        <v>0</v>
      </c>
      <c r="O139" s="232" t="b">
        <v>0</v>
      </c>
      <c r="P139" s="672">
        <f>IF(C139=TRUE, IF(COUNTIF(D139:M139, TRUE)&gt;0, "OK", "MISSING VALUE"), "")</f>
        <v/>
      </c>
    </row>
    <row r="140" ht="57.45" customHeight="1" thickBot="1"/>
    <row r="141">
      <c r="C141" s="513">
        <f> "B2 - Cooperative specific disclosures " &amp; template_reporting_period_display &amp; " [If applicable]"</f>
        <v/>
      </c>
      <c r="D141" s="1135" t="n"/>
    </row>
    <row r="142">
      <c r="C142" s="470" t="n">
        <v>79</v>
      </c>
      <c r="D142" s="251" t="n"/>
    </row>
    <row r="143" ht="28.8" customHeight="1">
      <c r="C143" s="314" t="inlineStr">
        <is>
          <t>Effective participation of workers, users or other interested parties or communities in governance</t>
        </is>
      </c>
      <c r="D143" s="350" t="n"/>
      <c r="E143" s="672">
        <f>IF(AND(D143&lt;&gt;"",UndertakingsLegalForm="cooperative"),"OK","")</f>
        <v/>
      </c>
    </row>
    <row r="144" ht="43.2" customHeight="1">
      <c r="C144" s="314" t="inlineStr">
        <is>
          <t>Financial investment in the capital or assets of social economy entities referred to in the Council Recommendation of 29 September 2023 (excluding donations and contributions)</t>
        </is>
      </c>
      <c r="D144" s="351" t="n"/>
      <c r="E144" s="672">
        <f>IF(AND(D144&lt;&gt;"",UndertakingsLegalForm="cooperative"),"OK","")</f>
        <v/>
      </c>
    </row>
    <row r="145" ht="57.45" customHeight="1" thickBot="1">
      <c r="C145" s="136" t="inlineStr">
        <is>
          <t>Any limits to the distribution of profits connected to the mutualistic nature or to the nature of the activities consisting in services of general economic interest (SGEI)</t>
        </is>
      </c>
      <c r="D145" s="352" t="n"/>
      <c r="E145" s="672">
        <f>IF(AND(D145&lt;&gt;"",UndertakingsLegalForm="cooperative"),"OK","")</f>
        <v/>
      </c>
    </row>
    <row r="146" ht="49.8" customHeight="1" thickBot="1"/>
    <row r="147">
      <c r="C147" s="1161">
        <f>"C2 – Description of practices, policies and future initiatives for transitioning towards a more sustainable economy " &amp; template_reporting_period_display &amp; " [If applicable linked with B2]"</f>
        <v/>
      </c>
      <c r="D147" s="1134" t="n"/>
      <c r="E147" s="1134" t="n"/>
      <c r="F147" s="1134" t="n"/>
      <c r="G147" s="1141" t="n"/>
    </row>
    <row r="148" ht="37.8" customHeight="1">
      <c r="A148" s="625" t="n">
        <v>48</v>
      </c>
      <c r="B148" s="552" t="n">
        <v>213</v>
      </c>
      <c r="C148" s="490" t="inlineStr">
        <is>
          <t>Description of a practice, policy and/or future inititiatve towards a more sustainable future (In case the practice/ policy/ future initiative covers suppliers or clients, the undertaking shall mention it)</t>
        </is>
      </c>
      <c r="D148" s="251" t="n"/>
      <c r="E148" s="1162" t="n"/>
      <c r="F148" s="1150" t="n"/>
      <c r="G148" s="1151" t="n"/>
      <c r="H148" s="672">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c r="A149" s="286" t="inlineStr">
        <is>
          <t>N/A</t>
        </is>
      </c>
      <c r="B149" s="552" t="n">
        <v>213</v>
      </c>
      <c r="C149" s="490" t="inlineStr">
        <is>
          <t>Description of target related to a policy</t>
        </is>
      </c>
      <c r="D149" s="251" t="n"/>
      <c r="E149" s="1162" t="n"/>
      <c r="F149" s="1150" t="n"/>
      <c r="G149" s="1151" t="n"/>
      <c r="H149" s="672">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ht="15" customHeight="1" thickBot="1">
      <c r="A150" s="625" t="n">
        <v>49</v>
      </c>
      <c r="B150" s="552" t="n">
        <v>213</v>
      </c>
      <c r="C150" s="479" t="inlineStr">
        <is>
          <t>Most senior level accountable for implementing practices, policies and/or future initiatives (if any)</t>
        </is>
      </c>
      <c r="D150" s="1139" t="n"/>
      <c r="E150" s="1163" t="n"/>
      <c r="F150" s="1153" t="n"/>
      <c r="G150" s="1154" t="n"/>
      <c r="H150" s="672">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ht="14.55" customHeight="1"/>
    <row r="152" ht="14.55" customHeight="1" thickBot="1"/>
    <row r="153" ht="14.85" customHeight="1">
      <c r="C153" s="1161">
        <f> "C1 – Strategy: Business Model and Sustainability – Related Initiatives " &amp; template_reporting_period_display &amp; " [Always to be reported]"</f>
        <v/>
      </c>
      <c r="D153" s="1134" t="n"/>
      <c r="E153" s="1134" t="n"/>
      <c r="F153" s="1134" t="n"/>
      <c r="G153" s="1141" t="n"/>
    </row>
    <row r="154">
      <c r="A154" s="625" t="inlineStr">
        <is>
          <t>47(a)</t>
        </is>
      </c>
      <c r="B154" s="285" t="inlineStr">
        <is>
          <t>N/A</t>
        </is>
      </c>
      <c r="C154" s="589" t="inlineStr">
        <is>
          <t>Description of significant groups of products and/or services offered</t>
        </is>
      </c>
      <c r="D154" s="251" t="n"/>
      <c r="E154" s="580" t="n"/>
      <c r="F154" s="1150" t="n"/>
      <c r="G154" s="1151" t="n"/>
      <c r="H154" s="672">
        <f>IF(AND($E$32="Option B (Basic Module and Comprehensive Module)", E154=""), "MISSING VALUE",
   IF(AND($E$32="Option A (Basic Module only)", E154&lt;&gt;""), "OK",
   IF(AND($E$32="Option B (Basic Module and Comprehensive Module)", E154&lt;&gt;""), "OK", "")))</f>
        <v/>
      </c>
    </row>
    <row r="155">
      <c r="A155" s="625" t="inlineStr">
        <is>
          <t>47(b)</t>
        </is>
      </c>
      <c r="B155" s="285" t="inlineStr">
        <is>
          <t>N/A</t>
        </is>
      </c>
      <c r="C155" s="589" t="inlineStr">
        <is>
          <t>Description of significant market(s) the undertaking operates in (e.g. B2B, wholesale, retail, countries)</t>
        </is>
      </c>
      <c r="D155" s="251" t="n"/>
      <c r="E155" s="579" t="n"/>
      <c r="F155" s="1150" t="n"/>
      <c r="G155" s="1136" t="n"/>
      <c r="H155" s="672">
        <f>IF(AND($E$32="Option B (Basic Module and Comprehensive Module)", E155=""), "MISSING VALUE",
   IF(AND($E$32="Option A (Basic Module only)", E155&lt;&gt;""), "OK",
   IF(AND($E$32="Option B (Basic Module and Comprehensive Module)", E155&lt;&gt;""), "OK", "")))</f>
        <v/>
      </c>
    </row>
    <row r="156" ht="15" customHeight="1" thickBot="1">
      <c r="A156" s="625" t="inlineStr">
        <is>
          <t>47(c)</t>
        </is>
      </c>
      <c r="B156" s="552" t="n">
        <v>212</v>
      </c>
      <c r="C156" s="585" t="inlineStr">
        <is>
          <t>Description of main business relationships (e.g. key suppliers, customers distribution channels and consumers)</t>
        </is>
      </c>
      <c r="D156" s="1139" t="n"/>
      <c r="E156" s="581" t="n"/>
      <c r="F156" s="1153" t="n"/>
      <c r="G156" s="1137" t="n"/>
      <c r="H156" s="672">
        <f>IF(AND($E$32="Option B (Basic Module and Comprehensive Module)", E156=""), "MISSING VALUE",
   IF(AND($E$32="Option A (Basic Module only)", E156&lt;&gt;""), "OK",
   IF(AND($E$32="Option B (Basic Module and Comprehensive Module)", E156&lt;&gt;""), "OK", "")))</f>
        <v/>
      </c>
    </row>
    <row r="157" ht="27" customHeight="1" thickBot="1"/>
    <row r="158">
      <c r="C158" s="1164">
        <f> "C1 – Strategy: Business Model and Sustainability – Related Initiatives " &amp; template_reporting_period_display &amp; " [If applicable]"</f>
        <v/>
      </c>
      <c r="D158" s="14" t="n"/>
      <c r="E158" s="14" t="n"/>
      <c r="F158" s="14" t="n"/>
      <c r="G158" s="1148" t="n"/>
    </row>
    <row r="159">
      <c r="C159" s="472" t="inlineStr">
        <is>
          <t>Has the strategy key elements that relate to or affect sustainability issues?</t>
        </is>
      </c>
      <c r="D159" s="251" t="n"/>
      <c r="E159" s="474" t="b">
        <v>0</v>
      </c>
      <c r="F159" s="1150" t="n"/>
      <c r="G159" s="1136" t="n"/>
    </row>
    <row r="160" ht="15" customHeight="1" thickBot="1">
      <c r="A160" s="625" t="inlineStr">
        <is>
          <t>47(d)</t>
        </is>
      </c>
      <c r="B160" s="285" t="inlineStr">
        <is>
          <t>N/A</t>
        </is>
      </c>
      <c r="C160" s="479" t="inlineStr">
        <is>
          <t>Description of those key elements in the strategy that relate or affect sustainability issues</t>
        </is>
      </c>
      <c r="D160" s="1139" t="n"/>
      <c r="E160" s="583" t="n"/>
      <c r="F160" s="1153" t="n"/>
      <c r="G160" s="1137" t="n"/>
      <c r="H160" s="672">
        <f>IF(AND($E$32="Option B (Basic Module and Comprehensive Module)", E160="",E159=TRUE), "MISSING VALUE",
   IF(AND($E$32="Option A (Basic Module only)", E160&lt;&gt;"",E159=TRUE), "OK",
   IF(AND($E$32="Option B (Basic Module and Comprehensive Module)", E160&lt;&gt;"",E159=TRUE), "OK", "")))</f>
        <v/>
      </c>
    </row>
    <row r="161" ht="15" customHeight="1" thickBot="1"/>
    <row r="162" ht="14.85" customHeight="1">
      <c r="C162" s="1165">
        <f> "Disclosure of any other general and/or entity specific information on the reporting period " &amp; template_reporting_period_display &amp; " [May (optional)] "</f>
        <v/>
      </c>
      <c r="D162" s="14" t="n"/>
      <c r="E162" s="14" t="n"/>
      <c r="F162" s="14" t="n"/>
      <c r="G162" s="14" t="n"/>
      <c r="H162" s="1148" t="n"/>
      <c r="I162" s="10" t="n"/>
      <c r="J162" s="10" t="n"/>
      <c r="K162" s="10" t="n"/>
      <c r="L162" s="10" t="n"/>
      <c r="M162" s="10" t="n"/>
      <c r="N162" s="10" t="n"/>
      <c r="O162" s="10" t="n"/>
    </row>
    <row r="163" ht="14.85" customHeight="1">
      <c r="B163" s="287" t="n"/>
      <c r="C163" s="1048" t="n">
        <v>10</v>
      </c>
      <c r="D163" s="1130" t="n"/>
      <c r="E163" s="1130" t="n"/>
      <c r="F163" s="1130" t="n"/>
      <c r="G163" s="1130" t="n"/>
      <c r="H163" s="1166" t="n"/>
      <c r="I163" s="10" t="n"/>
      <c r="J163" s="10" t="n"/>
      <c r="K163" s="10" t="n"/>
      <c r="L163" s="10" t="n"/>
      <c r="M163" s="10" t="n"/>
      <c r="N163" s="10" t="n"/>
      <c r="O163" s="10" t="n"/>
    </row>
    <row r="164" ht="15" customHeight="1" thickBot="1">
      <c r="C164" s="567" t="n"/>
      <c r="D164" s="1153" t="n"/>
      <c r="E164" s="1153" t="n"/>
      <c r="F164" s="1153" t="n"/>
      <c r="G164" s="1153" t="n"/>
      <c r="H164" s="1153" t="n"/>
      <c r="I164" s="891">
        <f>IF(C164&lt;&gt;"", "OK", "")</f>
        <v/>
      </c>
    </row>
  </sheetData>
  <sheetProtection selectLockedCells="0" selectUnlockedCells="0" algorithmName="SHA-512" sheet="1" objects="0" insertRows="0" insertHyperlinks="1" autoFilter="1" scenarios="0" formatColumns="0" deleteColumns="1" insertColumns="1" pivotTables="1" deleteRows="1" formatCells="1" saltValue="wd/tz9/y2oQv6s1p39BF+w==" formatRows="0" sort="1" spinCount="100000" hashValue="T4mC3O4KWjbFK1fBF3m5WOizC+V3vSiQ/hjZtorMGBW9lbTHqcD/htDAoJfCbhRI0OzwRaH3gwZbcl/k4nbV5A=="/>
  <mergeCells count="83">
    <mergeCell ref="C103:H103"/>
    <mergeCell ref="C62:D62"/>
    <mergeCell ref="B43:B44"/>
    <mergeCell ref="C137:C138"/>
    <mergeCell ref="C31:E31"/>
    <mergeCell ref="C64:D64"/>
    <mergeCell ref="D6:E6"/>
    <mergeCell ref="C147:G147"/>
    <mergeCell ref="C136:O136"/>
    <mergeCell ref="D13:E13"/>
    <mergeCell ref="C63:D63"/>
    <mergeCell ref="C148:D148"/>
    <mergeCell ref="C43:D43"/>
    <mergeCell ref="D7:E7"/>
    <mergeCell ref="C134:O134"/>
    <mergeCell ref="C149:D149"/>
    <mergeCell ref="C104:H104"/>
    <mergeCell ref="E99:H99"/>
    <mergeCell ref="C45:D59"/>
    <mergeCell ref="D137:M137"/>
    <mergeCell ref="A45:A59"/>
    <mergeCell ref="D10:E10"/>
    <mergeCell ref="F105:F107"/>
    <mergeCell ref="C135:O135"/>
    <mergeCell ref="E100:H100"/>
    <mergeCell ref="E149:G149"/>
    <mergeCell ref="C163:H163"/>
    <mergeCell ref="O137:O138"/>
    <mergeCell ref="D11:E11"/>
    <mergeCell ref="F6:F8"/>
    <mergeCell ref="C33:D41"/>
    <mergeCell ref="E159:G159"/>
    <mergeCell ref="G105:G107"/>
    <mergeCell ref="C60:D60"/>
    <mergeCell ref="C96:H96"/>
    <mergeCell ref="D9:E9"/>
    <mergeCell ref="C153:G153"/>
    <mergeCell ref="A43:A44"/>
    <mergeCell ref="C19:D28"/>
    <mergeCell ref="C98:H98"/>
    <mergeCell ref="C155:D155"/>
    <mergeCell ref="C18:D18"/>
    <mergeCell ref="C162:H162"/>
    <mergeCell ref="C16:E16"/>
    <mergeCell ref="C160:D160"/>
    <mergeCell ref="C164:H164"/>
    <mergeCell ref="C141:D141"/>
    <mergeCell ref="C2:E2"/>
    <mergeCell ref="C29:D29"/>
    <mergeCell ref="C100:D100"/>
    <mergeCell ref="C65:D65"/>
    <mergeCell ref="C44:D44"/>
    <mergeCell ref="C142:D142"/>
    <mergeCell ref="C67:E67"/>
    <mergeCell ref="D105:D107"/>
    <mergeCell ref="C102:H102"/>
    <mergeCell ref="C61:D61"/>
    <mergeCell ref="D3:E3"/>
    <mergeCell ref="D12:E12"/>
    <mergeCell ref="C158:G158"/>
    <mergeCell ref="B45:B59"/>
    <mergeCell ref="C32:D32"/>
    <mergeCell ref="D5:E5"/>
    <mergeCell ref="C97:H97"/>
    <mergeCell ref="C154:D154"/>
    <mergeCell ref="E156:G156"/>
    <mergeCell ref="C105:C107"/>
    <mergeCell ref="E105:E107"/>
    <mergeCell ref="E155:G155"/>
    <mergeCell ref="C42:D42"/>
    <mergeCell ref="C156:D156"/>
    <mergeCell ref="E148:G148"/>
    <mergeCell ref="F10:F12"/>
    <mergeCell ref="E154:G154"/>
    <mergeCell ref="C99:D99"/>
    <mergeCell ref="C17:E17"/>
    <mergeCell ref="N137:N138"/>
    <mergeCell ref="C68:E68"/>
    <mergeCell ref="C150:D150"/>
    <mergeCell ref="C159:D159"/>
    <mergeCell ref="D8:E8"/>
    <mergeCell ref="E160:G160"/>
    <mergeCell ref="E150:G150"/>
  </mergeCells>
  <conditionalFormatting sqref="C19 C29:D29">
    <cfRule type="expression" priority="87" dxfId="95">
      <formula>$E$18=TRUE</formula>
    </cfRule>
  </conditionalFormatting>
  <conditionalFormatting sqref="C44">
    <cfRule type="expression" priority="103" dxfId="265">
      <formula>$E$43="other (please specify the legal form in the row below)"</formula>
    </cfRule>
  </conditionalFormatting>
  <conditionalFormatting sqref="D143:D145">
    <cfRule type="expression" priority="8" dxfId="265">
      <formula>$E$43="cooperative"</formula>
    </cfRule>
  </conditionalFormatting>
  <conditionalFormatting sqref="D70:E94">
    <cfRule type="expression" priority="55" dxfId="95">
      <formula>$E$42="Sustainability report prepared on a consolidated basis"</formula>
    </cfRule>
  </conditionalFormatting>
  <conditionalFormatting sqref="D139:O139 E148 E150">
    <cfRule type="expression" priority="17" dxfId="265">
      <formula>$C$139=TRUE</formula>
    </cfRule>
  </conditionalFormatting>
  <conditionalFormatting sqref="D139:O139">
    <cfRule type="expression" priority="27" dxfId="95">
      <formula>$C$139=TRUE</formula>
    </cfRule>
  </conditionalFormatting>
  <conditionalFormatting sqref="E19:E28">
    <cfRule type="expression" priority="141" dxfId="4">
      <formula>AND(ISBLANK(#REF!), $E$18=TRUE)</formula>
    </cfRule>
  </conditionalFormatting>
  <conditionalFormatting sqref="E19:E29">
    <cfRule type="expression" priority="1" dxfId="95">
      <formula>$E$18=TRUE</formula>
    </cfRule>
  </conditionalFormatting>
  <conditionalFormatting sqref="E34:E41">
    <cfRule type="expression" priority="75" dxfId="95">
      <formula>$E$18=TRUE</formula>
    </cfRule>
    <cfRule type="expression" priority="76" dxfId="4">
      <formula>AND(ISBLANK(#REF!), $E$18=TRUE)</formula>
    </cfRule>
  </conditionalFormatting>
  <conditionalFormatting sqref="E44">
    <cfRule type="expression" priority="102" dxfId="265">
      <formula>$E$43="other (please specify the legal form in the row below)"</formula>
    </cfRule>
  </conditionalFormatting>
  <conditionalFormatting sqref="E99">
    <cfRule type="expression" priority="53" dxfId="95">
      <formula>$D$81="YES"</formula>
    </cfRule>
  </conditionalFormatting>
  <conditionalFormatting sqref="E143:E145">
    <cfRule type="expression" priority="11" dxfId="83">
      <formula>$E143="OK"</formula>
    </cfRule>
  </conditionalFormatting>
  <conditionalFormatting sqref="E149:G149">
    <cfRule type="expression" priority="371" dxfId="95">
      <formula>AND($C$139=TRUE,$O$139=TRUE)</formula>
    </cfRule>
  </conditionalFormatting>
  <conditionalFormatting sqref="E160:G160">
    <cfRule type="expression" priority="44" dxfId="95">
      <formula>$E$159=TRUE</formula>
    </cfRule>
  </conditionalFormatting>
  <conditionalFormatting sqref="E100:H100">
    <cfRule type="expression" priority="52" dxfId="95">
      <formula>$E$99=TRUE</formula>
    </cfRule>
  </conditionalFormatting>
  <conditionalFormatting sqref="F3:F5 F70:F94">
    <cfRule type="expression" priority="146" dxfId="83">
      <formula>$F3="OK"</formula>
    </cfRule>
    <cfRule type="expression" priority="147" dxfId="4">
      <formula>$F3="MISSING VALUE"</formula>
    </cfRule>
  </conditionalFormatting>
  <conditionalFormatting sqref="F6:F8">
    <cfRule type="expression" priority="2" dxfId="4">
      <formula>$F$6="ERROR"</formula>
    </cfRule>
    <cfRule type="expression" priority="57" dxfId="4">
      <formula>$F$6="VALUE INCONSISTENCY"</formula>
    </cfRule>
    <cfRule type="expression" priority="59" dxfId="83">
      <formula>$F$6="OK"</formula>
    </cfRule>
    <cfRule type="expression" priority="60" dxfId="4">
      <formula>$F$6="MISSING VALUE"</formula>
    </cfRule>
  </conditionalFormatting>
  <conditionalFormatting sqref="F10">
    <cfRule type="expression" priority="56" dxfId="4">
      <formula>$F$10="ERROR"</formula>
    </cfRule>
    <cfRule type="expression" priority="61" dxfId="4">
      <formula>$F$10="MISSING VALUE"</formula>
    </cfRule>
    <cfRule type="expression" priority="62" dxfId="4">
      <formula>$F$10="VALUE INCONSISTENCY"</formula>
    </cfRule>
    <cfRule type="expression" priority="63" dxfId="83">
      <formula>$F$10="OK"</formula>
    </cfRule>
  </conditionalFormatting>
  <conditionalFormatting sqref="F13:F14">
    <cfRule type="expression" priority="64" dxfId="4">
      <formula>$F13="MISSING VALUE"</formula>
    </cfRule>
    <cfRule type="expression" priority="65" dxfId="83">
      <formula>$F13="OK"</formula>
    </cfRule>
  </conditionalFormatting>
  <conditionalFormatting sqref="F18">
    <cfRule type="expression" priority="88" dxfId="83">
      <formula>$F$18="OK"</formula>
    </cfRule>
  </conditionalFormatting>
  <conditionalFormatting sqref="F19:F29">
    <cfRule type="expression" priority="7" dxfId="4">
      <formula>$F19="VALUE INCONSISTENCY"</formula>
    </cfRule>
    <cfRule type="expression" priority="85" dxfId="4">
      <formula>$F19="MISSING VALUE"</formula>
    </cfRule>
    <cfRule type="expression" priority="86" dxfId="83">
      <formula>$F19="OK"</formula>
    </cfRule>
  </conditionalFormatting>
  <conditionalFormatting sqref="F29">
    <cfRule type="expression" priority="12" dxfId="4">
      <formula>$F$29="INVALID URL"</formula>
    </cfRule>
  </conditionalFormatting>
  <conditionalFormatting sqref="F32">
    <cfRule type="expression" priority="68" dxfId="4">
      <formula>$F32="MISSING VALUE"</formula>
    </cfRule>
    <cfRule type="expression" priority="69" dxfId="83">
      <formula>$F32="OK"</formula>
    </cfRule>
  </conditionalFormatting>
  <conditionalFormatting sqref="F33">
    <cfRule type="expression" priority="5" dxfId="4">
      <formula>$F$33="VALUE INCONSISTENCY"</formula>
    </cfRule>
    <cfRule type="expression" priority="118" dxfId="4">
      <formula>$F$33="MISSING VALUE"</formula>
    </cfRule>
    <cfRule type="expression" priority="119" dxfId="83">
      <formula>$F$33="OK"</formula>
    </cfRule>
  </conditionalFormatting>
  <conditionalFormatting sqref="F34:F41">
    <cfRule type="expression" priority="6" dxfId="4">
      <formula>$F34="VALUE INCONSISTENCY"</formula>
    </cfRule>
    <cfRule type="expression" priority="73" dxfId="4">
      <formula>$F34="MISSING VALUE"</formula>
    </cfRule>
    <cfRule type="expression" priority="74" dxfId="83">
      <formula>$F34="OK"</formula>
    </cfRule>
  </conditionalFormatting>
  <conditionalFormatting sqref="F42">
    <cfRule type="expression" priority="128" dxfId="83">
      <formula>$F$42="OK"</formula>
    </cfRule>
    <cfRule type="expression" priority="151" dxfId="4">
      <formula>$F$42="MISSING VALUE"</formula>
    </cfRule>
  </conditionalFormatting>
  <conditionalFormatting sqref="F43">
    <cfRule type="expression" priority="126" dxfId="4">
      <formula>$F$43="MISSING VALUE"</formula>
    </cfRule>
    <cfRule type="expression" priority="127" dxfId="83">
      <formula>$F$43="OK"</formula>
    </cfRule>
  </conditionalFormatting>
  <conditionalFormatting sqref="F44">
    <cfRule type="expression" priority="89" dxfId="4">
      <formula>$F$44="MISSING VALUE"</formula>
    </cfRule>
    <cfRule type="expression" priority="90" dxfId="83">
      <formula>$F$44="OK"</formula>
    </cfRule>
  </conditionalFormatting>
  <conditionalFormatting sqref="F45">
    <cfRule type="expression" priority="4" dxfId="4">
      <formula>$F$45="VALUE INCONSISTENCY"</formula>
    </cfRule>
    <cfRule type="expression" priority="41" dxfId="4">
      <formula>$F$45="ERROR"</formula>
    </cfRule>
    <cfRule type="expression" priority="148" dxfId="83">
      <formula>$F$45="OK"</formula>
    </cfRule>
    <cfRule type="expression" priority="149" dxfId="4">
      <formula>$F$45="MISSING VALUE"</formula>
    </cfRule>
  </conditionalFormatting>
  <conditionalFormatting sqref="F46:F59">
    <cfRule type="expression" priority="3" dxfId="4">
      <formula>$F46="VALUE INCONSISTENCY"</formula>
    </cfRule>
    <cfRule type="expression" priority="38" dxfId="4">
      <formula>$F46="MISSING VALUE"</formula>
    </cfRule>
    <cfRule type="expression" priority="39" dxfId="83">
      <formula>$F46="OK"</formula>
    </cfRule>
    <cfRule type="expression" priority="40" dxfId="4">
      <formula>$F46="ERROR"</formula>
    </cfRule>
  </conditionalFormatting>
  <conditionalFormatting sqref="F60">
    <cfRule type="expression" priority="135" dxfId="83">
      <formula>$F$60="OK"</formula>
    </cfRule>
    <cfRule type="expression" priority="136" dxfId="4">
      <formula>$F$60="MISSING VALUE"</formula>
    </cfRule>
  </conditionalFormatting>
  <conditionalFormatting sqref="F61:F65">
    <cfRule type="expression" priority="133" dxfId="83">
      <formula>$F61="OK"</formula>
    </cfRule>
    <cfRule type="expression" priority="134" dxfId="4">
      <formula>$F61="MISSING VALUE"</formula>
    </cfRule>
  </conditionalFormatting>
  <conditionalFormatting sqref="F93">
    <cfRule type="expression" priority="270" dxfId="4">
      <formula>#REF!="MISSING VALUE"</formula>
    </cfRule>
    <cfRule type="expression" priority="271" dxfId="83">
      <formula>#REF!="OK"</formula>
    </cfRule>
  </conditionalFormatting>
  <conditionalFormatting sqref="F94">
    <cfRule type="expression" priority="272" dxfId="4">
      <formula>$F105="MISSING VALUE"</formula>
    </cfRule>
    <cfRule type="expression" priority="273" dxfId="83">
      <formula>$F105="OK"</formula>
    </cfRule>
  </conditionalFormatting>
  <conditionalFormatting sqref="G43">
    <cfRule type="expression" priority="132" dxfId="2">
      <formula>$G$43="Please specify the legal form in the row below"</formula>
    </cfRule>
  </conditionalFormatting>
  <conditionalFormatting sqref="H108:H132">
    <cfRule type="expression" priority="13" dxfId="307">
      <formula>$H$107=FALSE</formula>
    </cfRule>
  </conditionalFormatting>
  <conditionalFormatting sqref="H148:H150">
    <cfRule type="expression" priority="14" dxfId="4">
      <formula>$H148="MISSING VALUE"</formula>
    </cfRule>
    <cfRule type="expression" priority="15" dxfId="83">
      <formula>$H148="OK"</formula>
    </cfRule>
  </conditionalFormatting>
  <conditionalFormatting sqref="H154:H156 H160">
    <cfRule type="expression" priority="100" dxfId="83">
      <formula>$H154="OK"</formula>
    </cfRule>
    <cfRule type="expression" priority="101" dxfId="4">
      <formula>$H154="MISSING VALUE"</formula>
    </cfRule>
  </conditionalFormatting>
  <conditionalFormatting sqref="I100">
    <cfRule type="expression" priority="43" dxfId="4">
      <formula>$I$100="MISSING VALUE"</formula>
    </cfRule>
    <cfRule type="expression" priority="84" dxfId="83">
      <formula>$I$100="OK"</formula>
    </cfRule>
  </conditionalFormatting>
  <conditionalFormatting sqref="I108:I132">
    <cfRule type="expression" priority="91" dxfId="83">
      <formula>$I108="OK"</formula>
    </cfRule>
    <cfRule type="expression" priority="92" dxfId="4">
      <formula>$I108="MISSING VALUE"</formula>
    </cfRule>
  </conditionalFormatting>
  <conditionalFormatting sqref="I164">
    <cfRule type="expression" priority="83" dxfId="83">
      <formula>$I$164="OK"</formula>
    </cfRule>
  </conditionalFormatting>
  <conditionalFormatting sqref="P139">
    <cfRule type="expression" priority="23" dxfId="4">
      <formula>$P$139="MISSING VALUE"</formula>
    </cfRule>
    <cfRule type="expression" priority="24" dxfId="83">
      <formula>$P$139="OK"</formula>
    </cfRule>
  </conditionalFormatting>
  <dataValidations xWindow="549" yWindow="696" count="28">
    <dataValidation sqref="E32" showDropDown="0" showInputMessage="1" showErrorMessage="1" allowBlank="1" type="list">
      <formula1>"Option A (Basic Module only), Option B (Basic Module and Comprehensive Module)"</formula1>
    </dataValidation>
    <dataValidation sqref="E42" showDropDown="0" showInputMessage="1" showErrorMessage="1" allowBlank="1" type="list">
      <formula1>"Sustainability report prepared on an individual basis, Sustainability report prepared on a consolidated basis"</formula1>
    </dataValidation>
    <dataValidation sqref="E64" showDropDown="0" showInputMessage="1" showErrorMessage="1" allowBlank="1" type="list">
      <formula1>"Headcount, Full-time equivalent (FTE)"</formula1>
    </dataValidation>
    <dataValidation sqref="D70 D110" showDropDown="0" showInputMessage="1" showErrorMessage="1" allowBlank="1" promptTitle="Additional rows" prompt="Lists can be expanded using the little [+] button on the left.  If the number of rows is not sufficient, those can be added by right clicking the second row and selecting &quot;Insert row&quot;."/>
    <dataValidation sqref="G108:G132" showDropDown="0" showInputMessage="1" showErrorMessage="1" allowBlank="1" type="list">
      <formula1>enum_ListCountriesName</formula1>
    </dataValidation>
    <dataValidation sqref="E19" showDropDown="0" showInputMessage="1" showErrorMessage="1" allowBlank="1" promptTitle="Additional rows" prompt="Lists can be expanded using the little [+] button on the left.  If the number of rows is not sufficient, those can be added by right clicking the second row and selecting &quot;Insert row&quot;." type="list">
      <formula1>enum_ListOmittedDisclosures</formula1>
    </dataValidation>
    <dataValidation sqref="E32" showDropDown="0" showInputMessage="1" showErrorMessage="1" allowBlank="1" promptTitle="Warning" prompt="The date should be inserted in the following format: dd/mm/yyyy_x000a_Please be sure to use the &quot;/&quot; and not the &quot;.&quot;" type="date" operator="equal">
      <formula1>E32</formula1>
    </dataValidation>
    <dataValidation sqref="E60:E62" showDropDown="0" showInputMessage="1" showErrorMessage="1" allowBlank="1" promptTitle="Warning" prompt="Please insert only numbers and not letters or other special characters." type="decimal" operator="equal">
      <formula1>E60</formula1>
    </dataValidation>
    <dataValidation sqref="C139:O140 C146:H146 C151:H152 E18 E99 E159 H107 I99 I146:O152" showDropDown="0" showInputMessage="1" showErrorMessage="1" allowBlank="0" type="custom">
      <formula1>OR(C18=TRUE,C18=FALSE)</formula1>
    </dataValidation>
    <dataValidation sqref="E100:H100" showDropDown="0" showInputMessage="1" showErrorMessage="1" allowBlank="1" promptTitle="Warning (if applicable)" prompt="This disclosure is applicable only if the undertaking has obtained any sustainability-related certification or label."/>
    <dataValidation sqref="E160:G160" showDropDown="0" showInputMessage="1" showErrorMessage="1" allowBlank="1" promptTitle="Warning (if applicable)" prompt="This disclosure is applicable only if the strategy has key elements that relate to or affect sustainability issues."/>
    <dataValidation sqref="D8" showDropDown="0" showInputMessage="1" showErrorMessage="1" allowBlank="0" promptTitle="Warning" prompt="If VALUE INCONSISTENCY message appears on the right, please ensure that the reporting period end date is greater than the reporting period start date." type="list" operator="equal">
      <formula1>enum_ListDays</formula1>
    </dataValidation>
    <dataValidation sqref="D7 D11" showDropDown="0" showInputMessage="1" showErrorMessage="1" allowBlank="1" promptTitle="Warning" prompt="If VALUE INCONSISTENCY message appears on the right, please ensure that the reporting period end date is greater than the reporting period start date." type="list">
      <formula1>enum_ListMonth</formula1>
    </dataValidation>
    <dataValidation sqref="D6 D10" showDropDown="0" showInputMessage="1" showErrorMessage="1" allowBlank="1" promptTitle="Warning" prompt="If VALUE INCONSISTENCY message appears on the right, please ensure that the reporting period end date is greater than the reporting period start date." type="list">
      <formula1>enum_ListYear</formula1>
    </dataValidation>
    <dataValidation sqref="D12" showDropDown="0" showInputMessage="1" showErrorMessage="1" allowBlank="0" promptTitle="Warning" prompt="If VALUE INCONSISTENCY message appears on the right, please ensure that the reporting period end date is greater than the reporting period start date." type="list">
      <formula1>enum_ListDays</formula1>
    </dataValidation>
    <dataValidation sqref="M108" showDropDown="0" showInputMessage="1" showErrorMessage="1" allowBlank="1" promptTitle="Warning" prompt="The coordinates should be entered in the format of &quot;latitude,langtitude&quot;. For example, the EFRAG office if Brussels would be reported as 50.840664,4.369322. Multiple locations are to be separated by whitespace."/>
    <dataValidation sqref="D5" showDropDown="0" showInputMessage="1" showErrorMessage="1" allowBlank="1" type="list">
      <formula1>enum_ListOfCurrencies</formula1>
    </dataValidation>
    <dataValidation sqref="E63" showDropDown="0" showInputMessage="1" showErrorMessage="1" allowBlank="1" type="list">
      <formula1>enum_employee_methodology</formula1>
    </dataValidation>
    <dataValidation sqref="E45:E59" showDropDown="0" showInputMessage="1" showErrorMessage="1" allowBlank="1" prompt="Please select a NACE code rather than a category else an ERROR message will appear." type="list">
      <formula1>enum_ListNACETechnicalName</formula1>
    </dataValidation>
    <dataValidation sqref="E33" showDropDown="0" showInputMessage="1" showErrorMessage="1" allowBlank="1" promptTitle="Warning" prompt="In case the undertaking did not omit any disclosures then it can select &quot;None&quot; from the dropdown menu." type="list">
      <formula1>enum_ListOmittedDisclosuresWithNone</formula1>
    </dataValidation>
    <dataValidation sqref="K108:K132" showDropDown="0" showInputMessage="1" showErrorMessage="1" allowBlank="0" type="custom">
      <formula1>LOWER(SUBSTITUTE(D108," ","+" )) &amp; "+" &amp; LOWER(SUBSTITUTE(E108," ","+" )) &amp; "+" &amp; LOWER(SUBSTITUTE(F108," ","+" )) &amp; "+" &amp; LOWER(SUBSTITUTE(G108," ","+" )) &amp; "+"</formula1>
    </dataValidation>
    <dataValidation sqref="E20:E28 E34:E41" showDropDown="0" showInputMessage="1" showErrorMessage="1" allowBlank="1" type="list">
      <formula1>enum_ListOmittedDisclosures</formula1>
    </dataValidation>
    <dataValidation sqref="D108" showDropDown="0" showInputMessage="1" showErrorMessage="1" allowBlank="1" promptTitle="Warning" prompt="Please be careful to separate each street number and house number using the slash symbol &quot;/&quot; and not the comma &quot;,&quot;"/>
    <dataValidation sqref="D144" showDropDown="0" showInputMessage="1" showErrorMessage="1" allowBlank="1" type="decimal" operator="equal">
      <formula1>D144</formula1>
    </dataValidation>
    <dataValidation sqref="D4" showDropDown="0" showInputMessage="1" showErrorMessage="1" allowBlank="1" promptTitle="Warning" prompt="The entity identifier is a unique ID, that will enable identifying the company that has reported the information. The VSME Standard does not require any specific identifier. An entity identifier is required for the digital reporting. " type="list">
      <formula1>enum_ListIdentifier</formula1>
    </dataValidation>
    <dataValidation sqref="D9" showDropDown="0" showInputMessage="1" showErrorMessage="1" allowBlank="1" type="custom">
      <formula1>AND(D8&gt;=1, D8&lt;=31, IF(OR(D7="APRIL", D7="JUNE", D7="SEPTEMBER", D7="NOVEMBER"), D8&lt;=30, IF(D7="FEBRUARY", IF(AND(INT(D6/4)=D6/4, OR(INT(D6/100)&lt;&gt;D6/100, INT(D6/400)=D6/400)), D8&lt;=29, D8&lt;=28), D8&lt;=31)))</formula1>
    </dataValidation>
    <dataValidation sqref="E14" showDropDown="0" showInputMessage="1" showErrorMessage="1" allowBlank="0" type="date" operator="greaterThan">
      <formula1>D10</formula1>
    </dataValidation>
    <dataValidation sqref="D13" showDropDown="0" showInputMessage="1" showErrorMessage="1" allowBlank="0" type="date" operator="greaterThan">
      <formula1>D9</formula1>
    </dataValidation>
  </dataValidations>
  <hyperlinks>
    <hyperlink xmlns:r="http://schemas.openxmlformats.org/officeDocument/2006/relationships" ref="C17" location="id-36" display="https://xbrl.efrag.org/e-esrs/2024-12-17-efrag-vsme.xhtml - id-36" r:id="rId1"/>
    <hyperlink xmlns:r="http://schemas.openxmlformats.org/officeDocument/2006/relationships" ref="A32" location="id-47" r:id="rId2"/>
    <hyperlink xmlns:r="http://schemas.openxmlformats.org/officeDocument/2006/relationships" ref="A33" location="id-50" r:id="rId3"/>
    <hyperlink xmlns:r="http://schemas.openxmlformats.org/officeDocument/2006/relationships" ref="A42" location="id-51" r:id="rId4"/>
    <hyperlink xmlns:r="http://schemas.openxmlformats.org/officeDocument/2006/relationships" ref="A43" location="id-54" display="24(e)(i)" r:id="rId5"/>
    <hyperlink xmlns:r="http://schemas.openxmlformats.org/officeDocument/2006/relationships" ref="B43" location="id-160" display="https://xbrl.efrag.org/e-esrs/2024-12-17-efrag-vsme.xhtml - id-160" r:id="rId6"/>
    <hyperlink xmlns:r="http://schemas.openxmlformats.org/officeDocument/2006/relationships" ref="A45" location="id-55" r:id="rId7"/>
    <hyperlink xmlns:r="http://schemas.openxmlformats.org/officeDocument/2006/relationships" ref="B45" location="id-166" r:id="rId8"/>
    <hyperlink xmlns:r="http://schemas.openxmlformats.org/officeDocument/2006/relationships" ref="A60" location="id-56" r:id="rId9"/>
    <hyperlink xmlns:r="http://schemas.openxmlformats.org/officeDocument/2006/relationships" ref="A61" location="id-57" r:id="rId10"/>
    <hyperlink xmlns:r="http://schemas.openxmlformats.org/officeDocument/2006/relationships" ref="A62" location="id-58" r:id="rId11"/>
    <hyperlink xmlns:r="http://schemas.openxmlformats.org/officeDocument/2006/relationships" ref="B62" location="id-168" r:id="rId12"/>
    <hyperlink xmlns:r="http://schemas.openxmlformats.org/officeDocument/2006/relationships" ref="A63" location="id-58" r:id="rId13"/>
    <hyperlink xmlns:r="http://schemas.openxmlformats.org/officeDocument/2006/relationships" ref="B63" location="id-168" display="71-72" r:id="rId14"/>
    <hyperlink xmlns:r="http://schemas.openxmlformats.org/officeDocument/2006/relationships" ref="A64" location="id-58" r:id="rId15"/>
    <hyperlink xmlns:r="http://schemas.openxmlformats.org/officeDocument/2006/relationships" ref="B64" location="id-168" display="71-72" r:id="rId16"/>
    <hyperlink xmlns:r="http://schemas.openxmlformats.org/officeDocument/2006/relationships" ref="A65" location="id-59" r:id="rId17"/>
    <hyperlink xmlns:r="http://schemas.openxmlformats.org/officeDocument/2006/relationships" ref="B65" location="id-170" display="73 -77" r:id="rId18"/>
    <hyperlink xmlns:r="http://schemas.openxmlformats.org/officeDocument/2006/relationships" ref="C68" location="id-52" display="24(d)" r:id="rId19"/>
    <hyperlink xmlns:r="http://schemas.openxmlformats.org/officeDocument/2006/relationships" ref="C97" location="id-61" display="https://xbrl.efrag.org/e-esrs/2024-12-17-efrag-vsme.xhtml - id-61" r:id="rId20"/>
    <hyperlink xmlns:r="http://schemas.openxmlformats.org/officeDocument/2006/relationships" ref="C98" location="id-174" display="https://xbrl.efrag.org/e-esrs/2024-12-17-efrag-vsme.xhtml - id-174" r:id="rId21"/>
    <hyperlink xmlns:r="http://schemas.openxmlformats.org/officeDocument/2006/relationships" ref="C103" location="id-60" r:id="rId22"/>
    <hyperlink xmlns:r="http://schemas.openxmlformats.org/officeDocument/2006/relationships" ref="C104" location="id-170" display="73 -77" r:id="rId23"/>
    <hyperlink xmlns:r="http://schemas.openxmlformats.org/officeDocument/2006/relationships" ref="C135" location="id-62" display="Paragraph 26" r:id="rId24"/>
    <hyperlink xmlns:r="http://schemas.openxmlformats.org/officeDocument/2006/relationships" ref="C136" location="id-175" r:id="rId25"/>
    <hyperlink xmlns:r="http://schemas.openxmlformats.org/officeDocument/2006/relationships" ref="C142" location="id-176" display="https://xbrl.efrag.org/e-esrs/2024-12-17-efrag-vsme.xhtml - id-176" r:id="rId26"/>
    <hyperlink xmlns:r="http://schemas.openxmlformats.org/officeDocument/2006/relationships" ref="A148" location="id-110" display="https://xbrl.efrag.org/e-esrs/2024-12-17-efrag-vsme.xhtml - id-110" r:id="rId27"/>
    <hyperlink xmlns:r="http://schemas.openxmlformats.org/officeDocument/2006/relationships" ref="B148" location="id-110" display="https://xbrl.efrag.org/e-esrs/2024-12-17-efrag-vsme.xhtml - id-110" r:id="rId28"/>
    <hyperlink xmlns:r="http://schemas.openxmlformats.org/officeDocument/2006/relationships" ref="B149" location="id-110" display="https://xbrl.efrag.org/e-esrs/2024-12-17-efrag-vsme.xhtml - id-110" r:id="rId29"/>
    <hyperlink xmlns:r="http://schemas.openxmlformats.org/officeDocument/2006/relationships" ref="A150" location="id-111" display="Paragraph 49" r:id="rId30"/>
    <hyperlink xmlns:r="http://schemas.openxmlformats.org/officeDocument/2006/relationships" ref="B150" location="id-110" display="https://xbrl.efrag.org/e-esrs/2024-12-17-efrag-vsme.xhtml - id-110" r:id="rId31"/>
    <hyperlink xmlns:r="http://schemas.openxmlformats.org/officeDocument/2006/relationships" ref="A154" location="id-106" display="https://xbrl.efrag.org/e-esrs/2024-12-17-efrag-vsme.xhtml - id-106" r:id="rId32"/>
    <hyperlink xmlns:r="http://schemas.openxmlformats.org/officeDocument/2006/relationships" ref="A155" location="id-107" display="https://xbrl.efrag.org/e-esrs/2024-12-17-efrag-vsme.xhtml - id-107" r:id="rId33"/>
    <hyperlink xmlns:r="http://schemas.openxmlformats.org/officeDocument/2006/relationships" ref="A156" location="id-108" display="https://xbrl.efrag.org/e-esrs/2024-12-17-efrag-vsme.xhtml - id-108" r:id="rId34"/>
    <hyperlink xmlns:r="http://schemas.openxmlformats.org/officeDocument/2006/relationships" ref="B156" location="id-396" display="https://xbrl.efrag.org/e-esrs/2024-12-17-efrag-vsme.xhtml - id-396" r:id="rId35"/>
    <hyperlink xmlns:r="http://schemas.openxmlformats.org/officeDocument/2006/relationships" ref="A160" location="id-109" r:id="rId36"/>
    <hyperlink xmlns:r="http://schemas.openxmlformats.org/officeDocument/2006/relationships" ref="C163" location="id-30" display="https://xbrl.efrag.org/e-esrs/2024-12-17-efrag-vsme.xhtml - id-30" r:id="rId37"/>
  </hyperlinks>
  <pageMargins left="0.7" right="0.7" top="0.75" bottom="0.75" header="0.3" footer="0.3"/>
  <pageSetup orientation="portrait" paperSize="9" horizontalDpi="4294967293" verticalDpi="4294967293"/>
</worksheet>
</file>

<file path=xl/worksheets/sheet4.xml><?xml version="1.0" encoding="utf-8"?>
<worksheet xmlns="http://schemas.openxmlformats.org/spreadsheetml/2006/main">
  <sheetPr codeName="Sheet3">
    <outlinePr summaryBelow="1" summaryRight="1"/>
    <pageSetUpPr/>
  </sheetPr>
  <dimension ref="A1:Q244"/>
  <sheetViews>
    <sheetView showGridLines="0" zoomScale="71" zoomScaleNormal="100" workbookViewId="0">
      <selection activeCell="L30" sqref="L30:L44"/>
    </sheetView>
  </sheetViews>
  <sheetFormatPr baseColWidth="8" defaultColWidth="8.88671875" defaultRowHeight="14.4" outlineLevelRow="1" outlineLevelCol="0"/>
  <cols>
    <col width="10" bestFit="1" customWidth="1" min="1" max="2"/>
    <col width="78.109375" customWidth="1" min="3" max="3"/>
    <col width="17.33203125" customWidth="1" min="4" max="4"/>
    <col width="19.6640625" customWidth="1" min="5" max="5"/>
    <col width="22.6640625" customWidth="1" min="6" max="6"/>
    <col width="15.6640625" customWidth="1" min="7" max="7"/>
    <col width="5.33203125" customWidth="1" min="8" max="8"/>
    <col width="13.6640625" customWidth="1" min="9" max="9"/>
    <col width="26.5546875" customWidth="1" min="10" max="10"/>
    <col width="24.77734375" customWidth="1" min="11" max="11"/>
    <col width="27.33203125" customWidth="1" min="12" max="12"/>
    <col width="30.33203125" customWidth="1" min="13" max="13"/>
    <col width="29.6640625" customWidth="1" min="14" max="14"/>
  </cols>
  <sheetData>
    <row r="1" ht="43.8" customHeight="1" thickBot="1">
      <c r="A1" s="310" t="inlineStr">
        <is>
          <t>Paragraph Reference</t>
        </is>
      </c>
      <c r="B1" s="310" t="inlineStr">
        <is>
          <t>Paragraph Guidance Reference</t>
        </is>
      </c>
    </row>
    <row r="2">
      <c r="C2" s="1147">
        <f>"B3 - Total Energy Consumption (in MWh) " &amp; template_reporting_period_display  &amp; " [Always to be reported]"</f>
        <v/>
      </c>
      <c r="D2" s="14" t="n"/>
      <c r="E2" s="14" t="n"/>
      <c r="F2" s="14" t="n"/>
      <c r="G2" s="14" t="n"/>
      <c r="H2" s="14" t="n"/>
      <c r="I2" s="14" t="n"/>
      <c r="J2" s="14" t="n"/>
      <c r="K2" s="1148" t="n"/>
    </row>
    <row r="3">
      <c r="C3" s="679" t="n">
        <v>29</v>
      </c>
      <c r="D3" s="1121" t="n"/>
      <c r="E3" s="1121" t="n"/>
      <c r="F3" s="1121" t="n"/>
      <c r="G3" s="1121" t="n"/>
      <c r="H3" s="1121" t="n"/>
      <c r="I3" s="1121" t="n"/>
      <c r="J3" s="1121" t="n"/>
      <c r="K3" s="1146" t="n"/>
    </row>
    <row r="4">
      <c r="C4" s="1167" t="inlineStr">
        <is>
          <t>82-89</t>
        </is>
      </c>
      <c r="D4" s="1126" t="n"/>
      <c r="E4" s="1126" t="n"/>
      <c r="F4" s="1126" t="n"/>
      <c r="G4" s="1126" t="n"/>
      <c r="H4" s="1126" t="n"/>
      <c r="I4" s="1126" t="n"/>
      <c r="J4" s="1126" t="n"/>
      <c r="K4" s="1168" t="n"/>
    </row>
    <row r="5" ht="15" customHeight="1" thickBot="1">
      <c r="C5" s="784" t="inlineStr">
        <is>
          <t>Total Energy Consumption</t>
        </is>
      </c>
      <c r="D5" s="1169" t="n"/>
      <c r="E5" s="1169" t="n"/>
      <c r="F5" s="1139" t="n"/>
      <c r="G5" s="1170" t="n"/>
      <c r="H5" s="1153" t="n"/>
      <c r="I5" s="1153" t="n"/>
      <c r="J5" s="1153" t="n"/>
      <c r="K5" s="1154" t="n"/>
      <c r="L5" s="672">
        <f>IF(AND(OR('General Information'!E32="Option A (Basic Module only)", 'General Information'!E32="Option B (Basic Module and Comprehensive Module)"),G5=""),"MISSING VALUE",IF('General Information'!E32="","","OK"))</f>
        <v/>
      </c>
    </row>
    <row r="6" ht="15" customHeight="1" thickBot="1"/>
    <row r="7">
      <c r="C7" s="1147">
        <f>"B3 - Breakdown of energy consumption (in MWh) " &amp; template_reporting_period_display &amp; " [If applicable]"</f>
        <v/>
      </c>
      <c r="D7" s="14" t="n"/>
      <c r="E7" s="14" t="n"/>
      <c r="F7" s="14" t="n"/>
      <c r="G7" s="14" t="n"/>
      <c r="H7" s="14" t="n"/>
      <c r="I7" s="14" t="n"/>
      <c r="J7" s="14" t="n"/>
      <c r="K7" s="1148" t="n"/>
    </row>
    <row r="8">
      <c r="C8" s="679" t="n">
        <v>29</v>
      </c>
      <c r="D8" s="1121" t="n"/>
      <c r="E8" s="1121" t="n"/>
      <c r="F8" s="1121" t="n"/>
      <c r="G8" s="1121" t="n"/>
      <c r="H8" s="1121" t="n"/>
      <c r="I8" s="1121" t="n"/>
      <c r="J8" s="1121" t="n"/>
      <c r="K8" s="1146" t="n"/>
    </row>
    <row r="9">
      <c r="C9" s="1167" t="inlineStr">
        <is>
          <t>82-89</t>
        </is>
      </c>
      <c r="D9" s="1126" t="n"/>
      <c r="E9" s="1126" t="n"/>
      <c r="F9" s="1126" t="n"/>
      <c r="G9" s="1126" t="n"/>
      <c r="H9" s="1126" t="n"/>
      <c r="I9" s="1126" t="n"/>
      <c r="J9" s="1126" t="n"/>
      <c r="K9" s="1168" t="n"/>
    </row>
    <row r="10">
      <c r="C10" s="692" t="inlineStr">
        <is>
          <t>Has the undertaking obtained the necessary information to provide an energy consumption breakdown?</t>
        </is>
      </c>
      <c r="D10" s="1121" t="n"/>
      <c r="E10" s="1121" t="n"/>
      <c r="F10" s="251" t="n"/>
      <c r="G10" s="474" t="b">
        <v>0</v>
      </c>
      <c r="H10" s="1150" t="n"/>
      <c r="I10" s="1150" t="n"/>
      <c r="J10" s="1150" t="n"/>
      <c r="K10" s="1136" t="n"/>
    </row>
    <row r="11" ht="38.7" customHeight="1">
      <c r="C11" s="860" t="n"/>
      <c r="D11" s="1126" t="n"/>
      <c r="E11" s="1126" t="n"/>
      <c r="F11" s="250" t="n"/>
      <c r="G11" s="855" t="inlineStr">
        <is>
          <t>Renewable</t>
        </is>
      </c>
      <c r="H11" s="1126" t="n"/>
      <c r="I11" s="250" t="n"/>
      <c r="J11" s="856" t="inlineStr">
        <is>
          <t>Non-renewable</t>
        </is>
      </c>
      <c r="K11" s="126" t="inlineStr">
        <is>
          <t>Total renewable and non-renewable</t>
        </is>
      </c>
      <c r="L11" s="672" t="n"/>
    </row>
    <row r="12">
      <c r="C12" s="1171" t="inlineStr">
        <is>
          <t>Electricity (as reflected in utility billings)</t>
        </is>
      </c>
      <c r="D12" s="1126" t="n"/>
      <c r="E12" s="1126" t="n"/>
      <c r="F12" s="250" t="n"/>
      <c r="G12" s="715" t="n"/>
      <c r="H12" s="1150" t="n"/>
      <c r="I12" s="1136" t="n"/>
      <c r="J12" s="715" t="n"/>
      <c r="K12" s="353">
        <f>IF(AND(G12="",J12=""),"-",SUM(G12:J12))</f>
        <v/>
      </c>
      <c r="L12" s="647">
        <f t="array" ref="L12">IF(G10=TRUE,
    IF(SUMPRODUCT(--(G12:J14&lt;&gt;"-"), --(G12:J14&lt;&gt;""))&gt;0,
        IF(SUM(G12:J14) &gt; TotalEnergyConsumption, "VALUE INCONSISTENCY", "OK"),
        "MISSING VALUE"),
"")</f>
        <v/>
      </c>
    </row>
    <row r="13">
      <c r="C13" s="786" t="inlineStr">
        <is>
          <t xml:space="preserve">Self-generated electricity </t>
        </is>
      </c>
      <c r="D13" s="1121" t="n"/>
      <c r="E13" s="1121" t="n"/>
      <c r="F13" s="251" t="n"/>
      <c r="G13" s="715" t="n"/>
      <c r="H13" s="1150" t="n"/>
      <c r="I13" s="1136" t="n"/>
      <c r="J13" s="715" t="n"/>
      <c r="K13" s="353">
        <f>IF(AND(G13="",J13=""),"-",SUM(G13:J13))</f>
        <v/>
      </c>
      <c r="L13" s="8" t="n"/>
    </row>
    <row r="14" ht="15" customHeight="1" thickBot="1">
      <c r="C14" s="1172" t="inlineStr">
        <is>
          <t>Fuels (see Fuel Converter on Fuels worksheet)</t>
        </is>
      </c>
      <c r="D14" s="1169" t="n"/>
      <c r="E14" s="1169" t="n"/>
      <c r="F14" s="1139" t="n"/>
      <c r="G14" s="316">
        <f>'Fuel Converter'!A32</f>
        <v/>
      </c>
      <c r="H14" s="1153" t="n"/>
      <c r="I14" s="1137" t="n"/>
      <c r="J14" s="316">
        <f>'Fuel Converter'!B32</f>
        <v/>
      </c>
      <c r="K14" s="354">
        <f>IF(AND(G14="-",J14="-"),"-",SUM(G14:J14))</f>
        <v/>
      </c>
      <c r="L14" s="8" t="n"/>
    </row>
    <row r="15" ht="15" customHeight="1" thickBot="1"/>
    <row r="16" ht="28.5" customHeight="1">
      <c r="C16" s="627" t="inlineStr">
        <is>
          <t>B3 - Estimated Greenhouse Gas Emissions considering the GHG Protocol Version 2004 (in tCO2e) [Always to be reported]</t>
        </is>
      </c>
      <c r="D16" s="1134" t="n"/>
      <c r="E16" s="1134" t="n"/>
      <c r="F16" s="1135" t="n"/>
      <c r="G16" s="838" t="inlineStr">
        <is>
          <t>C3 - GHG reduction targets (in tC02e) [If applicable]</t>
        </is>
      </c>
      <c r="H16" s="1134" t="n"/>
      <c r="I16" s="1134" t="n"/>
      <c r="J16" s="1134" t="n"/>
      <c r="K16" s="1135" t="n"/>
    </row>
    <row r="17">
      <c r="C17" s="630" t="n">
        <v>30</v>
      </c>
      <c r="D17" s="1121" t="n"/>
      <c r="E17" s="1121" t="n"/>
      <c r="F17" s="251" t="n"/>
      <c r="G17" s="630" t="inlineStr">
        <is>
          <t>54(b)</t>
        </is>
      </c>
      <c r="H17" s="1121" t="n"/>
      <c r="I17" s="251" t="n"/>
      <c r="J17" s="631" t="inlineStr">
        <is>
          <t>54(a)</t>
        </is>
      </c>
      <c r="K17" s="632" t="inlineStr">
        <is>
          <t xml:space="preserve">54(d) </t>
        </is>
      </c>
    </row>
    <row r="18" ht="15" customHeight="1" thickBot="1">
      <c r="C18" s="288" t="inlineStr">
        <is>
          <t>N/A</t>
        </is>
      </c>
      <c r="D18" s="550" t="inlineStr">
        <is>
          <t>90-109</t>
        </is>
      </c>
      <c r="E18" s="1130" t="n"/>
      <c r="F18" s="1131" t="n"/>
      <c r="G18" s="624" t="inlineStr">
        <is>
          <t>216-222</t>
        </is>
      </c>
      <c r="H18" s="1121" t="n"/>
      <c r="I18" s="251" t="n"/>
      <c r="J18" s="625" t="inlineStr">
        <is>
          <t>216-222</t>
        </is>
      </c>
      <c r="K18" s="626" t="inlineStr">
        <is>
          <t>216-222</t>
        </is>
      </c>
    </row>
    <row r="19" ht="30" customHeight="1">
      <c r="C19" s="1173" t="n"/>
      <c r="D19" s="1134" t="n"/>
      <c r="E19" s="1134" t="n"/>
      <c r="F19" s="1141" t="n"/>
      <c r="G19" s="862" t="inlineStr">
        <is>
          <t>Has  the undertaking has established GHG emission reduction targets ?</t>
        </is>
      </c>
      <c r="H19" s="1121" t="n"/>
      <c r="I19" s="1121" t="n"/>
      <c r="J19" s="198" t="b">
        <v>0</v>
      </c>
      <c r="K19" s="128" t="n"/>
    </row>
    <row r="20" ht="28.8" customHeight="1">
      <c r="C20" s="129" t="n"/>
      <c r="D20" s="730" t="inlineStr">
        <is>
          <t>Current Reporting Period</t>
        </is>
      </c>
      <c r="E20" s="1121" t="n"/>
      <c r="F20" s="251" t="n"/>
      <c r="G20" s="729" t="inlineStr">
        <is>
          <t>Base Year</t>
        </is>
      </c>
      <c r="H20" s="1121" t="n"/>
      <c r="I20" s="251" t="n"/>
      <c r="J20" s="730" t="inlineStr">
        <is>
          <t>Target Year</t>
        </is>
      </c>
      <c r="K20" s="56" t="inlineStr">
        <is>
          <t>Percentage reduction from base year</t>
        </is>
      </c>
    </row>
    <row r="21">
      <c r="C21" s="69" t="inlineStr">
        <is>
          <t>Year (date)</t>
        </is>
      </c>
      <c r="D21" s="809">
        <f>IF('General Information'!$D$9="", "dd/mm/yyyy", TEXT('General Information'!$D$9, "DD/MM/YYYY")) &amp; " - " &amp; IF('General Information'!$D$13="", "dd/mm/yyyy", TEXT('General Information'!$D$13, "DD/MM/YYYY"))</f>
        <v/>
      </c>
      <c r="E21" s="1130" t="n"/>
      <c r="F21" s="1131" t="n"/>
      <c r="G21" s="712" t="n"/>
      <c r="H21" s="1150" t="n"/>
      <c r="I21" s="1136" t="n"/>
      <c r="J21" s="892" t="n"/>
      <c r="K21" s="131" t="n"/>
      <c r="L21" s="672">
        <f>IF(AND(J19=TRUE,G21&lt;&gt;"",J21&lt;&gt;""),"OK",IF(AND(J19=TRUE,G21="",J21=""),"MISSING VALUE",IF(AND(J19=FALSE,G21="",J21=""),"",IF(AND(J19=TRUE,OR(G21="",J21="")),"MISSING VALUE",""))))</f>
        <v/>
      </c>
    </row>
    <row r="22">
      <c r="C22" s="4" t="inlineStr">
        <is>
          <t>Gross Scope 1 GHG Emissions</t>
        </is>
      </c>
      <c r="D22" s="813" t="n"/>
      <c r="E22" s="1150" t="n"/>
      <c r="F22" s="1136" t="n"/>
      <c r="G22" s="714" t="n"/>
      <c r="H22" s="1150" t="n"/>
      <c r="I22" s="1136" t="n"/>
      <c r="J22" s="715" t="n"/>
      <c r="K22" s="132">
        <f>IF(AND(G22="", J22=""), "-", IFERROR(-(1 - (J22 / G22)), "-"))</f>
        <v/>
      </c>
      <c r="L22" s="672">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c r="C23" s="4" t="inlineStr">
        <is>
          <t>Gross Scope 2 location-based GHG Emissions</t>
        </is>
      </c>
      <c r="D23" s="814" t="n"/>
      <c r="E23" s="1150" t="n"/>
      <c r="F23" s="1151" t="n"/>
      <c r="G23" s="714" t="n"/>
      <c r="H23" s="1150" t="n"/>
      <c r="I23" s="1136" t="n"/>
      <c r="J23" s="715" t="n"/>
      <c r="K23" s="132">
        <f>IF(AND(G23="", J23=""), "-", IFERROR(-(1 - (J23 / G23)), "-"))</f>
        <v/>
      </c>
      <c r="L23" s="672">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c r="C24" s="4" t="inlineStr">
        <is>
          <t>Gross scope 2 market-based GHG Emissions - May (optional)</t>
        </is>
      </c>
      <c r="D24" s="813" t="n"/>
      <c r="E24" s="1150" t="n"/>
      <c r="F24" s="1136" t="n"/>
      <c r="G24" s="714" t="n"/>
      <c r="H24" s="1150" t="n"/>
      <c r="I24" s="1136" t="n"/>
      <c r="J24" s="715" t="n"/>
      <c r="K24" s="132">
        <f>IF(AND(G24="", J24=""), "-", IFERROR(-(1 - (J24 / G24)), "-"))</f>
        <v/>
      </c>
      <c r="L24" s="672">
        <f>IF(D24&lt;&gt;"", IF(AND(G24="", J24=""), "OK", IF(AND(G24&lt;&gt;"", J24=""), "MISSING VALUE", "OK")), "")</f>
        <v/>
      </c>
    </row>
    <row r="25">
      <c r="C25" s="13" t="inlineStr">
        <is>
          <t>Total Scope 1 and Scope 2 GHG Emissions (location-based)</t>
        </is>
      </c>
      <c r="D25" s="717">
        <f>IF(AND(D22="",D23=""),"-",SUM(D22,D23))</f>
        <v/>
      </c>
      <c r="E25" s="1126" t="n"/>
      <c r="F25" s="250" t="n"/>
      <c r="G25" s="718">
        <f>IF(AND(G22="",G23=""),"-",SUM(G22,G23))</f>
        <v/>
      </c>
      <c r="H25" s="1126" t="n"/>
      <c r="I25" s="250" t="n"/>
      <c r="J25" s="318">
        <f>IF(AND(J22="",J23=""),"-",SUM(J22,J23))</f>
        <v/>
      </c>
      <c r="K25" s="132">
        <f>IF(AND(G25="", J25=""), "-", IFERROR(-(1 - (J25 / G25)), "-"))</f>
        <v/>
      </c>
    </row>
    <row r="26" ht="15" customHeight="1" thickBot="1">
      <c r="C26" s="5" t="inlineStr">
        <is>
          <t>Total Scope 1 and Scope 2 GHG emissions  (market-based) - May (optional)</t>
        </is>
      </c>
      <c r="D26" s="1174">
        <f>IF(OR(D22="",D24=""),"-",SUM(D22,D24))</f>
        <v/>
      </c>
      <c r="E26" s="1169" t="n"/>
      <c r="F26" s="1175" t="n"/>
      <c r="G26" s="720">
        <f>IF(OR(G22="",G24=""),"-",SUM(G22,G24))</f>
        <v/>
      </c>
      <c r="H26" s="1169" t="n"/>
      <c r="I26" s="1139" t="n"/>
      <c r="J26" s="319">
        <f>IF(OR(J22="",J24=""),"-",SUM(J22,J24))</f>
        <v/>
      </c>
      <c r="K26" s="132">
        <f>IF(AND(G26="", J26=""), "-", IFERROR(-(1 - (J26 / G26)), "-"))</f>
        <v/>
      </c>
    </row>
    <row r="27">
      <c r="C27" s="816" t="inlineStr">
        <is>
          <t>50-53</t>
        </is>
      </c>
      <c r="D27" s="1134" t="n"/>
      <c r="E27" s="1134" t="n"/>
      <c r="F27" s="1135" t="n"/>
      <c r="G27" s="721" t="n">
        <v>54</v>
      </c>
      <c r="H27" s="1134" t="n"/>
      <c r="I27" s="1134" t="n"/>
      <c r="J27" s="1135" t="n"/>
      <c r="K27" s="133" t="n"/>
    </row>
    <row r="28" ht="15" customHeight="1" thickBot="1">
      <c r="C28" s="288" t="inlineStr">
        <is>
          <t>N/A</t>
        </is>
      </c>
      <c r="D28" s="550" t="inlineStr">
        <is>
          <t>214-215</t>
        </is>
      </c>
      <c r="E28" s="1130" t="n"/>
      <c r="F28" s="1131" t="n"/>
      <c r="G28" s="722" t="inlineStr">
        <is>
          <t>N/A</t>
        </is>
      </c>
      <c r="H28" s="1130" t="n"/>
      <c r="I28" s="1131" t="n"/>
      <c r="J28" s="722" t="inlineStr">
        <is>
          <t>N/A</t>
        </is>
      </c>
      <c r="K28" s="134" t="n"/>
    </row>
    <row r="29" ht="22.2" customHeight="1">
      <c r="C29" s="805" t="inlineStr">
        <is>
          <t>Is the undertaking disclosing entity-specific information on Scope 3 emissions (in tCO2e)?</t>
        </is>
      </c>
      <c r="D29" s="1134" t="n"/>
      <c r="E29" s="1134" t="n"/>
      <c r="F29" s="1135" t="n"/>
      <c r="G29" s="788" t="b">
        <v>0</v>
      </c>
      <c r="H29" s="1176" t="n"/>
      <c r="I29" s="1176" t="n"/>
      <c r="J29" s="1176" t="n"/>
      <c r="K29" s="1177" t="n"/>
    </row>
    <row r="30">
      <c r="C30" s="1041" t="inlineStr">
        <is>
          <t xml:space="preserve">1. Purchased Goods and Services </t>
        </is>
      </c>
      <c r="D30" s="642" t="n"/>
      <c r="E30" s="1150" t="n"/>
      <c r="F30" s="1136" t="n"/>
      <c r="G30" s="671" t="n"/>
      <c r="H30" s="1150" t="n"/>
      <c r="I30" s="1136" t="n"/>
      <c r="J30" s="642" t="n"/>
      <c r="K30" s="348">
        <f>IF(OR(G30="", J30=""), "-", IFERROR(-(1 - (J30 / G30)), "-"))</f>
        <v/>
      </c>
      <c r="L30" s="672">
        <f t="array" ref="L30">IF(
   OR(
      SUMPRODUCT((G30:G44&lt;&gt;"")*(J30:J44="")) &gt; 0,
      SUMPRODUCT((J30:J44&lt;&gt;"")*(G30:G44="")) &gt; 0
   ),
   "MISSING VALUE",
   IF(
      AND(G29=TRUE, COUNTA(D30:F44)=0),
      "MISSING VALUE",
      IF(G29=FALSE, "", "OK")
   )
)</f>
        <v/>
      </c>
    </row>
    <row r="31">
      <c r="C31" s="1041" t="inlineStr">
        <is>
          <t xml:space="preserve">2. Capital Goods </t>
        </is>
      </c>
      <c r="D31" s="642" t="n"/>
      <c r="E31" s="1150" t="n"/>
      <c r="F31" s="1136" t="n"/>
      <c r="G31" s="671" t="n"/>
      <c r="H31" s="1150" t="n"/>
      <c r="I31" s="1136" t="n"/>
      <c r="J31" s="642" t="n"/>
      <c r="K31" s="348">
        <f>IF(OR(G31="", J31=""), "-", IFERROR(-(1 - (J31 / G31)), "-"))</f>
        <v/>
      </c>
    </row>
    <row r="32">
      <c r="C32" s="1041" t="inlineStr">
        <is>
          <t>3. Fuel- and Energy-Related Activities (Not Included in Scope 1 or Scope 2)</t>
        </is>
      </c>
      <c r="D32" s="642" t="n"/>
      <c r="E32" s="1150" t="n"/>
      <c r="F32" s="1136" t="n"/>
      <c r="G32" s="671" t="n"/>
      <c r="H32" s="1150" t="n"/>
      <c r="I32" s="1136" t="n"/>
      <c r="J32" s="642" t="n"/>
      <c r="K32" s="348">
        <f>IF(OR(G32="", J32=""), "-", IFERROR(-(1 - (J32 / G32)), "-"))</f>
        <v/>
      </c>
    </row>
    <row r="33">
      <c r="C33" s="1041" t="inlineStr">
        <is>
          <t xml:space="preserve">4. Upstream Transportation and Distribution </t>
        </is>
      </c>
      <c r="D33" s="642" t="n"/>
      <c r="E33" s="1150" t="n"/>
      <c r="F33" s="1136" t="n"/>
      <c r="G33" s="671" t="n"/>
      <c r="H33" s="1150" t="n"/>
      <c r="I33" s="1136" t="n"/>
      <c r="J33" s="642" t="n"/>
      <c r="K33" s="348">
        <f>IF(OR(G33="", J33=""), "-", IFERROR(-(1 - (J33 / G33)), "-"))</f>
        <v/>
      </c>
    </row>
    <row r="34">
      <c r="C34" s="1041" t="inlineStr">
        <is>
          <t xml:space="preserve">5. Waste Generated in Operations </t>
        </is>
      </c>
      <c r="D34" s="642" t="n"/>
      <c r="E34" s="1150" t="n"/>
      <c r="F34" s="1136" t="n"/>
      <c r="G34" s="671" t="n"/>
      <c r="H34" s="1150" t="n"/>
      <c r="I34" s="1136" t="n"/>
      <c r="J34" s="642" t="n"/>
      <c r="K34" s="348">
        <f>IF(OR(G34="", J34=""), "-", IFERROR(-(1 - (J34 / G34)), "-"))</f>
        <v/>
      </c>
    </row>
    <row r="35">
      <c r="C35" s="1041" t="inlineStr">
        <is>
          <t xml:space="preserve">6. Business Travel </t>
        </is>
      </c>
      <c r="D35" s="642" t="n"/>
      <c r="E35" s="1150" t="n"/>
      <c r="F35" s="1136" t="n"/>
      <c r="G35" s="671" t="n"/>
      <c r="H35" s="1150" t="n"/>
      <c r="I35" s="1136" t="n"/>
      <c r="J35" s="642" t="n"/>
      <c r="K35" s="348">
        <f>IF(OR(G35="", J35=""), "-", IFERROR(-(1 - (J35 / G35)), "-"))</f>
        <v/>
      </c>
    </row>
    <row r="36">
      <c r="C36" s="1041" t="inlineStr">
        <is>
          <t xml:space="preserve">7. Employee Commuting </t>
        </is>
      </c>
      <c r="D36" s="642" t="n"/>
      <c r="E36" s="1150" t="n"/>
      <c r="F36" s="1136" t="n"/>
      <c r="G36" s="671" t="n"/>
      <c r="H36" s="1150" t="n"/>
      <c r="I36" s="1136" t="n"/>
      <c r="J36" s="642" t="n"/>
      <c r="K36" s="348">
        <f>IF(OR(G36="", J36=""), "-", IFERROR(-(1 - (J36 / G36)), "-"))</f>
        <v/>
      </c>
    </row>
    <row r="37">
      <c r="C37" s="1041" t="inlineStr">
        <is>
          <t xml:space="preserve">8. Upstream Leased Assets </t>
        </is>
      </c>
      <c r="D37" s="642" t="n"/>
      <c r="E37" s="1150" t="n"/>
      <c r="F37" s="1136" t="n"/>
      <c r="G37" s="671" t="n"/>
      <c r="H37" s="1150" t="n"/>
      <c r="I37" s="1136" t="n"/>
      <c r="J37" s="642" t="n"/>
      <c r="K37" s="348">
        <f>IF(OR(G37="", J37=""), "-", IFERROR(-(1 - (J37 / G37)), "-"))</f>
        <v/>
      </c>
    </row>
    <row r="38">
      <c r="C38" s="1041" t="inlineStr">
        <is>
          <t xml:space="preserve">9. Downstream Transportation and Distribution  </t>
        </is>
      </c>
      <c r="D38" s="642" t="n"/>
      <c r="E38" s="1150" t="n"/>
      <c r="F38" s="1136" t="n"/>
      <c r="G38" s="671" t="n"/>
      <c r="H38" s="1150" t="n"/>
      <c r="I38" s="1136" t="n"/>
      <c r="J38" s="642" t="n"/>
      <c r="K38" s="348">
        <f>IF(OR(G38="", J38=""), "-", IFERROR(-(1 - (J38 / G38)), "-"))</f>
        <v/>
      </c>
    </row>
    <row r="39">
      <c r="C39" s="1041" t="inlineStr">
        <is>
          <t xml:space="preserve">10. Processing of Sold Products </t>
        </is>
      </c>
      <c r="D39" s="642" t="n"/>
      <c r="E39" s="1150" t="n"/>
      <c r="F39" s="1136" t="n"/>
      <c r="G39" s="671" t="n"/>
      <c r="H39" s="1150" t="n"/>
      <c r="I39" s="1136" t="n"/>
      <c r="J39" s="642" t="n"/>
      <c r="K39" s="348">
        <f>IF(OR(G39="", J39=""), "-", IFERROR(-(1 - (J39 / G39)), "-"))</f>
        <v/>
      </c>
    </row>
    <row r="40">
      <c r="C40" s="1041" t="inlineStr">
        <is>
          <t xml:space="preserve">11. Use of Sold Products </t>
        </is>
      </c>
      <c r="D40" s="642" t="n"/>
      <c r="E40" s="1150" t="n"/>
      <c r="F40" s="1136" t="n"/>
      <c r="G40" s="671" t="n"/>
      <c r="H40" s="1150" t="n"/>
      <c r="I40" s="1136" t="n"/>
      <c r="J40" s="642" t="n"/>
      <c r="K40" s="348">
        <f>IF(OR(G40="", J40=""), "-", IFERROR(-(1 - (J40 / G40)), "-"))</f>
        <v/>
      </c>
    </row>
    <row r="41">
      <c r="C41" s="1041" t="inlineStr">
        <is>
          <t xml:space="preserve">12. End-of-Life Treatment of Sold Products </t>
        </is>
      </c>
      <c r="D41" s="642" t="n"/>
      <c r="E41" s="1150" t="n"/>
      <c r="F41" s="1136" t="n"/>
      <c r="G41" s="671" t="n"/>
      <c r="H41" s="1150" t="n"/>
      <c r="I41" s="1136" t="n"/>
      <c r="J41" s="642" t="n"/>
      <c r="K41" s="348">
        <f>IF(OR(G41="", J41=""), "-", IFERROR(-(1 - (J41 / G41)), "-"))</f>
        <v/>
      </c>
    </row>
    <row r="42">
      <c r="C42" s="1041" t="inlineStr">
        <is>
          <t xml:space="preserve">13. Downstream Leased Assets </t>
        </is>
      </c>
      <c r="D42" s="642" t="n"/>
      <c r="E42" s="1150" t="n"/>
      <c r="F42" s="1136" t="n"/>
      <c r="G42" s="671" t="n"/>
      <c r="H42" s="1150" t="n"/>
      <c r="I42" s="1136" t="n"/>
      <c r="J42" s="642" t="n"/>
      <c r="K42" s="348">
        <f>IF(OR(G42="", J42=""), "-", IFERROR(-(1 - (J42 / G42)), "-"))</f>
        <v/>
      </c>
    </row>
    <row r="43">
      <c r="C43" s="1041" t="inlineStr">
        <is>
          <t xml:space="preserve">14. Franchises </t>
        </is>
      </c>
      <c r="D43" s="642" t="n"/>
      <c r="E43" s="1150" t="n"/>
      <c r="F43" s="1136" t="n"/>
      <c r="G43" s="671" t="n"/>
      <c r="H43" s="1150" t="n"/>
      <c r="I43" s="1136" t="n"/>
      <c r="J43" s="642" t="n"/>
      <c r="K43" s="348">
        <f>IF(OR(G43="", J43=""), "-", IFERROR(-(1 - (J43 / G43)), "-"))</f>
        <v/>
      </c>
    </row>
    <row r="44">
      <c r="C44" s="1041" t="inlineStr">
        <is>
          <t>15. Investments</t>
        </is>
      </c>
      <c r="D44" s="642" t="n"/>
      <c r="E44" s="1150" t="n"/>
      <c r="F44" s="1136" t="n"/>
      <c r="G44" s="671" t="n"/>
      <c r="H44" s="1150" t="n"/>
      <c r="I44" s="1136" t="n"/>
      <c r="J44" s="642" t="n"/>
      <c r="K44" s="348">
        <f>IF(OR(G44="", J44=""), "-", IFERROR(-(1 - (J44 / G44)), "-"))</f>
        <v/>
      </c>
    </row>
    <row r="45" ht="15" customHeight="1" thickBot="1">
      <c r="C45" s="135" t="inlineStr">
        <is>
          <t>Total Scope 3 GHG  emissions</t>
        </is>
      </c>
      <c r="D45" s="618">
        <f>IF(AND(G29=FALSE, COUNTA(D30:F44)=0), "-", IF(G29=TRUE, IF(SUM(D30:F44)=0, "-", SUM(D30:F44)), "-"))</f>
        <v/>
      </c>
      <c r="E45" s="1169" t="n"/>
      <c r="F45" s="1139" t="n"/>
      <c r="G45" s="723">
        <f>IF(AND(G29=FALSE, COUNTA(G30:I44)=0), "-", IF(G29=TRUE, IF(SUM(G30:I44)=0, "-", SUM(G30:I44)), "-"))</f>
        <v/>
      </c>
      <c r="H45" s="1169" t="n"/>
      <c r="I45" s="1139" t="n"/>
      <c r="J45" s="321">
        <f>IF(AND(G29=FALSE, COUNTA(J30:J44)=0), "-", IF(G29=TRUE, IF(SUM(J30:J44)=0, "-", SUM(J30:J44)), "-"))</f>
        <v/>
      </c>
      <c r="K45" s="258">
        <f>IF(AND(G45="", J45=""), "-", IFERROR(-(1 - (J45 / G45)), "-"))</f>
        <v/>
      </c>
      <c r="L45" s="672" t="n"/>
    </row>
    <row r="46">
      <c r="C46" s="13" t="inlineStr">
        <is>
          <t>Total Scope 1, Scope 2 and Scope 3 GHG Emissions (location-based)</t>
        </is>
      </c>
      <c r="D46" s="717">
        <f>IF(G29=FALSE, "-", IF(AND(D22="", D23="", D45=""), "-", IF(SUM(D22, D23, D45)=0, "-", SUM(D22, D23, D45))))</f>
        <v/>
      </c>
      <c r="E46" s="1126" t="n"/>
      <c r="F46" s="250" t="n"/>
      <c r="G46" s="716">
        <f>IF(G29=FALSE, "-", IF(AND(G22="", G23="", G45=""), "-", IF(SUM(G22, G23, G45)=0, "-", SUM(G22, G23, G45))))</f>
        <v/>
      </c>
      <c r="H46" s="1126" t="n"/>
      <c r="I46" s="250" t="n"/>
      <c r="J46" s="717">
        <f>IF(G29=FALSE, "-", IF(AND(J22="", J23="", J45=""), "-", IF(SUM(J22, J23, J45)=0, "-", SUM(J22, J23, J45))))</f>
        <v/>
      </c>
      <c r="K46" s="259">
        <f>IF(AND(G46="", J46=""), "-", IFERROR(-(1 - (J46 / G46)), "-"))</f>
        <v/>
      </c>
    </row>
    <row r="47" ht="15" customHeight="1" thickBot="1">
      <c r="C47" s="136" t="inlineStr">
        <is>
          <t>Total Scope 1, Scope 2 and Scope 3 GHG Emissions (market-based) - May (optional)</t>
        </is>
      </c>
      <c r="D47" s="1174">
        <f>IF(G29=FALSE,"-",IF(OR(D22="",D24="",D45=""),"-",SUM(D22,D24,D45)))</f>
        <v/>
      </c>
      <c r="E47" s="1169" t="n"/>
      <c r="F47" s="1175" t="n"/>
      <c r="G47" s="1178">
        <f>IF(G29=FALSE, "-", IF(OR(G22="", G24="", G45=""), "-", IF(SUM(G22, G24, G45)=0, "-", SUM(G22, G24, G45))))</f>
        <v/>
      </c>
      <c r="H47" s="1169" t="n"/>
      <c r="I47" s="1139" t="n"/>
      <c r="J47" s="319">
        <f>IF(G29=FALSE, "-", IF(OR(J22="", J24="", J45=""), "-", IF(SUM(J22, J24, J45)=0, "-", SUM(J22, J24, J45))))</f>
        <v/>
      </c>
      <c r="K47" s="258">
        <f>IF(AND(G47="", J47=""), "-", IFERROR(-(1 - (J47 / G47)), "-"))</f>
        <v/>
      </c>
    </row>
    <row r="48" ht="15" customHeight="1" thickBot="1">
      <c r="C48" s="137" t="n"/>
      <c r="D48" s="137" t="n"/>
      <c r="E48" s="137" t="n"/>
      <c r="F48" s="137" t="n"/>
      <c r="G48" s="137" t="n"/>
      <c r="H48" s="137" t="n"/>
      <c r="I48" s="137" t="n"/>
      <c r="J48" s="137" t="n"/>
      <c r="K48" s="137" t="n"/>
    </row>
    <row r="49">
      <c r="C49" s="741">
        <f> "C3 - Disclosure of list of main actions the entity seeks in order to achieve its targets " &amp; template_reporting_period_display &amp; " [If applicable]"</f>
        <v/>
      </c>
      <c r="D49" s="14" t="n"/>
      <c r="E49" s="14" t="n"/>
      <c r="F49" s="14" t="n"/>
      <c r="G49" s="14" t="n"/>
      <c r="H49" s="14" t="n"/>
      <c r="I49" s="14" t="n"/>
      <c r="J49" s="14" t="n"/>
      <c r="K49" s="1179" t="n"/>
      <c r="L49" s="8" t="n"/>
    </row>
    <row r="50">
      <c r="C50" s="679" t="inlineStr">
        <is>
          <t>54(e)</t>
        </is>
      </c>
      <c r="D50" s="1121" t="n"/>
      <c r="E50" s="1121" t="n"/>
      <c r="F50" s="1121" t="n"/>
      <c r="G50" s="1121" t="n"/>
      <c r="H50" s="1121" t="n"/>
      <c r="I50" s="1121" t="n"/>
      <c r="J50" s="1121" t="n"/>
      <c r="K50" s="1146" t="n"/>
    </row>
    <row r="51">
      <c r="C51" s="704" t="n">
        <v>223</v>
      </c>
      <c r="D51" s="1126" t="n"/>
      <c r="E51" s="1126" t="n"/>
      <c r="F51" s="1126" t="n"/>
      <c r="G51" s="1126" t="n"/>
      <c r="H51" s="1126" t="n"/>
      <c r="I51" s="1126" t="n"/>
      <c r="J51" s="1126" t="n"/>
      <c r="K51" s="1126" t="n"/>
      <c r="L51" s="8" t="n"/>
    </row>
    <row r="52" ht="15" customHeight="1" thickBot="1">
      <c r="C52" s="739" t="n"/>
      <c r="D52" s="1153" t="n"/>
      <c r="E52" s="1153" t="n"/>
      <c r="F52" s="1153" t="n"/>
      <c r="G52" s="1153" t="n"/>
      <c r="H52" s="1153" t="n"/>
      <c r="I52" s="1153" t="n"/>
      <c r="J52" s="1153" t="n"/>
      <c r="K52" s="1137" t="n"/>
      <c r="L52" s="647">
        <f>IF(AND(J19=TRUE,C52&lt;&gt;""),"OK",IF(AND(J19=TRUE,C52=""),"MISSING VALUE",""))</f>
        <v/>
      </c>
    </row>
    <row r="54" ht="15" customHeight="1" thickBot="1">
      <c r="C54" s="9" t="n"/>
      <c r="D54" s="9" t="n"/>
      <c r="E54" s="9" t="n"/>
      <c r="F54" s="9" t="n"/>
      <c r="G54" s="9" t="n"/>
      <c r="H54" s="9" t="n"/>
      <c r="I54" s="9" t="n"/>
      <c r="J54" s="9" t="n"/>
      <c r="K54" s="9" t="n"/>
    </row>
    <row r="55">
      <c r="C55" s="741">
        <f> "C3 - Transition plan for undertakings operating in high climate impact sectors " &amp; template_reporting_period_display &amp; " [If applicable]"</f>
        <v/>
      </c>
      <c r="D55" s="14" t="n"/>
      <c r="E55" s="14" t="n"/>
      <c r="F55" s="14" t="n"/>
      <c r="G55" s="14" t="n"/>
      <c r="H55" s="14" t="n"/>
      <c r="I55" s="14" t="n"/>
      <c r="J55" s="14" t="n"/>
      <c r="K55" s="1179" t="n"/>
    </row>
    <row r="56" ht="38.4" customHeight="1">
      <c r="A56" s="625" t="n">
        <v>55</v>
      </c>
      <c r="B56" s="552" t="inlineStr">
        <is>
          <t>224-227</t>
        </is>
      </c>
      <c r="C56" s="1041" t="inlineStr">
        <is>
          <t xml:space="preserve">Is the undertaking operating in high impact sectors? </t>
        </is>
      </c>
      <c r="D56" s="1180">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
      </c>
      <c r="E56" s="1121" t="n"/>
      <c r="F56" s="1121" t="n"/>
      <c r="G56" s="1121" t="n"/>
      <c r="H56" s="1121" t="n"/>
      <c r="I56" s="1121" t="n"/>
      <c r="J56" s="1121" t="n"/>
      <c r="K56" s="1146" t="n"/>
      <c r="L56" s="672" t="n"/>
    </row>
    <row r="57">
      <c r="A57" s="631" t="n">
        <v>55</v>
      </c>
      <c r="B57" s="552" t="inlineStr">
        <is>
          <t>224-227</t>
        </is>
      </c>
      <c r="C57" s="1041" t="inlineStr">
        <is>
          <t>Status of implementation of a transation plan in relation to climate change mitigation</t>
        </is>
      </c>
      <c r="D57" s="1181" t="n"/>
      <c r="E57" s="1150" t="n"/>
      <c r="F57" s="1150" t="n"/>
      <c r="G57" s="1150" t="n"/>
      <c r="H57" s="1150" t="n"/>
      <c r="I57" s="1150" t="n"/>
      <c r="J57" s="1150" t="n"/>
      <c r="K57" s="1151" t="n"/>
      <c r="L57" s="672">
        <f>IF(AND(OR(D57="A transition plan has already been adopted", D57="Adoption of a transition plan is planned in the future"), D56=TRUE),
   "OK",
   IF(AND(BasisForPreparation="Option B (Basic Module and Comprehensive Module)", D57="", D56=TRUE),
      "MISSING VALUE",
      "")
)</f>
        <v/>
      </c>
    </row>
    <row r="58" ht="28.8" customHeight="1">
      <c r="A58" s="631" t="n">
        <v>55</v>
      </c>
      <c r="B58" s="552" t="inlineStr">
        <is>
          <t>224-227</t>
        </is>
      </c>
      <c r="C58" s="138" t="inlineStr">
        <is>
          <t>Description of a transition plan for climate change mitigation, including an explanation of how it is contributing to reduce GHG emissions - May (optional)</t>
        </is>
      </c>
      <c r="D58" s="737" t="n"/>
      <c r="E58" s="1150" t="n"/>
      <c r="F58" s="1150" t="n"/>
      <c r="G58" s="1150" t="n"/>
      <c r="H58" s="1150" t="n"/>
      <c r="I58" s="1150" t="n"/>
      <c r="J58" s="1150" t="n"/>
      <c r="K58" s="1136" t="n"/>
      <c r="L58" s="672">
        <f>IF(AND(D57="A transition plan has already been adopted",DescriptionOfATransitionPlanForClimateChangeMitigationIncludingAnExplanationOfHowItIsContributingToReduceGhgEmissions&lt;&gt;""),"OK","")</f>
        <v/>
      </c>
    </row>
    <row r="59">
      <c r="A59" s="631" t="n">
        <v>56</v>
      </c>
      <c r="B59" s="626" t="inlineStr">
        <is>
          <t>224-227</t>
        </is>
      </c>
      <c r="C59" s="479" t="inlineStr">
        <is>
          <t>Date of foreseen adoption of transition plan for undertaking not having adopted transition plan yet</t>
        </is>
      </c>
      <c r="D59" s="1182" t="inlineStr">
        <is>
          <t>Year</t>
        </is>
      </c>
      <c r="E59" s="1121" t="n"/>
      <c r="F59" s="1121" t="n"/>
      <c r="G59" s="1121" t="n"/>
      <c r="H59" s="251" t="n"/>
      <c r="I59" s="1183" t="n"/>
      <c r="J59" s="1150" t="n"/>
      <c r="K59" s="1151" t="n"/>
      <c r="L59" s="647">
        <f>IF(AND(D57="A transition plan has already been adopted",OR(I59="",I60="",I61="")),
"",IF(AND(D57="Adoption of a transition plan is planned in the future",OR(I59="",I60="",I61="")),
"MISSING VALUE",IF(AND(D57="",OR(I59="",I60="",I61="")),
"",
IF(OR(
AND(I60="February",I61&gt;29),
AND(I60="February",I61=29,NOT(AND(MOD(I59,4)=0,OR(MOD(I59,100)&lt;&gt;0,MOD(I59,400)=0)))),
AND(OR(I60="April",I60="June",I60="September",I60="November"),I61=31)
),
"ERROR",
"OK")
)))</f>
        <v/>
      </c>
    </row>
    <row r="60">
      <c r="A60" s="1145" t="n"/>
      <c r="B60" s="1184" t="n"/>
      <c r="C60" s="1157" t="n"/>
      <c r="D60" s="1182" t="inlineStr">
        <is>
          <t>Month</t>
        </is>
      </c>
      <c r="E60" s="1121" t="n"/>
      <c r="F60" s="1121" t="n"/>
      <c r="G60" s="1121" t="n"/>
      <c r="H60" s="251" t="n"/>
      <c r="I60" s="1183" t="n"/>
      <c r="J60" s="1150" t="n"/>
      <c r="K60" s="1151" t="n"/>
      <c r="L60" s="8" t="n"/>
    </row>
    <row r="61">
      <c r="A61" s="1145" t="n"/>
      <c r="B61" s="1184" t="n"/>
      <c r="C61" s="1157" t="n"/>
      <c r="D61" s="1182" t="inlineStr">
        <is>
          <t>Day</t>
        </is>
      </c>
      <c r="E61" s="1121" t="n"/>
      <c r="F61" s="1121" t="n"/>
      <c r="G61" s="1121" t="n"/>
      <c r="H61" s="251" t="n"/>
      <c r="I61" s="1183" t="n"/>
      <c r="J61" s="1150" t="n"/>
      <c r="K61" s="1151" t="n"/>
      <c r="L61" s="8" t="n"/>
    </row>
    <row r="62" ht="15" customHeight="1" thickBot="1">
      <c r="A62" s="3" t="n"/>
      <c r="B62" s="1160" t="n"/>
      <c r="C62" s="1185" t="n"/>
      <c r="D62" s="756">
        <f>IF(OR(ISBLANK(I59), ISBLANK(I60), ISBLANK(I61)), "-", TEXT(DATE(I59, MONTH(DATEVALUE("1 " &amp; I60)), I61), "dd/mm/yyyy"))</f>
        <v/>
      </c>
      <c r="E62" s="1169" t="n"/>
      <c r="F62" s="1169" t="n"/>
      <c r="G62" s="1169" t="n"/>
      <c r="H62" s="1169" t="n"/>
      <c r="I62" s="1169" t="n"/>
      <c r="J62" s="1169" t="n"/>
      <c r="K62" s="1139" t="n"/>
      <c r="L62" s="672" t="n"/>
    </row>
    <row r="63" ht="15" customHeight="1" thickBot="1"/>
    <row r="64" ht="14.85" customHeight="1">
      <c r="C64" s="835">
        <f> "B3 - Greenhouse gas emission intensity per turnover (in tCO2e/" &amp; template_currency &amp; ") " &amp; template_reporting_period_display &amp; " [Always to be reported]"</f>
        <v/>
      </c>
      <c r="D64" s="1134" t="n"/>
      <c r="E64" s="1134" t="n"/>
      <c r="F64" s="1134" t="n"/>
      <c r="G64" s="1134" t="n"/>
      <c r="H64" s="1134" t="n"/>
      <c r="I64" s="1134" t="n"/>
      <c r="J64" s="1134" t="n"/>
      <c r="K64" s="1141" t="n"/>
    </row>
    <row r="65" ht="14.85" customHeight="1">
      <c r="C65" s="834" t="n">
        <v>31</v>
      </c>
      <c r="D65" s="1130" t="n"/>
      <c r="E65" s="1130" t="n"/>
      <c r="F65" s="1130" t="n"/>
      <c r="G65" s="1130" t="n"/>
      <c r="H65" s="1130" t="n"/>
      <c r="I65" s="1130" t="n"/>
      <c r="J65" s="1130" t="n"/>
      <c r="K65" s="1166" t="n"/>
    </row>
    <row r="66">
      <c r="C66" s="490" t="inlineStr">
        <is>
          <t>Scope 1 and Scope 2 GHG Emissions intensity (location-based )</t>
        </is>
      </c>
      <c r="D66" s="1121" t="n"/>
      <c r="E66" s="1121" t="n"/>
      <c r="F66" s="251" t="n"/>
      <c r="G66" s="1186">
        <f>IF(G29=TRUE,
   "-",
   IFERROR(
      IF(OR(D25="", Turnover=""), "-", D25/Turnover),
      "-"
   )
)</f>
        <v/>
      </c>
      <c r="H66" s="1121" t="n"/>
      <c r="I66" s="1121" t="n"/>
      <c r="J66" s="1121" t="n"/>
      <c r="K66" s="251" t="n"/>
    </row>
    <row r="67">
      <c r="C67" s="749" t="inlineStr">
        <is>
          <t>Scope 1 and Scope 2 GHG Emissions intensity (market-based) - May (Optional)</t>
        </is>
      </c>
      <c r="D67" s="1130" t="n"/>
      <c r="E67" s="1130" t="n"/>
      <c r="F67" s="1131" t="n"/>
      <c r="G67" s="1187">
        <f>IF(G29=TRUE,
   "-",
   IFERROR(
      IF(OR(D26="", Turnover=""), "-", D26/Turnover),
      "-"
   )
)</f>
        <v/>
      </c>
      <c r="H67" s="1130" t="n"/>
      <c r="I67" s="1130" t="n"/>
      <c r="J67" s="1130" t="n"/>
      <c r="K67" s="1131" t="n"/>
    </row>
    <row r="68">
      <c r="C68" s="490" t="inlineStr">
        <is>
          <t>Total Scope 1, Scope 2 and Scope 3 GHG Emissions intensity (location-based)</t>
        </is>
      </c>
      <c r="D68" s="1121" t="n"/>
      <c r="E68" s="1121" t="n"/>
      <c r="F68" s="251" t="n"/>
      <c r="G68" s="1188">
        <f>IF(G29=FALSE,
   "-",
   IFERROR(
      IF(OR(D46="", Turnover=""), "-", D46/Turnover),
      "-"
   )
)</f>
        <v/>
      </c>
      <c r="H68" s="1121" t="n"/>
      <c r="I68" s="1121" t="n"/>
      <c r="J68" s="1121" t="n"/>
      <c r="K68" s="1146" t="n"/>
    </row>
    <row r="69" ht="15" customHeight="1" thickBot="1">
      <c r="C69" s="479" t="inlineStr">
        <is>
          <t>Total Scope 1, Scope 2 and Scope 3 GHG Emissions intensity (market-based) - May (Optional)</t>
        </is>
      </c>
      <c r="D69" s="1169" t="n"/>
      <c r="E69" s="1169" t="n"/>
      <c r="F69" s="1139" t="n"/>
      <c r="G69" s="1189">
        <f>IF(G29=FALSE,
   "-",
   IFERROR(
      IF(OR(D47="", Turnover=""), "-", D47/Turnover),
      "-"
   )
)</f>
        <v/>
      </c>
      <c r="H69" s="1169" t="n"/>
      <c r="I69" s="1169" t="n"/>
      <c r="J69" s="1169" t="n"/>
      <c r="K69" s="1175" t="n"/>
      <c r="L69" s="8" t="n"/>
    </row>
    <row r="70" ht="15" customHeight="1" thickBot="1"/>
    <row r="71">
      <c r="C71" s="627">
        <f> "B4 – Pollution of air, water and soil " &amp; template_reporting_period_display &amp; " [If applicable]"</f>
        <v/>
      </c>
      <c r="D71" s="1134" t="n"/>
      <c r="E71" s="1134" t="n"/>
      <c r="F71" s="1134" t="n"/>
      <c r="G71" s="1134" t="n"/>
      <c r="H71" s="1134" t="n"/>
      <c r="I71" s="1134" t="n"/>
      <c r="J71" s="1134" t="n"/>
      <c r="K71" s="1135" t="n"/>
    </row>
    <row r="72">
      <c r="C72" s="630" t="n">
        <v>32</v>
      </c>
      <c r="D72" s="1121" t="n"/>
      <c r="E72" s="1121" t="n"/>
      <c r="F72" s="1121" t="n"/>
      <c r="G72" s="1121" t="n"/>
      <c r="H72" s="1121" t="n"/>
      <c r="I72" s="1121" t="n"/>
      <c r="J72" s="1121" t="n"/>
      <c r="K72" s="251" t="n"/>
    </row>
    <row r="73">
      <c r="C73" s="624" t="inlineStr">
        <is>
          <t>110-133</t>
        </is>
      </c>
      <c r="D73" s="1121" t="n"/>
      <c r="E73" s="1121" t="n"/>
      <c r="F73" s="1121" t="n"/>
      <c r="G73" s="1121" t="n"/>
      <c r="H73" s="1121" t="n"/>
      <c r="I73" s="1121" t="n"/>
      <c r="J73" s="1121" t="n"/>
      <c r="K73" s="251" t="n"/>
    </row>
    <row r="74" ht="30" customHeight="1">
      <c r="C74" s="1041" t="inlineStr">
        <is>
          <t>Is the undertaking already required by law or other national regulations to report to competent authorities its emissions of pollutants, or does it already voluntarily report on them according to an Environmental Management System?</t>
        </is>
      </c>
      <c r="D74" s="1121" t="n"/>
      <c r="E74" s="1121" t="n"/>
      <c r="F74" s="251" t="n"/>
      <c r="G74" s="1190" t="b">
        <v>0</v>
      </c>
      <c r="H74" s="1150" t="n"/>
      <c r="I74" s="1150" t="n"/>
      <c r="J74" s="1150" t="n"/>
      <c r="K74" s="1151" t="n"/>
      <c r="L74" s="672" t="n"/>
    </row>
    <row r="75">
      <c r="C75" s="490" t="inlineStr">
        <is>
          <t>Is this disclosure already publicly available?</t>
        </is>
      </c>
      <c r="D75" s="1121" t="n"/>
      <c r="E75" s="1121" t="n"/>
      <c r="F75" s="251" t="n"/>
      <c r="G75" s="731" t="b">
        <v>0</v>
      </c>
      <c r="H75" s="1150" t="n"/>
      <c r="I75" s="1150" t="n"/>
      <c r="J75" s="1150" t="n"/>
      <c r="K75" s="1136" t="n"/>
      <c r="L75" s="672">
        <f t="array" ref="L75">IF(AND(G75=TRUE,D80:K119=""),"OK",IF(AND(OR(D80:K119&lt;&gt;""),G75=TRUE),"VALUE INCONSISTENCY",""))</f>
        <v/>
      </c>
    </row>
    <row r="76">
      <c r="C76" s="490" t="inlineStr">
        <is>
          <t xml:space="preserve">Please provide the relevant URL link or hyperlink of where this information is reported </t>
        </is>
      </c>
      <c r="D76" s="1121" t="n"/>
      <c r="E76" s="1121" t="n"/>
      <c r="F76" s="251" t="n"/>
      <c r="G76" s="727" t="n"/>
      <c r="H76" s="1150" t="n"/>
      <c r="I76" s="1150" t="n"/>
      <c r="J76" s="1150" t="n"/>
      <c r="K76" s="1136" t="n"/>
      <c r="L76" s="672">
        <f>IF(G75=TRUE,
   IF(G76="",
      "MISSING VALUE",
      IF(OR(LEFT(G76,7)="http://", LEFT(G76,8)="https://", LEFT(G76,4)="www."),
         "OK",
         "INVALID URL")),
   "")</f>
        <v/>
      </c>
    </row>
    <row r="77">
      <c r="C77" s="1191" t="inlineStr">
        <is>
          <t>Please select the unit used for reporting the amount (i.e. either kg or tonne)</t>
        </is>
      </c>
      <c r="D77" s="1121" t="n"/>
      <c r="E77" s="1121" t="n"/>
      <c r="F77" s="1121" t="n"/>
      <c r="G77" s="1121" t="n"/>
      <c r="H77" s="1121" t="n"/>
      <c r="I77" s="1121" t="n"/>
      <c r="J77" s="1121" t="n"/>
      <c r="K77" s="1146" t="n"/>
    </row>
    <row r="78">
      <c r="C78" s="1192" t="n"/>
      <c r="D78" s="1193" t="n"/>
      <c r="E78" s="1193" t="n"/>
      <c r="F78" s="1193" t="n"/>
      <c r="G78" s="1193" t="n"/>
      <c r="H78" s="1193" t="n"/>
      <c r="I78" s="1193" t="n"/>
      <c r="J78" s="1193" t="n"/>
      <c r="K78" s="1194" t="n"/>
      <c r="L78" s="822">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c r="C79" s="702" t="inlineStr">
        <is>
          <t>Row ID</t>
        </is>
      </c>
      <c r="D79" s="730" t="inlineStr">
        <is>
          <t xml:space="preserve">Pollutant </t>
        </is>
      </c>
      <c r="E79" s="1121" t="n"/>
      <c r="F79" s="251" t="n"/>
      <c r="G79" s="730" t="inlineStr">
        <is>
          <t xml:space="preserve">Emission to air </t>
        </is>
      </c>
      <c r="H79" s="1121" t="n"/>
      <c r="I79" s="251" t="n"/>
      <c r="J79" s="730" t="inlineStr">
        <is>
          <t xml:space="preserve">Emission to water </t>
        </is>
      </c>
      <c r="K79" s="808" t="inlineStr">
        <is>
          <t xml:space="preserve">Emission to soil </t>
        </is>
      </c>
    </row>
    <row r="80">
      <c r="C80" s="4" t="n">
        <v>1</v>
      </c>
      <c r="D80" s="638" t="inlineStr">
        <is>
          <t>ciao come</t>
        </is>
      </c>
      <c r="E80" s="1150" t="n"/>
      <c r="F80" s="1136" t="n"/>
      <c r="G80" s="642" t="n"/>
      <c r="H80" s="1150" t="n"/>
      <c r="I80" s="1136" t="n"/>
      <c r="J80" s="642" t="n"/>
      <c r="K80" s="322" t="n"/>
      <c r="L80" s="672">
        <f>IF(AND($G$74=TRUE,$G$75=TRUE,OR(D80&lt;&gt;"",G80&lt;&gt;"",J80&lt;&gt;"",K80&lt;&gt;"")),
    "VALUE INCONSISTENCY",
IF($G$74&lt;&gt;TRUE, "",
IF(AND(D80="", G80="", J80="", K80=""), "",
IF(AND(D80&lt;&gt;"", G80="", J80="", K80=""), "MISSING VALUE",
IF(AND(D80&lt;&gt;"", OR(G80&lt;&gt;"", J80&lt;&gt;"", K80&lt;&gt;"")),
    IF(COUNTIF($D$80:$D$119, D80)&gt;1, "VALUE INCONSISTENCY", "OK"),
"MISSING VALUE")))))</f>
        <v/>
      </c>
    </row>
    <row r="81">
      <c r="C81" s="4" t="n">
        <v>2</v>
      </c>
      <c r="D81" s="638" t="inlineStr">
        <is>
          <t>ciao come</t>
        </is>
      </c>
      <c r="E81" s="1150" t="n"/>
      <c r="F81" s="1136" t="n"/>
      <c r="G81" s="642" t="n"/>
      <c r="H81" s="1150" t="n"/>
      <c r="I81" s="1136" t="n"/>
      <c r="J81" s="642" t="n"/>
      <c r="K81" s="322" t="n"/>
      <c r="L81" s="672">
        <f>IF(AND($G$74=TRUE,$G$75=TRUE,OR(D81&lt;&gt;"",G81&lt;&gt;"",J81&lt;&gt;"",K81&lt;&gt;"")),
    "VALUE INCONSISTENCY",
IF($G$74&lt;&gt;TRUE, "",
IF(AND(D81="", G81="", J81="", K81=""), "",
IF(AND(D81&lt;&gt;"", G81="", J81="", K81=""), "MISSING VALUE",
IF(AND(D81&lt;&gt;"", OR(G81&lt;&gt;"", J81&lt;&gt;"", K81&lt;&gt;"")),
    IF(COUNTIF($D$80:$D$119, D81)&gt;1, "VALUE INCONSISTENCY", "OK"),
"MISSING VALUE")))))</f>
        <v/>
      </c>
    </row>
    <row r="82" ht="15" customHeight="1" thickBot="1">
      <c r="C82" s="5" t="n">
        <v>3</v>
      </c>
      <c r="D82" s="870" t="inlineStr">
        <is>
          <t>ciao</t>
        </is>
      </c>
      <c r="E82" s="1193" t="n"/>
      <c r="F82" s="1195" t="n"/>
      <c r="G82" s="688" t="n"/>
      <c r="H82" s="1153" t="n"/>
      <c r="I82" s="1137" t="n"/>
      <c r="J82" s="688" t="n"/>
      <c r="K82" s="324" t="n"/>
      <c r="L82" s="672">
        <f>IF(AND($G$74=TRUE,$G$75=TRUE,OR(D82&lt;&gt;"",G82&lt;&gt;"",J82&lt;&gt;"",K82&lt;&gt;"")),
    "VALUE INCONSISTENCY",
IF($G$74&lt;&gt;TRUE, "",
IF(AND(D82="", G82="", J82="", K82=""), "",
IF(AND(D82&lt;&gt;"", G82="", J82="", K82=""), "MISSING VALUE",
IF(AND(D82&lt;&gt;"", OR(G82&lt;&gt;"", J82&lt;&gt;"", K82&lt;&gt;"")),
    IF(COUNTIF($D$80:$D$119, D82)&gt;1, "VALUE INCONSISTENCY", "OK"),
"MISSING VALUE")))))</f>
        <v/>
      </c>
    </row>
    <row r="83" hidden="1" outlineLevel="1">
      <c r="C83" s="13" t="n">
        <v>4</v>
      </c>
      <c r="D83" s="798" t="inlineStr">
        <is>
          <t>ciao</t>
        </is>
      </c>
      <c r="E83" s="1176" t="n"/>
      <c r="F83" s="1177" t="n"/>
      <c r="G83" s="869" t="n"/>
      <c r="H83" s="1196" t="n"/>
      <c r="I83" s="1138" t="n"/>
      <c r="J83" s="869" t="n"/>
      <c r="K83" s="326" t="n"/>
      <c r="L83" s="672">
        <f>IF(AND($G$74=TRUE,$G$75=TRUE,OR(D83&lt;&gt;"",G83&lt;&gt;"",J83&lt;&gt;"",K83&lt;&gt;"")),
"VALUE INCONSISTENCY",
IF($G$74&lt;&gt;TRUE, "",
IF(AND(D83="", G83="", J83="", K83=""), "",
IF(AND(D83&lt;&gt;"", G83="", J83="", K83=""), "MISSING VALUE",
IF(AND(D83&lt;&gt;"", OR(G83&lt;&gt;"", J83&lt;&gt;"", K83&lt;&gt;"")),
IF(COUNTIF($D$80:$D$119, D83)&gt;1, "VALUE INCONSISTENCY", "OK"),
"MISSING VALUE")))))</f>
        <v/>
      </c>
    </row>
    <row r="84" hidden="1" outlineLevel="1">
      <c r="C84" s="4" t="n">
        <v>5</v>
      </c>
      <c r="D84" s="638" t="inlineStr">
        <is>
          <t>ciao</t>
        </is>
      </c>
      <c r="E84" s="1150" t="n"/>
      <c r="F84" s="1136" t="n"/>
      <c r="G84" s="642" t="n"/>
      <c r="H84" s="1150" t="n"/>
      <c r="I84" s="1136" t="n"/>
      <c r="J84" s="642" t="n"/>
      <c r="K84" s="322" t="n"/>
      <c r="L84" s="672">
        <f>IF(AND($G$74=TRUE,$G$75=TRUE,OR(D84&lt;&gt;"",G84&lt;&gt;"",J84&lt;&gt;"",K84&lt;&gt;"")),
"VALUE INCONSISTENCY",
IF($G$74&lt;&gt;TRUE, "",
IF(AND(D84="", G84="", J84="", K84=""), "",
IF(AND(D84&lt;&gt;"", G84="", J84="", K84=""), "MISSING VALUE",
IF(AND(D84&lt;&gt;"", OR(G84&lt;&gt;"", J84&lt;&gt;"", K84&lt;&gt;"")),
IF(COUNTIF($D$80:$D$119, D84)&gt;1, "VALUE INCONSISTENCY", "OK"),
"MISSING VALUE")))))</f>
        <v/>
      </c>
    </row>
    <row r="85" hidden="1" outlineLevel="1">
      <c r="C85" s="4" t="n">
        <v>6</v>
      </c>
      <c r="D85" s="638" t="inlineStr">
        <is>
          <t>ciao</t>
        </is>
      </c>
      <c r="E85" s="1150" t="n"/>
      <c r="F85" s="1136" t="n"/>
      <c r="G85" s="642" t="n"/>
      <c r="H85" s="1150" t="n"/>
      <c r="I85" s="1136" t="n"/>
      <c r="J85" s="642" t="n"/>
      <c r="K85" s="322" t="n"/>
      <c r="L85" s="672">
        <f>IF(AND($G$74=TRUE,$G$75=TRUE,OR(D85&lt;&gt;"",G85&lt;&gt;"",J85&lt;&gt;"",K85&lt;&gt;"")),
"VALUE INCONSISTENCY",
IF($G$74&lt;&gt;TRUE, "",
IF(AND(D85="", G85="", J85="", K85=""), "",
IF(AND(D85&lt;&gt;"", G85="", J85="", K85=""), "MISSING VALUE",
IF(AND(D85&lt;&gt;"", OR(G85&lt;&gt;"", J85&lt;&gt;"", K85&lt;&gt;"")),
IF(COUNTIF($D$80:$D$119, D85)&gt;1, "VALUE INCONSISTENCY", "OK"),
"MISSING VALUE")))))</f>
        <v/>
      </c>
    </row>
    <row r="86" hidden="1" outlineLevel="1">
      <c r="C86" s="4" t="n">
        <v>7</v>
      </c>
      <c r="D86" s="638" t="inlineStr">
        <is>
          <t>ciao</t>
        </is>
      </c>
      <c r="E86" s="1150" t="n"/>
      <c r="F86" s="1136" t="n"/>
      <c r="G86" s="642" t="n"/>
      <c r="H86" s="1150" t="n"/>
      <c r="I86" s="1136" t="n"/>
      <c r="J86" s="642" t="n"/>
      <c r="K86" s="322" t="n"/>
      <c r="L86" s="672">
        <f>IF(AND($G$74=TRUE,$G$75=TRUE,OR(D86&lt;&gt;"",G86&lt;&gt;"",J86&lt;&gt;"",K86&lt;&gt;"")),
"VALUE INCONSISTENCY",
IF($G$74&lt;&gt;TRUE, "",
IF(AND(D86="", G86="", J86="", K86=""), "",
IF(AND(D86&lt;&gt;"", G86="", J86="", K86=""), "MISSING VALUE",
IF(AND(D86&lt;&gt;"", OR(G86&lt;&gt;"", J86&lt;&gt;"", K86&lt;&gt;"")),
IF(COUNTIF($D$80:$D$119, D86)&gt;1, "VALUE INCONSISTENCY", "OK"),
"MISSING VALUE")))))</f>
        <v/>
      </c>
    </row>
    <row r="87" hidden="1" outlineLevel="1">
      <c r="C87" s="4" t="n">
        <v>8</v>
      </c>
      <c r="D87" s="638" t="inlineStr">
        <is>
          <t>ciao</t>
        </is>
      </c>
      <c r="E87" s="1150" t="n"/>
      <c r="F87" s="1136" t="n"/>
      <c r="G87" s="642" t="n"/>
      <c r="H87" s="1150" t="n"/>
      <c r="I87" s="1136" t="n"/>
      <c r="J87" s="642" t="n"/>
      <c r="K87" s="322" t="n"/>
      <c r="L87" s="672">
        <f>IF(AND($G$74=TRUE,$G$75=TRUE,OR(D87&lt;&gt;"",G87&lt;&gt;"",J87&lt;&gt;"",K87&lt;&gt;"")),
"VALUE INCONSISTENCY",
IF($G$74&lt;&gt;TRUE, "",
IF(AND(D87="", G87="", J87="", K87=""), "",
IF(AND(D87&lt;&gt;"", G87="", J87="", K87=""), "MISSING VALUE",
IF(AND(D87&lt;&gt;"", OR(G87&lt;&gt;"", J87&lt;&gt;"", K87&lt;&gt;"")),
IF(COUNTIF($D$80:$D$119, D87)&gt;1, "VALUE INCONSISTENCY", "OK"),
"MISSING VALUE")))))</f>
        <v/>
      </c>
    </row>
    <row r="88" hidden="1" outlineLevel="1">
      <c r="C88" s="4" t="n">
        <v>9</v>
      </c>
      <c r="D88" s="638" t="inlineStr">
        <is>
          <t>ciao</t>
        </is>
      </c>
      <c r="E88" s="1150" t="n"/>
      <c r="F88" s="1136" t="n"/>
      <c r="G88" s="642" t="n"/>
      <c r="H88" s="1150" t="n"/>
      <c r="I88" s="1136" t="n"/>
      <c r="J88" s="642" t="n"/>
      <c r="K88" s="322" t="n"/>
      <c r="L88" s="672">
        <f>IF(AND($G$74=TRUE,$G$75=TRUE,OR(D88&lt;&gt;"",G88&lt;&gt;"",J88&lt;&gt;"",K88&lt;&gt;"")),
"VALUE INCONSISTENCY",
IF($G$74&lt;&gt;TRUE, "",
IF(AND(D88="", G88="", J88="", K88=""), "",
IF(AND(D88&lt;&gt;"", G88="", J88="", K88=""), "MISSING VALUE",
IF(AND(D88&lt;&gt;"", OR(G88&lt;&gt;"", J88&lt;&gt;"", K88&lt;&gt;"")),
IF(COUNTIF($D$80:$D$119, D88)&gt;1, "VALUE INCONSISTENCY", "OK"),
"MISSING VALUE")))))</f>
        <v/>
      </c>
    </row>
    <row r="89" hidden="1" outlineLevel="1">
      <c r="C89" s="4" t="n">
        <v>10</v>
      </c>
      <c r="D89" s="638" t="inlineStr">
        <is>
          <t>ciao</t>
        </is>
      </c>
      <c r="E89" s="1150" t="n"/>
      <c r="F89" s="1136" t="n"/>
      <c r="G89" s="642" t="n"/>
      <c r="H89" s="1150" t="n"/>
      <c r="I89" s="1136" t="n"/>
      <c r="J89" s="642" t="n"/>
      <c r="K89" s="322" t="n"/>
      <c r="L89" s="672">
        <f>IF(AND($G$74=TRUE,$G$75=TRUE,OR(D89&lt;&gt;"",G89&lt;&gt;"",J89&lt;&gt;"",K89&lt;&gt;"")),
"VALUE INCONSISTENCY",
IF($G$74&lt;&gt;TRUE, "",
IF(AND(D89="", G89="", J89="", K89=""), "",
IF(AND(D89&lt;&gt;"", G89="", J89="", K89=""), "MISSING VALUE",
IF(AND(D89&lt;&gt;"", OR(G89&lt;&gt;"", J89&lt;&gt;"", K89&lt;&gt;"")),
IF(COUNTIF($D$80:$D$119, D89)&gt;1, "VALUE INCONSISTENCY", "OK"),
"MISSING VALUE")))))</f>
        <v/>
      </c>
    </row>
    <row r="90" hidden="1" outlineLevel="1">
      <c r="C90" s="4" t="n">
        <v>11</v>
      </c>
      <c r="D90" s="638" t="inlineStr">
        <is>
          <t>ciao</t>
        </is>
      </c>
      <c r="E90" s="1150" t="n"/>
      <c r="F90" s="1136" t="n"/>
      <c r="G90" s="642" t="n"/>
      <c r="H90" s="1150" t="n"/>
      <c r="I90" s="1136" t="n"/>
      <c r="J90" s="642" t="n"/>
      <c r="K90" s="322" t="n"/>
      <c r="L90" s="672">
        <f>IF(AND($G$74=TRUE,$G$75=TRUE,OR(D90&lt;&gt;"",G90&lt;&gt;"",J90&lt;&gt;"",K90&lt;&gt;"")),
"VALUE INCONSISTENCY",
IF($G$74&lt;&gt;TRUE, "",
IF(AND(D90="", G90="", J90="", K90=""), "",
IF(AND(D90&lt;&gt;"", G90="", J90="", K90=""), "MISSING VALUE",
IF(AND(D90&lt;&gt;"", OR(G90&lt;&gt;"", J90&lt;&gt;"", K90&lt;&gt;"")),
IF(COUNTIF($D$80:$D$119, D90)&gt;1, "VALUE INCONSISTENCY", "OK"),
"MISSING VALUE")))))</f>
        <v/>
      </c>
    </row>
    <row r="91" hidden="1" outlineLevel="1">
      <c r="C91" s="4" t="n">
        <v>12</v>
      </c>
      <c r="D91" s="638" t="inlineStr">
        <is>
          <t>ciao</t>
        </is>
      </c>
      <c r="E91" s="1150" t="n"/>
      <c r="F91" s="1136" t="n"/>
      <c r="G91" s="642" t="n"/>
      <c r="H91" s="1150" t="n"/>
      <c r="I91" s="1136" t="n"/>
      <c r="J91" s="642" t="n"/>
      <c r="K91" s="322" t="n"/>
      <c r="L91" s="672">
        <f>IF(AND($G$74=TRUE,$G$75=TRUE,OR(D91&lt;&gt;"",G91&lt;&gt;"",J91&lt;&gt;"",K91&lt;&gt;"")),
"VALUE INCONSISTENCY",
IF($G$74&lt;&gt;TRUE, "",
IF(AND(D91="", G91="", J91="", K91=""), "",
IF(AND(D91&lt;&gt;"", G91="", J91="", K91=""), "MISSING VALUE",
IF(AND(D91&lt;&gt;"", OR(G91&lt;&gt;"", J91&lt;&gt;"", K91&lt;&gt;"")),
IF(COUNTIF($D$80:$D$119, D91)&gt;1, "VALUE INCONSISTENCY", "OK"),
"MISSING VALUE")))))</f>
        <v/>
      </c>
    </row>
    <row r="92" hidden="1" outlineLevel="1">
      <c r="C92" s="4" t="n">
        <v>13</v>
      </c>
      <c r="D92" s="638" t="inlineStr">
        <is>
          <t>ciao</t>
        </is>
      </c>
      <c r="E92" s="1150" t="n"/>
      <c r="F92" s="1136" t="n"/>
      <c r="G92" s="642" t="n"/>
      <c r="H92" s="1150" t="n"/>
      <c r="I92" s="1136" t="n"/>
      <c r="J92" s="642" t="n"/>
      <c r="K92" s="322" t="n"/>
      <c r="L92" s="672">
        <f>IF(AND($G$74=TRUE,$G$75=TRUE,OR(D92&lt;&gt;"",G92&lt;&gt;"",J92&lt;&gt;"",K92&lt;&gt;"")),
"VALUE INCONSISTENCY",
IF($G$74&lt;&gt;TRUE, "",
IF(AND(D92="", G92="", J92="", K92=""), "",
IF(AND(D92&lt;&gt;"", G92="", J92="", K92=""), "MISSING VALUE",
IF(AND(D92&lt;&gt;"", OR(G92&lt;&gt;"", J92&lt;&gt;"", K92&lt;&gt;"")),
IF(COUNTIF($D$80:$D$119, D92)&gt;1, "VALUE INCONSISTENCY", "OK"),
"MISSING VALUE")))))</f>
        <v/>
      </c>
    </row>
    <row r="93" hidden="1" outlineLevel="1">
      <c r="C93" s="4" t="n">
        <v>14</v>
      </c>
      <c r="D93" s="638" t="inlineStr">
        <is>
          <t>ciao</t>
        </is>
      </c>
      <c r="E93" s="1150" t="n"/>
      <c r="F93" s="1136" t="n"/>
      <c r="G93" s="642" t="n"/>
      <c r="H93" s="1150" t="n"/>
      <c r="I93" s="1136" t="n"/>
      <c r="J93" s="642" t="n"/>
      <c r="K93" s="322" t="n"/>
      <c r="L93" s="672">
        <f>IF(AND($G$74=TRUE,$G$75=TRUE,OR(D93&lt;&gt;"",G93&lt;&gt;"",J93&lt;&gt;"",K93&lt;&gt;"")),
"VALUE INCONSISTENCY",
IF($G$74&lt;&gt;TRUE, "",
IF(AND(D93="", G93="", J93="", K93=""), "",
IF(AND(D93&lt;&gt;"", G93="", J93="", K93=""), "MISSING VALUE",
IF(AND(D93&lt;&gt;"", OR(G93&lt;&gt;"", J93&lt;&gt;"", K93&lt;&gt;"")),
IF(COUNTIF($D$80:$D$119, D93)&gt;1, "VALUE INCONSISTENCY", "OK"),
"MISSING VALUE")))))</f>
        <v/>
      </c>
    </row>
    <row r="94" hidden="1" outlineLevel="1">
      <c r="C94" s="4" t="n">
        <v>15</v>
      </c>
      <c r="D94" s="638" t="inlineStr">
        <is>
          <t>ciao</t>
        </is>
      </c>
      <c r="E94" s="1150" t="n"/>
      <c r="F94" s="1136" t="n"/>
      <c r="G94" s="642" t="n"/>
      <c r="H94" s="1150" t="n"/>
      <c r="I94" s="1136" t="n"/>
      <c r="J94" s="642" t="n"/>
      <c r="K94" s="322" t="n"/>
      <c r="L94" s="672">
        <f>IF(AND($G$74=TRUE,$G$75=TRUE,OR(D94&lt;&gt;"",G94&lt;&gt;"",J94&lt;&gt;"",K94&lt;&gt;"")),
"VALUE INCONSISTENCY",
IF($G$74&lt;&gt;TRUE, "",
IF(AND(D94="", G94="", J94="", K94=""), "",
IF(AND(D94&lt;&gt;"", G94="", J94="", K94=""), "MISSING VALUE",
IF(AND(D94&lt;&gt;"", OR(G94&lt;&gt;"", J94&lt;&gt;"", K94&lt;&gt;"")),
IF(COUNTIF($D$80:$D$119, D94)&gt;1, "VALUE INCONSISTENCY", "OK"),
"MISSING VALUE")))))</f>
        <v/>
      </c>
    </row>
    <row r="95" hidden="1" outlineLevel="1">
      <c r="C95" s="4" t="n">
        <v>16</v>
      </c>
      <c r="D95" s="638" t="inlineStr">
        <is>
          <t>ciao</t>
        </is>
      </c>
      <c r="E95" s="1150" t="n"/>
      <c r="F95" s="1136" t="n"/>
      <c r="G95" s="642" t="n"/>
      <c r="H95" s="1150" t="n"/>
      <c r="I95" s="1136" t="n"/>
      <c r="J95" s="642" t="n"/>
      <c r="K95" s="322" t="n"/>
      <c r="L95" s="672">
        <f>IF(AND($G$74=TRUE,$G$75=TRUE,OR(D95&lt;&gt;"",G95&lt;&gt;"",J95&lt;&gt;"",K95&lt;&gt;"")),
"VALUE INCONSISTENCY",
IF($G$74&lt;&gt;TRUE, "",
IF(AND(D95="", G95="", J95="", K95=""), "",
IF(AND(D95&lt;&gt;"", G95="", J95="", K95=""), "MISSING VALUE",
IF(AND(D95&lt;&gt;"", OR(G95&lt;&gt;"", J95&lt;&gt;"", K95&lt;&gt;"")),
IF(COUNTIF($D$80:$D$119, D95)&gt;1, "VALUE INCONSISTENCY", "OK"),
"MISSING VALUE")))))</f>
        <v/>
      </c>
    </row>
    <row r="96" hidden="1" outlineLevel="1">
      <c r="C96" s="4" t="n">
        <v>17</v>
      </c>
      <c r="D96" s="638" t="inlineStr">
        <is>
          <t>ciao</t>
        </is>
      </c>
      <c r="E96" s="1150" t="n"/>
      <c r="F96" s="1136" t="n"/>
      <c r="G96" s="642" t="n"/>
      <c r="H96" s="1150" t="n"/>
      <c r="I96" s="1136" t="n"/>
      <c r="J96" s="642" t="n"/>
      <c r="K96" s="322" t="n"/>
      <c r="L96" s="672">
        <f>IF(AND($G$74=TRUE,$G$75=TRUE,OR(D96&lt;&gt;"",G96&lt;&gt;"",J96&lt;&gt;"",K96&lt;&gt;"")),
"VALUE INCONSISTENCY",
IF($G$74&lt;&gt;TRUE, "",
IF(AND(D96="", G96="", J96="", K96=""), "",
IF(AND(D96&lt;&gt;"", G96="", J96="", K96=""), "MISSING VALUE",
IF(AND(D96&lt;&gt;"", OR(G96&lt;&gt;"", J96&lt;&gt;"", K96&lt;&gt;"")),
IF(COUNTIF($D$80:$D$119, D96)&gt;1, "VALUE INCONSISTENCY", "OK"),
"MISSING VALUE")))))</f>
        <v/>
      </c>
    </row>
    <row r="97" hidden="1" outlineLevel="1">
      <c r="C97" s="4" t="n">
        <v>18</v>
      </c>
      <c r="D97" s="638" t="inlineStr">
        <is>
          <t>ciao</t>
        </is>
      </c>
      <c r="E97" s="1150" t="n"/>
      <c r="F97" s="1136" t="n"/>
      <c r="G97" s="642" t="n"/>
      <c r="H97" s="1150" t="n"/>
      <c r="I97" s="1136" t="n"/>
      <c r="J97" s="642" t="n"/>
      <c r="K97" s="322" t="n"/>
      <c r="L97" s="672">
        <f>IF(AND($G$74=TRUE,$G$75=TRUE,OR(D97&lt;&gt;"",G97&lt;&gt;"",J97&lt;&gt;"",K97&lt;&gt;"")),
"VALUE INCONSISTENCY",
IF($G$74&lt;&gt;TRUE, "",
IF(AND(D97="", G97="", J97="", K97=""), "",
IF(AND(D97&lt;&gt;"", G97="", J97="", K97=""), "MISSING VALUE",
IF(AND(D97&lt;&gt;"", OR(G97&lt;&gt;"", J97&lt;&gt;"", K97&lt;&gt;"")),
IF(COUNTIF($D$80:$D$119, D97)&gt;1, "VALUE INCONSISTENCY", "OK"),
"MISSING VALUE")))))</f>
        <v/>
      </c>
    </row>
    <row r="98" hidden="1" outlineLevel="1">
      <c r="C98" s="4" t="n">
        <v>19</v>
      </c>
      <c r="D98" s="638" t="inlineStr">
        <is>
          <t>ciao</t>
        </is>
      </c>
      <c r="E98" s="1150" t="n"/>
      <c r="F98" s="1136" t="n"/>
      <c r="G98" s="642" t="n"/>
      <c r="H98" s="1150" t="n"/>
      <c r="I98" s="1136" t="n"/>
      <c r="J98" s="642" t="n"/>
      <c r="K98" s="322" t="n"/>
      <c r="L98" s="672">
        <f>IF(AND($G$74=TRUE,$G$75=TRUE,OR(D98&lt;&gt;"",G98&lt;&gt;"",J98&lt;&gt;"",K98&lt;&gt;"")),
"VALUE INCONSISTENCY",
IF($G$74&lt;&gt;TRUE, "",
IF(AND(D98="", G98="", J98="", K98=""), "",
IF(AND(D98&lt;&gt;"", G98="", J98="", K98=""), "MISSING VALUE",
IF(AND(D98&lt;&gt;"", OR(G98&lt;&gt;"", J98&lt;&gt;"", K98&lt;&gt;"")),
IF(COUNTIF($D$80:$D$119, D98)&gt;1, "VALUE INCONSISTENCY", "OK"),
"MISSING VALUE")))))</f>
        <v/>
      </c>
    </row>
    <row r="99" hidden="1" outlineLevel="1">
      <c r="C99" s="4" t="n">
        <v>20</v>
      </c>
      <c r="D99" s="638" t="inlineStr">
        <is>
          <t>ciao</t>
        </is>
      </c>
      <c r="E99" s="1150" t="n"/>
      <c r="F99" s="1136" t="n"/>
      <c r="G99" s="642" t="n"/>
      <c r="H99" s="1150" t="n"/>
      <c r="I99" s="1136" t="n"/>
      <c r="J99" s="642" t="n"/>
      <c r="K99" s="322" t="n"/>
      <c r="L99" s="672">
        <f>IF(AND($G$74=TRUE,$G$75=TRUE,OR(D99&lt;&gt;"",G99&lt;&gt;"",J99&lt;&gt;"",K99&lt;&gt;"")),
"VALUE INCONSISTENCY",
IF($G$74&lt;&gt;TRUE, "",
IF(AND(D99="", G99="", J99="", K99=""), "",
IF(AND(D99&lt;&gt;"", G99="", J99="", K99=""), "MISSING VALUE",
IF(AND(D99&lt;&gt;"", OR(G99&lt;&gt;"", J99&lt;&gt;"", K99&lt;&gt;"")),
IF(COUNTIF($D$80:$D$119, D99)&gt;1, "VALUE INCONSISTENCY", "OK"),
"MISSING VALUE")))))</f>
        <v/>
      </c>
    </row>
    <row r="100" hidden="1" outlineLevel="1">
      <c r="C100" s="4" t="n">
        <v>21</v>
      </c>
      <c r="D100" s="638" t="inlineStr">
        <is>
          <t>ciao</t>
        </is>
      </c>
      <c r="E100" s="1150" t="n"/>
      <c r="F100" s="1136" t="n"/>
      <c r="G100" s="642" t="n"/>
      <c r="H100" s="1150" t="n"/>
      <c r="I100" s="1136" t="n"/>
      <c r="J100" s="642" t="n"/>
      <c r="K100" s="322" t="n"/>
      <c r="L100" s="672">
        <f>IF(AND($G$74=TRUE,$G$75=TRUE,OR(D100&lt;&gt;"",G100&lt;&gt;"",J100&lt;&gt;"",K100&lt;&gt;"")),
"VALUE INCONSISTENCY",
IF($G$74&lt;&gt;TRUE, "",
IF(AND(D100="", G100="", J100="", K100=""), "",
IF(AND(D100&lt;&gt;"", G100="", J100="", K100=""), "MISSING VALUE",
IF(AND(D100&lt;&gt;"", OR(G100&lt;&gt;"", J100&lt;&gt;"", K100&lt;&gt;"")),
IF(COUNTIF($D$80:$D$119, D100)&gt;1, "VALUE INCONSISTENCY", "OK"),
"MISSING VALUE")))))</f>
        <v/>
      </c>
    </row>
    <row r="101" hidden="1" outlineLevel="1">
      <c r="C101" s="4" t="n">
        <v>22</v>
      </c>
      <c r="D101" s="638" t="inlineStr">
        <is>
          <t>ciao</t>
        </is>
      </c>
      <c r="E101" s="1150" t="n"/>
      <c r="F101" s="1136" t="n"/>
      <c r="G101" s="642" t="n"/>
      <c r="H101" s="1150" t="n"/>
      <c r="I101" s="1136" t="n"/>
      <c r="J101" s="642" t="n"/>
      <c r="K101" s="322" t="n"/>
      <c r="L101" s="672">
        <f>IF(AND($G$74=TRUE,$G$75=TRUE,OR(D101&lt;&gt;"",G101&lt;&gt;"",J101&lt;&gt;"",K101&lt;&gt;"")),
"VALUE INCONSISTENCY",
IF($G$74&lt;&gt;TRUE, "",
IF(AND(D101="", G101="", J101="", K101=""), "",
IF(AND(D101&lt;&gt;"", G101="", J101="", K101=""), "MISSING VALUE",
IF(AND(D101&lt;&gt;"", OR(G101&lt;&gt;"", J101&lt;&gt;"", K101&lt;&gt;"")),
IF(COUNTIF($D$80:$D$119, D101)&gt;1, "VALUE INCONSISTENCY", "OK"),
"MISSING VALUE")))))</f>
        <v/>
      </c>
    </row>
    <row r="102" hidden="1" outlineLevel="1">
      <c r="C102" s="4" t="n">
        <v>23</v>
      </c>
      <c r="D102" s="638" t="inlineStr">
        <is>
          <t>ciao</t>
        </is>
      </c>
      <c r="E102" s="1150" t="n"/>
      <c r="F102" s="1136" t="n"/>
      <c r="G102" s="642" t="n"/>
      <c r="H102" s="1150" t="n"/>
      <c r="I102" s="1136" t="n"/>
      <c r="J102" s="642" t="n"/>
      <c r="K102" s="322" t="n"/>
      <c r="L102" s="672">
        <f>IF(AND($G$74=TRUE,$G$75=TRUE,OR(D102&lt;&gt;"",G102&lt;&gt;"",J102&lt;&gt;"",K102&lt;&gt;"")),
"VALUE INCONSISTENCY",
IF($G$74&lt;&gt;TRUE, "",
IF(AND(D102="", G102="", J102="", K102=""), "",
IF(AND(D102&lt;&gt;"", G102="", J102="", K102=""), "MISSING VALUE",
IF(AND(D102&lt;&gt;"", OR(G102&lt;&gt;"", J102&lt;&gt;"", K102&lt;&gt;"")),
IF(COUNTIF($D$80:$D$119, D102)&gt;1, "VALUE INCONSISTENCY", "OK"),
"MISSING VALUE")))))</f>
        <v/>
      </c>
    </row>
    <row r="103" hidden="1" outlineLevel="1">
      <c r="C103" s="4" t="n">
        <v>24</v>
      </c>
      <c r="D103" s="638" t="inlineStr">
        <is>
          <t>ciao</t>
        </is>
      </c>
      <c r="E103" s="1150" t="n"/>
      <c r="F103" s="1136" t="n"/>
      <c r="G103" s="642" t="n"/>
      <c r="H103" s="1150" t="n"/>
      <c r="I103" s="1136" t="n"/>
      <c r="J103" s="642" t="n"/>
      <c r="K103" s="322" t="n"/>
      <c r="L103" s="672">
        <f>IF(AND($G$74=TRUE,$G$75=TRUE,OR(D103&lt;&gt;"",G103&lt;&gt;"",J103&lt;&gt;"",K103&lt;&gt;"")),
"VALUE INCONSISTENCY",
IF($G$74&lt;&gt;TRUE, "",
IF(AND(D103="", G103="", J103="", K103=""), "",
IF(AND(D103&lt;&gt;"", G103="", J103="", K103=""), "MISSING VALUE",
IF(AND(D103&lt;&gt;"", OR(G103&lt;&gt;"", J103&lt;&gt;"", K103&lt;&gt;"")),
IF(COUNTIF($D$80:$D$119, D103)&gt;1, "VALUE INCONSISTENCY", "OK"),
"MISSING VALUE")))))</f>
        <v/>
      </c>
    </row>
    <row r="104" hidden="1" outlineLevel="1">
      <c r="C104" s="4" t="n">
        <v>25</v>
      </c>
      <c r="D104" s="638" t="inlineStr">
        <is>
          <t>ciao</t>
        </is>
      </c>
      <c r="E104" s="1150" t="n"/>
      <c r="F104" s="1136" t="n"/>
      <c r="G104" s="642" t="n"/>
      <c r="H104" s="1150" t="n"/>
      <c r="I104" s="1136" t="n"/>
      <c r="J104" s="642" t="n"/>
      <c r="K104" s="322" t="n"/>
      <c r="L104" s="672">
        <f>IF(AND($G$74=TRUE,$G$75=TRUE,OR(D104&lt;&gt;"",G104&lt;&gt;"",J104&lt;&gt;"",K104&lt;&gt;"")),
"VALUE INCONSISTENCY",
IF($G$74&lt;&gt;TRUE, "",
IF(AND(D104="", G104="", J104="", K104=""), "",
IF(AND(D104&lt;&gt;"", G104="", J104="", K104=""), "MISSING VALUE",
IF(AND(D104&lt;&gt;"", OR(G104&lt;&gt;"", J104&lt;&gt;"", K104&lt;&gt;"")),
IF(COUNTIF($D$80:$D$119, D104)&gt;1, "VALUE INCONSISTENCY", "OK"),
"MISSING VALUE")))))</f>
        <v/>
      </c>
    </row>
    <row r="105" hidden="1" outlineLevel="1">
      <c r="C105" s="4" t="n">
        <v>26</v>
      </c>
      <c r="D105" s="638" t="inlineStr">
        <is>
          <t>ciao</t>
        </is>
      </c>
      <c r="E105" s="1150" t="n"/>
      <c r="F105" s="1136" t="n"/>
      <c r="G105" s="642" t="n"/>
      <c r="H105" s="1150" t="n"/>
      <c r="I105" s="1136" t="n"/>
      <c r="J105" s="642" t="n"/>
      <c r="K105" s="322" t="n"/>
      <c r="L105" s="672">
        <f>IF(AND($G$74=TRUE,$G$75=TRUE,OR(D105&lt;&gt;"",G105&lt;&gt;"",J105&lt;&gt;"",K105&lt;&gt;"")),
"VALUE INCONSISTENCY",
IF($G$74&lt;&gt;TRUE, "",
IF(AND(D105="", G105="", J105="", K105=""), "",
IF(AND(D105&lt;&gt;"", G105="", J105="", K105=""), "MISSING VALUE",
IF(AND(D105&lt;&gt;"", OR(G105&lt;&gt;"", J105&lt;&gt;"", K105&lt;&gt;"")),
IF(COUNTIF($D$80:$D$119, D105)&gt;1, "VALUE INCONSISTENCY", "OK"),
"MISSING VALUE")))))</f>
        <v/>
      </c>
    </row>
    <row r="106" hidden="1" outlineLevel="1">
      <c r="C106" s="4" t="n">
        <v>27</v>
      </c>
      <c r="D106" s="638" t="inlineStr">
        <is>
          <t>ciao</t>
        </is>
      </c>
      <c r="E106" s="1150" t="n"/>
      <c r="F106" s="1136" t="n"/>
      <c r="G106" s="642" t="n"/>
      <c r="H106" s="1150" t="n"/>
      <c r="I106" s="1136" t="n"/>
      <c r="J106" s="642" t="n"/>
      <c r="K106" s="322" t="n"/>
      <c r="L106" s="672">
        <f>IF(AND($G$74=TRUE,$G$75=TRUE,OR(D106&lt;&gt;"",G106&lt;&gt;"",J106&lt;&gt;"",K106&lt;&gt;"")),
"VALUE INCONSISTENCY",
IF($G$74&lt;&gt;TRUE, "",
IF(AND(D106="", G106="", J106="", K106=""), "",
IF(AND(D106&lt;&gt;"", G106="", J106="", K106=""), "MISSING VALUE",
IF(AND(D106&lt;&gt;"", OR(G106&lt;&gt;"", J106&lt;&gt;"", K106&lt;&gt;"")),
IF(COUNTIF($D$80:$D$119, D106)&gt;1, "VALUE INCONSISTENCY", "OK"),
"MISSING VALUE")))))</f>
        <v/>
      </c>
    </row>
    <row r="107" hidden="1" outlineLevel="1">
      <c r="C107" s="4" t="n">
        <v>28</v>
      </c>
      <c r="D107" s="638" t="inlineStr">
        <is>
          <t>ciao</t>
        </is>
      </c>
      <c r="E107" s="1150" t="n"/>
      <c r="F107" s="1136" t="n"/>
      <c r="G107" s="642" t="n"/>
      <c r="H107" s="1150" t="n"/>
      <c r="I107" s="1136" t="n"/>
      <c r="J107" s="642" t="n"/>
      <c r="K107" s="322" t="n"/>
      <c r="L107" s="672">
        <f>IF(AND($G$74=TRUE,$G$75=TRUE,OR(D107&lt;&gt;"",G107&lt;&gt;"",J107&lt;&gt;"",K107&lt;&gt;"")),
"VALUE INCONSISTENCY",
IF($G$74&lt;&gt;TRUE, "",
IF(AND(D107="", G107="", J107="", K107=""), "",
IF(AND(D107&lt;&gt;"", G107="", J107="", K107=""), "MISSING VALUE",
IF(AND(D107&lt;&gt;"", OR(G107&lt;&gt;"", J107&lt;&gt;"", K107&lt;&gt;"")),
IF(COUNTIF($D$80:$D$119, D107)&gt;1, "VALUE INCONSISTENCY", "OK"),
"MISSING VALUE")))))</f>
        <v/>
      </c>
    </row>
    <row r="108" hidden="1" outlineLevel="1">
      <c r="C108" s="4" t="n">
        <v>29</v>
      </c>
      <c r="D108" s="638" t="inlineStr">
        <is>
          <t>ciao</t>
        </is>
      </c>
      <c r="E108" s="1150" t="n"/>
      <c r="F108" s="1136" t="n"/>
      <c r="G108" s="642" t="n"/>
      <c r="H108" s="1150" t="n"/>
      <c r="I108" s="1136" t="n"/>
      <c r="J108" s="642" t="n"/>
      <c r="K108" s="322" t="n"/>
      <c r="L108" s="672">
        <f>IF(AND($G$74=TRUE,$G$75=TRUE,OR(D108&lt;&gt;"",G108&lt;&gt;"",J108&lt;&gt;"",K108&lt;&gt;"")),
"VALUE INCONSISTENCY",
IF($G$74&lt;&gt;TRUE, "",
IF(AND(D108="", G108="", J108="", K108=""), "",
IF(AND(D108&lt;&gt;"", G108="", J108="", K108=""), "MISSING VALUE",
IF(AND(D108&lt;&gt;"", OR(G108&lt;&gt;"", J108&lt;&gt;"", K108&lt;&gt;"")),
IF(COUNTIF($D$80:$D$119, D108)&gt;1, "VALUE INCONSISTENCY", "OK"),
"MISSING VALUE")))))</f>
        <v/>
      </c>
      <c r="M108" s="141" t="n"/>
    </row>
    <row r="109" hidden="1" outlineLevel="1">
      <c r="C109" s="4" t="n">
        <v>30</v>
      </c>
      <c r="D109" s="638" t="inlineStr">
        <is>
          <t>ciao</t>
        </is>
      </c>
      <c r="E109" s="1150" t="n"/>
      <c r="F109" s="1136" t="n"/>
      <c r="G109" s="642" t="n"/>
      <c r="H109" s="1150" t="n"/>
      <c r="I109" s="1136" t="n"/>
      <c r="J109" s="642" t="n"/>
      <c r="K109" s="322" t="n"/>
      <c r="L109" s="672">
        <f>IF(AND($G$74=TRUE,$G$75=TRUE,OR(D109&lt;&gt;"",G109&lt;&gt;"",J109&lt;&gt;"",K109&lt;&gt;"")),
"VALUE INCONSISTENCY",
IF($G$74&lt;&gt;TRUE, "",
IF(AND(D109="", G109="", J109="", K109=""), "",
IF(AND(D109&lt;&gt;"", G109="", J109="", K109=""), "MISSING VALUE",
IF(AND(D109&lt;&gt;"", OR(G109&lt;&gt;"", J109&lt;&gt;"", K109&lt;&gt;"")),
IF(COUNTIF($D$80:$D$119, D109)&gt;1, "VALUE INCONSISTENCY", "OK"),
"MISSING VALUE")))))</f>
        <v/>
      </c>
    </row>
    <row r="110" hidden="1" outlineLevel="1">
      <c r="C110" s="4" t="n">
        <v>31</v>
      </c>
      <c r="D110" s="638" t="inlineStr">
        <is>
          <t>ciao</t>
        </is>
      </c>
      <c r="E110" s="1150" t="n"/>
      <c r="F110" s="1136" t="n"/>
      <c r="G110" s="642" t="n"/>
      <c r="H110" s="1150" t="n"/>
      <c r="I110" s="1136" t="n"/>
      <c r="J110" s="642" t="n"/>
      <c r="K110" s="322" t="n"/>
      <c r="L110" s="672">
        <f>IF(AND($G$74=TRUE,$G$75=TRUE,OR(D110&lt;&gt;"",G110&lt;&gt;"",J110&lt;&gt;"",K110&lt;&gt;"")),
"VALUE INCONSISTENCY",
IF($G$74&lt;&gt;TRUE, "",
IF(AND(D110="", G110="", J110="", K110=""), "",
IF(AND(D110&lt;&gt;"", G110="", J110="", K110=""), "MISSING VALUE",
IF(AND(D110&lt;&gt;"", OR(G110&lt;&gt;"", J110&lt;&gt;"", K110&lt;&gt;"")),
IF(COUNTIF($D$80:$D$119, D110)&gt;1, "VALUE INCONSISTENCY", "OK"),
"MISSING VALUE")))))</f>
        <v/>
      </c>
    </row>
    <row r="111" hidden="1" outlineLevel="1">
      <c r="C111" s="4" t="n">
        <v>32</v>
      </c>
      <c r="D111" s="638" t="inlineStr">
        <is>
          <t>ciao</t>
        </is>
      </c>
      <c r="E111" s="1150" t="n"/>
      <c r="F111" s="1136" t="n"/>
      <c r="G111" s="642" t="n"/>
      <c r="H111" s="1150" t="n"/>
      <c r="I111" s="1136" t="n"/>
      <c r="J111" s="642" t="n"/>
      <c r="K111" s="322" t="n"/>
      <c r="L111" s="672">
        <f>IF(AND($G$74=TRUE,$G$75=TRUE,OR(D111&lt;&gt;"",G111&lt;&gt;"",J111&lt;&gt;"",K111&lt;&gt;"")),
"VALUE INCONSISTENCY",
IF($G$74&lt;&gt;TRUE, "",
IF(AND(D111="", G111="", J111="", K111=""), "",
IF(AND(D111&lt;&gt;"", G111="", J111="", K111=""), "MISSING VALUE",
IF(AND(D111&lt;&gt;"", OR(G111&lt;&gt;"", J111&lt;&gt;"", K111&lt;&gt;"")),
IF(COUNTIF($D$80:$D$119, D111)&gt;1, "VALUE INCONSISTENCY", "OK"),
"MISSING VALUE")))))</f>
        <v/>
      </c>
    </row>
    <row r="112" hidden="1" outlineLevel="1">
      <c r="C112" s="4" t="n">
        <v>33</v>
      </c>
      <c r="D112" s="638" t="inlineStr">
        <is>
          <t>ciao</t>
        </is>
      </c>
      <c r="E112" s="1150" t="n"/>
      <c r="F112" s="1136" t="n"/>
      <c r="G112" s="642" t="n"/>
      <c r="H112" s="1150" t="n"/>
      <c r="I112" s="1136" t="n"/>
      <c r="J112" s="642" t="n"/>
      <c r="K112" s="322" t="n"/>
      <c r="L112" s="672">
        <f>IF(AND($G$74=TRUE,$G$75=TRUE,OR(D112&lt;&gt;"",G112&lt;&gt;"",J112&lt;&gt;"",K112&lt;&gt;"")),
"VALUE INCONSISTENCY",
IF($G$74&lt;&gt;TRUE, "",
IF(AND(D112="", G112="", J112="", K112=""), "",
IF(AND(D112&lt;&gt;"", G112="", J112="", K112=""), "MISSING VALUE",
IF(AND(D112&lt;&gt;"", OR(G112&lt;&gt;"", J112&lt;&gt;"", K112&lt;&gt;"")),
IF(COUNTIF($D$80:$D$119, D112)&gt;1, "VALUE INCONSISTENCY", "OK"),
"MISSING VALUE")))))</f>
        <v/>
      </c>
    </row>
    <row r="113" hidden="1" outlineLevel="1">
      <c r="C113" s="4" t="n">
        <v>34</v>
      </c>
      <c r="D113" s="638" t="inlineStr">
        <is>
          <t>ciao</t>
        </is>
      </c>
      <c r="E113" s="1150" t="n"/>
      <c r="F113" s="1136" t="n"/>
      <c r="G113" s="642" t="n"/>
      <c r="H113" s="1150" t="n"/>
      <c r="I113" s="1136" t="n"/>
      <c r="J113" s="642" t="n"/>
      <c r="K113" s="322" t="n"/>
      <c r="L113" s="672">
        <f>IF(AND($G$74=TRUE,$G$75=TRUE,OR(D113&lt;&gt;"",G113&lt;&gt;"",J113&lt;&gt;"",K113&lt;&gt;"")),
"VALUE INCONSISTENCY",
IF($G$74&lt;&gt;TRUE, "",
IF(AND(D113="", G113="", J113="", K113=""), "",
IF(AND(D113&lt;&gt;"", G113="", J113="", K113=""), "MISSING VALUE",
IF(AND(D113&lt;&gt;"", OR(G113&lt;&gt;"", J113&lt;&gt;"", K113&lt;&gt;"")),
IF(COUNTIF($D$80:$D$119, D113)&gt;1, "VALUE INCONSISTENCY", "OK"),
"MISSING VALUE")))))</f>
        <v/>
      </c>
    </row>
    <row r="114" hidden="1" outlineLevel="1">
      <c r="C114" s="4" t="n">
        <v>35</v>
      </c>
      <c r="D114" s="638" t="inlineStr">
        <is>
          <t>ciao</t>
        </is>
      </c>
      <c r="E114" s="1150" t="n"/>
      <c r="F114" s="1136" t="n"/>
      <c r="G114" s="642" t="n"/>
      <c r="H114" s="1150" t="n"/>
      <c r="I114" s="1136" t="n"/>
      <c r="J114" s="642" t="n"/>
      <c r="K114" s="322" t="n"/>
      <c r="L114" s="672">
        <f>IF(AND($G$74=TRUE,$G$75=TRUE,OR(D114&lt;&gt;"",G114&lt;&gt;"",J114&lt;&gt;"",K114&lt;&gt;"")),
"VALUE INCONSISTENCY",
IF($G$74&lt;&gt;TRUE, "",
IF(AND(D114="", G114="", J114="", K114=""), "",
IF(AND(D114&lt;&gt;"", G114="", J114="", K114=""), "MISSING VALUE",
IF(AND(D114&lt;&gt;"", OR(G114&lt;&gt;"", J114&lt;&gt;"", K114&lt;&gt;"")),
IF(COUNTIF($D$80:$D$119, D114)&gt;1, "VALUE INCONSISTENCY", "OK"),
"MISSING VALUE")))))</f>
        <v/>
      </c>
    </row>
    <row r="115" hidden="1" outlineLevel="1">
      <c r="C115" s="4" t="n">
        <v>36</v>
      </c>
      <c r="D115" s="638" t="inlineStr">
        <is>
          <t>ciao</t>
        </is>
      </c>
      <c r="E115" s="1150" t="n"/>
      <c r="F115" s="1136" t="n"/>
      <c r="G115" s="642" t="n"/>
      <c r="H115" s="1150" t="n"/>
      <c r="I115" s="1136" t="n"/>
      <c r="J115" s="642" t="n"/>
      <c r="K115" s="322" t="n"/>
      <c r="L115" s="672">
        <f>IF(AND($G$74=TRUE,$G$75=TRUE,OR(D115&lt;&gt;"",G115&lt;&gt;"",J115&lt;&gt;"",K115&lt;&gt;"")),
"VALUE INCONSISTENCY",
IF($G$74&lt;&gt;TRUE, "",
IF(AND(D115="", G115="", J115="", K115=""), "",
IF(AND(D115&lt;&gt;"", G115="", J115="", K115=""), "MISSING VALUE",
IF(AND(D115&lt;&gt;"", OR(G115&lt;&gt;"", J115&lt;&gt;"", K115&lt;&gt;"")),
IF(COUNTIF($D$80:$D$119, D115)&gt;1, "VALUE INCONSISTENCY", "OK"),
"MISSING VALUE")))))</f>
        <v/>
      </c>
    </row>
    <row r="116" hidden="1" outlineLevel="1">
      <c r="C116" s="4" t="n">
        <v>37</v>
      </c>
      <c r="D116" s="638" t="inlineStr">
        <is>
          <t>ciao</t>
        </is>
      </c>
      <c r="E116" s="1150" t="n"/>
      <c r="F116" s="1136" t="n"/>
      <c r="G116" s="642" t="n"/>
      <c r="H116" s="1150" t="n"/>
      <c r="I116" s="1136" t="n"/>
      <c r="J116" s="642" t="n"/>
      <c r="K116" s="322" t="n"/>
      <c r="L116" s="672">
        <f>IF(AND($G$74=TRUE,$G$75=TRUE,OR(D116&lt;&gt;"",G116&lt;&gt;"",J116&lt;&gt;"",K116&lt;&gt;"")),
"VALUE INCONSISTENCY",
IF($G$74&lt;&gt;TRUE, "",
IF(AND(D116="", G116="", J116="", K116=""), "",
IF(AND(D116&lt;&gt;"", G116="", J116="", K116=""), "MISSING VALUE",
IF(AND(D116&lt;&gt;"", OR(G116&lt;&gt;"", J116&lt;&gt;"", K116&lt;&gt;"")),
IF(COUNTIF($D$80:$D$119, D116)&gt;1, "VALUE INCONSISTENCY", "OK"),
"MISSING VALUE")))))</f>
        <v/>
      </c>
    </row>
    <row r="117" hidden="1" outlineLevel="1">
      <c r="C117" s="4" t="n">
        <v>38</v>
      </c>
      <c r="D117" s="638" t="inlineStr">
        <is>
          <t>ciao</t>
        </is>
      </c>
      <c r="E117" s="1150" t="n"/>
      <c r="F117" s="1136" t="n"/>
      <c r="G117" s="642" t="n"/>
      <c r="H117" s="1150" t="n"/>
      <c r="I117" s="1136" t="n"/>
      <c r="J117" s="642" t="n"/>
      <c r="K117" s="322" t="n"/>
      <c r="L117" s="672">
        <f>IF(AND($G$74=TRUE,$G$75=TRUE,OR(D117&lt;&gt;"",G117&lt;&gt;"",J117&lt;&gt;"",K117&lt;&gt;"")),
"VALUE INCONSISTENCY",
IF($G$74&lt;&gt;TRUE, "",
IF(AND(D117="", G117="", J117="", K117=""), "",
IF(AND(D117&lt;&gt;"", G117="", J117="", K117=""), "MISSING VALUE",
IF(AND(D117&lt;&gt;"", OR(G117&lt;&gt;"", J117&lt;&gt;"", K117&lt;&gt;"")),
IF(COUNTIF($D$80:$D$119, D117)&gt;1, "VALUE INCONSISTENCY", "OK"),
"MISSING VALUE")))))</f>
        <v/>
      </c>
    </row>
    <row r="118" hidden="1" outlineLevel="1">
      <c r="C118" s="4" t="n">
        <v>39</v>
      </c>
      <c r="D118" s="638" t="inlineStr">
        <is>
          <t>ciao</t>
        </is>
      </c>
      <c r="E118" s="1150" t="n"/>
      <c r="F118" s="1136" t="n"/>
      <c r="G118" s="642" t="n"/>
      <c r="H118" s="1150" t="n"/>
      <c r="I118" s="1136" t="n"/>
      <c r="J118" s="642" t="n"/>
      <c r="K118" s="322" t="n"/>
      <c r="L118" s="672">
        <f>IF(AND($G$74=TRUE,$G$75=TRUE,OR(D118&lt;&gt;"",G118&lt;&gt;"",J118&lt;&gt;"",K118&lt;&gt;"")),
"VALUE INCONSISTENCY",
IF($G$74&lt;&gt;TRUE, "",
IF(AND(D118="", G118="", J118="", K118=""), "",
IF(AND(D118&lt;&gt;"", G118="", J118="", K118=""), "MISSING VALUE",
IF(AND(D118&lt;&gt;"", OR(G118&lt;&gt;"", J118&lt;&gt;"", K118&lt;&gt;"")),
IF(COUNTIF($D$80:$D$119, D118)&gt;1, "VALUE INCONSISTENCY", "OK"),
"MISSING VALUE")))))</f>
        <v/>
      </c>
    </row>
    <row r="119" hidden="1" outlineLevel="1" ht="15" customHeight="1" thickBot="1">
      <c r="C119" s="4" t="n">
        <v>40</v>
      </c>
      <c r="D119" s="638" t="inlineStr">
        <is>
          <t>ciao</t>
        </is>
      </c>
      <c r="E119" s="1150" t="n"/>
      <c r="F119" s="1136" t="n"/>
      <c r="G119" s="688" t="n"/>
      <c r="H119" s="1153" t="n"/>
      <c r="I119" s="1137" t="n"/>
      <c r="J119" s="688" t="n"/>
      <c r="K119" s="327" t="n"/>
      <c r="L119" s="672">
        <f>IF(AND($G$74=TRUE,$G$75=TRUE,OR(D119&lt;&gt;"",G119&lt;&gt;"",J119&lt;&gt;"",K119&lt;&gt;"")),
"VALUE INCONSISTENCY",
IF($G$74&lt;&gt;TRUE, "",
IF(AND(D119="", G119="", J119="", K119=""), "",
IF(AND(D119&lt;&gt;"", G119="", J119="", K119=""), "MISSING VALUE",
IF(AND(D119&lt;&gt;"", OR(G119&lt;&gt;"", J119&lt;&gt;"", K119&lt;&gt;"")),
IF(COUNTIF($D$80:$D$119, D119)&gt;1, "VALUE INCONSISTENCY", "OK"),
"MISSING VALUE")))))</f>
        <v/>
      </c>
    </row>
    <row r="120" collapsed="1" ht="15" customHeight="1" thickBot="1">
      <c r="C120" s="142" t="n"/>
      <c r="D120" s="142" t="inlineStr">
        <is>
          <t>ciao</t>
        </is>
      </c>
      <c r="E120" s="14" t="n"/>
      <c r="F120" s="14" t="n"/>
      <c r="G120" s="14" t="n"/>
      <c r="H120" s="14" t="n"/>
      <c r="I120" s="14" t="n"/>
      <c r="J120" s="14" t="n"/>
      <c r="K120" s="14" t="n"/>
    </row>
    <row r="121">
      <c r="C121" s="769">
        <f>"B5 - Sites in biodiversity sensitive areas " &amp; template_reporting_period_display &amp; " [If applicable]"</f>
        <v/>
      </c>
      <c r="D121" s="14" t="n"/>
      <c r="E121" s="14" t="n"/>
      <c r="F121" s="14" t="n"/>
      <c r="G121" s="14" t="n"/>
      <c r="H121" s="14" t="n"/>
      <c r="I121" s="14" t="n"/>
      <c r="J121" s="14" t="n"/>
      <c r="K121" s="1148" t="n"/>
    </row>
    <row r="122">
      <c r="C122" s="679" t="n">
        <v>33</v>
      </c>
      <c r="D122" s="1121" t="n"/>
      <c r="E122" s="1121" t="n"/>
      <c r="F122" s="1121" t="n"/>
      <c r="G122" s="1121" t="n"/>
      <c r="H122" s="1121" t="n"/>
      <c r="I122" s="1121" t="n"/>
      <c r="J122" s="1121" t="n"/>
      <c r="K122" s="1146" t="n"/>
    </row>
    <row r="123">
      <c r="C123" s="770" t="inlineStr">
        <is>
          <t>134-137</t>
        </is>
      </c>
      <c r="D123" s="1121" t="n"/>
      <c r="E123" s="1121" t="n"/>
      <c r="F123" s="1121" t="n"/>
      <c r="G123" s="1121" t="n"/>
      <c r="H123" s="1121" t="n"/>
      <c r="I123" s="1121" t="n"/>
      <c r="J123" s="1121" t="n"/>
      <c r="K123" s="1146" t="n"/>
    </row>
    <row r="124">
      <c r="C124" s="692" t="inlineStr">
        <is>
          <t>Does the undertaking have sites that are located in or near biodiversity sensitive areas?</t>
        </is>
      </c>
      <c r="D124" s="1121" t="n"/>
      <c r="E124" s="1121" t="n"/>
      <c r="F124" s="251" t="n"/>
      <c r="G124" s="1197" t="b">
        <v>0</v>
      </c>
      <c r="H124" s="1150" t="n"/>
      <c r="I124" s="1150" t="n"/>
      <c r="J124" s="1150" t="n"/>
      <c r="K124" s="1151" t="n"/>
    </row>
    <row r="125">
      <c r="C125" s="1191" t="inlineStr">
        <is>
          <t>Please select the unit used for the area (i.e. either hectares or m²):</t>
        </is>
      </c>
      <c r="D125" s="1121" t="n"/>
      <c r="E125" s="1121" t="n"/>
      <c r="F125" s="1121" t="n"/>
      <c r="G125" s="1121" t="n"/>
      <c r="H125" s="1121" t="n"/>
      <c r="I125" s="1121" t="n"/>
      <c r="J125" s="1121" t="n"/>
      <c r="K125" s="1146" t="n"/>
    </row>
    <row r="126" ht="15" customHeight="1" thickBot="1">
      <c r="C126" s="1192" t="n"/>
      <c r="D126" s="1193" t="n"/>
      <c r="E126" s="1193" t="n"/>
      <c r="F126" s="1193" t="n"/>
      <c r="G126" s="1193" t="n"/>
      <c r="H126" s="1193" t="n"/>
      <c r="I126" s="1193" t="n"/>
      <c r="J126" s="1193" t="n"/>
      <c r="K126" s="1194" t="n"/>
      <c r="L126" s="822">
        <f>IF(AND(G124=TRUE,C126=""),"MISSING VALUE",IF(AND(G124=TRUE,C126&lt;&gt;""),"OK",""))</f>
        <v/>
      </c>
    </row>
    <row r="127" ht="57.6" customHeight="1">
      <c r="C127" s="143" t="inlineStr">
        <is>
          <t>Related Site ID (select an ID from a site location reported in B1)</t>
        </is>
      </c>
      <c r="D127" s="1198" t="inlineStr">
        <is>
          <t>Site Location in/near a biodiversity area - auto filled from B1</t>
        </is>
      </c>
      <c r="E127" s="1134" t="n"/>
      <c r="F127" s="1135" t="n"/>
      <c r="G127" s="1198" t="inlineStr">
        <is>
          <t>Area (hectares or m² based on the selection above)</t>
        </is>
      </c>
      <c r="H127" s="1134" t="n"/>
      <c r="I127" s="1135" t="n"/>
      <c r="J127" s="268" t="inlineStr">
        <is>
          <t>Site located in a biodiversity sensitive area</t>
        </is>
      </c>
      <c r="K127" s="269" t="inlineStr">
        <is>
          <t>Site located near a biodiversity sensitive area</t>
        </is>
      </c>
    </row>
    <row r="128">
      <c r="C128" s="260" t="n"/>
      <c r="D128" s="1199">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
      </c>
      <c r="E128" s="1121" t="n"/>
      <c r="F128" s="251" t="n"/>
      <c r="G128" s="643" t="n"/>
      <c r="H128" s="1150" t="n"/>
      <c r="I128" s="1150" t="n"/>
      <c r="J128" s="273" t="b">
        <v>0</v>
      </c>
      <c r="K128" s="271" t="b">
        <v>0</v>
      </c>
      <c r="L128" s="822">
        <f>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c r="C129" s="261" t="n"/>
      <c r="D129" s="1200">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1121" t="n"/>
      <c r="F129" s="251" t="n"/>
      <c r="G129" s="643" t="n"/>
      <c r="H129" s="1150" t="n"/>
      <c r="I129" s="1150" t="n"/>
      <c r="J129" s="273" t="b">
        <v>0</v>
      </c>
      <c r="K129" s="271" t="b">
        <v>0</v>
      </c>
      <c r="L129" s="822">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ht="15" customHeight="1" thickBot="1">
      <c r="C130" s="262" t="n"/>
      <c r="D130" s="1201">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1130" t="n"/>
      <c r="F130" s="1131" t="n"/>
      <c r="G130" s="771" t="n"/>
      <c r="H130" s="1153" t="n"/>
      <c r="I130" s="1153" t="n"/>
      <c r="J130" s="274" t="b">
        <v>0</v>
      </c>
      <c r="K130" s="272" t="b">
        <v>0</v>
      </c>
      <c r="L130" s="822">
        <f>IF($G$124=FALSE, "",
IF(AND($G$124=TRUE, TRIM(D130)&lt;&gt;"", TRIM(G130)&lt;&gt;"", OR(J130=TRUE, K130=TRUE)), "OK",
IF(AND($G$124=TRUE, TRIM(D130)&lt;&gt;"", TRIM(G130)&lt;&gt;"", J130=FALSE, K130=FALSE), "MISSING VALUE",
IF(AND($G$124=TRUE, TRIM(D130)&lt;&gt;"", TRIM(G130)="", J130=FALSE, K130=FALSE), "MISSING VALUE",
IF(AND($G$124=TRUE, TRIM(D130)&lt;&gt;"", TRIM(G130)="", OR(J130=TRUE, K130=TRUE)), "MISSING VALUE",
IF(AND($G$124=TRUE, TRIM(D130)="", TRIM(G130)&lt;&gt;"", J130=FALSE, K130=FALSE), "MISSING VALUE",
IF(AND($G$124=TRUE, TRIM(D130)="", TRIM(G130)="", OR(J130=TRUE, K130=TRUE)), "MISSING VALUE",
IF(AND($G$124=TRUE, TRIM(D130)="", TRIM(G130)&lt;&gt;"", OR(J130=TRUE, K130=TRUE)), "MISSING VALUE",
""
)
)
)
)
)
)
)
)</f>
        <v/>
      </c>
    </row>
    <row r="131" hidden="1" outlineLevel="1">
      <c r="C131" s="261" t="n"/>
      <c r="D131" s="1202">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1134" t="n"/>
      <c r="F131" s="1135" t="n"/>
      <c r="G131" s="1203" t="n"/>
      <c r="H131" s="1176" t="n"/>
      <c r="I131" s="1177" t="n"/>
      <c r="J131" s="275" t="b">
        <v>0</v>
      </c>
      <c r="K131" s="270" t="b">
        <v>0</v>
      </c>
      <c r="L131" s="822">
        <f>IF($G$124=FALSE, "",
IF(AND($G$124=TRUE, TRIM(D131)&lt;&gt;"", TRIM(G131)&lt;&gt;"", OR(J131=TRUE, K131=TRUE)), "OK",
IF(AND($G$124=TRUE, TRIM(D131)&lt;&gt;"", TRIM(G131)&lt;&gt;"", J131=FALSE, K131=FALSE), "MISSING VALUE",
IF(AND($G$124=TRUE, TRIM(D131)&lt;&gt;"", TRIM(G131)="", J131=FALSE, K131=FALSE), "MISSING VALUE",
IF(AND($G$124=TRUE, TRIM(D131)&lt;&gt;"", TRIM(G131)="", OR(J131=TRUE, K131=TRUE)), "MISSING VALUE",
IF(AND($G$124=TRUE, TRIM(D131)="", TRIM(G131)&lt;&gt;"", J131=FALSE, K131=FALSE), "MISSING VALUE",
IF(AND($G$124=TRUE, TRIM(D131)="", TRIM(G131)="", OR(J131=TRUE, K131=TRUE)), "MISSING VALUE",
IF(AND($G$124=TRUE, TRIM(D131)="", TRIM(G131)&lt;&gt;"", OR(J131=TRUE, K131=TRUE)), "MISSING VALUE",
""
)
)
)
)
)
)
)
)</f>
        <v/>
      </c>
      <c r="M131" s="10" t="n"/>
      <c r="N131" s="10" t="n"/>
      <c r="O131" s="10" t="n"/>
      <c r="P131" s="10" t="n"/>
      <c r="Q131" s="10" t="n"/>
    </row>
    <row r="132" hidden="1" outlineLevel="1">
      <c r="C132" s="261" t="n"/>
      <c r="D132" s="1200">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1121" t="n"/>
      <c r="F132" s="251" t="n"/>
      <c r="G132" s="973" t="n"/>
      <c r="H132" s="1150" t="n"/>
      <c r="I132" s="1136" t="n"/>
      <c r="J132" s="276" t="b">
        <v>0</v>
      </c>
      <c r="K132" s="271" t="b">
        <v>0</v>
      </c>
      <c r="L132" s="822">
        <f>IF($G$124=FALSE, "",
IF(AND($G$124=TRUE, TRIM(D132)&lt;&gt;"", TRIM(G132)&lt;&gt;"", OR(J132=TRUE, K132=TRUE)), "OK",
IF(AND($G$124=TRUE, TRIM(D132)&lt;&gt;"", TRIM(G132)&lt;&gt;"", J132=FALSE, K132=FALSE), "MISSING VALUE",
IF(AND($G$124=TRUE, TRIM(D132)&lt;&gt;"", TRIM(G132)="", J132=FALSE, K132=FALSE), "MISSING VALUE",
IF(AND($G$124=TRUE, TRIM(D132)&lt;&gt;"", TRIM(G132)="", OR(J132=TRUE, K132=TRUE)), "MISSING VALUE",
IF(AND($G$124=TRUE, TRIM(D132)="", TRIM(G132)&lt;&gt;"", J132=FALSE, K132=FALSE), "MISSING VALUE",
IF(AND($G$124=TRUE, TRIM(D132)="", TRIM(G132)="", OR(J132=TRUE, K132=TRUE)), "MISSING VALUE",
IF(AND($G$124=TRUE, TRIM(D132)="", TRIM(G132)&lt;&gt;"", OR(J132=TRUE, K132=TRUE)), "MISSING VALUE",
""
)
)
)
)
)
)
)
)</f>
        <v/>
      </c>
      <c r="M132" s="10" t="n"/>
      <c r="N132" s="10" t="n"/>
      <c r="O132" s="10" t="n"/>
      <c r="P132" s="10" t="n"/>
      <c r="Q132" s="10" t="n"/>
    </row>
    <row r="133" hidden="1" outlineLevel="1">
      <c r="C133" s="261" t="n"/>
      <c r="D133" s="1200">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1121" t="n"/>
      <c r="F133" s="251" t="n"/>
      <c r="G133" s="973" t="n"/>
      <c r="H133" s="1150" t="n"/>
      <c r="I133" s="1136" t="n"/>
      <c r="J133" s="276" t="b">
        <v>0</v>
      </c>
      <c r="K133" s="271" t="b">
        <v>0</v>
      </c>
      <c r="L133" s="822">
        <f>IF($G$124=FALSE, "",
IF(AND($G$124=TRUE, TRIM(D133)&lt;&gt;"", TRIM(G133)&lt;&gt;"", OR(J133=TRUE, K133=TRUE)), "OK",
IF(AND($G$124=TRUE, TRIM(D133)&lt;&gt;"", TRIM(G133)&lt;&gt;"", J133=FALSE, K133=FALSE), "MISSING VALUE",
IF(AND($G$124=TRUE, TRIM(D133)&lt;&gt;"", TRIM(G133)="", J133=FALSE, K133=FALSE), "MISSING VALUE",
IF(AND($G$124=TRUE, TRIM(D133)&lt;&gt;"", TRIM(G133)="", OR(J133=TRUE, K133=TRUE)), "MISSING VALUE",
IF(AND($G$124=TRUE, TRIM(D133)="", TRIM(G133)&lt;&gt;"", J133=FALSE, K133=FALSE), "MISSING VALUE",
IF(AND($G$124=TRUE, TRIM(D133)="", TRIM(G133)="", OR(J133=TRUE, K133=TRUE)), "MISSING VALUE",
IF(AND($G$124=TRUE, TRIM(D133)="", TRIM(G133)&lt;&gt;"", OR(J133=TRUE, K133=TRUE)), "MISSING VALUE",
""
)
)
)
)
)
)
)
)</f>
        <v/>
      </c>
      <c r="M133" s="10" t="n"/>
      <c r="N133" s="10" t="n"/>
      <c r="O133" s="10" t="n"/>
      <c r="P133" s="10" t="n"/>
      <c r="Q133" s="10" t="n"/>
    </row>
    <row r="134" hidden="1" outlineLevel="1">
      <c r="C134" s="261" t="n"/>
      <c r="D134" s="1200">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1121" t="n"/>
      <c r="F134" s="251" t="n"/>
      <c r="G134" s="973" t="n"/>
      <c r="H134" s="1150" t="n"/>
      <c r="I134" s="1136" t="n"/>
      <c r="J134" s="276" t="b">
        <v>0</v>
      </c>
      <c r="K134" s="271" t="b">
        <v>0</v>
      </c>
      <c r="L134" s="822">
        <f>IF($G$124=FALSE, "",
IF(AND($G$124=TRUE, TRIM(D134)&lt;&gt;"", TRIM(G134)&lt;&gt;"", OR(J134=TRUE, K134=TRUE)), "OK",
IF(AND($G$124=TRUE, TRIM(D134)&lt;&gt;"", TRIM(G134)&lt;&gt;"", J134=FALSE, K134=FALSE), "MISSING VALUE",
IF(AND($G$124=TRUE, TRIM(D134)&lt;&gt;"", TRIM(G134)="", J134=FALSE, K134=FALSE), "MISSING VALUE",
IF(AND($G$124=TRUE, TRIM(D134)&lt;&gt;"", TRIM(G134)="", OR(J134=TRUE, K134=TRUE)), "MISSING VALUE",
IF(AND($G$124=TRUE, TRIM(D134)="", TRIM(G134)&lt;&gt;"", J134=FALSE, K134=FALSE), "MISSING VALUE",
IF(AND($G$124=TRUE, TRIM(D134)="", TRIM(G134)="", OR(J134=TRUE, K134=TRUE)), "MISSING VALUE",
IF(AND($G$124=TRUE, TRIM(D134)="", TRIM(G134)&lt;&gt;"", OR(J134=TRUE, K134=TRUE)), "MISSING VALUE",
""
)
)
)
)
)
)
)
)</f>
        <v/>
      </c>
      <c r="M134" s="10" t="n"/>
      <c r="N134" s="10" t="n"/>
      <c r="O134" s="10" t="n"/>
      <c r="P134" s="10" t="n"/>
      <c r="Q134" s="10" t="n"/>
    </row>
    <row r="135" hidden="1" outlineLevel="1">
      <c r="C135" s="261" t="n"/>
      <c r="D135" s="1200">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1121" t="n"/>
      <c r="F135" s="251" t="n"/>
      <c r="G135" s="973" t="n"/>
      <c r="H135" s="1150" t="n"/>
      <c r="I135" s="1136" t="n"/>
      <c r="J135" s="276" t="b">
        <v>0</v>
      </c>
      <c r="K135" s="271" t="b">
        <v>0</v>
      </c>
      <c r="L135" s="822">
        <f>IF($G$124=FALSE, "",
IF(AND($G$124=TRUE, TRIM(D135)&lt;&gt;"", TRIM(G135)&lt;&gt;"", OR(J135=TRUE, K135=TRUE)), "OK",
IF(AND($G$124=TRUE, TRIM(D135)&lt;&gt;"", TRIM(G135)&lt;&gt;"", J135=FALSE, K135=FALSE), "MISSING VALUE",
IF(AND($G$124=TRUE, TRIM(D135)&lt;&gt;"", TRIM(G135)="", J135=FALSE, K135=FALSE), "MISSING VALUE",
IF(AND($G$124=TRUE, TRIM(D135)&lt;&gt;"", TRIM(G135)="", OR(J135=TRUE, K135=TRUE)), "MISSING VALUE",
IF(AND($G$124=TRUE, TRIM(D135)="", TRIM(G135)&lt;&gt;"", J135=FALSE, K135=FALSE), "MISSING VALUE",
IF(AND($G$124=TRUE, TRIM(D135)="", TRIM(G135)="", OR(J135=TRUE, K135=TRUE)), "MISSING VALUE",
IF(AND($G$124=TRUE, TRIM(D135)="", TRIM(G135)&lt;&gt;"", OR(J135=TRUE, K135=TRUE)), "MISSING VALUE",
""
)
)
)
)
)
)
)
)</f>
        <v/>
      </c>
      <c r="M135" s="10" t="n"/>
      <c r="N135" s="10" t="n"/>
      <c r="O135" s="10" t="n"/>
      <c r="P135" s="10" t="n"/>
      <c r="Q135" s="10" t="n"/>
    </row>
    <row r="136" hidden="1" outlineLevel="1">
      <c r="C136" s="261" t="n"/>
      <c r="D136" s="1200">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1121" t="n"/>
      <c r="F136" s="251" t="n"/>
      <c r="G136" s="973" t="n"/>
      <c r="H136" s="1150" t="n"/>
      <c r="I136" s="1136" t="n"/>
      <c r="J136" s="276" t="b">
        <v>0</v>
      </c>
      <c r="K136" s="271" t="b">
        <v>0</v>
      </c>
      <c r="L136" s="822">
        <f>IF($G$124=FALSE, "",
IF(AND($G$124=TRUE, TRIM(D136)&lt;&gt;"", TRIM(G136)&lt;&gt;"", OR(J136=TRUE, K136=TRUE)), "OK",
IF(AND($G$124=TRUE, TRIM(D136)&lt;&gt;"", TRIM(G136)&lt;&gt;"", J136=FALSE, K136=FALSE), "MISSING VALUE",
IF(AND($G$124=TRUE, TRIM(D136)&lt;&gt;"", TRIM(G136)="", J136=FALSE, K136=FALSE), "MISSING VALUE",
IF(AND($G$124=TRUE, TRIM(D136)&lt;&gt;"", TRIM(G136)="", OR(J136=TRUE, K136=TRUE)), "MISSING VALUE",
IF(AND($G$124=TRUE, TRIM(D136)="", TRIM(G136)&lt;&gt;"", J136=FALSE, K136=FALSE), "MISSING VALUE",
IF(AND($G$124=TRUE, TRIM(D136)="", TRIM(G136)="", OR(J136=TRUE, K136=TRUE)), "MISSING VALUE",
IF(AND($G$124=TRUE, TRIM(D136)="", TRIM(G136)&lt;&gt;"", OR(J136=TRUE, K136=TRUE)), "MISSING VALUE",
""
)
)
)
)
)
)
)
)</f>
        <v/>
      </c>
      <c r="M136" s="10" t="n"/>
      <c r="N136" s="10" t="n"/>
      <c r="O136" s="10" t="n"/>
      <c r="P136" s="10" t="n"/>
      <c r="Q136" s="10" t="n"/>
    </row>
    <row r="137" hidden="1" outlineLevel="1">
      <c r="C137" s="261" t="n"/>
      <c r="D137" s="1200">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1121" t="n"/>
      <c r="F137" s="251" t="n"/>
      <c r="G137" s="973" t="n"/>
      <c r="H137" s="1150" t="n"/>
      <c r="I137" s="1136" t="n"/>
      <c r="J137" s="276" t="b">
        <v>0</v>
      </c>
      <c r="K137" s="271" t="b">
        <v>0</v>
      </c>
      <c r="L137" s="822">
        <f>IF($G$124=FALSE, "",
IF(AND($G$124=TRUE, TRIM(D137)&lt;&gt;"", TRIM(G137)&lt;&gt;"", OR(J137=TRUE, K137=TRUE)), "OK",
IF(AND($G$124=TRUE, TRIM(D137)&lt;&gt;"", TRIM(G137)&lt;&gt;"", J137=FALSE, K137=FALSE), "MISSING VALUE",
IF(AND($G$124=TRUE, TRIM(D137)&lt;&gt;"", TRIM(G137)="", J137=FALSE, K137=FALSE), "MISSING VALUE",
IF(AND($G$124=TRUE, TRIM(D137)&lt;&gt;"", TRIM(G137)="", OR(J137=TRUE, K137=TRUE)), "MISSING VALUE",
IF(AND($G$124=TRUE, TRIM(D137)="", TRIM(G137)&lt;&gt;"", J137=FALSE, K137=FALSE), "MISSING VALUE",
IF(AND($G$124=TRUE, TRIM(D137)="", TRIM(G137)="", OR(J137=TRUE, K137=TRUE)), "MISSING VALUE",
IF(AND($G$124=TRUE, TRIM(D137)="", TRIM(G137)&lt;&gt;"", OR(J137=TRUE, K137=TRUE)), "MISSING VALUE",
""
)
)
)
)
)
)
)
)</f>
        <v/>
      </c>
      <c r="M137" s="10" t="n"/>
      <c r="N137" s="10" t="n"/>
      <c r="O137" s="10" t="n"/>
      <c r="P137" s="10" t="n"/>
      <c r="Q137" s="10" t="n"/>
    </row>
    <row r="138" hidden="1" outlineLevel="1">
      <c r="C138" s="261" t="n"/>
      <c r="D138" s="1200">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1121" t="n"/>
      <c r="F138" s="251" t="n"/>
      <c r="G138" s="973" t="n"/>
      <c r="H138" s="1150" t="n"/>
      <c r="I138" s="1136" t="n"/>
      <c r="J138" s="276" t="b">
        <v>0</v>
      </c>
      <c r="K138" s="271" t="b">
        <v>0</v>
      </c>
      <c r="L138" s="822">
        <f>IF($G$124=FALSE, "",
IF(AND($G$124=TRUE, TRIM(D138)&lt;&gt;"", TRIM(G138)&lt;&gt;"", OR(J138=TRUE, K138=TRUE)), "OK",
IF(AND($G$124=TRUE, TRIM(D138)&lt;&gt;"", TRIM(G138)&lt;&gt;"", J138=FALSE, K138=FALSE), "MISSING VALUE",
IF(AND($G$124=TRUE, TRIM(D138)&lt;&gt;"", TRIM(G138)="", J138=FALSE, K138=FALSE), "MISSING VALUE",
IF(AND($G$124=TRUE, TRIM(D138)&lt;&gt;"", TRIM(G138)="", OR(J138=TRUE, K138=TRUE)), "MISSING VALUE",
IF(AND($G$124=TRUE, TRIM(D138)="", TRIM(G138)&lt;&gt;"", J138=FALSE, K138=FALSE), "MISSING VALUE",
IF(AND($G$124=TRUE, TRIM(D138)="", TRIM(G138)="", OR(J138=TRUE, K138=TRUE)), "MISSING VALUE",
IF(AND($G$124=TRUE, TRIM(D138)="", TRIM(G138)&lt;&gt;"", OR(J138=TRUE, K138=TRUE)), "MISSING VALUE",
""
)
)
)
)
)
)
)
)</f>
        <v/>
      </c>
      <c r="M138" s="10" t="n"/>
      <c r="N138" s="10" t="n"/>
      <c r="O138" s="10" t="n"/>
      <c r="P138" s="10" t="n"/>
      <c r="Q138" s="10" t="n"/>
    </row>
    <row r="139" hidden="1" outlineLevel="1">
      <c r="C139" s="261" t="n"/>
      <c r="D139" s="1200">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1121" t="n"/>
      <c r="F139" s="251" t="n"/>
      <c r="G139" s="973" t="n"/>
      <c r="H139" s="1150" t="n"/>
      <c r="I139" s="1136" t="n"/>
      <c r="J139" s="276" t="b">
        <v>0</v>
      </c>
      <c r="K139" s="271" t="b">
        <v>0</v>
      </c>
      <c r="L139" s="822">
        <f>IF($G$124=FALSE, "",
IF(AND($G$124=TRUE, TRIM(D139)&lt;&gt;"", TRIM(G139)&lt;&gt;"", OR(J139=TRUE, K139=TRUE)), "OK",
IF(AND($G$124=TRUE, TRIM(D139)&lt;&gt;"", TRIM(G139)&lt;&gt;"", J139=FALSE, K139=FALSE), "MISSING VALUE",
IF(AND($G$124=TRUE, TRIM(D139)&lt;&gt;"", TRIM(G139)="", J139=FALSE, K139=FALSE), "MISSING VALUE",
IF(AND($G$124=TRUE, TRIM(D139)&lt;&gt;"", TRIM(G139)="", OR(J139=TRUE, K139=TRUE)), "MISSING VALUE",
IF(AND($G$124=TRUE, TRIM(D139)="", TRIM(G139)&lt;&gt;"", J139=FALSE, K139=FALSE), "MISSING VALUE",
IF(AND($G$124=TRUE, TRIM(D139)="", TRIM(G139)="", OR(J139=TRUE, K139=TRUE)), "MISSING VALUE",
IF(AND($G$124=TRUE, TRIM(D139)="", TRIM(G139)&lt;&gt;"", OR(J139=TRUE, K139=TRUE)), "MISSING VALUE",
""
)
)
)
)
)
)
)
)</f>
        <v/>
      </c>
      <c r="M139" s="10" t="n"/>
      <c r="N139" s="10" t="n"/>
      <c r="O139" s="10" t="n"/>
      <c r="P139" s="10" t="n"/>
      <c r="Q139" s="10" t="n"/>
    </row>
    <row r="140" hidden="1" outlineLevel="1">
      <c r="C140" s="261" t="n"/>
      <c r="D140" s="1200">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1121" t="n"/>
      <c r="F140" s="251" t="n"/>
      <c r="G140" s="973" t="n"/>
      <c r="H140" s="1150" t="n"/>
      <c r="I140" s="1136" t="n"/>
      <c r="J140" s="276" t="b">
        <v>0</v>
      </c>
      <c r="K140" s="271" t="b">
        <v>0</v>
      </c>
      <c r="L140" s="822">
        <f>IF($G$124=FALSE, "",
IF(AND($G$124=TRUE, TRIM(D140)&lt;&gt;"", TRIM(G140)&lt;&gt;"", OR(J140=TRUE, K140=TRUE)), "OK",
IF(AND($G$124=TRUE, TRIM(D140)&lt;&gt;"", TRIM(G140)&lt;&gt;"", J140=FALSE, K140=FALSE), "MISSING VALUE",
IF(AND($G$124=TRUE, TRIM(D140)&lt;&gt;"", TRIM(G140)="", J140=FALSE, K140=FALSE), "MISSING VALUE",
IF(AND($G$124=TRUE, TRIM(D140)&lt;&gt;"", TRIM(G140)="", OR(J140=TRUE, K140=TRUE)), "MISSING VALUE",
IF(AND($G$124=TRUE, TRIM(D140)="", TRIM(G140)&lt;&gt;"", J140=FALSE, K140=FALSE), "MISSING VALUE",
IF(AND($G$124=TRUE, TRIM(D140)="", TRIM(G140)="", OR(J140=TRUE, K140=TRUE)), "MISSING VALUE",
IF(AND($G$124=TRUE, TRIM(D140)="", TRIM(G140)&lt;&gt;"", OR(J140=TRUE, K140=TRUE)), "MISSING VALUE",
""
)
)
)
)
)
)
)
)</f>
        <v/>
      </c>
      <c r="M140" s="10" t="n"/>
      <c r="N140" s="10" t="n"/>
      <c r="O140" s="10" t="n"/>
      <c r="P140" s="10" t="n"/>
      <c r="Q140" s="10" t="n"/>
    </row>
    <row r="141" hidden="1" outlineLevel="1">
      <c r="C141" s="261" t="n"/>
      <c r="D141" s="1200">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1121" t="n"/>
      <c r="F141" s="251" t="n"/>
      <c r="G141" s="973" t="n"/>
      <c r="H141" s="1150" t="n"/>
      <c r="I141" s="1136" t="n"/>
      <c r="J141" s="276" t="b">
        <v>0</v>
      </c>
      <c r="K141" s="271" t="b">
        <v>0</v>
      </c>
      <c r="L141" s="822">
        <f>IF($G$124=FALSE, "",
IF(AND($G$124=TRUE, TRIM(D141)&lt;&gt;"", TRIM(G141)&lt;&gt;"", OR(J141=TRUE, K141=TRUE)), "OK",
IF(AND($G$124=TRUE, TRIM(D141)&lt;&gt;"", TRIM(G141)&lt;&gt;"", J141=FALSE, K141=FALSE), "MISSING VALUE",
IF(AND($G$124=TRUE, TRIM(D141)&lt;&gt;"", TRIM(G141)="", J141=FALSE, K141=FALSE), "MISSING VALUE",
IF(AND($G$124=TRUE, TRIM(D141)&lt;&gt;"", TRIM(G141)="", OR(J141=TRUE, K141=TRUE)), "MISSING VALUE",
IF(AND($G$124=TRUE, TRIM(D141)="", TRIM(G141)&lt;&gt;"", J141=FALSE, K141=FALSE), "MISSING VALUE",
IF(AND($G$124=TRUE, TRIM(D141)="", TRIM(G141)="", OR(J141=TRUE, K141=TRUE)), "MISSING VALUE",
IF(AND($G$124=TRUE, TRIM(D141)="", TRIM(G141)&lt;&gt;"", OR(J141=TRUE, K141=TRUE)), "MISSING VALUE",
""
)
)
)
)
)
)
)
)</f>
        <v/>
      </c>
      <c r="M141" s="10" t="n"/>
      <c r="N141" s="10" t="n"/>
      <c r="O141" s="10" t="n"/>
      <c r="P141" s="10" t="n"/>
      <c r="Q141" s="10" t="n"/>
    </row>
    <row r="142" hidden="1" outlineLevel="1">
      <c r="C142" s="261" t="n"/>
      <c r="D142" s="1200">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1121" t="n"/>
      <c r="F142" s="251" t="n"/>
      <c r="G142" s="973" t="n"/>
      <c r="H142" s="1150" t="n"/>
      <c r="I142" s="1136" t="n"/>
      <c r="J142" s="276" t="b">
        <v>0</v>
      </c>
      <c r="K142" s="271" t="b">
        <v>0</v>
      </c>
      <c r="L142" s="822">
        <f>IF($G$124=FALSE, "",
IF(AND($G$124=TRUE, TRIM(D142)&lt;&gt;"", TRIM(G142)&lt;&gt;"", OR(J142=TRUE, K142=TRUE)), "OK",
IF(AND($G$124=TRUE, TRIM(D142)&lt;&gt;"", TRIM(G142)&lt;&gt;"", J142=FALSE, K142=FALSE), "MISSING VALUE",
IF(AND($G$124=TRUE, TRIM(D142)&lt;&gt;"", TRIM(G142)="", J142=FALSE, K142=FALSE), "MISSING VALUE",
IF(AND($G$124=TRUE, TRIM(D142)&lt;&gt;"", TRIM(G142)="", OR(J142=TRUE, K142=TRUE)), "MISSING VALUE",
IF(AND($G$124=TRUE, TRIM(D142)="", TRIM(G142)&lt;&gt;"", J142=FALSE, K142=FALSE), "MISSING VALUE",
IF(AND($G$124=TRUE, TRIM(D142)="", TRIM(G142)="", OR(J142=TRUE, K142=TRUE)), "MISSING VALUE",
IF(AND($G$124=TRUE, TRIM(D142)="", TRIM(G142)&lt;&gt;"", OR(J142=TRUE, K142=TRUE)), "MISSING VALUE",
""
)
)
)
)
)
)
)
)</f>
        <v/>
      </c>
      <c r="M142" s="10" t="n"/>
      <c r="N142" s="10" t="n"/>
      <c r="O142" s="10" t="n"/>
      <c r="P142" s="10" t="n"/>
      <c r="Q142" s="10" t="n"/>
    </row>
    <row r="143" hidden="1" outlineLevel="1">
      <c r="C143" s="261" t="n"/>
      <c r="D143" s="1200">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1121" t="n"/>
      <c r="F143" s="251" t="n"/>
      <c r="G143" s="973" t="n"/>
      <c r="H143" s="1150" t="n"/>
      <c r="I143" s="1136" t="n"/>
      <c r="J143" s="276" t="b">
        <v>0</v>
      </c>
      <c r="K143" s="271" t="b">
        <v>0</v>
      </c>
      <c r="L143" s="822">
        <f>IF($G$124=FALSE, "",
IF(AND($G$124=TRUE, TRIM(D143)&lt;&gt;"", TRIM(G143)&lt;&gt;"", OR(J143=TRUE, K143=TRUE)), "OK",
IF(AND($G$124=TRUE, TRIM(D143)&lt;&gt;"", TRIM(G143)&lt;&gt;"", J143=FALSE, K143=FALSE), "MISSING VALUE",
IF(AND($G$124=TRUE, TRIM(D143)&lt;&gt;"", TRIM(G143)="", J143=FALSE, K143=FALSE), "MISSING VALUE",
IF(AND($G$124=TRUE, TRIM(D143)&lt;&gt;"", TRIM(G143)="", OR(J143=TRUE, K143=TRUE)), "MISSING VALUE",
IF(AND($G$124=TRUE, TRIM(D143)="", TRIM(G143)&lt;&gt;"", J143=FALSE, K143=FALSE), "MISSING VALUE",
IF(AND($G$124=TRUE, TRIM(D143)="", TRIM(G143)="", OR(J143=TRUE, K143=TRUE)), "MISSING VALUE",
IF(AND($G$124=TRUE, TRIM(D143)="", TRIM(G143)&lt;&gt;"", OR(J143=TRUE, K143=TRUE)), "MISSING VALUE",
""
)
)
)
)
)
)
)
)</f>
        <v/>
      </c>
      <c r="M143" s="10" t="n"/>
      <c r="N143" s="10" t="n"/>
      <c r="O143" s="10" t="n"/>
      <c r="P143" s="10" t="n"/>
      <c r="Q143" s="10" t="n"/>
    </row>
    <row r="144" hidden="1" outlineLevel="1">
      <c r="C144" s="261" t="n"/>
      <c r="D144" s="1200">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1121" t="n"/>
      <c r="F144" s="251" t="n"/>
      <c r="G144" s="973" t="n"/>
      <c r="H144" s="1150" t="n"/>
      <c r="I144" s="1136" t="n"/>
      <c r="J144" s="276" t="b">
        <v>0</v>
      </c>
      <c r="K144" s="271" t="b">
        <v>0</v>
      </c>
      <c r="L144" s="822">
        <f>IF($G$124=FALSE, "",
IF(AND($G$124=TRUE, TRIM(D144)&lt;&gt;"", TRIM(G144)&lt;&gt;"", OR(J144=TRUE, K144=TRUE)), "OK",
IF(AND($G$124=TRUE, TRIM(D144)&lt;&gt;"", TRIM(G144)&lt;&gt;"", J144=FALSE, K144=FALSE), "MISSING VALUE",
IF(AND($G$124=TRUE, TRIM(D144)&lt;&gt;"", TRIM(G144)="", J144=FALSE, K144=FALSE), "MISSING VALUE",
IF(AND($G$124=TRUE, TRIM(D144)&lt;&gt;"", TRIM(G144)="", OR(J144=TRUE, K144=TRUE)), "MISSING VALUE",
IF(AND($G$124=TRUE, TRIM(D144)="", TRIM(G144)&lt;&gt;"", J144=FALSE, K144=FALSE), "MISSING VALUE",
IF(AND($G$124=TRUE, TRIM(D144)="", TRIM(G144)="", OR(J144=TRUE, K144=TRUE)), "MISSING VALUE",
IF(AND($G$124=TRUE, TRIM(D144)="", TRIM(G144)&lt;&gt;"", OR(J144=TRUE, K144=TRUE)), "MISSING VALUE",
""
)
)
)
)
)
)
)
)</f>
        <v/>
      </c>
      <c r="M144" s="10" t="n"/>
      <c r="N144" s="10" t="n"/>
      <c r="O144" s="10" t="n"/>
      <c r="P144" s="10" t="n"/>
      <c r="Q144" s="10" t="n"/>
    </row>
    <row r="145" hidden="1" outlineLevel="1">
      <c r="C145" s="261" t="n"/>
      <c r="D145" s="1200">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1121" t="n"/>
      <c r="F145" s="251" t="n"/>
      <c r="G145" s="973" t="n"/>
      <c r="H145" s="1150" t="n"/>
      <c r="I145" s="1136" t="n"/>
      <c r="J145" s="276" t="b">
        <v>0</v>
      </c>
      <c r="K145" s="271" t="b">
        <v>0</v>
      </c>
      <c r="L145" s="822">
        <f>IF($G$124=FALSE, "",
IF(AND($G$124=TRUE, TRIM(D145)&lt;&gt;"", TRIM(G145)&lt;&gt;"", OR(J145=TRUE, K145=TRUE)), "OK",
IF(AND($G$124=TRUE, TRIM(D145)&lt;&gt;"", TRIM(G145)&lt;&gt;"", J145=FALSE, K145=FALSE), "MISSING VALUE",
IF(AND($G$124=TRUE, TRIM(D145)&lt;&gt;"", TRIM(G145)="", J145=FALSE, K145=FALSE), "MISSING VALUE",
IF(AND($G$124=TRUE, TRIM(D145)&lt;&gt;"", TRIM(G145)="", OR(J145=TRUE, K145=TRUE)), "MISSING VALUE",
IF(AND($G$124=TRUE, TRIM(D145)="", TRIM(G145)&lt;&gt;"", J145=FALSE, K145=FALSE), "MISSING VALUE",
IF(AND($G$124=TRUE, TRIM(D145)="", TRIM(G145)="", OR(J145=TRUE, K145=TRUE)), "MISSING VALUE",
IF(AND($G$124=TRUE, TRIM(D145)="", TRIM(G145)&lt;&gt;"", OR(J145=TRUE, K145=TRUE)), "MISSING VALUE",
""
)
)
)
)
)
)
)
)</f>
        <v/>
      </c>
      <c r="M145" s="10" t="n"/>
      <c r="N145" s="10" t="n"/>
      <c r="O145" s="10" t="n"/>
      <c r="P145" s="10" t="n"/>
      <c r="Q145" s="10" t="n"/>
    </row>
    <row r="146" hidden="1" outlineLevel="1">
      <c r="C146" s="261" t="n"/>
      <c r="D146" s="1200">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1121" t="n"/>
      <c r="F146" s="251" t="n"/>
      <c r="G146" s="973" t="n"/>
      <c r="H146" s="1150" t="n"/>
      <c r="I146" s="1136" t="n"/>
      <c r="J146" s="276" t="b">
        <v>0</v>
      </c>
      <c r="K146" s="271" t="b">
        <v>0</v>
      </c>
      <c r="L146" s="822">
        <f>IF($G$124=FALSE, "",
IF(AND($G$124=TRUE, TRIM(D146)&lt;&gt;"", TRIM(G146)&lt;&gt;"", OR(J146=TRUE, K146=TRUE)), "OK",
IF(AND($G$124=TRUE, TRIM(D146)&lt;&gt;"", TRIM(G146)&lt;&gt;"", J146=FALSE, K146=FALSE), "MISSING VALUE",
IF(AND($G$124=TRUE, TRIM(D146)&lt;&gt;"", TRIM(G146)="", J146=FALSE, K146=FALSE), "MISSING VALUE",
IF(AND($G$124=TRUE, TRIM(D146)&lt;&gt;"", TRIM(G146)="", OR(J146=TRUE, K146=TRUE)), "MISSING VALUE",
IF(AND($G$124=TRUE, TRIM(D146)="", TRIM(G146)&lt;&gt;"", J146=FALSE, K146=FALSE), "MISSING VALUE",
IF(AND($G$124=TRUE, TRIM(D146)="", TRIM(G146)="", OR(J146=TRUE, K146=TRUE)), "MISSING VALUE",
IF(AND($G$124=TRUE, TRIM(D146)="", TRIM(G146)&lt;&gt;"", OR(J146=TRUE, K146=TRUE)), "MISSING VALUE",
""
)
)
)
)
)
)
)
)</f>
        <v/>
      </c>
      <c r="M146" s="10" t="n"/>
      <c r="N146" s="10" t="n"/>
      <c r="O146" s="10" t="n"/>
      <c r="P146" s="10" t="n"/>
      <c r="Q146" s="10" t="n"/>
    </row>
    <row r="147" hidden="1" outlineLevel="1">
      <c r="C147" s="261" t="n"/>
      <c r="D147" s="1200">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1121" t="n"/>
      <c r="F147" s="251" t="n"/>
      <c r="G147" s="973" t="n"/>
      <c r="H147" s="1150" t="n"/>
      <c r="I147" s="1136" t="n"/>
      <c r="J147" s="276" t="b">
        <v>0</v>
      </c>
      <c r="K147" s="271" t="b">
        <v>0</v>
      </c>
      <c r="L147" s="822">
        <f>IF($G$124=FALSE, "",
IF(AND($G$124=TRUE, TRIM(D147)&lt;&gt;"", TRIM(G147)&lt;&gt;"", OR(J147=TRUE, K147=TRUE)), "OK",
IF(AND($G$124=TRUE, TRIM(D147)&lt;&gt;"", TRIM(G147)&lt;&gt;"", J147=FALSE, K147=FALSE), "MISSING VALUE",
IF(AND($G$124=TRUE, TRIM(D147)&lt;&gt;"", TRIM(G147)="", J147=FALSE, K147=FALSE), "MISSING VALUE",
IF(AND($G$124=TRUE, TRIM(D147)&lt;&gt;"", TRIM(G147)="", OR(J147=TRUE, K147=TRUE)), "MISSING VALUE",
IF(AND($G$124=TRUE, TRIM(D147)="", TRIM(G147)&lt;&gt;"", J147=FALSE, K147=FALSE), "MISSING VALUE",
IF(AND($G$124=TRUE, TRIM(D147)="", TRIM(G147)="", OR(J147=TRUE, K147=TRUE)), "MISSING VALUE",
IF(AND($G$124=TRUE, TRIM(D147)="", TRIM(G147)&lt;&gt;"", OR(J147=TRUE, K147=TRUE)), "MISSING VALUE",
""
)
)
)
)
)
)
)
)</f>
        <v/>
      </c>
      <c r="M147" s="10" t="n"/>
      <c r="N147" s="10" t="n"/>
      <c r="O147" s="10" t="n"/>
      <c r="P147" s="10" t="n"/>
      <c r="Q147" s="10" t="n"/>
    </row>
    <row r="148" hidden="1" outlineLevel="1">
      <c r="C148" s="261" t="n"/>
      <c r="D148" s="1200">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1121" t="n"/>
      <c r="F148" s="251" t="n"/>
      <c r="G148" s="973" t="n"/>
      <c r="H148" s="1150" t="n"/>
      <c r="I148" s="1136" t="n"/>
      <c r="J148" s="276" t="b">
        <v>0</v>
      </c>
      <c r="K148" s="271" t="b">
        <v>0</v>
      </c>
      <c r="L148" s="822">
        <f>IF($G$124=FALSE, "",
IF(AND($G$124=TRUE, TRIM(D148)&lt;&gt;"", TRIM(G148)&lt;&gt;"", OR(J148=TRUE, K148=TRUE)), "OK",
IF(AND($G$124=TRUE, TRIM(D148)&lt;&gt;"", TRIM(G148)&lt;&gt;"", J148=FALSE, K148=FALSE), "MISSING VALUE",
IF(AND($G$124=TRUE, TRIM(D148)&lt;&gt;"", TRIM(G148)="", J148=FALSE, K148=FALSE), "MISSING VALUE",
IF(AND($G$124=TRUE, TRIM(D148)&lt;&gt;"", TRIM(G148)="", OR(J148=TRUE, K148=TRUE)), "MISSING VALUE",
IF(AND($G$124=TRUE, TRIM(D148)="", TRIM(G148)&lt;&gt;"", J148=FALSE, K148=FALSE), "MISSING VALUE",
IF(AND($G$124=TRUE, TRIM(D148)="", TRIM(G148)="", OR(J148=TRUE, K148=TRUE)), "MISSING VALUE",
IF(AND($G$124=TRUE, TRIM(D148)="", TRIM(G148)&lt;&gt;"", OR(J148=TRUE, K148=TRUE)), "MISSING VALUE",
""
)
)
)
)
)
)
)
)</f>
        <v/>
      </c>
      <c r="M148" s="10" t="n"/>
      <c r="N148" s="10" t="n"/>
      <c r="O148" s="10" t="n"/>
      <c r="P148" s="10" t="n"/>
      <c r="Q148" s="10" t="n"/>
    </row>
    <row r="149" hidden="1" outlineLevel="1">
      <c r="C149" s="261" t="n"/>
      <c r="D149" s="1200">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1121" t="n"/>
      <c r="F149" s="251" t="n"/>
      <c r="G149" s="973" t="n"/>
      <c r="H149" s="1150" t="n"/>
      <c r="I149" s="1136" t="n"/>
      <c r="J149" s="276" t="b">
        <v>0</v>
      </c>
      <c r="K149" s="271" t="b">
        <v>0</v>
      </c>
      <c r="L149" s="822">
        <f>IF($G$124=FALSE, "",
IF(AND($G$124=TRUE, TRIM(D149)&lt;&gt;"", TRIM(G149)&lt;&gt;"", OR(J149=TRUE, K149=TRUE)), "OK",
IF(AND($G$124=TRUE, TRIM(D149)&lt;&gt;"", TRIM(G149)&lt;&gt;"", J149=FALSE, K149=FALSE), "MISSING VALUE",
IF(AND($G$124=TRUE, TRIM(D149)&lt;&gt;"", TRIM(G149)="", J149=FALSE, K149=FALSE), "MISSING VALUE",
IF(AND($G$124=TRUE, TRIM(D149)&lt;&gt;"", TRIM(G149)="", OR(J149=TRUE, K149=TRUE)), "MISSING VALUE",
IF(AND($G$124=TRUE, TRIM(D149)="", TRIM(G149)&lt;&gt;"", J149=FALSE, K149=FALSE), "MISSING VALUE",
IF(AND($G$124=TRUE, TRIM(D149)="", TRIM(G149)="", OR(J149=TRUE, K149=TRUE)), "MISSING VALUE",
IF(AND($G$124=TRUE, TRIM(D149)="", TRIM(G149)&lt;&gt;"", OR(J149=TRUE, K149=TRUE)), "MISSING VALUE",
""
)
)
)
)
)
)
)
)</f>
        <v/>
      </c>
      <c r="M149" s="10" t="n"/>
      <c r="N149" s="10" t="n"/>
      <c r="O149" s="10" t="n"/>
      <c r="P149" s="10" t="n"/>
      <c r="Q149" s="10" t="n"/>
    </row>
    <row r="150" hidden="1" outlineLevel="1">
      <c r="C150" s="261" t="n"/>
      <c r="D150" s="1200">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1121" t="n"/>
      <c r="F150" s="251" t="n"/>
      <c r="G150" s="973" t="n"/>
      <c r="H150" s="1150" t="n"/>
      <c r="I150" s="1136" t="n"/>
      <c r="J150" s="276" t="b">
        <v>0</v>
      </c>
      <c r="K150" s="271" t="b">
        <v>0</v>
      </c>
      <c r="L150" s="822">
        <f>IF($G$124=FALSE, "",
IF(AND($G$124=TRUE, TRIM(D150)&lt;&gt;"", TRIM(G150)&lt;&gt;"", OR(J150=TRUE, K150=TRUE)), "OK",
IF(AND($G$124=TRUE, TRIM(D150)&lt;&gt;"", TRIM(G150)&lt;&gt;"", J150=FALSE, K150=FALSE), "MISSING VALUE",
IF(AND($G$124=TRUE, TRIM(D150)&lt;&gt;"", TRIM(G150)="", J150=FALSE, K150=FALSE), "MISSING VALUE",
IF(AND($G$124=TRUE, TRIM(D150)&lt;&gt;"", TRIM(G150)="", OR(J150=TRUE, K150=TRUE)), "MISSING VALUE",
IF(AND($G$124=TRUE, TRIM(D150)="", TRIM(G150)&lt;&gt;"", J150=FALSE, K150=FALSE), "MISSING VALUE",
IF(AND($G$124=TRUE, TRIM(D150)="", TRIM(G150)="", OR(J150=TRUE, K150=TRUE)), "MISSING VALUE",
IF(AND($G$124=TRUE, TRIM(D150)="", TRIM(G150)&lt;&gt;"", OR(J150=TRUE, K150=TRUE)), "MISSING VALUE",
""
)
)
)
)
)
)
)
)</f>
        <v/>
      </c>
      <c r="M150" s="10" t="n"/>
      <c r="N150" s="10" t="n"/>
      <c r="O150" s="10" t="n"/>
      <c r="P150" s="10" t="n"/>
      <c r="Q150" s="10" t="n"/>
    </row>
    <row r="151" hidden="1" outlineLevel="1">
      <c r="C151" s="261" t="n"/>
      <c r="D151" s="1200">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1121" t="n"/>
      <c r="F151" s="251" t="n"/>
      <c r="G151" s="973" t="n"/>
      <c r="H151" s="1150" t="n"/>
      <c r="I151" s="1136" t="n"/>
      <c r="J151" s="276" t="b">
        <v>0</v>
      </c>
      <c r="K151" s="271" t="b">
        <v>0</v>
      </c>
      <c r="L151" s="822">
        <f>IF($G$124=FALSE, "",
IF(AND($G$124=TRUE, TRIM(D151)&lt;&gt;"", TRIM(G151)&lt;&gt;"", OR(J151=TRUE, K151=TRUE)), "OK",
IF(AND($G$124=TRUE, TRIM(D151)&lt;&gt;"", TRIM(G151)&lt;&gt;"", J151=FALSE, K151=FALSE), "MISSING VALUE",
IF(AND($G$124=TRUE, TRIM(D151)&lt;&gt;"", TRIM(G151)="", J151=FALSE, K151=FALSE), "MISSING VALUE",
IF(AND($G$124=TRUE, TRIM(D151)&lt;&gt;"", TRIM(G151)="", OR(J151=TRUE, K151=TRUE)), "MISSING VALUE",
IF(AND($G$124=TRUE, TRIM(D151)="", TRIM(G151)&lt;&gt;"", J151=FALSE, K151=FALSE), "MISSING VALUE",
IF(AND($G$124=TRUE, TRIM(D151)="", TRIM(G151)="", OR(J151=TRUE, K151=TRUE)), "MISSING VALUE",
IF(AND($G$124=TRUE, TRIM(D151)="", TRIM(G151)&lt;&gt;"", OR(J151=TRUE, K151=TRUE)), "MISSING VALUE",
""
)
)
)
)
)
)
)
)</f>
        <v/>
      </c>
      <c r="M151" s="10" t="n"/>
      <c r="N151" s="10" t="n"/>
      <c r="O151" s="10" t="n"/>
      <c r="P151" s="10" t="n"/>
      <c r="Q151" s="10" t="n"/>
    </row>
    <row r="152" hidden="1" outlineLevel="1">
      <c r="C152" s="261" t="n"/>
      <c r="D152" s="1200">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1121" t="n"/>
      <c r="F152" s="251" t="n"/>
      <c r="G152" s="973" t="n"/>
      <c r="H152" s="1150" t="n"/>
      <c r="I152" s="1136" t="n"/>
      <c r="J152" s="276" t="b">
        <v>0</v>
      </c>
      <c r="K152" s="271" t="b">
        <v>0</v>
      </c>
      <c r="L152" s="822">
        <f>IF($G$124=FALSE, "",
IF(AND($G$124=TRUE, TRIM(D152)&lt;&gt;"", TRIM(G152)&lt;&gt;"", OR(J152=TRUE, K152=TRUE)), "OK",
IF(AND($G$124=TRUE, TRIM(D152)&lt;&gt;"", TRIM(G152)&lt;&gt;"", J152=FALSE, K152=FALSE), "MISSING VALUE",
IF(AND($G$124=TRUE, TRIM(D152)&lt;&gt;"", TRIM(G152)="", J152=FALSE, K152=FALSE), "MISSING VALUE",
IF(AND($G$124=TRUE, TRIM(D152)&lt;&gt;"", TRIM(G152)="", OR(J152=TRUE, K152=TRUE)), "MISSING VALUE",
IF(AND($G$124=TRUE, TRIM(D152)="", TRIM(G152)&lt;&gt;"", J152=FALSE, K152=FALSE), "MISSING VALUE",
IF(AND($G$124=TRUE, TRIM(D152)="", TRIM(G152)="", OR(J152=TRUE, K152=TRUE)), "MISSING VALUE",
IF(AND($G$124=TRUE, TRIM(D152)="", TRIM(G152)&lt;&gt;"", OR(J152=TRUE, K152=TRUE)), "MISSING VALUE",
""
)
)
)
)
)
)
)
)</f>
        <v/>
      </c>
      <c r="M152" s="10" t="n"/>
      <c r="N152" s="10" t="n"/>
      <c r="O152" s="10" t="n"/>
      <c r="P152" s="10" t="n"/>
      <c r="Q152" s="10" t="n"/>
    </row>
    <row r="153" hidden="1" outlineLevel="1" ht="15" customHeight="1" thickBot="1">
      <c r="C153" s="263" t="n"/>
      <c r="D153" s="1200">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1121" t="n"/>
      <c r="F153" s="251" t="n"/>
      <c r="G153" s="1204" t="n"/>
      <c r="H153" s="1153" t="n"/>
      <c r="I153" s="1137" t="n"/>
      <c r="J153" s="277" t="b">
        <v>0</v>
      </c>
      <c r="K153" s="272" t="b">
        <v>0</v>
      </c>
      <c r="L153" s="822">
        <f>IF($G$124=FALSE, "",
IF(AND($G$124=TRUE, TRIM(D153)&lt;&gt;"", TRIM(G153)&lt;&gt;"", OR(J153=TRUE, K153=TRUE)), "OK",
IF(AND($G$124=TRUE, TRIM(D153)&lt;&gt;"", TRIM(G153)&lt;&gt;"", J153=FALSE, K153=FALSE), "MISSING VALUE",
IF(AND($G$124=TRUE, TRIM(D153)&lt;&gt;"", TRIM(G153)="", J153=FALSE, K153=FALSE), "MISSING VALUE",
IF(AND($G$124=TRUE, TRIM(D153)&lt;&gt;"", TRIM(G153)="", OR(J153=TRUE, K153=TRUE)), "MISSING VALUE",
IF(AND($G$124=TRUE, TRIM(D153)="", TRIM(G153)&lt;&gt;"", J153=FALSE, K153=FALSE), "MISSING VALUE",
IF(AND($G$124=TRUE, TRIM(D153)="", TRIM(G153)="", OR(J153=TRUE, K153=TRUE)), "MISSING VALUE",
IF(AND($G$124=TRUE, TRIM(D153)="", TRIM(G153)&lt;&gt;"", OR(J153=TRUE, K153=TRUE)), "MISSING VALUE",
""
)
)
)
)
)
)
)
)</f>
        <v/>
      </c>
      <c r="M153" s="10" t="n"/>
      <c r="N153" s="10" t="n"/>
      <c r="O153" s="10" t="n"/>
      <c r="P153" s="10" t="n"/>
      <c r="Q153" s="10" t="n"/>
    </row>
    <row r="154" collapsed="1" ht="15" customHeight="1" thickBot="1">
      <c r="D154" s="14" t="n"/>
      <c r="E154" s="14" t="n"/>
      <c r="F154" s="14" t="n"/>
      <c r="H154" s="14" t="n"/>
      <c r="I154" s="14" t="n"/>
      <c r="J154" s="14" t="n"/>
    </row>
    <row r="155">
      <c r="C155" s="820">
        <f>"B5 - Biodiversity - Land-use  " &amp; template_reporting_period_display &amp; "  [May (optional)]"</f>
        <v/>
      </c>
      <c r="D155" s="1134" t="n"/>
      <c r="E155" s="1134" t="n"/>
      <c r="F155" s="1141" t="n"/>
    </row>
    <row r="156">
      <c r="C156" s="679" t="n">
        <v>34</v>
      </c>
      <c r="D156" s="1121" t="n"/>
      <c r="E156" s="1121" t="n"/>
      <c r="F156" s="1146" t="n"/>
    </row>
    <row r="157">
      <c r="C157" s="770" t="inlineStr">
        <is>
          <t>138-141</t>
        </is>
      </c>
      <c r="D157" s="1121" t="n"/>
      <c r="E157" s="1121" t="n"/>
      <c r="F157" s="1146" t="n"/>
    </row>
    <row r="158" ht="16.95" customHeight="1">
      <c r="C158" s="1205" t="inlineStr">
        <is>
          <t>Please select the unit used for the area (i.e. either hectares or m²):</t>
        </is>
      </c>
      <c r="D158" s="1121" t="n"/>
      <c r="E158" s="1121" t="n"/>
      <c r="F158" s="1146" t="n"/>
    </row>
    <row r="159">
      <c r="C159" s="1206" t="n"/>
      <c r="D159" s="1150" t="n"/>
      <c r="E159" s="1150" t="n"/>
      <c r="F159" s="1151" t="n"/>
      <c r="G159" s="672">
        <f>IF(C159&lt;&gt;"","OK",IF(AND(OR(D161&lt;&gt;"",D162&lt;&gt;"",D163&lt;&gt;"",D164&lt;&gt;""),C159=""),"MISSING VALUE",""))</f>
        <v/>
      </c>
      <c r="H159" s="145" t="n"/>
      <c r="K159" s="672" t="n"/>
    </row>
    <row r="160">
      <c r="C160" s="146" t="inlineStr">
        <is>
          <t>Land-use type</t>
        </is>
      </c>
      <c r="D160" s="660" t="inlineStr">
        <is>
          <t>Area</t>
        </is>
      </c>
      <c r="E160" s="1121" t="n"/>
      <c r="F160" s="1146" t="n"/>
      <c r="G160" s="672" t="n"/>
      <c r="H160" s="145" t="n"/>
      <c r="K160" s="672" t="n"/>
    </row>
    <row r="161">
      <c r="C161" s="147" t="inlineStr">
        <is>
          <t>Total sealed area</t>
        </is>
      </c>
      <c r="D161" s="661" t="n"/>
      <c r="E161" s="1150" t="n"/>
      <c r="F161" s="1136" t="n"/>
      <c r="G161" s="647">
        <f>IF(AND(G159="OK",COUNTIF(D161:F164,"&lt;&gt;")&gt;0),
"OK",
IF(AND(G159="OK",COUNTA(D161:F164)=0),
"MISSING VALUE",IF(AND(G159="MISSING VALUE",COUNTIF(D161:F164,"&lt;&gt;")&gt;0),"VALUE INCONSISTENCY",
""
)
))</f>
        <v/>
      </c>
      <c r="H161" s="148" t="n"/>
      <c r="K161" s="672" t="n"/>
    </row>
    <row r="162">
      <c r="C162" s="149" t="inlineStr">
        <is>
          <t>Total nature_x0002_oriented area on-site</t>
        </is>
      </c>
      <c r="D162" s="662" t="n"/>
      <c r="E162" s="1150" t="n"/>
      <c r="F162" s="1151" t="n"/>
      <c r="G162" s="8" t="n"/>
      <c r="H162" s="148" t="n"/>
      <c r="K162" s="672" t="n"/>
    </row>
    <row r="163">
      <c r="C163" s="149" t="inlineStr">
        <is>
          <t>Total nature_x0002_oriented area off-site</t>
        </is>
      </c>
      <c r="D163" s="662" t="n"/>
      <c r="E163" s="1150" t="n"/>
      <c r="F163" s="1151" t="n"/>
      <c r="G163" s="8" t="n"/>
      <c r="H163" s="148" t="n"/>
      <c r="K163" s="672" t="n"/>
    </row>
    <row r="164" ht="15" customHeight="1" thickBot="1">
      <c r="C164" s="136" t="inlineStr">
        <is>
          <t>Total use of land</t>
        </is>
      </c>
      <c r="D164" s="1207" t="n"/>
      <c r="E164" s="1153" t="n"/>
      <c r="F164" s="1154" t="n"/>
      <c r="G164" s="8" t="n"/>
      <c r="H164" s="148" t="n"/>
      <c r="K164" s="672" t="n"/>
    </row>
    <row r="165" ht="15" customHeight="1" thickBot="1"/>
    <row r="166">
      <c r="C166" s="820">
        <f> "B6 - Water Withdrawal " &amp; template_reporting_period_display &amp; " [Always to be reported]"</f>
        <v/>
      </c>
      <c r="D166" s="1141" t="n"/>
      <c r="E166" s="986" t="n"/>
      <c r="F166" s="986" t="n"/>
      <c r="G166" s="672" t="n"/>
      <c r="H166" s="672" t="n"/>
      <c r="I166" s="672" t="n"/>
      <c r="K166" s="672" t="n"/>
    </row>
    <row r="167">
      <c r="C167" s="679" t="n">
        <v>35</v>
      </c>
      <c r="D167" s="1146" t="n"/>
      <c r="E167" s="150" t="n"/>
      <c r="F167" s="150" t="n"/>
      <c r="G167" s="672" t="n"/>
      <c r="H167" s="672" t="n"/>
      <c r="I167" s="672" t="n"/>
    </row>
    <row r="168">
      <c r="C168" s="770" t="inlineStr">
        <is>
          <t>156-158</t>
        </is>
      </c>
      <c r="D168" s="1146" t="n"/>
      <c r="E168" s="151" t="n"/>
      <c r="F168" s="151" t="n"/>
      <c r="G168" s="672" t="n"/>
      <c r="H168" s="672" t="n"/>
      <c r="I168" s="672" t="n"/>
      <c r="K168" s="54" t="n"/>
      <c r="L168" s="54" t="n"/>
    </row>
    <row r="169">
      <c r="C169" s="492" t="inlineStr">
        <is>
          <t>Total amount of water withdrawn from all sites (cubic meters, m³)</t>
        </is>
      </c>
      <c r="D169" s="328" t="n"/>
      <c r="E169" s="821">
        <f>IF(AND(OR('General Information'!E32="Option A (Basic Module only)", 'General Information'!E32="Option B (Basic Module and Comprehensive Module)"),TotalAmountOfWaterWithdrawnFromAllSites=""),"MISSING VALUE",IF('General Information'!E32="","","OK"))</f>
        <v/>
      </c>
      <c r="G169" s="672" t="n"/>
      <c r="H169" s="672" t="n"/>
      <c r="I169" s="672" t="n"/>
    </row>
    <row r="170" ht="15" customHeight="1" thickBot="1">
      <c r="C170" s="152" t="inlineStr">
        <is>
          <t>Amount of water withdrawn at sites located in areas of high water-stress (cubic meters, m³)</t>
        </is>
      </c>
      <c r="D170" s="329" t="n"/>
      <c r="E170" s="791">
        <f>IF(AND(OR('General Information'!E32="Option A (Basic Module only)", 'General Information'!E32="Option B (Basic Module and Comprehensive Module)"),AmountOfWaterWithdrawnAtSitesLocatedInAreasOfHighWaterStress=""),"MISSING VALUE",IF('General Information'!E32="","","OK"))</f>
        <v/>
      </c>
      <c r="G170" s="672" t="n"/>
      <c r="H170" s="672" t="n"/>
      <c r="I170" s="672" t="n"/>
    </row>
    <row r="171" ht="15" customHeight="1" thickBot="1">
      <c r="K171" s="40" t="n"/>
    </row>
    <row r="172">
      <c r="C172" s="820">
        <f> "B6 - Water Consumption " &amp; template_reporting_period_display &amp; " [If applicable]"</f>
        <v/>
      </c>
      <c r="D172" s="1141" t="n"/>
      <c r="E172" s="986" t="n"/>
      <c r="F172" s="986" t="n"/>
    </row>
    <row r="173">
      <c r="C173" s="630" t="n">
        <v>36</v>
      </c>
      <c r="D173" s="251" t="n"/>
      <c r="E173" s="150" t="n"/>
      <c r="F173" s="150" t="n"/>
    </row>
    <row r="174">
      <c r="C174" s="770" t="inlineStr">
        <is>
          <t>142-155</t>
        </is>
      </c>
      <c r="D174" s="1146" t="n"/>
      <c r="E174" s="151" t="n"/>
      <c r="F174" s="151" t="n"/>
    </row>
    <row r="175" ht="50.7" customHeight="1">
      <c r="C175" s="154" t="inlineStr">
        <is>
          <t>Does the undertaking have production processes in place which significantly consume water (e.g. thermal energy processes like drying or power production, production of goods, agricultural irrigation, etc.)?</t>
        </is>
      </c>
      <c r="D175" s="169" t="b">
        <v>0</v>
      </c>
      <c r="E175" s="792" t="n"/>
      <c r="F175" s="792" t="n"/>
      <c r="G175" s="672" t="n"/>
      <c r="H175" s="672" t="n"/>
      <c r="I175" s="672" t="n"/>
    </row>
    <row r="176" ht="15" customHeight="1" thickBot="1">
      <c r="C176" s="152" t="inlineStr">
        <is>
          <t>Water discharge from undertaking production processes (m³)</t>
        </is>
      </c>
      <c r="D176" s="346" t="n"/>
      <c r="E176" s="792">
        <f>IF(AND(D175=TRUE,D176=""),"MISSING VALUE",IF(AND(D175=TRUE,D176&lt;&gt;""),"OK",""))</f>
        <v/>
      </c>
      <c r="G176" s="672" t="n"/>
      <c r="H176" s="672" t="n"/>
      <c r="I176" s="672" t="n"/>
    </row>
    <row r="177" ht="21" customHeight="1" thickBot="1">
      <c r="C177" s="155" t="inlineStr">
        <is>
          <t>Total water consumption (m³)</t>
        </is>
      </c>
      <c r="D177" s="347">
        <f>IF(D176&lt;&gt;"",$D$169-$D$176,"-")</f>
        <v/>
      </c>
      <c r="E177" s="156" t="n"/>
      <c r="F177" s="156" t="n"/>
    </row>
    <row r="178" ht="15" customHeight="1" thickBot="1"/>
    <row r="179">
      <c r="C179" s="627">
        <f> "B7 - Description of circular economy principles " &amp; template_reporting_period_display &amp; " [Always to be reported]"</f>
        <v/>
      </c>
      <c r="D179" s="1134" t="n"/>
      <c r="E179" s="1134" t="n"/>
      <c r="F179" s="1134" t="n"/>
      <c r="G179" s="1135" t="n"/>
      <c r="H179" s="672" t="n"/>
      <c r="I179" s="672" t="n"/>
    </row>
    <row r="180">
      <c r="C180" s="630" t="n">
        <v>37</v>
      </c>
      <c r="D180" s="1121" t="n"/>
      <c r="E180" s="1121" t="n"/>
      <c r="F180" s="1121" t="n"/>
      <c r="G180" s="251" t="n"/>
      <c r="H180" s="157" t="n"/>
      <c r="I180" s="157" t="n"/>
    </row>
    <row r="181">
      <c r="C181" s="624" t="n">
        <v>159</v>
      </c>
      <c r="D181" s="1121" t="n"/>
      <c r="E181" s="1121" t="n"/>
      <c r="F181" s="1121" t="n"/>
      <c r="G181" s="251" t="n"/>
      <c r="H181" s="158" t="n"/>
      <c r="I181" s="158" t="n"/>
    </row>
    <row r="182">
      <c r="C182" s="589" t="inlineStr">
        <is>
          <t>Undertaking applies circular economy principles</t>
        </is>
      </c>
      <c r="D182" s="823" t="n"/>
      <c r="E182" s="1150" t="n"/>
      <c r="F182" s="1150" t="n"/>
      <c r="G182" s="1136" t="n"/>
      <c r="H182" s="670">
        <f>IF(AND(OR('General Information'!E32="Option A (Basic Module only)", 'General Information'!E32="Option B (Basic Module and Comprehensive Module)"),UndertakingAppliesCircularEconomyPrinciples=""),"MISSING VALUE",IF('General Information'!E32="","","OK"))</f>
        <v/>
      </c>
      <c r="J182" s="672" t="n"/>
    </row>
    <row r="183" ht="15" customHeight="1" thickBot="1">
      <c r="C183" s="139" t="inlineStr">
        <is>
          <t>Description of how it applies these principles</t>
        </is>
      </c>
      <c r="D183" s="583" t="n"/>
      <c r="E183" s="1153" t="n"/>
      <c r="F183" s="1153" t="n"/>
      <c r="G183" s="1137" t="n"/>
      <c r="H183" s="670">
        <f>IF(AND(D182="YES",D183=""),"MISSING VALUE",IF(AND(D182="YES",D183&lt;&gt;""),"OK",IF(AND(D182="NO",D183&lt;&gt;""),"VALUE INCONSISTENCY","")))</f>
        <v/>
      </c>
      <c r="J183" s="672" t="n"/>
    </row>
    <row r="184" ht="15" customHeight="1" thickBot="1"/>
    <row r="185">
      <c r="C185" s="627">
        <f>"B7 - Waste generated " &amp; template_reporting_period_display &amp; " [Always to be reported]"</f>
        <v/>
      </c>
      <c r="D185" s="1134" t="n"/>
      <c r="E185" s="1134" t="n"/>
      <c r="F185" s="1134" t="n"/>
      <c r="G185" s="1134" t="n"/>
      <c r="H185" s="1134" t="n"/>
      <c r="I185" s="1134" t="n"/>
      <c r="J185" s="1134" t="n"/>
      <c r="K185" s="1134" t="n"/>
      <c r="L185" s="1135" t="n"/>
    </row>
    <row r="186">
      <c r="C186" s="630" t="inlineStr">
        <is>
          <t>38(a) and 38(b)</t>
        </is>
      </c>
      <c r="D186" s="1121" t="n"/>
      <c r="E186" s="1121" t="n"/>
      <c r="F186" s="1121" t="n"/>
      <c r="G186" s="1121" t="n"/>
      <c r="H186" s="1121" t="n"/>
      <c r="I186" s="1121" t="n"/>
      <c r="J186" s="1121" t="n"/>
      <c r="K186" s="1121" t="n"/>
      <c r="L186" s="251" t="n"/>
    </row>
    <row r="187">
      <c r="C187" s="624" t="inlineStr">
        <is>
          <t>160-172</t>
        </is>
      </c>
      <c r="D187" s="1121" t="n"/>
      <c r="E187" s="1121" t="n"/>
      <c r="F187" s="1121" t="n"/>
      <c r="G187" s="1121" t="n"/>
      <c r="H187" s="1121" t="n"/>
      <c r="I187" s="1121" t="n"/>
      <c r="J187" s="1121" t="n"/>
      <c r="K187" s="1121" t="n"/>
      <c r="L187" s="251" t="n"/>
    </row>
    <row r="188" ht="49.2" customHeight="1">
      <c r="C188" s="159" t="inlineStr">
        <is>
          <t>Row ID</t>
        </is>
      </c>
      <c r="D188" s="709" t="inlineStr">
        <is>
          <t>Type of waste</t>
        </is>
      </c>
      <c r="E188" s="1126" t="n"/>
      <c r="F188" s="250" t="n"/>
      <c r="G188" s="711" t="inlineStr">
        <is>
          <t>Unit of measurement</t>
        </is>
      </c>
      <c r="H188" s="1126" t="n"/>
      <c r="I188" s="250" t="n"/>
      <c r="J188" s="709" t="inlineStr">
        <is>
          <t xml:space="preserve">Waste diverted to recycle or reuse </t>
        </is>
      </c>
      <c r="K188" s="161" t="inlineStr">
        <is>
          <t>Waste directed to disposal</t>
        </is>
      </c>
      <c r="L188" s="162" t="inlineStr">
        <is>
          <t xml:space="preserve">Total waste recycled, reused and directed to disposal </t>
        </is>
      </c>
    </row>
    <row r="189">
      <c r="C189" s="163" t="n">
        <v>1</v>
      </c>
      <c r="D189" s="666" t="n"/>
      <c r="E189" s="1150" t="n"/>
      <c r="F189" s="1136" t="n"/>
      <c r="G189" s="646" t="n"/>
      <c r="H189" s="1150" t="n"/>
      <c r="I189" s="1136" t="n"/>
      <c r="J189" s="939" t="n"/>
      <c r="K189" s="331" t="n"/>
      <c r="L189" s="332">
        <f>IF(AND(D189="",J189="",K189=""),"-",SUM(J189:K189))</f>
        <v/>
      </c>
      <c r="M189" s="672">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
      </c>
    </row>
    <row r="190">
      <c r="C190" s="163" t="n">
        <v>2</v>
      </c>
      <c r="D190" s="666" t="n"/>
      <c r="E190" s="1150" t="n"/>
      <c r="F190" s="1136" t="n"/>
      <c r="G190" s="646" t="n"/>
      <c r="H190" s="1150" t="n"/>
      <c r="I190" s="1136" t="n"/>
      <c r="J190" s="333" t="n"/>
      <c r="K190" s="333" t="n"/>
      <c r="L190" s="334">
        <f>IF(AND(D190="",J190="",K190=""),"-",SUM(J190:K190))</f>
        <v/>
      </c>
      <c r="M190" s="672">
        <f>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ht="15" customHeight="1" thickBot="1">
      <c r="C191" s="144" t="n">
        <v>3</v>
      </c>
      <c r="D191" s="708" t="n"/>
      <c r="E191" s="1153" t="n"/>
      <c r="F191" s="1137" t="n"/>
      <c r="G191" s="690" t="n"/>
      <c r="H191" s="1153" t="n"/>
      <c r="I191" s="1137" t="n"/>
      <c r="J191" s="335" t="n"/>
      <c r="K191" s="335" t="n"/>
      <c r="L191" s="336">
        <f>IF(AND(D191="",J191="",K191=""),"-",SUM(J191:K191))</f>
        <v/>
      </c>
      <c r="M191" s="672">
        <f>IF(COUNTIF(enum_ListWasteCategories,D191)&gt;0,"ERROR",
IF(AND(D191&lt;&gt;"",G191&lt;&gt;"",J191&lt;&gt;"",K191&lt;&gt;""),
IF(COUNTIF($D$189:$D$203,D191)&gt;1,"VALUE INCONSISTENCY","OK"),
IF(AND(D191&lt;&gt;"",G191&lt;&gt;"",J191&lt;&gt;"",K191=""),"MISSING VALUE",
IF(AND(D191&lt;&gt;"",G191&lt;&gt;"",J191="",K191&lt;&gt;""),"MISSING VALUE",
IF(AND(D191&lt;&gt;"",G191="",J191&lt;&gt;"",K191&lt;&gt;""),"MISSING VALUE",
IF(AND(D191="",G191&lt;&gt;"",J191&lt;&gt;"",K191&lt;&gt;""),"MISSING VALUE",
IF(AND(D191&lt;&gt;"",G191&lt;&gt;"",J191="",K191=""),"MISSING VALUE",
IF(AND(D191&lt;&gt;"",G191="",J191&lt;&gt;"",K191=""),"MISSING VALUE",
IF(AND(D191&lt;&gt;"",G191="",J191="",K191&lt;&gt;""),"MISSING VALUE",
IF(AND(D191="",G191="",J191&lt;&gt;"",K191&lt;&gt;""),"MISSING VALUE",
IF(AND(D191="",G191&lt;&gt;"",J191="",K191&lt;&gt;""),"MISSING VALUE",
IF(AND(D191="",G191&lt;&gt;"",J191&lt;&gt;"",K191=""),"MISSING VALUE",
IF(AND(D191="",G191="",J191="",K191&lt;&gt;""),"MISSING VALUE",
IF(AND(D191="",G191="",J191&lt;&gt;"",K191=""),"MISSING VALUE",
IF(AND(D191="",G191&lt;&gt;"",J191="",K191=""),"MISSING VALUE",
IF(AND(D191&lt;&gt;"",G191="",J191="",K191=""),"MISSING VALUE",
""))))))))))))))))</f>
        <v/>
      </c>
    </row>
    <row r="192" hidden="1" outlineLevel="1">
      <c r="C192" s="16" t="n">
        <v>4</v>
      </c>
      <c r="D192" s="710" t="n"/>
      <c r="E192" s="1196" t="n"/>
      <c r="F192" s="1138" t="n"/>
      <c r="G192" s="691" t="n"/>
      <c r="H192" s="1196" t="n"/>
      <c r="I192" s="1138" t="n"/>
      <c r="J192" s="337" t="n"/>
      <c r="K192" s="337" t="n"/>
      <c r="L192" s="338">
        <f>IF(AND(D192="",J192="",K192=""),"-",SUM(J192:K192))</f>
        <v/>
      </c>
      <c r="M192" s="672">
        <f>IF(COUNTIF(enum_ListWasteCategories,D192)&gt;0,"ERROR",
IF(AND(D192&lt;&gt;"",G192&lt;&gt;"",J192&lt;&gt;"",K192&lt;&gt;""),
IF(COUNTIF($D$189:$D$203,D192)&gt;1,"VALUE INCONSISTENCY","OK"),
IF(AND(D192&lt;&gt;"",G192&lt;&gt;"",J192&lt;&gt;"",K192=""),"MISSING VALUE",
IF(AND(D192&lt;&gt;"",G192&lt;&gt;"",J192="",K192&lt;&gt;""),"MISSING VALUE",
IF(AND(D192&lt;&gt;"",G192="",J192&lt;&gt;"",K192&lt;&gt;""),"MISSING VALUE",
IF(AND(D192="",G192&lt;&gt;"",J192&lt;&gt;"",K192&lt;&gt;""),"MISSING VALUE",
IF(AND(D192&lt;&gt;"",G192&lt;&gt;"",J192="",K192=""),"MISSING VALUE",
IF(AND(D192&lt;&gt;"",G192="",J192&lt;&gt;"",K192=""),"MISSING VALUE",
IF(AND(D192&lt;&gt;"",G192="",J192="",K192&lt;&gt;""),"MISSING VALUE",
IF(AND(D192="",G192="",J192&lt;&gt;"",K192&lt;&gt;""),"MISSING VALUE",
IF(AND(D192="",G192&lt;&gt;"",J192="",K192&lt;&gt;""),"MISSING VALUE",
IF(AND(D192="",G192&lt;&gt;"",J192&lt;&gt;"",K192=""),"MISSING VALUE",
IF(AND(D192="",G192="",J192="",K192&lt;&gt;""),"MISSING VALUE",
IF(AND(D192="",G192="",J192&lt;&gt;"",K192=""),"MISSING VALUE",
IF(AND(D192="",G192&lt;&gt;"",J192="",K192=""),"MISSING VALUE",
IF(AND(D192&lt;&gt;"",G192="",J192="",K192=""),"MISSING VALUE",
""))))))))))))))))</f>
        <v/>
      </c>
    </row>
    <row r="193" hidden="1" outlineLevel="1">
      <c r="C193" s="163" t="n">
        <v>5</v>
      </c>
      <c r="D193" s="666" t="n"/>
      <c r="E193" s="1150" t="n"/>
      <c r="F193" s="1136" t="n"/>
      <c r="G193" s="646" t="n"/>
      <c r="H193" s="1150" t="n"/>
      <c r="I193" s="1136" t="n"/>
      <c r="J193" s="333" t="n"/>
      <c r="K193" s="333" t="n"/>
      <c r="L193" s="334">
        <f>IF(AND(D193="",J193="",K193=""),"-",SUM(J193:K193))</f>
        <v/>
      </c>
      <c r="M193" s="672">
        <f>IF(COUNTIF(enum_ListWasteCategories,D193)&gt;0,"ERROR",
IF(AND(D193&lt;&gt;"",G193&lt;&gt;"",J193&lt;&gt;"",K193&lt;&gt;""),
IF(COUNTIF($D$189:$D$203,D193)&gt;1,"VALUE INCONSISTENCY","OK"),
IF(AND(D193&lt;&gt;"",G193&lt;&gt;"",J193&lt;&gt;"",K193=""),"MISSING VALUE",
IF(AND(D193&lt;&gt;"",G193&lt;&gt;"",J193="",K193&lt;&gt;""),"MISSING VALUE",
IF(AND(D193&lt;&gt;"",G193="",J193&lt;&gt;"",K193&lt;&gt;""),"MISSING VALUE",
IF(AND(D193="",G193&lt;&gt;"",J193&lt;&gt;"",K193&lt;&gt;""),"MISSING VALUE",
IF(AND(D193&lt;&gt;"",G193&lt;&gt;"",J193="",K193=""),"MISSING VALUE",
IF(AND(D193&lt;&gt;"",G193="",J193&lt;&gt;"",K193=""),"MISSING VALUE",
IF(AND(D193&lt;&gt;"",G193="",J193="",K193&lt;&gt;""),"MISSING VALUE",
IF(AND(D193="",G193="",J193&lt;&gt;"",K193&lt;&gt;""),"MISSING VALUE",
IF(AND(D193="",G193&lt;&gt;"",J193="",K193&lt;&gt;""),"MISSING VALUE",
IF(AND(D193="",G193&lt;&gt;"",J193&lt;&gt;"",K193=""),"MISSING VALUE",
IF(AND(D193="",G193="",J193="",K193&lt;&gt;""),"MISSING VALUE",
IF(AND(D193="",G193="",J193&lt;&gt;"",K193=""),"MISSING VALUE",
IF(AND(D193="",G193&lt;&gt;"",J193="",K193=""),"MISSING VALUE",
IF(AND(D193&lt;&gt;"",G193="",J193="",K193=""),"MISSING VALUE",
""))))))))))))))))</f>
        <v/>
      </c>
    </row>
    <row r="194" hidden="1" outlineLevel="1">
      <c r="C194" s="163" t="n">
        <v>6</v>
      </c>
      <c r="D194" s="666" t="n"/>
      <c r="E194" s="1150" t="n"/>
      <c r="F194" s="1136" t="n"/>
      <c r="G194" s="646" t="n"/>
      <c r="H194" s="1150" t="n"/>
      <c r="I194" s="1136" t="n"/>
      <c r="J194" s="333" t="n"/>
      <c r="K194" s="333" t="n"/>
      <c r="L194" s="334">
        <f>IF(AND(D194="",J194="",K194=""),"-",SUM(J194:K194))</f>
        <v/>
      </c>
      <c r="M194" s="672">
        <f>IF(COUNTIF(enum_ListWasteCategories,D194)&gt;0,"ERROR",
IF(AND(D194&lt;&gt;"",G194&lt;&gt;"",J194&lt;&gt;"",K194&lt;&gt;""),
IF(COUNTIF($D$189:$D$203,D194)&gt;1,"VALUE INCONSISTENCY","OK"),
IF(AND(D194&lt;&gt;"",G194&lt;&gt;"",J194&lt;&gt;"",K194=""),"MISSING VALUE",
IF(AND(D194&lt;&gt;"",G194&lt;&gt;"",J194="",K194&lt;&gt;""),"MISSING VALUE",
IF(AND(D194&lt;&gt;"",G194="",J194&lt;&gt;"",K194&lt;&gt;""),"MISSING VALUE",
IF(AND(D194="",G194&lt;&gt;"",J194&lt;&gt;"",K194&lt;&gt;""),"MISSING VALUE",
IF(AND(D194&lt;&gt;"",G194&lt;&gt;"",J194="",K194=""),"MISSING VALUE",
IF(AND(D194&lt;&gt;"",G194="",J194&lt;&gt;"",K194=""),"MISSING VALUE",
IF(AND(D194&lt;&gt;"",G194="",J194="",K194&lt;&gt;""),"MISSING VALUE",
IF(AND(D194="",G194="",J194&lt;&gt;"",K194&lt;&gt;""),"MISSING VALUE",
IF(AND(D194="",G194&lt;&gt;"",J194="",K194&lt;&gt;""),"MISSING VALUE",
IF(AND(D194="",G194&lt;&gt;"",J194&lt;&gt;"",K194=""),"MISSING VALUE",
IF(AND(D194="",G194="",J194="",K194&lt;&gt;""),"MISSING VALUE",
IF(AND(D194="",G194="",J194&lt;&gt;"",K194=""),"MISSING VALUE",
IF(AND(D194="",G194&lt;&gt;"",J194="",K194=""),"MISSING VALUE",
IF(AND(D194&lt;&gt;"",G194="",J194="",K194=""),"MISSING VALUE",
""))))))))))))))))</f>
        <v/>
      </c>
    </row>
    <row r="195" hidden="1" outlineLevel="1">
      <c r="C195" s="163" t="n">
        <v>7</v>
      </c>
      <c r="D195" s="666" t="n"/>
      <c r="E195" s="1150" t="n"/>
      <c r="F195" s="1136" t="n"/>
      <c r="G195" s="646" t="n"/>
      <c r="H195" s="1150" t="n"/>
      <c r="I195" s="1136" t="n"/>
      <c r="J195" s="333" t="n"/>
      <c r="K195" s="333" t="n"/>
      <c r="L195" s="334">
        <f>IF(AND(D195="",J195="",K195=""),"-",SUM(J195:K195))</f>
        <v/>
      </c>
      <c r="M195" s="672">
        <f>IF(COUNTIF(enum_ListWasteCategories,D195)&gt;0,"ERROR",
IF(AND(D195&lt;&gt;"",G195&lt;&gt;"",J195&lt;&gt;"",K195&lt;&gt;""),
IF(COUNTIF($D$189:$D$203,D195)&gt;1,"VALUE INCONSISTENCY","OK"),
IF(AND(D195&lt;&gt;"",G195&lt;&gt;"",J195&lt;&gt;"",K195=""),"MISSING VALUE",
IF(AND(D195&lt;&gt;"",G195&lt;&gt;"",J195="",K195&lt;&gt;""),"MISSING VALUE",
IF(AND(D195&lt;&gt;"",G195="",J195&lt;&gt;"",K195&lt;&gt;""),"MISSING VALUE",
IF(AND(D195="",G195&lt;&gt;"",J195&lt;&gt;"",K195&lt;&gt;""),"MISSING VALUE",
IF(AND(D195&lt;&gt;"",G195&lt;&gt;"",J195="",K195=""),"MISSING VALUE",
IF(AND(D195&lt;&gt;"",G195="",J195&lt;&gt;"",K195=""),"MISSING VALUE",
IF(AND(D195&lt;&gt;"",G195="",J195="",K195&lt;&gt;""),"MISSING VALUE",
IF(AND(D195="",G195="",J195&lt;&gt;"",K195&lt;&gt;""),"MISSING VALUE",
IF(AND(D195="",G195&lt;&gt;"",J195="",K195&lt;&gt;""),"MISSING VALUE",
IF(AND(D195="",G195&lt;&gt;"",J195&lt;&gt;"",K195=""),"MISSING VALUE",
IF(AND(D195="",G195="",J195="",K195&lt;&gt;""),"MISSING VALUE",
IF(AND(D195="",G195="",J195&lt;&gt;"",K195=""),"MISSING VALUE",
IF(AND(D195="",G195&lt;&gt;"",J195="",K195=""),"MISSING VALUE",
IF(AND(D195&lt;&gt;"",G195="",J195="",K195=""),"MISSING VALUE",
""))))))))))))))))</f>
        <v/>
      </c>
    </row>
    <row r="196" hidden="1" outlineLevel="1">
      <c r="C196" s="163" t="n">
        <v>8</v>
      </c>
      <c r="D196" s="666" t="n"/>
      <c r="E196" s="1150" t="n"/>
      <c r="F196" s="1136" t="n"/>
      <c r="G196" s="646" t="n"/>
      <c r="H196" s="1150" t="n"/>
      <c r="I196" s="1136" t="n"/>
      <c r="J196" s="333" t="n"/>
      <c r="K196" s="333" t="n"/>
      <c r="L196" s="334">
        <f>IF(AND(D196="",J196="",K196=""),"-",SUM(J196:K196))</f>
        <v/>
      </c>
      <c r="M196" s="672">
        <f>IF(COUNTIF(enum_ListWasteCategories,D196)&gt;0,"ERROR",
IF(AND(D196&lt;&gt;"",G196&lt;&gt;"",J196&lt;&gt;"",K196&lt;&gt;""),
IF(COUNTIF($D$189:$D$203,D196)&gt;1,"VALUE INCONSISTENCY","OK"),
IF(AND(D196&lt;&gt;"",G196&lt;&gt;"",J196&lt;&gt;"",K196=""),"MISSING VALUE",
IF(AND(D196&lt;&gt;"",G196&lt;&gt;"",J196="",K196&lt;&gt;""),"MISSING VALUE",
IF(AND(D196&lt;&gt;"",G196="",J196&lt;&gt;"",K196&lt;&gt;""),"MISSING VALUE",
IF(AND(D196="",G196&lt;&gt;"",J196&lt;&gt;"",K196&lt;&gt;""),"MISSING VALUE",
IF(AND(D196&lt;&gt;"",G196&lt;&gt;"",J196="",K196=""),"MISSING VALUE",
IF(AND(D196&lt;&gt;"",G196="",J196&lt;&gt;"",K196=""),"MISSING VALUE",
IF(AND(D196&lt;&gt;"",G196="",J196="",K196&lt;&gt;""),"MISSING VALUE",
IF(AND(D196="",G196="",J196&lt;&gt;"",K196&lt;&gt;""),"MISSING VALUE",
IF(AND(D196="",G196&lt;&gt;"",J196="",K196&lt;&gt;""),"MISSING VALUE",
IF(AND(D196="",G196&lt;&gt;"",J196&lt;&gt;"",K196=""),"MISSING VALUE",
IF(AND(D196="",G196="",J196="",K196&lt;&gt;""),"MISSING VALUE",
IF(AND(D196="",G196="",J196&lt;&gt;"",K196=""),"MISSING VALUE",
IF(AND(D196="",G196&lt;&gt;"",J196="",K196=""),"MISSING VALUE",
IF(AND(D196&lt;&gt;"",G196="",J196="",K196=""),"MISSING VALUE",
""))))))))))))))))</f>
        <v/>
      </c>
    </row>
    <row r="197" hidden="1" outlineLevel="1">
      <c r="C197" s="163" t="n">
        <v>9</v>
      </c>
      <c r="D197" s="666" t="n"/>
      <c r="E197" s="1150" t="n"/>
      <c r="F197" s="1136" t="n"/>
      <c r="G197" s="646" t="n"/>
      <c r="H197" s="1150" t="n"/>
      <c r="I197" s="1136" t="n"/>
      <c r="J197" s="333" t="n"/>
      <c r="K197" s="333" t="n"/>
      <c r="L197" s="334">
        <f>IF(AND(D197="",J197="",K197=""),"-",SUM(J197:K197))</f>
        <v/>
      </c>
      <c r="M197" s="672">
        <f>IF(COUNTIF(enum_ListWasteCategories,D197)&gt;0,"ERROR",
IF(AND(D197&lt;&gt;"",G197&lt;&gt;"",J197&lt;&gt;"",K197&lt;&gt;""),
IF(COUNTIF($D$189:$D$203,D197)&gt;1,"VALUE INCONSISTENCY","OK"),
IF(AND(D197&lt;&gt;"",G197&lt;&gt;"",J197&lt;&gt;"",K197=""),"MISSING VALUE",
IF(AND(D197&lt;&gt;"",G197&lt;&gt;"",J197="",K197&lt;&gt;""),"MISSING VALUE",
IF(AND(D197&lt;&gt;"",G197="",J197&lt;&gt;"",K197&lt;&gt;""),"MISSING VALUE",
IF(AND(D197="",G197&lt;&gt;"",J197&lt;&gt;"",K197&lt;&gt;""),"MISSING VALUE",
IF(AND(D197&lt;&gt;"",G197&lt;&gt;"",J197="",K197=""),"MISSING VALUE",
IF(AND(D197&lt;&gt;"",G197="",J197&lt;&gt;"",K197=""),"MISSING VALUE",
IF(AND(D197&lt;&gt;"",G197="",J197="",K197&lt;&gt;""),"MISSING VALUE",
IF(AND(D197="",G197="",J197&lt;&gt;"",K197&lt;&gt;""),"MISSING VALUE",
IF(AND(D197="",G197&lt;&gt;"",J197="",K197&lt;&gt;""),"MISSING VALUE",
IF(AND(D197="",G197&lt;&gt;"",J197&lt;&gt;"",K197=""),"MISSING VALUE",
IF(AND(D197="",G197="",J197="",K197&lt;&gt;""),"MISSING VALUE",
IF(AND(D197="",G197="",J197&lt;&gt;"",K197=""),"MISSING VALUE",
IF(AND(D197="",G197&lt;&gt;"",J197="",K197=""),"MISSING VALUE",
IF(AND(D197&lt;&gt;"",G197="",J197="",K197=""),"MISSING VALUE",
""))))))))))))))))</f>
        <v/>
      </c>
    </row>
    <row r="198" hidden="1" outlineLevel="1">
      <c r="C198" s="163" t="n">
        <v>10</v>
      </c>
      <c r="D198" s="666" t="n"/>
      <c r="E198" s="1150" t="n"/>
      <c r="F198" s="1136" t="n"/>
      <c r="G198" s="646" t="n"/>
      <c r="H198" s="1150" t="n"/>
      <c r="I198" s="1136" t="n"/>
      <c r="J198" s="333" t="n"/>
      <c r="K198" s="333" t="n"/>
      <c r="L198" s="334">
        <f>IF(AND(D198="",J198="",K198=""),"-",SUM(J198:K198))</f>
        <v/>
      </c>
      <c r="M198" s="672">
        <f>IF(COUNTIF(enum_ListWasteCategories,D198)&gt;0,"ERROR",
IF(AND(D198&lt;&gt;"",G198&lt;&gt;"",J198&lt;&gt;"",K198&lt;&gt;""),
IF(COUNTIF($D$189:$D$203,D198)&gt;1,"VALUE INCONSISTENCY","OK"),
IF(AND(D198&lt;&gt;"",G198&lt;&gt;"",J198&lt;&gt;"",K198=""),"MISSING VALUE",
IF(AND(D198&lt;&gt;"",G198&lt;&gt;"",J198="",K198&lt;&gt;""),"MISSING VALUE",
IF(AND(D198&lt;&gt;"",G198="",J198&lt;&gt;"",K198&lt;&gt;""),"MISSING VALUE",
IF(AND(D198="",G198&lt;&gt;"",J198&lt;&gt;"",K198&lt;&gt;""),"MISSING VALUE",
IF(AND(D198&lt;&gt;"",G198&lt;&gt;"",J198="",K198=""),"MISSING VALUE",
IF(AND(D198&lt;&gt;"",G198="",J198&lt;&gt;"",K198=""),"MISSING VALUE",
IF(AND(D198&lt;&gt;"",G198="",J198="",K198&lt;&gt;""),"MISSING VALUE",
IF(AND(D198="",G198="",J198&lt;&gt;"",K198&lt;&gt;""),"MISSING VALUE",
IF(AND(D198="",G198&lt;&gt;"",J198="",K198&lt;&gt;""),"MISSING VALUE",
IF(AND(D198="",G198&lt;&gt;"",J198&lt;&gt;"",K198=""),"MISSING VALUE",
IF(AND(D198="",G198="",J198="",K198&lt;&gt;""),"MISSING VALUE",
IF(AND(D198="",G198="",J198&lt;&gt;"",K198=""),"MISSING VALUE",
IF(AND(D198="",G198&lt;&gt;"",J198="",K198=""),"MISSING VALUE",
IF(AND(D198&lt;&gt;"",G198="",J198="",K198=""),"MISSING VALUE",
""))))))))))))))))</f>
        <v/>
      </c>
    </row>
    <row r="199" hidden="1" outlineLevel="1">
      <c r="C199" s="163" t="n">
        <v>11</v>
      </c>
      <c r="D199" s="666" t="n"/>
      <c r="E199" s="1150" t="n"/>
      <c r="F199" s="1136" t="n"/>
      <c r="G199" s="646" t="n"/>
      <c r="H199" s="1150" t="n"/>
      <c r="I199" s="1136" t="n"/>
      <c r="J199" s="333" t="n"/>
      <c r="K199" s="333" t="n"/>
      <c r="L199" s="334">
        <f>IF(AND(D199="",J199="",K199=""),"-",SUM(J199:K199))</f>
        <v/>
      </c>
      <c r="M199" s="672">
        <f>IF(COUNTIF(enum_ListWasteCategories,D199)&gt;0,"ERROR",
IF(AND(D199&lt;&gt;"",G199&lt;&gt;"",J199&lt;&gt;"",K199&lt;&gt;""),
IF(COUNTIF($D$189:$D$203,D199)&gt;1,"VALUE INCONSISTENCY","OK"),
IF(AND(D199&lt;&gt;"",G199&lt;&gt;"",J199&lt;&gt;"",K199=""),"MISSING VALUE",
IF(AND(D199&lt;&gt;"",G199&lt;&gt;"",J199="",K199&lt;&gt;""),"MISSING VALUE",
IF(AND(D199&lt;&gt;"",G199="",J199&lt;&gt;"",K199&lt;&gt;""),"MISSING VALUE",
IF(AND(D199="",G199&lt;&gt;"",J199&lt;&gt;"",K199&lt;&gt;""),"MISSING VALUE",
IF(AND(D199&lt;&gt;"",G199&lt;&gt;"",J199="",K199=""),"MISSING VALUE",
IF(AND(D199&lt;&gt;"",G199="",J199&lt;&gt;"",K199=""),"MISSING VALUE",
IF(AND(D199&lt;&gt;"",G199="",J199="",K199&lt;&gt;""),"MISSING VALUE",
IF(AND(D199="",G199="",J199&lt;&gt;"",K199&lt;&gt;""),"MISSING VALUE",
IF(AND(D199="",G199&lt;&gt;"",J199="",K199&lt;&gt;""),"MISSING VALUE",
IF(AND(D199="",G199&lt;&gt;"",J199&lt;&gt;"",K199=""),"MISSING VALUE",
IF(AND(D199="",G199="",J199="",K199&lt;&gt;""),"MISSING VALUE",
IF(AND(D199="",G199="",J199&lt;&gt;"",K199=""),"MISSING VALUE",
IF(AND(D199="",G199&lt;&gt;"",J199="",K199=""),"MISSING VALUE",
IF(AND(D199&lt;&gt;"",G199="",J199="",K199=""),"MISSING VALUE",
""))))))))))))))))</f>
        <v/>
      </c>
    </row>
    <row r="200" hidden="1" outlineLevel="1">
      <c r="C200" s="163" t="n">
        <v>12</v>
      </c>
      <c r="D200" s="666" t="n"/>
      <c r="E200" s="1150" t="n"/>
      <c r="F200" s="1136" t="n"/>
      <c r="G200" s="646" t="n"/>
      <c r="H200" s="1150" t="n"/>
      <c r="I200" s="1136" t="n"/>
      <c r="J200" s="333" t="n"/>
      <c r="K200" s="333" t="n"/>
      <c r="L200" s="334">
        <f>IF(AND(D200="",J200="",K200=""),"-",SUM(J200:K200))</f>
        <v/>
      </c>
      <c r="M200" s="672">
        <f>IF(COUNTIF(enum_ListWasteCategories,D200)&gt;0,"ERROR",
IF(AND(D200&lt;&gt;"",G200&lt;&gt;"",J200&lt;&gt;"",K200&lt;&gt;""),
IF(COUNTIF($D$189:$D$203,D200)&gt;1,"VALUE INCONSISTENCY","OK"),
IF(AND(D200&lt;&gt;"",G200&lt;&gt;"",J200&lt;&gt;"",K200=""),"MISSING VALUE",
IF(AND(D200&lt;&gt;"",G200&lt;&gt;"",J200="",K200&lt;&gt;""),"MISSING VALUE",
IF(AND(D200&lt;&gt;"",G200="",J200&lt;&gt;"",K200&lt;&gt;""),"MISSING VALUE",
IF(AND(D200="",G200&lt;&gt;"",J200&lt;&gt;"",K200&lt;&gt;""),"MISSING VALUE",
IF(AND(D200&lt;&gt;"",G200&lt;&gt;"",J200="",K200=""),"MISSING VALUE",
IF(AND(D200&lt;&gt;"",G200="",J200&lt;&gt;"",K200=""),"MISSING VALUE",
IF(AND(D200&lt;&gt;"",G200="",J200="",K200&lt;&gt;""),"MISSING VALUE",
IF(AND(D200="",G200="",J200&lt;&gt;"",K200&lt;&gt;""),"MISSING VALUE",
IF(AND(D200="",G200&lt;&gt;"",J200="",K200&lt;&gt;""),"MISSING VALUE",
IF(AND(D200="",G200&lt;&gt;"",J200&lt;&gt;"",K200=""),"MISSING VALUE",
IF(AND(D200="",G200="",J200="",K200&lt;&gt;""),"MISSING VALUE",
IF(AND(D200="",G200="",J200&lt;&gt;"",K200=""),"MISSING VALUE",
IF(AND(D200="",G200&lt;&gt;"",J200="",K200=""),"MISSING VALUE",
IF(AND(D200&lt;&gt;"",G200="",J200="",K200=""),"MISSING VALUE",
""))))))))))))))))</f>
        <v/>
      </c>
    </row>
    <row r="201" hidden="1" outlineLevel="1">
      <c r="C201" s="163" t="n">
        <v>13</v>
      </c>
      <c r="D201" s="666" t="n"/>
      <c r="E201" s="1150" t="n"/>
      <c r="F201" s="1136" t="n"/>
      <c r="G201" s="646" t="n"/>
      <c r="H201" s="1150" t="n"/>
      <c r="I201" s="1136" t="n"/>
      <c r="J201" s="333" t="n"/>
      <c r="K201" s="333" t="n"/>
      <c r="L201" s="334">
        <f>IF(AND(D201="",J201="",K201=""),"-",SUM(J201:K201))</f>
        <v/>
      </c>
      <c r="M201" s="672">
        <f>IF(COUNTIF(enum_ListWasteCategories,D201)&gt;0,"ERROR",
IF(AND(D201&lt;&gt;"",G201&lt;&gt;"",J201&lt;&gt;"",K201&lt;&gt;""),
IF(COUNTIF($D$189:$D$203,D201)&gt;1,"VALUE INCONSISTENCY","OK"),
IF(AND(D201&lt;&gt;"",G201&lt;&gt;"",J201&lt;&gt;"",K201=""),"MISSING VALUE",
IF(AND(D201&lt;&gt;"",G201&lt;&gt;"",J201="",K201&lt;&gt;""),"MISSING VALUE",
IF(AND(D201&lt;&gt;"",G201="",J201&lt;&gt;"",K201&lt;&gt;""),"MISSING VALUE",
IF(AND(D201="",G201&lt;&gt;"",J201&lt;&gt;"",K201&lt;&gt;""),"MISSING VALUE",
IF(AND(D201&lt;&gt;"",G201&lt;&gt;"",J201="",K201=""),"MISSING VALUE",
IF(AND(D201&lt;&gt;"",G201="",J201&lt;&gt;"",K201=""),"MISSING VALUE",
IF(AND(D201&lt;&gt;"",G201="",J201="",K201&lt;&gt;""),"MISSING VALUE",
IF(AND(D201="",G201="",J201&lt;&gt;"",K201&lt;&gt;""),"MISSING VALUE",
IF(AND(D201="",G201&lt;&gt;"",J201="",K201&lt;&gt;""),"MISSING VALUE",
IF(AND(D201="",G201&lt;&gt;"",J201&lt;&gt;"",K201=""),"MISSING VALUE",
IF(AND(D201="",G201="",J201="",K201&lt;&gt;""),"MISSING VALUE",
IF(AND(D201="",G201="",J201&lt;&gt;"",K201=""),"MISSING VALUE",
IF(AND(D201="",G201&lt;&gt;"",J201="",K201=""),"MISSING VALUE",
IF(AND(D201&lt;&gt;"",G201="",J201="",K201=""),"MISSING VALUE",
""))))))))))))))))</f>
        <v/>
      </c>
    </row>
    <row r="202" hidden="1" outlineLevel="1">
      <c r="C202" s="163" t="n">
        <v>14</v>
      </c>
      <c r="D202" s="666" t="n"/>
      <c r="E202" s="1150" t="n"/>
      <c r="F202" s="1136" t="n"/>
      <c r="G202" s="646" t="n"/>
      <c r="H202" s="1150" t="n"/>
      <c r="I202" s="1136" t="n"/>
      <c r="J202" s="333" t="n"/>
      <c r="K202" s="333" t="n"/>
      <c r="L202" s="334">
        <f>IF(AND(D202="",J202="",K202=""),"-",SUM(J202:K202))</f>
        <v/>
      </c>
      <c r="M202" s="672">
        <f>IF(COUNTIF(enum_ListWasteCategories,D202)&gt;0,"ERROR",
IF(AND(D202&lt;&gt;"",G202&lt;&gt;"",J202&lt;&gt;"",K202&lt;&gt;""),
IF(COUNTIF($D$189:$D$203,D202)&gt;1,"VALUE INCONSISTENCY","OK"),
IF(AND(D202&lt;&gt;"",G202&lt;&gt;"",J202&lt;&gt;"",K202=""),"MISSING VALUE",
IF(AND(D202&lt;&gt;"",G202&lt;&gt;"",J202="",K202&lt;&gt;""),"MISSING VALUE",
IF(AND(D202&lt;&gt;"",G202="",J202&lt;&gt;"",K202&lt;&gt;""),"MISSING VALUE",
IF(AND(D202="",G202&lt;&gt;"",J202&lt;&gt;"",K202&lt;&gt;""),"MISSING VALUE",
IF(AND(D202&lt;&gt;"",G202&lt;&gt;"",J202="",K202=""),"MISSING VALUE",
IF(AND(D202&lt;&gt;"",G202="",J202&lt;&gt;"",K202=""),"MISSING VALUE",
IF(AND(D202&lt;&gt;"",G202="",J202="",K202&lt;&gt;""),"MISSING VALUE",
IF(AND(D202="",G202="",J202&lt;&gt;"",K202&lt;&gt;""),"MISSING VALUE",
IF(AND(D202="",G202&lt;&gt;"",J202="",K202&lt;&gt;""),"MISSING VALUE",
IF(AND(D202="",G202&lt;&gt;"",J202&lt;&gt;"",K202=""),"MISSING VALUE",
IF(AND(D202="",G202="",J202="",K202&lt;&gt;""),"MISSING VALUE",
IF(AND(D202="",G202="",J202&lt;&gt;"",K202=""),"MISSING VALUE",
IF(AND(D202="",G202&lt;&gt;"",J202="",K202=""),"MISSING VALUE",
IF(AND(D202&lt;&gt;"",G202="",J202="",K202=""),"MISSING VALUE",
""))))))))))))))))</f>
        <v/>
      </c>
    </row>
    <row r="203" hidden="1" outlineLevel="1" ht="15" customHeight="1" thickBot="1">
      <c r="C203" s="69" t="n">
        <v>15</v>
      </c>
      <c r="D203" s="707" t="n"/>
      <c r="E203" s="1193" t="n"/>
      <c r="F203" s="1195" t="n"/>
      <c r="G203" s="690" t="n"/>
      <c r="H203" s="1153" t="n"/>
      <c r="I203" s="1137" t="n"/>
      <c r="J203" s="339" t="n"/>
      <c r="K203" s="339" t="n"/>
      <c r="L203" s="336">
        <f>IF(AND(D203="",J203="",K203=""),"-",SUM(J203:K203))</f>
        <v/>
      </c>
      <c r="M203" s="672">
        <f>IF(COUNTIF(enum_ListWasteCategories,D203)&gt;0,"ERROR",
IF(AND(D203&lt;&gt;"",G203&lt;&gt;"",J203&lt;&gt;"",K203&lt;&gt;""),
IF(COUNTIF($D$189:$D$203,D203)&gt;1,"VALUE INCONSISTENCY","OK"),
IF(AND(D203&lt;&gt;"",G203&lt;&gt;"",J203&lt;&gt;"",K203=""),"MISSING VALUE",
IF(AND(D203&lt;&gt;"",G203&lt;&gt;"",J203="",K203&lt;&gt;""),"MISSING VALUE",
IF(AND(D203&lt;&gt;"",G203="",J203&lt;&gt;"",K203&lt;&gt;""),"MISSING VALUE",
IF(AND(D203="",G203&lt;&gt;"",J203&lt;&gt;"",K203&lt;&gt;""),"MISSING VALUE",
IF(AND(D203&lt;&gt;"",G203&lt;&gt;"",J203="",K203=""),"MISSING VALUE",
IF(AND(D203&lt;&gt;"",G203="",J203&lt;&gt;"",K203=""),"MISSING VALUE",
IF(AND(D203&lt;&gt;"",G203="",J203="",K203&lt;&gt;""),"MISSING VALUE",
IF(AND(D203="",G203="",J203&lt;&gt;"",K203&lt;&gt;""),"MISSING VALUE",
IF(AND(D203="",G203&lt;&gt;"",J203="",K203&lt;&gt;""),"MISSING VALUE",
IF(AND(D203="",G203&lt;&gt;"",J203&lt;&gt;"",K203=""),"MISSING VALUE",
IF(AND(D203="",G203="",J203="",K203&lt;&gt;""),"MISSING VALUE",
IF(AND(D203="",G203="",J203&lt;&gt;"",K203=""),"MISSING VALUE",
IF(AND(D203="",G203&lt;&gt;"",J203="",K203=""),"MISSING VALUE",
IF(AND(D203&lt;&gt;"",G203="",J203="",K203=""),"MISSING VALUE",
""))))))))))))))))</f>
        <v/>
      </c>
    </row>
    <row r="204" collapsed="1">
      <c r="C204" s="701" t="inlineStr">
        <is>
          <t>Total amount of waste generated</t>
        </is>
      </c>
      <c r="D204" s="648" t="inlineStr">
        <is>
          <t>Total Hazardous waste generated (mass)</t>
        </is>
      </c>
      <c r="E204" s="1134" t="n"/>
      <c r="F204" s="1135" t="n"/>
      <c r="G204" s="664" t="n"/>
      <c r="H204" s="1176" t="n"/>
      <c r="I204" s="1177" t="n"/>
      <c r="J204" s="697">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
      </c>
      <c r="K204" s="1134" t="n"/>
      <c r="L204" s="1135" t="n"/>
      <c r="M204" s="672">
        <f t="array" ref="M204">IF(G204="",
    IF(SUMPRODUCT(--((G189:G203="metric tonnes (t)")+(G189:G203="kilograms (kg)")))&gt;0,
        "MISSING VALUE",
        ""
    ),
    IF(SUMPRODUCT(--((G189:G203="metric tonnes (t)")+(G189:G203="kilograms (kg)")))&gt;0,
        "OK",
        ""
    )
)</f>
        <v/>
      </c>
    </row>
    <row r="205">
      <c r="C205" s="1157" t="n"/>
      <c r="D205" s="673" t="inlineStr">
        <is>
          <t>Total Non-Hazardous waste generated (mass)</t>
        </is>
      </c>
      <c r="E205" s="1121" t="n"/>
      <c r="F205" s="251" t="n"/>
      <c r="G205" s="640">
        <f>IF($G$204="", "-", $G$204)</f>
        <v/>
      </c>
      <c r="H205" s="1121" t="n"/>
      <c r="I205" s="251" t="n"/>
      <c r="J205" s="620">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
      </c>
      <c r="K205" s="1121" t="n"/>
      <c r="L205" s="251" t="n"/>
    </row>
    <row r="206" ht="15" customHeight="1" thickBot="1">
      <c r="C206" s="1157" t="n"/>
      <c r="D206" s="635" t="inlineStr">
        <is>
          <t>Total waste generated (mass)</t>
        </is>
      </c>
      <c r="E206" s="1169" t="n"/>
      <c r="F206" s="1139" t="n"/>
      <c r="G206" s="640">
        <f>IF($G$204="", "-", $G$204)</f>
        <v/>
      </c>
      <c r="H206" s="1121" t="n"/>
      <c r="I206" s="251" t="n"/>
      <c r="J206" s="618">
        <f>IF(AND(J204="-",J205="-"),"-",SUM(J204:L205))</f>
        <v/>
      </c>
      <c r="K206" s="1169" t="n"/>
      <c r="L206" s="1139" t="n"/>
    </row>
    <row r="207">
      <c r="C207" s="1157" t="n"/>
      <c r="D207" s="683" t="inlineStr">
        <is>
          <t>Total Hazardous waste generated (volume)</t>
        </is>
      </c>
      <c r="E207" s="1126" t="n"/>
      <c r="F207" s="250" t="n"/>
      <c r="G207" s="689" t="inlineStr">
        <is>
          <t>cubic meters (m³)</t>
        </is>
      </c>
      <c r="H207" s="1134" t="n"/>
      <c r="I207" s="1134" t="n"/>
      <c r="J207" s="699">
        <f>IF(AND(D189="",J189="",K189="",D190="",J190="",K190="",D191="",J191="",K191="",D192="",J192="",K192="",D193="",J193="",K193="",D194="",J194="",K194="",D195="",J195="",K195="",D196="",J196="",K196="",D197="",J197="",K197="",D198="",J198="",K198="",D199="",J199="",K199="",D200="",J200="",K200="",D201="",J201="",K201="",D202="",J202="",K202="",D203="",J203="",K203=""),"-",SUMIFS(L189:L203, D189:D203,"* Hazardous *", G189:G203,"*cubic meters (m3)*"))</f>
        <v/>
      </c>
      <c r="K207" s="1126" t="n"/>
      <c r="L207" s="250" t="n"/>
    </row>
    <row r="208">
      <c r="C208" s="1157" t="n"/>
      <c r="D208" s="673" t="inlineStr">
        <is>
          <t>Total Non-Hazardous waste generated (volume)</t>
        </is>
      </c>
      <c r="E208" s="1121" t="n"/>
      <c r="F208" s="251" t="n"/>
      <c r="G208" s="622" t="inlineStr">
        <is>
          <t>cubic meters (m³)</t>
        </is>
      </c>
      <c r="H208" s="1121" t="n"/>
      <c r="I208" s="1121" t="n"/>
      <c r="J208" s="620">
        <f>IF(AND(D189="",J189="",K189="",D190="",J190="",K190="",D191="",J191="",K191="",D192="",J192="",K192="",D193="",J193="",K193="",D194="",J194="",K194="",D195="",J195="",K195="",D196="",J196="",K196="",D197="",J197="",K197="",D198="",J198="",K198="",D199="",J199="",K199="",D200="",J200="",K200="",D201="",J201="",K201="",D202="",J202="",K202="",D203="",J203="",K203=""),"-",SUMIFS(L189:L203, D189:D203,"*Non-Hazardous*", G189:G203,"*cubic meters (m3)*"))</f>
        <v/>
      </c>
      <c r="K208" s="1121" t="n"/>
      <c r="L208" s="251" t="n"/>
    </row>
    <row r="209" ht="15" customHeight="1" thickBot="1">
      <c r="C209" s="13" t="n"/>
      <c r="D209" s="635" t="inlineStr">
        <is>
          <t>Total waste generated (volume)</t>
        </is>
      </c>
      <c r="E209" s="1169" t="n"/>
      <c r="F209" s="1139" t="n"/>
      <c r="G209" s="623" t="inlineStr">
        <is>
          <t>cubic meters (m³)</t>
        </is>
      </c>
      <c r="H209" s="1169" t="n"/>
      <c r="I209" s="1169" t="n"/>
      <c r="J209" s="618">
        <f>IF(AND(J207="-",J208="-"),"-",SUM(J207:L208))</f>
        <v/>
      </c>
      <c r="K209" s="1169" t="n"/>
      <c r="L209" s="1139" t="n"/>
    </row>
    <row r="210" ht="15" customHeight="1" thickBot="1"/>
    <row r="211">
      <c r="C211" s="627">
        <f> "B7 – Annual mass-flow of relevant materials used " &amp; template_reporting_period_display &amp; " [If applicable]"</f>
        <v/>
      </c>
      <c r="D211" s="1134" t="n"/>
      <c r="E211" s="1134" t="n"/>
      <c r="F211" s="1134" t="n"/>
      <c r="G211" s="1134" t="n"/>
      <c r="H211" s="1134" t="n"/>
      <c r="I211" s="1134" t="n"/>
      <c r="J211" s="1135" t="n"/>
    </row>
    <row r="212">
      <c r="C212" s="630" t="inlineStr">
        <is>
          <t>38(c)</t>
        </is>
      </c>
      <c r="D212" s="1121" t="n"/>
      <c r="E212" s="1121" t="n"/>
      <c r="F212" s="1121" t="n"/>
      <c r="G212" s="1121" t="n"/>
      <c r="H212" s="1121" t="n"/>
      <c r="I212" s="1121" t="n"/>
      <c r="J212" s="251" t="n"/>
    </row>
    <row r="213">
      <c r="C213" s="624" t="inlineStr">
        <is>
          <t>173-174</t>
        </is>
      </c>
      <c r="D213" s="1121" t="n"/>
      <c r="E213" s="1121" t="n"/>
      <c r="F213" s="1121" t="n"/>
      <c r="G213" s="1121" t="n"/>
      <c r="H213" s="1121" t="n"/>
      <c r="I213" s="1121" t="n"/>
      <c r="J213" s="251" t="n"/>
      <c r="K213" s="494" t="n"/>
      <c r="L213" s="494" t="n"/>
    </row>
    <row r="214" ht="30" customHeight="1">
      <c r="C214" s="1041" t="inlineStr">
        <is>
          <t>Does the undertaking the undertaking operate in a sector using significant material flows (for example 
manufacturing, construction, packaging or others)?</t>
        </is>
      </c>
      <c r="D214" s="1121" t="n"/>
      <c r="E214" s="1121" t="n"/>
      <c r="F214" s="251" t="n"/>
      <c r="G214" s="475" t="b">
        <v>0</v>
      </c>
      <c r="H214" s="1150" t="n"/>
      <c r="I214" s="1150" t="n"/>
      <c r="J214" s="1151" t="n"/>
    </row>
    <row r="215" ht="43.5" customHeight="1">
      <c r="C215" s="165" t="inlineStr">
        <is>
          <t>Row ID</t>
        </is>
      </c>
      <c r="D215" s="637" t="inlineStr">
        <is>
          <t>Name of the key material</t>
        </is>
      </c>
      <c r="E215" s="1121" t="n"/>
      <c r="F215" s="251" t="n"/>
      <c r="G215" s="637" t="inlineStr">
        <is>
          <t>Mass/Volume</t>
        </is>
      </c>
      <c r="H215" s="1121" t="n"/>
      <c r="I215" s="251" t="n"/>
      <c r="J215" s="808" t="inlineStr">
        <is>
          <t>Unit of measurement</t>
        </is>
      </c>
    </row>
    <row r="216">
      <c r="C216" s="4" t="n">
        <v>1</v>
      </c>
      <c r="D216" s="638" t="n"/>
      <c r="E216" s="1150" t="n"/>
      <c r="F216" s="1136" t="n"/>
      <c r="G216" s="642" t="n"/>
      <c r="H216" s="1150" t="n"/>
      <c r="I216" s="1136" t="n"/>
      <c r="J216" s="728" t="n"/>
      <c r="K216" s="822">
        <f>IF(AND(G214=TRUE,D216&lt;&gt;"",G216&lt;&gt;"",J216&lt;&gt;""),"OK",IF(AND(G214=TRUE,OR(D216="",G216="",J216="")),"MISSING VALUE",""))</f>
        <v/>
      </c>
    </row>
    <row r="217">
      <c r="C217" s="4" t="n">
        <v>2</v>
      </c>
      <c r="D217" s="639" t="n"/>
      <c r="E217" s="1150" t="n"/>
      <c r="F217" s="1136" t="n"/>
      <c r="G217" s="642" t="n"/>
      <c r="H217" s="1150" t="n"/>
      <c r="I217" s="1136" t="n"/>
      <c r="J217" s="728" t="n"/>
      <c r="K217" s="822">
        <f>IF(AND(D217&lt;&gt;"",G217&lt;&gt;"",J217&lt;&gt;""),"OK",IF(AND(D217&lt;&gt;"",G217&lt;&gt;"",J217=""),"MISSING VALUE",IF(AND(D217&lt;&gt;"",G217="",J217=""),"MISSING VALUE",IF(AND(D217&lt;&gt;"",G217="",J217=""),"MISSING VALUE",IF(AND(D217="",G217="",J217=""),"","MISSING VALUE")))))</f>
        <v/>
      </c>
    </row>
    <row r="218">
      <c r="C218" s="4" t="n">
        <v>3</v>
      </c>
      <c r="D218" s="639" t="n"/>
      <c r="E218" s="1150" t="n"/>
      <c r="F218" s="1136" t="n"/>
      <c r="G218" s="642" t="n"/>
      <c r="H218" s="1150" t="n"/>
      <c r="I218" s="1136" t="n"/>
      <c r="J218" s="728" t="n"/>
      <c r="K218" s="822">
        <f>IF(AND(D218&lt;&gt;"",G218&lt;&gt;"",J218&lt;&gt;""),"OK",IF(AND(D218&lt;&gt;"",G218&lt;&gt;"",J218=""),"MISSING VALUE",IF(AND(D218&lt;&gt;"",G218="",J218=""),"MISSING VALUE",IF(AND(D218&lt;&gt;"",G218="",J218=""),"MISSING VALUE",IF(AND(D218="",G218="",J218=""),"","MISSING VALUE")))))</f>
        <v/>
      </c>
    </row>
    <row r="219" hidden="1" outlineLevel="1">
      <c r="C219" s="4" t="n">
        <v>4</v>
      </c>
      <c r="D219" s="639" t="n"/>
      <c r="E219" s="1150" t="n"/>
      <c r="F219" s="1136" t="n"/>
      <c r="G219" s="642" t="n"/>
      <c r="H219" s="1150" t="n"/>
      <c r="I219" s="1136" t="n"/>
      <c r="J219" s="728" t="n"/>
      <c r="K219" s="822">
        <f>IF(AND(D219&lt;&gt;"",G219&lt;&gt;"",J219&lt;&gt;""),"OK",IF(AND(D219&lt;&gt;"",G219&lt;&gt;"",J219=""),"MISSING VALUE",IF(AND(D219&lt;&gt;"",G219="",J219=""),"MISSING VALUE",IF(AND(D219&lt;&gt;"",G219="",J219=""),"MISSING VALUE",IF(AND(D219="",G219="",J219=""),"","MISSING VALUE")))))</f>
        <v/>
      </c>
    </row>
    <row r="220" hidden="1" outlineLevel="1">
      <c r="C220" s="4" t="n">
        <v>5</v>
      </c>
      <c r="D220" s="639" t="n"/>
      <c r="E220" s="1150" t="n"/>
      <c r="F220" s="1136" t="n"/>
      <c r="G220" s="642" t="n"/>
      <c r="H220" s="1150" t="n"/>
      <c r="I220" s="1136" t="n"/>
      <c r="J220" s="728" t="n"/>
      <c r="K220" s="822">
        <f>IF(AND(D220&lt;&gt;"",G220&lt;&gt;"",J220&lt;&gt;""),"OK",IF(AND(D220&lt;&gt;"",G220&lt;&gt;"",J220=""),"MISSING VALUE",IF(AND(D220&lt;&gt;"",G220="",J220=""),"MISSING VALUE",IF(AND(D220&lt;&gt;"",G220="",J220=""),"MISSING VALUE",IF(AND(D220="",G220="",J220=""),"","MISSING VALUE")))))</f>
        <v/>
      </c>
    </row>
    <row r="221" hidden="1" outlineLevel="1">
      <c r="C221" s="4" t="n">
        <v>6</v>
      </c>
      <c r="D221" s="638" t="n"/>
      <c r="E221" s="1150" t="n"/>
      <c r="F221" s="1136" t="n"/>
      <c r="G221" s="642" t="n"/>
      <c r="H221" s="1150" t="n"/>
      <c r="I221" s="1136" t="n"/>
      <c r="J221" s="728" t="n"/>
      <c r="K221" s="822">
        <f>IF(AND(D221&lt;&gt;"",G221&lt;&gt;"",J221&lt;&gt;""),"OK",IF(AND(D221&lt;&gt;"",G221&lt;&gt;"",J221=""),"MISSING VALUE",IF(AND(D221&lt;&gt;"",G221="",J221=""),"MISSING VALUE",IF(AND(D221&lt;&gt;"",G221="",J221=""),"MISSING VALUE",IF(AND(D221="",G221="",J221=""),"","MISSING VALUE")))))</f>
        <v/>
      </c>
    </row>
    <row r="222" hidden="1" outlineLevel="1">
      <c r="C222" s="4" t="n">
        <v>7</v>
      </c>
      <c r="D222" s="638" t="n"/>
      <c r="E222" s="1150" t="n"/>
      <c r="F222" s="1136" t="n"/>
      <c r="G222" s="642" t="n"/>
      <c r="H222" s="1150" t="n"/>
      <c r="I222" s="1136" t="n"/>
      <c r="J222" s="728" t="n"/>
      <c r="K222" s="822">
        <f>IF(AND(D222&lt;&gt;"",G222&lt;&gt;"",J222&lt;&gt;""),"OK",IF(AND(D222&lt;&gt;"",G222&lt;&gt;"",J222=""),"MISSING VALUE",IF(AND(D222&lt;&gt;"",G222="",J222=""),"MISSING VALUE",IF(AND(D222&lt;&gt;"",G222="",J222=""),"MISSING VALUE",IF(AND(D222="",G222="",J222=""),"","MISSING VALUE")))))</f>
        <v/>
      </c>
    </row>
    <row r="223" hidden="1" outlineLevel="1">
      <c r="C223" s="4" t="n">
        <v>8</v>
      </c>
      <c r="D223" s="638" t="n"/>
      <c r="E223" s="1150" t="n"/>
      <c r="F223" s="1136" t="n"/>
      <c r="G223" s="642" t="n"/>
      <c r="H223" s="1150" t="n"/>
      <c r="I223" s="1136" t="n"/>
      <c r="J223" s="728" t="n"/>
      <c r="K223" s="822">
        <f>IF(AND(D223&lt;&gt;"",G223&lt;&gt;"",J223&lt;&gt;""),"OK",IF(AND(D223&lt;&gt;"",G223&lt;&gt;"",J223=""),"MISSING VALUE",IF(AND(D223&lt;&gt;"",G223="",J223=""),"MISSING VALUE",IF(AND(D223&lt;&gt;"",G223="",J223=""),"MISSING VALUE",IF(AND(D223="",G223="",J223=""),"","MISSING VALUE")))))</f>
        <v/>
      </c>
    </row>
    <row r="224" hidden="1" outlineLevel="1">
      <c r="C224" s="4" t="n">
        <v>9</v>
      </c>
      <c r="D224" s="638" t="n"/>
      <c r="E224" s="1150" t="n"/>
      <c r="F224" s="1136" t="n"/>
      <c r="G224" s="642" t="n"/>
      <c r="H224" s="1150" t="n"/>
      <c r="I224" s="1136" t="n"/>
      <c r="J224" s="728" t="n"/>
      <c r="K224" s="822">
        <f>IF(AND(D224&lt;&gt;"",G224&lt;&gt;"",J224&lt;&gt;""),"OK",IF(AND(D224&lt;&gt;"",G224&lt;&gt;"",J224=""),"MISSING VALUE",IF(AND(D224&lt;&gt;"",G224="",J224=""),"MISSING VALUE",IF(AND(D224&lt;&gt;"",G224="",J224=""),"MISSING VALUE",IF(AND(D224="",G224="",J224=""),"","MISSING VALUE")))))</f>
        <v/>
      </c>
    </row>
    <row r="225" hidden="1" outlineLevel="1">
      <c r="C225" s="4" t="n">
        <v>10</v>
      </c>
      <c r="D225" s="638" t="n"/>
      <c r="E225" s="1150" t="n"/>
      <c r="F225" s="1136" t="n"/>
      <c r="G225" s="642" t="n"/>
      <c r="H225" s="1150" t="n"/>
      <c r="I225" s="1136" t="n"/>
      <c r="J225" s="728" t="n"/>
      <c r="K225" s="822">
        <f>IF(AND(D225&lt;&gt;"",G225&lt;&gt;"",J225&lt;&gt;""),"OK",IF(AND(D225&lt;&gt;"",G225&lt;&gt;"",J225=""),"MISSING VALUE",IF(AND(D225&lt;&gt;"",G225="",J225=""),"MISSING VALUE",IF(AND(D225&lt;&gt;"",G225="",J225=""),"MISSING VALUE",IF(AND(D225="",G225="",J225=""),"","MISSING VALUE")))))</f>
        <v/>
      </c>
    </row>
    <row r="226" hidden="1" outlineLevel="1">
      <c r="C226" s="4" t="n">
        <v>11</v>
      </c>
      <c r="D226" s="638" t="n"/>
      <c r="E226" s="1150" t="n"/>
      <c r="F226" s="1136" t="n"/>
      <c r="G226" s="642" t="n"/>
      <c r="H226" s="1150" t="n"/>
      <c r="I226" s="1136" t="n"/>
      <c r="J226" s="728" t="n"/>
      <c r="K226" s="822">
        <f>IF(AND(D226&lt;&gt;"",G226&lt;&gt;"",J226&lt;&gt;""),"OK",IF(AND(D226&lt;&gt;"",G226&lt;&gt;"",J226=""),"MISSING VALUE",IF(AND(D226&lt;&gt;"",G226="",J226=""),"MISSING VALUE",IF(AND(D226&lt;&gt;"",G226="",J226=""),"MISSING VALUE",IF(AND(D226="",G226="",J226=""),"","MISSING VALUE")))))</f>
        <v/>
      </c>
    </row>
    <row r="227" hidden="1" outlineLevel="1">
      <c r="C227" s="4" t="n">
        <v>12</v>
      </c>
      <c r="D227" s="638" t="n"/>
      <c r="E227" s="1150" t="n"/>
      <c r="F227" s="1136" t="n"/>
      <c r="G227" s="642" t="n"/>
      <c r="H227" s="1150" t="n"/>
      <c r="I227" s="1136" t="n"/>
      <c r="J227" s="728" t="n"/>
      <c r="K227" s="822">
        <f>IF(AND(D227&lt;&gt;"",G227&lt;&gt;"",J227&lt;&gt;""),"OK",IF(AND(D227&lt;&gt;"",G227&lt;&gt;"",J227=""),"MISSING VALUE",IF(AND(D227&lt;&gt;"",G227="",J227=""),"MISSING VALUE",IF(AND(D227&lt;&gt;"",G227="",J227=""),"MISSING VALUE",IF(AND(D227="",G227="",J227=""),"","MISSING VALUE")))))</f>
        <v/>
      </c>
    </row>
    <row r="228" hidden="1" outlineLevel="1">
      <c r="C228" s="4" t="n">
        <v>13</v>
      </c>
      <c r="D228" s="638" t="n"/>
      <c r="E228" s="1150" t="n"/>
      <c r="F228" s="1136" t="n"/>
      <c r="G228" s="1208" t="n"/>
      <c r="H228" s="1150" t="n"/>
      <c r="I228" s="1136" t="n"/>
      <c r="J228" s="728" t="n"/>
      <c r="K228" s="822">
        <f>IF(AND(D228&lt;&gt;"",G228&lt;&gt;"",J228&lt;&gt;""),"OK",IF(AND(D228&lt;&gt;"",G228&lt;&gt;"",J228=""),"MISSING VALUE",IF(AND(D228&lt;&gt;"",G228="",J228=""),"MISSING VALUE",IF(AND(D228&lt;&gt;"",G228="",J228=""),"MISSING VALUE",IF(AND(D228="",G228="",J228=""),"","MISSING VALUE")))))</f>
        <v/>
      </c>
    </row>
    <row r="229" hidden="1" outlineLevel="1">
      <c r="C229" s="4" t="n">
        <v>14</v>
      </c>
      <c r="D229" s="638" t="n"/>
      <c r="E229" s="1150" t="n"/>
      <c r="F229" s="1136" t="n"/>
      <c r="G229" s="642" t="n"/>
      <c r="H229" s="1150" t="n"/>
      <c r="I229" s="1136" t="n"/>
      <c r="J229" s="728" t="n"/>
      <c r="K229" s="822">
        <f>IF(AND(D229&lt;&gt;"",G229&lt;&gt;"",J229&lt;&gt;""),"OK",IF(AND(D229&lt;&gt;"",G229&lt;&gt;"",J229=""),"MISSING VALUE",IF(AND(D229&lt;&gt;"",G229="",J229=""),"MISSING VALUE",IF(AND(D229&lt;&gt;"",G229="",J229=""),"MISSING VALUE",IF(AND(D229="",G229="",J229=""),"","MISSING VALUE")))))</f>
        <v/>
      </c>
    </row>
    <row r="230" hidden="1" outlineLevel="1">
      <c r="C230" s="4" t="n">
        <v>15</v>
      </c>
      <c r="D230" s="638" t="n"/>
      <c r="E230" s="1150" t="n"/>
      <c r="F230" s="1136" t="n"/>
      <c r="G230" s="642" t="n"/>
      <c r="H230" s="1150" t="n"/>
      <c r="I230" s="1136" t="n"/>
      <c r="J230" s="728" t="n"/>
      <c r="K230" s="822">
        <f>IF(AND(D230&lt;&gt;"",G230&lt;&gt;"",J230&lt;&gt;""),"OK",IF(AND(D230&lt;&gt;"",G230&lt;&gt;"",J230=""),"MISSING VALUE",IF(AND(D230&lt;&gt;"",G230="",J230=""),"MISSING VALUE",IF(AND(D230&lt;&gt;"",G230="",J230=""),"MISSING VALUE",IF(AND(D230="",G230="",J230=""),"","MISSING VALUE")))))</f>
        <v/>
      </c>
    </row>
    <row r="231" collapsed="1">
      <c r="C231" s="786" t="inlineStr">
        <is>
          <t>Total annual mass-flow of relevant materials used (mass in kg)</t>
        </is>
      </c>
      <c r="D231" s="1121" t="n"/>
      <c r="E231" s="1121" t="n"/>
      <c r="F231" s="251" t="n"/>
      <c r="G231" s="620">
        <f>IF(AND(G216="",G217="",J216="",J217="",G218="",J218=""),"-",(SUMIF($J$216:$J$225,"kilograms (kg)",$G$216:$G$225))+((SUMIF($J$216:$J$225,"metric tonnes (t)",$G$216:$G$225))*1000))</f>
        <v/>
      </c>
      <c r="H231" s="1121" t="n"/>
      <c r="I231" s="251" t="n"/>
      <c r="J231" s="166" t="inlineStr">
        <is>
          <t>kilograms (kg)</t>
        </is>
      </c>
    </row>
    <row r="232" ht="15" customHeight="1" thickBot="1">
      <c r="C232" s="784" t="inlineStr">
        <is>
          <t>Total annual mass-flow of relevant materials used (volume in m³)</t>
        </is>
      </c>
      <c r="D232" s="1169" t="n"/>
      <c r="E232" s="1169" t="n"/>
      <c r="F232" s="1139" t="n"/>
      <c r="G232" s="618">
        <f>IF(AND(G216="",G217="",J216="",J217="",G218="",J218=""),"-",SUMIF(J216:J225, "cubic meters (m3)", G216:G225))</f>
        <v/>
      </c>
      <c r="H232" s="1169" t="n"/>
      <c r="I232" s="1139" t="n"/>
      <c r="J232" s="164" t="inlineStr">
        <is>
          <t>cubic meters (m³)</t>
        </is>
      </c>
      <c r="K232" s="822" t="n"/>
    </row>
    <row r="233" ht="15" customHeight="1" thickBot="1">
      <c r="D233" s="12" t="n"/>
      <c r="E233" s="12" t="n"/>
      <c r="F233" s="12" t="n"/>
      <c r="G233" s="12" t="n"/>
      <c r="H233" s="12" t="n"/>
      <c r="I233" s="12" t="n"/>
      <c r="J233" s="12" t="n"/>
    </row>
    <row r="234">
      <c r="C234" s="775">
        <f> "C4 – Climate risks " &amp; template_reporting_period_display &amp; " [If applicable]"</f>
        <v/>
      </c>
      <c r="D234" s="14" t="n"/>
      <c r="E234" s="14" t="n"/>
      <c r="F234" s="14" t="n"/>
      <c r="G234" s="14" t="n"/>
      <c r="H234" s="14" t="n"/>
      <c r="I234" s="14" t="n"/>
      <c r="J234" s="14" t="n"/>
      <c r="K234" s="1179" t="n"/>
    </row>
    <row r="235" ht="39.6" customHeight="1">
      <c r="C235" s="502" t="inlineStr">
        <is>
          <t>Has the undertaking identified climate-related hazards and climate-related transition events, creating gross climate-related risks for the undertaking?</t>
        </is>
      </c>
      <c r="D235" s="1121" t="n"/>
      <c r="E235" s="1209" t="b">
        <v>0</v>
      </c>
      <c r="F235" s="1150" t="n"/>
      <c r="G235" s="1150" t="n"/>
      <c r="H235" s="1150" t="n"/>
      <c r="I235" s="1150" t="n"/>
      <c r="J235" s="1150" t="n"/>
      <c r="K235" s="1151" t="n"/>
    </row>
    <row r="236">
      <c r="A236" s="625" t="inlineStr">
        <is>
          <t>57(a)</t>
        </is>
      </c>
      <c r="B236" s="625" t="inlineStr">
        <is>
          <t>228-230</t>
        </is>
      </c>
      <c r="C236" s="490" t="inlineStr">
        <is>
          <t>Description of climate-related hazards and climate-related transition events</t>
        </is>
      </c>
      <c r="D236" s="251" t="n"/>
      <c r="E236" s="1162" t="n"/>
      <c r="F236" s="1150" t="n"/>
      <c r="G236" s="1150" t="n"/>
      <c r="H236" s="1150" t="n"/>
      <c r="I236" s="1150" t="n"/>
      <c r="J236" s="1150" t="n"/>
      <c r="K236" s="1151" t="n"/>
      <c r="L236" s="672">
        <f>IF(AND($E$235=TRUE,E236&lt;&gt;""),"OK",IF(AND($E$235=TRUE,G236=""),"MISSING VALUE",""))</f>
        <v/>
      </c>
    </row>
    <row r="237">
      <c r="A237" s="625" t="inlineStr">
        <is>
          <t>57(b)</t>
        </is>
      </c>
      <c r="B237" s="625" t="inlineStr">
        <is>
          <t>228-230</t>
        </is>
      </c>
      <c r="C237" s="490" t="inlineStr">
        <is>
          <t>Disclosure of how it has assessed the exposure and sensitivity of its assets, activities and value chain to these hazards and transition events</t>
        </is>
      </c>
      <c r="D237" s="251" t="n"/>
      <c r="E237" s="1162" t="n"/>
      <c r="F237" s="1150" t="n"/>
      <c r="G237" s="1150" t="n"/>
      <c r="H237" s="1150" t="n"/>
      <c r="I237" s="1150" t="n"/>
      <c r="J237" s="1150" t="n"/>
      <c r="K237" s="1151" t="n"/>
      <c r="L237" s="672">
        <f>IF(AND($E$235=TRUE,E237&lt;&gt;""),"OK",IF(AND($E$235=TRUE,G237=""),"MISSING VALUE",""))</f>
        <v/>
      </c>
    </row>
    <row r="238">
      <c r="A238" s="625" t="inlineStr">
        <is>
          <t>57(c)</t>
        </is>
      </c>
      <c r="B238" s="625" t="inlineStr">
        <is>
          <t>228-230</t>
        </is>
      </c>
      <c r="C238" s="490" t="inlineStr">
        <is>
          <t>Time horizons of any climate-related hazards and transition events identified</t>
        </is>
      </c>
      <c r="D238" s="251" t="n"/>
      <c r="E238" s="1162" t="n"/>
      <c r="F238" s="1150" t="n"/>
      <c r="G238" s="1150" t="n"/>
      <c r="H238" s="1150" t="n"/>
      <c r="I238" s="1150" t="n"/>
      <c r="J238" s="1150" t="n"/>
      <c r="K238" s="1151" t="n"/>
      <c r="L238" s="672">
        <f>IF(AND($E$235=TRUE,E238&lt;&gt;""),"OK",IF(AND($E$235=TRUE,G238=""),"MISSING VALUE",""))</f>
        <v/>
      </c>
    </row>
    <row r="239" ht="27" customHeight="1">
      <c r="A239" s="625" t="inlineStr">
        <is>
          <t>57(d)</t>
        </is>
      </c>
      <c r="B239" s="625" t="inlineStr">
        <is>
          <t>228-230</t>
        </is>
      </c>
      <c r="C239" s="490" t="inlineStr">
        <is>
          <t>Disclosure of whether it has undertaken climate change adaptation actions for any climate-related hazards and transition events</t>
        </is>
      </c>
      <c r="D239" s="251" t="n"/>
      <c r="E239" s="74" t="n"/>
      <c r="F239" s="1150" t="n"/>
      <c r="G239" s="1150" t="n"/>
      <c r="H239" s="1150" t="n"/>
      <c r="I239" s="1150" t="n"/>
      <c r="J239" s="1150" t="n"/>
      <c r="K239" s="1151" t="n"/>
      <c r="L239" s="672">
        <f>IF(AND($E$235=TRUE,E239&lt;&gt;""),"OK",IF(AND($E$235=TRUE,G239=""),"MISSING VALUE",""))</f>
        <v/>
      </c>
    </row>
    <row r="240" ht="29.4" customHeight="1" thickBot="1">
      <c r="A240" s="625" t="n">
        <v>58</v>
      </c>
      <c r="B240" s="625" t="inlineStr">
        <is>
          <t>228-230</t>
        </is>
      </c>
      <c r="C240" s="479" t="inlineStr">
        <is>
          <t>Potential adverse effects of climate risks that may affect its financial performance or business operations in the short-, medium- or long-term, indicating whether it assesses the risks to be high, medium or low - May (optional)</t>
        </is>
      </c>
      <c r="D240" s="1139" t="n"/>
      <c r="E240" s="1163" t="n"/>
      <c r="F240" s="1153" t="n"/>
      <c r="G240" s="1153" t="n"/>
      <c r="H240" s="1153" t="n"/>
      <c r="I240" s="1153" t="n"/>
      <c r="J240" s="1153" t="n"/>
      <c r="K240" s="1154" t="n"/>
      <c r="L240" s="672">
        <f>IF(AND($E$235=TRUE,E240&lt;&gt;""),"OK","")</f>
        <v/>
      </c>
    </row>
    <row r="241" ht="15" customHeight="1" thickBot="1"/>
    <row r="242">
      <c r="C242" s="1165">
        <f> "Disclosure of any other environmental and/or entity specific enviromental disclosures " &amp; template_reporting_period_display &amp; " [May (optional)] "</f>
        <v/>
      </c>
      <c r="D242" s="14" t="n"/>
      <c r="E242" s="14" t="n"/>
      <c r="F242" s="14" t="n"/>
      <c r="G242" s="14" t="n"/>
      <c r="H242" s="14" t="n"/>
      <c r="I242" s="14" t="n"/>
      <c r="J242" s="14" t="n"/>
      <c r="K242" s="14" t="n"/>
      <c r="L242" s="1148" t="n"/>
    </row>
    <row r="243">
      <c r="C243" s="679" t="n">
        <v>10</v>
      </c>
      <c r="D243" s="1121" t="n"/>
      <c r="E243" s="1121" t="n"/>
      <c r="F243" s="1121" t="n"/>
      <c r="G243" s="1121" t="n"/>
      <c r="H243" s="1121" t="n"/>
      <c r="I243" s="1121" t="n"/>
      <c r="J243" s="1121" t="n"/>
      <c r="K243" s="1121" t="n"/>
      <c r="L243" s="1146" t="n"/>
      <c r="M243" s="8" t="n"/>
    </row>
    <row r="244" ht="15" customHeight="1" thickBot="1">
      <c r="C244" s="567" t="n"/>
      <c r="D244" s="1153" t="n"/>
      <c r="E244" s="1153" t="n"/>
      <c r="F244" s="1153" t="n"/>
      <c r="G244" s="1153" t="n"/>
      <c r="H244" s="1153" t="n"/>
      <c r="I244" s="1153" t="n"/>
      <c r="J244" s="1153" t="n"/>
      <c r="K244" s="1153" t="n"/>
      <c r="L244" s="1153" t="n"/>
      <c r="M244" s="647">
        <f>IF(C244&lt;&gt;"", "OK", "")</f>
        <v/>
      </c>
    </row>
  </sheetData>
  <sheetProtection selectLockedCells="0" selectUnlockedCells="0" algorithmName="SHA-512" sheet="1" objects="0" insertRows="0" insertHyperlinks="1" autoFilter="1" scenarios="0" formatColumns="0" deleteColumns="1" insertColumns="1" pivotTables="1" deleteRows="1" formatCells="1" saltValue="JPVRcmUD5IFq53IiM75Pdg==" formatRows="0" sort="1" spinCount="100000" hashValue="QXNxVJt75543X6uTD+qCJH2dgk6xG56nVfYR+xaiySbGXjTX1rGfd68/Vm0MOdR8ZYmwsbY6At2JY0KUeP8qDg=="/>
  <mergeCells count="405">
    <mergeCell ref="D195:F195"/>
    <mergeCell ref="D189:F189"/>
    <mergeCell ref="G112:I112"/>
    <mergeCell ref="D116:F116"/>
    <mergeCell ref="B59:B62"/>
    <mergeCell ref="G127:I127"/>
    <mergeCell ref="C172:D172"/>
    <mergeCell ref="D197:F197"/>
    <mergeCell ref="C243:L243"/>
    <mergeCell ref="D47:F47"/>
    <mergeCell ref="G201:I201"/>
    <mergeCell ref="C173:D173"/>
    <mergeCell ref="D142:F142"/>
    <mergeCell ref="G203:I203"/>
    <mergeCell ref="D129:F129"/>
    <mergeCell ref="I59:K59"/>
    <mergeCell ref="D144:F144"/>
    <mergeCell ref="D119:F119"/>
    <mergeCell ref="D190:F190"/>
    <mergeCell ref="G36:I36"/>
    <mergeCell ref="G107:I107"/>
    <mergeCell ref="C237:D237"/>
    <mergeCell ref="D208:F208"/>
    <mergeCell ref="D219:F219"/>
    <mergeCell ref="C239:D239"/>
    <mergeCell ref="C17:F17"/>
    <mergeCell ref="D41:F41"/>
    <mergeCell ref="E237:K237"/>
    <mergeCell ref="G196:I196"/>
    <mergeCell ref="C19:F19"/>
    <mergeCell ref="D43:F43"/>
    <mergeCell ref="E239:K239"/>
    <mergeCell ref="G133:I133"/>
    <mergeCell ref="D137:F137"/>
    <mergeCell ref="G225:I225"/>
    <mergeCell ref="E238:K238"/>
    <mergeCell ref="D130:F130"/>
    <mergeCell ref="G135:I135"/>
    <mergeCell ref="D201:F201"/>
    <mergeCell ref="D117:F117"/>
    <mergeCell ref="C14:F14"/>
    <mergeCell ref="D188:F188"/>
    <mergeCell ref="G227:I227"/>
    <mergeCell ref="H182:I182"/>
    <mergeCell ref="D132:F132"/>
    <mergeCell ref="G226:I226"/>
    <mergeCell ref="C213:J213"/>
    <mergeCell ref="D62:K62"/>
    <mergeCell ref="C124:F124"/>
    <mergeCell ref="C174:D174"/>
    <mergeCell ref="G17:I17"/>
    <mergeCell ref="D21:F21"/>
    <mergeCell ref="G82:I82"/>
    <mergeCell ref="C76:F76"/>
    <mergeCell ref="D60:H60"/>
    <mergeCell ref="G19:I19"/>
    <mergeCell ref="D145:F145"/>
    <mergeCell ref="G146:I146"/>
    <mergeCell ref="G83:I83"/>
    <mergeCell ref="D87:F87"/>
    <mergeCell ref="C186:L186"/>
    <mergeCell ref="C51:K51"/>
    <mergeCell ref="D193:F193"/>
    <mergeCell ref="D224:F224"/>
    <mergeCell ref="G110:I110"/>
    <mergeCell ref="G10:K10"/>
    <mergeCell ref="G66:K66"/>
    <mergeCell ref="D18:F18"/>
    <mergeCell ref="D82:F82"/>
    <mergeCell ref="G74:K74"/>
    <mergeCell ref="G68:K68"/>
    <mergeCell ref="E240:K240"/>
    <mergeCell ref="G5:K5"/>
    <mergeCell ref="G12:I12"/>
    <mergeCell ref="D138:F138"/>
    <mergeCell ref="G136:I136"/>
    <mergeCell ref="D140:F140"/>
    <mergeCell ref="G228:I228"/>
    <mergeCell ref="D229:F229"/>
    <mergeCell ref="D204:F204"/>
    <mergeCell ref="D198:F198"/>
    <mergeCell ref="D141:F141"/>
    <mergeCell ref="D135:F135"/>
    <mergeCell ref="D206:F206"/>
    <mergeCell ref="G231:I231"/>
    <mergeCell ref="C122:K122"/>
    <mergeCell ref="G91:I91"/>
    <mergeCell ref="D24:F24"/>
    <mergeCell ref="G25:I25"/>
    <mergeCell ref="G85:I85"/>
    <mergeCell ref="C72:K72"/>
    <mergeCell ref="D89:F89"/>
    <mergeCell ref="I60:K60"/>
    <mergeCell ref="D88:F88"/>
    <mergeCell ref="D26:F26"/>
    <mergeCell ref="G149:I149"/>
    <mergeCell ref="G198:I198"/>
    <mergeCell ref="D153:F153"/>
    <mergeCell ref="D90:F90"/>
    <mergeCell ref="G151:I151"/>
    <mergeCell ref="G76:K76"/>
    <mergeCell ref="D217:F217"/>
    <mergeCell ref="A59:A62"/>
    <mergeCell ref="G38:I38"/>
    <mergeCell ref="G13:I13"/>
    <mergeCell ref="C159:F159"/>
    <mergeCell ref="J205:L205"/>
    <mergeCell ref="G104:I104"/>
    <mergeCell ref="D37:F37"/>
    <mergeCell ref="D230:F230"/>
    <mergeCell ref="G79:I79"/>
    <mergeCell ref="D143:F143"/>
    <mergeCell ref="D207:F207"/>
    <mergeCell ref="D222:F222"/>
    <mergeCell ref="D80:F80"/>
    <mergeCell ref="C214:F214"/>
    <mergeCell ref="D96:F96"/>
    <mergeCell ref="C4:K4"/>
    <mergeCell ref="G101:I101"/>
    <mergeCell ref="G28:I28"/>
    <mergeCell ref="G199:I199"/>
    <mergeCell ref="D225:F225"/>
    <mergeCell ref="C67:F67"/>
    <mergeCell ref="D91:F91"/>
    <mergeCell ref="G92:I92"/>
    <mergeCell ref="G30:I30"/>
    <mergeCell ref="D162:F162"/>
    <mergeCell ref="G152:I152"/>
    <mergeCell ref="D227:F227"/>
    <mergeCell ref="D106:F106"/>
    <mergeCell ref="C69:F69"/>
    <mergeCell ref="D93:F93"/>
    <mergeCell ref="C212:J212"/>
    <mergeCell ref="D220:F220"/>
    <mergeCell ref="G41:I41"/>
    <mergeCell ref="G106:I106"/>
    <mergeCell ref="G81:I81"/>
    <mergeCell ref="G105:I105"/>
    <mergeCell ref="G43:I43"/>
    <mergeCell ref="D109:F109"/>
    <mergeCell ref="G145:I145"/>
    <mergeCell ref="D46:F46"/>
    <mergeCell ref="D40:F40"/>
    <mergeCell ref="D111:F111"/>
    <mergeCell ref="D86:F86"/>
    <mergeCell ref="G147:I147"/>
    <mergeCell ref="D104:F104"/>
    <mergeCell ref="G161:G164"/>
    <mergeCell ref="C166:D166"/>
    <mergeCell ref="D150:F150"/>
    <mergeCell ref="G189:I189"/>
    <mergeCell ref="G34:I34"/>
    <mergeCell ref="C155:F155"/>
    <mergeCell ref="G207:I207"/>
    <mergeCell ref="J208:L208"/>
    <mergeCell ref="C157:F157"/>
    <mergeCell ref="G113:I113"/>
    <mergeCell ref="G200:I200"/>
    <mergeCell ref="G100:I100"/>
    <mergeCell ref="D33:F33"/>
    <mergeCell ref="G94:I94"/>
    <mergeCell ref="D226:F226"/>
    <mergeCell ref="C7:K7"/>
    <mergeCell ref="D164:F164"/>
    <mergeCell ref="G44:I44"/>
    <mergeCell ref="G31:I31"/>
    <mergeCell ref="G202:I202"/>
    <mergeCell ref="G102:I102"/>
    <mergeCell ref="D35:F35"/>
    <mergeCell ref="G124:K124"/>
    <mergeCell ref="D228:F228"/>
    <mergeCell ref="D34:F34"/>
    <mergeCell ref="D56:K56"/>
    <mergeCell ref="D99:F99"/>
    <mergeCell ref="C12:F12"/>
    <mergeCell ref="D36:F36"/>
    <mergeCell ref="G97:I97"/>
    <mergeCell ref="D101:F101"/>
    <mergeCell ref="G191:I191"/>
    <mergeCell ref="L59:L61"/>
    <mergeCell ref="G128:I128"/>
    <mergeCell ref="G220:I220"/>
    <mergeCell ref="C2:K2"/>
    <mergeCell ref="D112:F112"/>
    <mergeCell ref="G222:I222"/>
    <mergeCell ref="G197:I197"/>
    <mergeCell ref="C168:D168"/>
    <mergeCell ref="D127:F127"/>
    <mergeCell ref="G215:I215"/>
    <mergeCell ref="D114:F114"/>
    <mergeCell ref="G27:J27"/>
    <mergeCell ref="C167:D167"/>
    <mergeCell ref="C238:D238"/>
    <mergeCell ref="E169:F169"/>
    <mergeCell ref="C78:K78"/>
    <mergeCell ref="J209:L209"/>
    <mergeCell ref="D203:F203"/>
    <mergeCell ref="C242:L242"/>
    <mergeCell ref="C234:K234"/>
    <mergeCell ref="G39:I39"/>
    <mergeCell ref="C73:K73"/>
    <mergeCell ref="G116:I116"/>
    <mergeCell ref="C244:L244"/>
    <mergeCell ref="G103:I103"/>
    <mergeCell ref="C121:K121"/>
    <mergeCell ref="G118:I118"/>
    <mergeCell ref="J206:L206"/>
    <mergeCell ref="G67:K67"/>
    <mergeCell ref="C13:F13"/>
    <mergeCell ref="D102:F102"/>
    <mergeCell ref="D57:K57"/>
    <mergeCell ref="L30:L44"/>
    <mergeCell ref="G192:I192"/>
    <mergeCell ref="D196:F196"/>
    <mergeCell ref="D39:F39"/>
    <mergeCell ref="E235:K235"/>
    <mergeCell ref="G129:I129"/>
    <mergeCell ref="D133:F133"/>
    <mergeCell ref="G221:I221"/>
    <mergeCell ref="C231:F231"/>
    <mergeCell ref="G131:I131"/>
    <mergeCell ref="C3:K3"/>
    <mergeCell ref="D191:F191"/>
    <mergeCell ref="C10:F10"/>
    <mergeCell ref="G223:I223"/>
    <mergeCell ref="C181:G181"/>
    <mergeCell ref="D128:F128"/>
    <mergeCell ref="C240:D240"/>
    <mergeCell ref="D199:F199"/>
    <mergeCell ref="G16:K16"/>
    <mergeCell ref="C235:D235"/>
    <mergeCell ref="D194:F194"/>
    <mergeCell ref="G205:I205"/>
    <mergeCell ref="G142:I142"/>
    <mergeCell ref="G80:I80"/>
    <mergeCell ref="D146:F146"/>
    <mergeCell ref="C123:K123"/>
    <mergeCell ref="E170:F170"/>
    <mergeCell ref="G188:I188"/>
    <mergeCell ref="C180:G180"/>
    <mergeCell ref="C5:F5"/>
    <mergeCell ref="D83:F83"/>
    <mergeCell ref="G144:I144"/>
    <mergeCell ref="G69:K69"/>
    <mergeCell ref="C187:L187"/>
    <mergeCell ref="G119:I119"/>
    <mergeCell ref="D110:F110"/>
    <mergeCell ref="D85:F85"/>
    <mergeCell ref="D58:K58"/>
    <mergeCell ref="L12:L14"/>
    <mergeCell ref="C65:K65"/>
    <mergeCell ref="D136:F136"/>
    <mergeCell ref="G137:I137"/>
    <mergeCell ref="C204:C209"/>
    <mergeCell ref="D200:F200"/>
    <mergeCell ref="G139:I139"/>
    <mergeCell ref="D202:F202"/>
    <mergeCell ref="E176:F176"/>
    <mergeCell ref="C185:L185"/>
    <mergeCell ref="G150:I150"/>
    <mergeCell ref="C29:F29"/>
    <mergeCell ref="C49:K49"/>
    <mergeCell ref="D20:F20"/>
    <mergeCell ref="G21:I21"/>
    <mergeCell ref="G208:I208"/>
    <mergeCell ref="D84:F84"/>
    <mergeCell ref="G219:I219"/>
    <mergeCell ref="D22:F22"/>
    <mergeCell ref="G23:I23"/>
    <mergeCell ref="G194:I194"/>
    <mergeCell ref="D149:F149"/>
    <mergeCell ref="C126:K126"/>
    <mergeCell ref="D151:F151"/>
    <mergeCell ref="C55:K55"/>
    <mergeCell ref="G18:I18"/>
    <mergeCell ref="D215:F215"/>
    <mergeCell ref="C52:K52"/>
    <mergeCell ref="G138:I138"/>
    <mergeCell ref="G230:I230"/>
    <mergeCell ref="D79:F79"/>
    <mergeCell ref="G140:I140"/>
    <mergeCell ref="G232:I232"/>
    <mergeCell ref="G11:I11"/>
    <mergeCell ref="D81:F81"/>
    <mergeCell ref="C75:F75"/>
    <mergeCell ref="D139:F139"/>
    <mergeCell ref="C50:K50"/>
    <mergeCell ref="G87:I87"/>
    <mergeCell ref="G24:I24"/>
    <mergeCell ref="G195:I195"/>
    <mergeCell ref="G95:I95"/>
    <mergeCell ref="D28:F28"/>
    <mergeCell ref="D221:F221"/>
    <mergeCell ref="G89:I89"/>
    <mergeCell ref="G88:I88"/>
    <mergeCell ref="G26:I26"/>
    <mergeCell ref="D92:F92"/>
    <mergeCell ref="D30:F30"/>
    <mergeCell ref="G153:I153"/>
    <mergeCell ref="D223:F223"/>
    <mergeCell ref="D152:F152"/>
    <mergeCell ref="G90:I90"/>
    <mergeCell ref="D23:F23"/>
    <mergeCell ref="G217:I217"/>
    <mergeCell ref="D94:F94"/>
    <mergeCell ref="D216:F216"/>
    <mergeCell ref="H183:I183"/>
    <mergeCell ref="D218:F218"/>
    <mergeCell ref="G115:I115"/>
    <mergeCell ref="G42:I42"/>
    <mergeCell ref="C27:F27"/>
    <mergeCell ref="D105:F105"/>
    <mergeCell ref="G190:I190"/>
    <mergeCell ref="G141:I141"/>
    <mergeCell ref="C179:G179"/>
    <mergeCell ref="G37:I37"/>
    <mergeCell ref="D107:F107"/>
    <mergeCell ref="D163:F163"/>
    <mergeCell ref="C158:F158"/>
    <mergeCell ref="D209:F209"/>
    <mergeCell ref="D147:F147"/>
    <mergeCell ref="G14:I14"/>
    <mergeCell ref="C71:K71"/>
    <mergeCell ref="C8:K8"/>
    <mergeCell ref="D25:F25"/>
    <mergeCell ref="G32:I32"/>
    <mergeCell ref="J204:L204"/>
    <mergeCell ref="G134:I134"/>
    <mergeCell ref="G96:I96"/>
    <mergeCell ref="D100:F100"/>
    <mergeCell ref="C77:K77"/>
    <mergeCell ref="G98:I98"/>
    <mergeCell ref="D31:F31"/>
    <mergeCell ref="D108:F108"/>
    <mergeCell ref="D95:F95"/>
    <mergeCell ref="D160:F160"/>
    <mergeCell ref="D32:F32"/>
    <mergeCell ref="G93:I93"/>
    <mergeCell ref="D97:F97"/>
    <mergeCell ref="C66:F66"/>
    <mergeCell ref="G108:I108"/>
    <mergeCell ref="G216:I216"/>
    <mergeCell ref="G45:I45"/>
    <mergeCell ref="C68:F68"/>
    <mergeCell ref="C59:C62"/>
    <mergeCell ref="G20:I20"/>
    <mergeCell ref="C211:J211"/>
    <mergeCell ref="D192:F192"/>
    <mergeCell ref="C125:K125"/>
    <mergeCell ref="D42:F42"/>
    <mergeCell ref="G218:I218"/>
    <mergeCell ref="D113:F113"/>
    <mergeCell ref="G47:I47"/>
    <mergeCell ref="G109:I109"/>
    <mergeCell ref="G84:I84"/>
    <mergeCell ref="G22:I22"/>
    <mergeCell ref="G193:I193"/>
    <mergeCell ref="D148:F148"/>
    <mergeCell ref="G46:I46"/>
    <mergeCell ref="G40:I40"/>
    <mergeCell ref="G111:I111"/>
    <mergeCell ref="D44:F44"/>
    <mergeCell ref="D115:F115"/>
    <mergeCell ref="G86:I86"/>
    <mergeCell ref="G29:K29"/>
    <mergeCell ref="D45:F45"/>
    <mergeCell ref="G209:I209"/>
    <mergeCell ref="D59:H59"/>
    <mergeCell ref="J207:L207"/>
    <mergeCell ref="C9:K9"/>
    <mergeCell ref="G229:I229"/>
    <mergeCell ref="G148:I148"/>
    <mergeCell ref="G33:I33"/>
    <mergeCell ref="G204:I204"/>
    <mergeCell ref="D103:F103"/>
    <mergeCell ref="D134:F134"/>
    <mergeCell ref="D205:F205"/>
    <mergeCell ref="D182:G182"/>
    <mergeCell ref="G114:I114"/>
    <mergeCell ref="D118:F118"/>
    <mergeCell ref="G214:J214"/>
    <mergeCell ref="G35:I35"/>
    <mergeCell ref="G206:I206"/>
    <mergeCell ref="D161:F161"/>
    <mergeCell ref="D61:H61"/>
    <mergeCell ref="C236:D236"/>
    <mergeCell ref="C156:F156"/>
    <mergeCell ref="C74:F74"/>
    <mergeCell ref="G143:I143"/>
    <mergeCell ref="D38:F38"/>
    <mergeCell ref="D98:F98"/>
    <mergeCell ref="G99:I99"/>
    <mergeCell ref="D183:G183"/>
    <mergeCell ref="C16:F16"/>
    <mergeCell ref="E236:K236"/>
    <mergeCell ref="G130:I130"/>
    <mergeCell ref="G117:I117"/>
    <mergeCell ref="C232:F232"/>
    <mergeCell ref="D131:F131"/>
    <mergeCell ref="I61:K61"/>
    <mergeCell ref="G132:I132"/>
    <mergeCell ref="C64:K64"/>
    <mergeCell ref="C11:F11"/>
    <mergeCell ref="G224:I224"/>
    <mergeCell ref="G75:K75"/>
  </mergeCells>
  <conditionalFormatting sqref="C52:K52">
    <cfRule type="expression" priority="161" dxfId="95">
      <formula>$J$19=TRUE</formula>
    </cfRule>
  </conditionalFormatting>
  <conditionalFormatting sqref="C78:K78">
    <cfRule type="expression" priority="146" dxfId="154">
      <formula>$G$75=TRUE</formula>
    </cfRule>
    <cfRule type="expression" priority="158" dxfId="95">
      <formula>$G$74=TRUE</formula>
    </cfRule>
    <cfRule type="expression" priority="168" dxfId="154">
      <formula>$G$75=TRUE</formula>
    </cfRule>
  </conditionalFormatting>
  <conditionalFormatting sqref="C126:K126 G129:I152 G153 J129:K153">
    <cfRule type="expression" priority="156" dxfId="95">
      <formula>$G$124=TRUE</formula>
    </cfRule>
  </conditionalFormatting>
  <conditionalFormatting sqref="D58">
    <cfRule type="expression" priority="182" dxfId="95">
      <formula>AND($D$56=TRUE,$D$57="A transition plan has already been adopted")</formula>
    </cfRule>
  </conditionalFormatting>
  <conditionalFormatting sqref="D176">
    <cfRule type="expression" priority="153" dxfId="95">
      <formula>$D$175=TRUE</formula>
    </cfRule>
  </conditionalFormatting>
  <conditionalFormatting sqref="D30:F44">
    <cfRule type="expression" priority="31" dxfId="261">
      <formula>$G$29=TRUE</formula>
    </cfRule>
  </conditionalFormatting>
  <conditionalFormatting sqref="D45:F47">
    <cfRule type="expression" priority="29" dxfId="243">
      <formula>$G$29=FALSE</formula>
    </cfRule>
  </conditionalFormatting>
  <conditionalFormatting sqref="D80:F119">
    <cfRule type="expression" priority="19" dxfId="95">
      <formula>$G$74=TRUE</formula>
    </cfRule>
    <cfRule type="expression" priority="20" dxfId="154">
      <formula>$G$75=TRUE</formula>
    </cfRule>
  </conditionalFormatting>
  <conditionalFormatting sqref="D128:F128">
    <cfRule type="expression" priority="25" dxfId="8">
      <formula>$D$128="VALUE INCONSISTENCY"</formula>
    </cfRule>
  </conditionalFormatting>
  <conditionalFormatting sqref="D129:F153">
    <cfRule type="expression" priority="80" dxfId="8">
      <formula>$D129="VALUE INCONSISTENCY"</formula>
    </cfRule>
  </conditionalFormatting>
  <conditionalFormatting sqref="D183:G183">
    <cfRule type="expression" priority="190" dxfId="95">
      <formula>$D$182="YES"</formula>
    </cfRule>
  </conditionalFormatting>
  <conditionalFormatting sqref="D80:I80 D81:F119 G81:I82">
    <cfRule type="expression" priority="17" dxfId="154">
      <formula>$G$75=TRUE</formula>
    </cfRule>
  </conditionalFormatting>
  <conditionalFormatting sqref="D216:J225 D226:D230 G229:J229 G230 J226:J228 J230">
    <cfRule type="expression" priority="8" dxfId="95">
      <formula>$G$214=TRUE</formula>
    </cfRule>
  </conditionalFormatting>
  <conditionalFormatting sqref="D57:K57">
    <cfRule type="expression" priority="3" dxfId="154">
      <formula>$D$56=FALSE</formula>
    </cfRule>
  </conditionalFormatting>
  <conditionalFormatting sqref="D59:K62">
    <cfRule type="expression" priority="4" dxfId="243">
      <formula>$D$57=""</formula>
    </cfRule>
    <cfRule type="expression" priority="5" dxfId="243">
      <formula>$D$57="A transition plan has already been adopted"</formula>
    </cfRule>
  </conditionalFormatting>
  <conditionalFormatting sqref="E169:E170">
    <cfRule type="expression" priority="220" dxfId="83">
      <formula>$E169="OK"</formula>
    </cfRule>
    <cfRule type="expression" priority="221" dxfId="4">
      <formula>$E169="MISSING VALUE"</formula>
    </cfRule>
  </conditionalFormatting>
  <conditionalFormatting sqref="E176">
    <cfRule type="expression" priority="196" dxfId="4">
      <formula>$E$176="MISSING VALUE"</formula>
    </cfRule>
    <cfRule type="expression" priority="197" dxfId="83">
      <formula>$E$176="OK"</formula>
    </cfRule>
  </conditionalFormatting>
  <conditionalFormatting sqref="E236:K240">
    <cfRule type="expression" priority="149" dxfId="95">
      <formula>$E$235=TRUE</formula>
    </cfRule>
  </conditionalFormatting>
  <conditionalFormatting sqref="G76">
    <cfRule type="expression" priority="173" dxfId="95">
      <formula>$G$75=TRUE</formula>
    </cfRule>
  </conditionalFormatting>
  <conditionalFormatting sqref="G159:G161">
    <cfRule type="expression" priority="23" dxfId="4">
      <formula>$G159="VALUE INCONSISTENCY"</formula>
    </cfRule>
    <cfRule type="expression" priority="143" dxfId="4">
      <formula>$G159="MISSING VALUE"</formula>
    </cfRule>
    <cfRule type="expression" priority="144" dxfId="83">
      <formula>$G159="OK"</formula>
    </cfRule>
  </conditionalFormatting>
  <conditionalFormatting sqref="G226:G227">
    <cfRule type="expression" priority="151" dxfId="95">
      <formula>$G$214=TRUE</formula>
    </cfRule>
  </conditionalFormatting>
  <conditionalFormatting sqref="G80:I82">
    <cfRule type="expression" priority="16" dxfId="95">
      <formula>$G$74=TRUE</formula>
    </cfRule>
  </conditionalFormatting>
  <conditionalFormatting sqref="G228:I228">
    <cfRule type="expression" priority="26" dxfId="265">
      <formula>$G$214=TRUE</formula>
    </cfRule>
  </conditionalFormatting>
  <conditionalFormatting sqref="G12:J13">
    <cfRule type="expression" priority="165" dxfId="95">
      <formula>$G$10=TRUE</formula>
    </cfRule>
  </conditionalFormatting>
  <conditionalFormatting sqref="G14:J14">
    <cfRule type="expression" priority="34" dxfId="257">
      <formula>$G$10=FALSE</formula>
    </cfRule>
  </conditionalFormatting>
  <conditionalFormatting sqref="G21:J24">
    <cfRule type="expression" priority="164" dxfId="95">
      <formula>$J$19=TRUE</formula>
    </cfRule>
  </conditionalFormatting>
  <conditionalFormatting sqref="G30:J44">
    <cfRule type="expression" priority="30" dxfId="261">
      <formula>AND($G$29=TRUE,$J$19=TRUE)</formula>
    </cfRule>
  </conditionalFormatting>
  <conditionalFormatting sqref="G45:J47">
    <cfRule type="expression" priority="28" dxfId="243">
      <formula>OR($J$19=FALSE,$G$29=FALSE)</formula>
    </cfRule>
  </conditionalFormatting>
  <conditionalFormatting sqref="G80:J82">
    <cfRule type="expression" priority="14" dxfId="154">
      <formula>$G$75=TRUE</formula>
    </cfRule>
  </conditionalFormatting>
  <conditionalFormatting sqref="G10:K10">
    <cfRule type="expression" priority="166" dxfId="95">
      <formula>$D$105="YES"</formula>
    </cfRule>
  </conditionalFormatting>
  <conditionalFormatting sqref="G68:K69">
    <cfRule type="expression" priority="93" dxfId="257">
      <formula>$G$29=FALSE</formula>
    </cfRule>
  </conditionalFormatting>
  <conditionalFormatting sqref="G75:K75">
    <cfRule type="expression" priority="159" dxfId="95">
      <formula>$G$74=TRUE</formula>
    </cfRule>
  </conditionalFormatting>
  <conditionalFormatting sqref="G83:K119">
    <cfRule type="expression" priority="157" dxfId="154">
      <formula>$G$75=TRUE</formula>
    </cfRule>
    <cfRule type="expression" priority="160" dxfId="95">
      <formula>$G$74=TRUE</formula>
    </cfRule>
    <cfRule type="expression" priority="172" dxfId="154">
      <formula>$G$75=TRUE</formula>
    </cfRule>
  </conditionalFormatting>
  <conditionalFormatting sqref="G128:K128">
    <cfRule type="expression" priority="155" dxfId="95">
      <formula>$G$124=TRUE</formula>
    </cfRule>
  </conditionalFormatting>
  <conditionalFormatting sqref="H182">
    <cfRule type="expression" priority="191" dxfId="83">
      <formula>$H$182="OK"</formula>
    </cfRule>
    <cfRule type="expression" priority="192" dxfId="4">
      <formula>$H$182="MISSING VALUE"</formula>
    </cfRule>
  </conditionalFormatting>
  <conditionalFormatting sqref="H183">
    <cfRule type="expression" priority="1" dxfId="4">
      <formula>$H$183="VALUE INCONSISTENCY"</formula>
    </cfRule>
    <cfRule type="expression" priority="188" dxfId="4">
      <formula>$H$183="MISSING VALUE"</formula>
    </cfRule>
    <cfRule type="expression" priority="189" dxfId="83">
      <formula>$H$183="OK"</formula>
    </cfRule>
  </conditionalFormatting>
  <conditionalFormatting sqref="J80:J82">
    <cfRule type="expression" priority="13" dxfId="95">
      <formula>$G$74=TRUE</formula>
    </cfRule>
  </conditionalFormatting>
  <conditionalFormatting sqref="J80:K82">
    <cfRule type="expression" priority="11" dxfId="154">
      <formula>$G$75=TRUE</formula>
    </cfRule>
  </conditionalFormatting>
  <conditionalFormatting sqref="K30:K44">
    <cfRule type="expression" priority="2" dxfId="244">
      <formula>AND($G30&lt;&gt;"", $J30&lt;&gt;"")</formula>
    </cfRule>
  </conditionalFormatting>
  <conditionalFormatting sqref="K30:K47">
    <cfRule type="expression" priority="27" dxfId="243">
      <formula>OR($J$19=FALSE,$G$29=FALSE)</formula>
    </cfRule>
  </conditionalFormatting>
  <conditionalFormatting sqref="K80:K82">
    <cfRule type="expression" priority="9" dxfId="154">
      <formula>$G$75=TRUE</formula>
    </cfRule>
    <cfRule type="expression" priority="10" dxfId="95">
      <formula>$G$74=TRUE</formula>
    </cfRule>
  </conditionalFormatting>
  <conditionalFormatting sqref="K159:K160">
    <cfRule type="expression" priority="231" dxfId="83">
      <formula>$K$159="OK"</formula>
    </cfRule>
    <cfRule type="expression" priority="237" dxfId="4">
      <formula>$K$159="MISSING VALUE"</formula>
    </cfRule>
  </conditionalFormatting>
  <conditionalFormatting sqref="K161:K164 K166 K232">
    <cfRule type="expression" priority="222" dxfId="4">
      <formula>$K161="MISSING VALUE"</formula>
    </cfRule>
    <cfRule type="expression" priority="223" dxfId="83">
      <formula>$K161="OK"</formula>
    </cfRule>
  </conditionalFormatting>
  <conditionalFormatting sqref="K216:K230">
    <cfRule type="expression" priority="235" dxfId="4">
      <formula>$K216="MISSING VALUE"</formula>
    </cfRule>
    <cfRule type="expression" priority="236" dxfId="83">
      <formula>$K216="OK"</formula>
    </cfRule>
  </conditionalFormatting>
  <conditionalFormatting sqref="L5">
    <cfRule type="expression" priority="193" dxfId="83">
      <formula>$L$5= "OK"</formula>
    </cfRule>
    <cfRule type="expression" priority="195" dxfId="4">
      <formula>$L$5="MISSING VALUE"</formula>
    </cfRule>
  </conditionalFormatting>
  <conditionalFormatting sqref="L12">
    <cfRule type="expression" priority="24" dxfId="4">
      <formula>$L$12="VALUE INCONSISTENCY"</formula>
    </cfRule>
    <cfRule type="expression" priority="148" dxfId="4">
      <formula>$L$12="MISSING VALUE"</formula>
    </cfRule>
    <cfRule type="expression" priority="218" dxfId="83">
      <formula>$L12="OK"</formula>
    </cfRule>
  </conditionalFormatting>
  <conditionalFormatting sqref="L21">
    <cfRule type="expression" priority="200" dxfId="4">
      <formula>$L$21="MISSING VALUE"</formula>
    </cfRule>
    <cfRule type="expression" priority="201" dxfId="83">
      <formula>$L$21="OK"</formula>
    </cfRule>
  </conditionalFormatting>
  <conditionalFormatting sqref="L22">
    <cfRule type="expression" priority="211" dxfId="83">
      <formula>$L$22="OK"</formula>
    </cfRule>
  </conditionalFormatting>
  <conditionalFormatting sqref="L22:L24">
    <cfRule type="expression" priority="205" dxfId="4">
      <formula>$L22="MISSING VALUE"</formula>
    </cfRule>
  </conditionalFormatting>
  <conditionalFormatting sqref="L23:L24">
    <cfRule type="expression" priority="206" dxfId="83">
      <formula>$L23="OK"</formula>
    </cfRule>
  </conditionalFormatting>
  <conditionalFormatting sqref="L30:L44">
    <cfRule type="expression" priority="32" dxfId="83">
      <formula>$L$30="OK"</formula>
    </cfRule>
    <cfRule type="expression" priority="33" dxfId="4">
      <formula>$L$30="MISSING VALUE"</formula>
    </cfRule>
  </conditionalFormatting>
  <conditionalFormatting sqref="L45">
    <cfRule type="expression" priority="383" dxfId="4">
      <formula>$L$45="MISSING VALUE"</formula>
    </cfRule>
    <cfRule type="expression" priority="384" dxfId="83">
      <formula>$L$45="OK"</formula>
    </cfRule>
  </conditionalFormatting>
  <conditionalFormatting sqref="L52">
    <cfRule type="expression" priority="147" dxfId="4">
      <formula>$L$52="MISSING VALUE"</formula>
    </cfRule>
    <cfRule type="expression" priority="234" dxfId="83">
      <formula>$L$52="OK"</formula>
    </cfRule>
  </conditionalFormatting>
  <conditionalFormatting sqref="L56:L59 L62">
    <cfRule type="expression" priority="176" dxfId="4">
      <formula>$L56="ERROR"</formula>
    </cfRule>
    <cfRule type="expression" priority="179" dxfId="4">
      <formula>$L56="MISSING VALUE"</formula>
    </cfRule>
    <cfRule type="expression" priority="180" dxfId="83">
      <formula>$L56="OK"</formula>
    </cfRule>
  </conditionalFormatting>
  <conditionalFormatting sqref="L62">
    <cfRule type="expression" priority="232" dxfId="83">
      <formula>$L$62="OK"</formula>
    </cfRule>
  </conditionalFormatting>
  <conditionalFormatting sqref="L74:L75">
    <cfRule type="expression" priority="170" dxfId="4">
      <formula>$L74="VALUE INCONSISTENCY"</formula>
    </cfRule>
  </conditionalFormatting>
  <conditionalFormatting sqref="L74:L76">
    <cfRule type="expression" priority="171" dxfId="83">
      <formula>$L74="OK"</formula>
    </cfRule>
  </conditionalFormatting>
  <conditionalFormatting sqref="L76">
    <cfRule type="expression" priority="7" dxfId="4">
      <formula>$L$76="INVALID URL"</formula>
    </cfRule>
    <cfRule type="expression" priority="169" dxfId="4">
      <formula>$L$76="MISSING VALUE"</formula>
    </cfRule>
  </conditionalFormatting>
  <conditionalFormatting sqref="L78">
    <cfRule type="expression" priority="6" dxfId="4">
      <formula>$L$78="VALUE INCONSISTENCY"</formula>
    </cfRule>
    <cfRule type="expression" priority="177" dxfId="83">
      <formula>$L$78="OK"</formula>
    </cfRule>
    <cfRule type="expression" priority="178" dxfId="4">
      <formula>$L$78="MISSING VALUE"</formula>
    </cfRule>
  </conditionalFormatting>
  <conditionalFormatting sqref="L80:L119">
    <cfRule type="expression" priority="22" dxfId="4">
      <formula>$L80="VALUE INCONSISTENCY"</formula>
    </cfRule>
    <cfRule type="expression" priority="174" dxfId="4">
      <formula>$L80="MISSING VALUE"</formula>
    </cfRule>
    <cfRule type="expression" priority="175" dxfId="83">
      <formula>$L80="OK"</formula>
    </cfRule>
  </conditionalFormatting>
  <conditionalFormatting sqref="L126">
    <cfRule type="expression" priority="185" dxfId="83">
      <formula>$L$126="OK"</formula>
    </cfRule>
    <cfRule type="expression" priority="186" dxfId="4">
      <formula>$L$126="MISSING VALUE"</formula>
    </cfRule>
  </conditionalFormatting>
  <conditionalFormatting sqref="L128">
    <cfRule type="expression" priority="84" dxfId="175">
      <formula>$D$128="VALUE INCONSISTENCY"</formula>
    </cfRule>
  </conditionalFormatting>
  <conditionalFormatting sqref="L128:L153">
    <cfRule type="expression" priority="187" dxfId="4">
      <formula>$L128="VALUE INCONSISTENCY"</formula>
    </cfRule>
    <cfRule type="expression" priority="238" dxfId="4">
      <formula>$L128="MISSING VALUE"</formula>
    </cfRule>
    <cfRule type="expression" priority="239" dxfId="83">
      <formula>$L128="OK"</formula>
    </cfRule>
  </conditionalFormatting>
  <conditionalFormatting sqref="L129">
    <cfRule type="expression" priority="83" dxfId="175">
      <formula>$D$129="VALUE INCONSISTENCY"</formula>
    </cfRule>
  </conditionalFormatting>
  <conditionalFormatting sqref="L130">
    <cfRule type="expression" priority="82" dxfId="175">
      <formula>$D$130="VALUE INCONSISTENCY"</formula>
    </cfRule>
  </conditionalFormatting>
  <conditionalFormatting sqref="L131">
    <cfRule type="expression" priority="85" dxfId="175">
      <formula>$D$131="VALUE INCONSISTENCY"</formula>
    </cfRule>
  </conditionalFormatting>
  <conditionalFormatting sqref="L132">
    <cfRule type="expression" priority="81" dxfId="175">
      <formula>$D$132="VALUE INCONSISTENCY"</formula>
    </cfRule>
  </conditionalFormatting>
  <conditionalFormatting sqref="L133">
    <cfRule type="expression" priority="56" dxfId="175">
      <formula>$D$133="VALUE INCONSISTENCY"</formula>
    </cfRule>
  </conditionalFormatting>
  <conditionalFormatting sqref="L134">
    <cfRule type="expression" priority="55" dxfId="175">
      <formula>$D$134="VALUE INCONSISTENCY"</formula>
    </cfRule>
  </conditionalFormatting>
  <conditionalFormatting sqref="L135">
    <cfRule type="expression" priority="54" dxfId="175">
      <formula>$D$135="VALUE INCONSISTENCY"</formula>
    </cfRule>
  </conditionalFormatting>
  <conditionalFormatting sqref="L136">
    <cfRule type="expression" priority="53" dxfId="175">
      <formula>$D$136="VALUE INCONSISTENCY"</formula>
    </cfRule>
  </conditionalFormatting>
  <conditionalFormatting sqref="L137">
    <cfRule type="expression" priority="52" dxfId="175">
      <formula>$D$137="VALUE INCONSISTENCY"</formula>
    </cfRule>
  </conditionalFormatting>
  <conditionalFormatting sqref="L138">
    <cfRule type="expression" priority="51" dxfId="175">
      <formula>$D$138="VALUE INCONSISTENCY"</formula>
    </cfRule>
  </conditionalFormatting>
  <conditionalFormatting sqref="L139">
    <cfRule type="expression" priority="50" dxfId="175">
      <formula>$D$139="VALUE INCONSISTENCY"</formula>
    </cfRule>
  </conditionalFormatting>
  <conditionalFormatting sqref="L140">
    <cfRule type="expression" priority="49" dxfId="175">
      <formula>$D$140="VALUE INCONSISTENCY"</formula>
    </cfRule>
  </conditionalFormatting>
  <conditionalFormatting sqref="L141">
    <cfRule type="expression" priority="48" dxfId="175">
      <formula>$D$141="VALUE INCONSISTENCY"</formula>
    </cfRule>
  </conditionalFormatting>
  <conditionalFormatting sqref="L142">
    <cfRule type="expression" priority="47" dxfId="175">
      <formula>$D$142="VALUE INCONSISTENCY"</formula>
    </cfRule>
  </conditionalFormatting>
  <conditionalFormatting sqref="L143">
    <cfRule type="expression" priority="46" dxfId="175">
      <formula>$D$143="VALUE INCONSISTENCY"</formula>
    </cfRule>
  </conditionalFormatting>
  <conditionalFormatting sqref="L144">
    <cfRule type="expression" priority="45" dxfId="175">
      <formula>$D$144="VALUE INCONSISTENCY"</formula>
    </cfRule>
  </conditionalFormatting>
  <conditionalFormatting sqref="L145">
    <cfRule type="expression" priority="44" dxfId="175">
      <formula>$D$145="VALUE INCONSISTENCY"</formula>
    </cfRule>
  </conditionalFormatting>
  <conditionalFormatting sqref="L146">
    <cfRule type="expression" priority="43" dxfId="175">
      <formula>$D$146="VALUE INCONSISTENCY"</formula>
    </cfRule>
  </conditionalFormatting>
  <conditionalFormatting sqref="L147:L148">
    <cfRule type="expression" priority="41" dxfId="175">
      <formula>$D$147="VALUE INCONSISTENCY"</formula>
    </cfRule>
  </conditionalFormatting>
  <conditionalFormatting sqref="L149">
    <cfRule type="expression" priority="40" dxfId="175">
      <formula>$D$149="VALUE INCONSISTENCY"</formula>
    </cfRule>
  </conditionalFormatting>
  <conditionalFormatting sqref="L150">
    <cfRule type="expression" priority="39" dxfId="175">
      <formula>$D$150="VALUE INCONSISTENCY"</formula>
    </cfRule>
  </conditionalFormatting>
  <conditionalFormatting sqref="L151">
    <cfRule type="expression" priority="38" dxfId="175">
      <formula>$D$151="VALUE INCONSISTENCY"</formula>
    </cfRule>
  </conditionalFormatting>
  <conditionalFormatting sqref="L152">
    <cfRule type="expression" priority="37" dxfId="175">
      <formula>$D$152="VALUE INCONSISTENCY"</formula>
    </cfRule>
  </conditionalFormatting>
  <conditionalFormatting sqref="L153">
    <cfRule type="expression" priority="36" dxfId="175">
      <formula>$D$153="VALUE INCONSISTENCY"</formula>
    </cfRule>
  </conditionalFormatting>
  <conditionalFormatting sqref="L236:L240">
    <cfRule type="expression" priority="145" dxfId="4">
      <formula>$L236="MISSING VALUE"</formula>
    </cfRule>
    <cfRule type="expression" priority="229" dxfId="83">
      <formula>$L236="OK"</formula>
    </cfRule>
  </conditionalFormatting>
  <conditionalFormatting sqref="M189:M204">
    <cfRule type="expression" priority="21" dxfId="4">
      <formula>$M189="VALUE INCONSISTENCY"</formula>
    </cfRule>
    <cfRule type="expression" priority="380" dxfId="4">
      <formula>$M189="ERROR"</formula>
    </cfRule>
    <cfRule type="expression" priority="381" dxfId="4">
      <formula>$M189="MISSING VALUE"</formula>
    </cfRule>
    <cfRule type="expression" priority="382" dxfId="83">
      <formula>$M189="OK"</formula>
    </cfRule>
  </conditionalFormatting>
  <conditionalFormatting sqref="M244">
    <cfRule type="expression" priority="228" dxfId="83">
      <formula>$M$244="OK"</formula>
    </cfRule>
  </conditionalFormatting>
  <dataValidations count="61">
    <dataValidation sqref="D216" showDropDown="0" showInputMessage="1" showErrorMessage="1" allowBlank="1" promptTitle="Warning (if applicable)" prompt="This disclosure is applicable only if the undertaking operates in a sector using significant material flows (for example manufacturing, construction, packaging or others)"/>
    <dataValidation sqref="C126:K126 C159" showDropDown="0" showInputMessage="1" showErrorMessage="1" allowBlank="1" type="list">
      <formula1>enum_ListHectM2</formula1>
    </dataValidation>
    <dataValidation sqref="D22:D23" showDropDown="0" showInputMessage="1" showErrorMessage="1" allowBlank="1" promptTitle="Warning" prompt="Please insert only numbers and not letters or other special characters." type="decimal" operator="equal">
      <formula1>D22</formula1>
    </dataValidation>
    <dataValidation sqref="C171:F171 D161:D164 G12:J13 G81:G119 G129:I153 G216:G227 G228:I228 G229:G230 H216:I225 H229:I229 J80:K119 J190:K203" showDropDown="0" showInputMessage="1" showErrorMessage="1" allowBlank="1" type="decimal" operator="equal">
      <formula1>C12</formula1>
    </dataValidation>
    <dataValidation sqref="J232" showDropDown="0" showInputMessage="1" showErrorMessage="1" allowBlank="1" type="custom">
      <formula1>"cubic meters (m³)"</formula1>
    </dataValidation>
    <dataValidation sqref="J231" showDropDown="0" showInputMessage="1" showErrorMessage="1" allowBlank="1" type="custom">
      <formula1>"kilograms (kg)"</formula1>
    </dataValidation>
    <dataValidation sqref="D177:F177" showDropDown="0" showInputMessage="1" showErrorMessage="1" allowBlank="0" type="custom">
      <formula1>IF(D176&lt;&gt;"",$D$169-$D$176,"-")</formula1>
    </dataValidation>
    <dataValidation sqref="J161:J162" showDropDown="0" showInputMessage="1" showErrorMessage="1" allowBlank="0" type="custom">
      <formula1>IF(AND(D161&lt;&gt;"",G161&lt;&gt;""),(G161-D161)/D161,"-")</formula1>
    </dataValidation>
    <dataValidation sqref="J163" showDropDown="0" showInputMessage="1" showErrorMessage="1" allowBlank="1" type="custom">
      <formula1>IF(AND(D163&lt;&gt;"",G163&lt;&gt;""),(G163-D163)/D163,"-")</formula1>
    </dataValidation>
    <dataValidation sqref="J164" showDropDown="0" showInputMessage="1" showErrorMessage="1" allowBlank="0" type="custom">
      <formula1>IF(AND(D164&lt;&gt;"",G164&lt;&gt;""),(G164-D164)/D164,"0,00")</formula1>
    </dataValidation>
    <dataValidation sqref="L11" showDropDown="0" showInputMessage="1" showErrorMessage="1" allowBlank="0" type="custom">
      <formula1>IF(AND(G11="",J11="",K11=""),"-",SUM(G11:K11))</formula1>
    </dataValidation>
    <dataValidation sqref="K22:K26" showDropDown="0" showInputMessage="1" showErrorMessage="1" allowBlank="0" type="custom">
      <formula1>IF(AND(G22="",J22=""),"-",-(1-(J22/G22)))</formula1>
    </dataValidation>
    <dataValidation sqref="K12:K13" showDropDown="0" showInputMessage="1" showErrorMessage="1" allowBlank="0" type="custom">
      <formula1>IF(AND(G12="",J12=""),"-",SUM(G12:J12))</formula1>
    </dataValidation>
    <dataValidation sqref="G30:I44 G128:I128" showDropDown="0" showInputMessage="1" showErrorMessage="1" allowBlank="0" type="decimal" operator="equal">
      <formula1>G30</formula1>
    </dataValidation>
    <dataValidation sqref="C52:K52" showDropDown="0" showInputMessage="1" showErrorMessage="1" allowBlank="1" promptTitle="Warning (if applicable)" prompt="Disclosure C3 is applicable only if the undertaking has established GHG emission reduction targets."/>
    <dataValidation sqref="D182:G182" showDropDown="0" showInputMessage="1" showErrorMessage="1" allowBlank="1" type="list">
      <formula1>enum_ListYesNo</formula1>
    </dataValidation>
    <dataValidation sqref="D218" showDropDown="0" showInputMessage="1" showErrorMessage="1" allowBlank="1" promptTitle="Additional rows" prompt="Lists can be expanded using the little [+] button on the left If the number of rows is not sufficient, those can be added by right clicking the second row and selecting &quot;Insert row&quot;"/>
    <dataValidation sqref="J21" showDropDown="0" showInputMessage="1" showErrorMessage="1" allowBlank="1" promptTitle="Warning" prompt="Disclosure C3 is applicable only if the undertaking has established GHG emission reduction targets._x000a_If this is the case, please fill this cell with the Target Year." type="list" operator="equal">
      <formula1>enum_ListOfFutureYears</formula1>
    </dataValidation>
    <dataValidation sqref="G21:I21" showDropDown="0" showInputMessage="1" showErrorMessage="1" allowBlank="1" promptTitle="Warning (if applicable)" prompt="Disclosure C3 is applicable only if the undertaking has established GHG emission reduction targets._x000a_If this is the case, please fill this cell with the Base Year." type="list" operator="equal">
      <formula1>enum_ListOfPastYears</formula1>
    </dataValidation>
    <dataValidation sqref="D170" showDropDown="0" showInputMessage="1" showErrorMessage="1" allowBlank="1" type="decimal" operator="lessThanOrEqual">
      <formula1>D169</formula1>
    </dataValidation>
    <dataValidation sqref="D169" showDropDown="0" showInputMessage="1" showErrorMessage="1" allowBlank="1" type="decimal" operator="greaterThanOrEqual">
      <formula1>D170</formula1>
    </dataValidation>
    <dataValidation sqref="G22" showDropDown="0" showInputMessage="1" showErrorMessage="1" allowBlank="1" promptTitle="Warning (if applicable)" prompt="Disclosure C3 is applicable only if the undertaking has established GHG emission reduction targets." type="decimal" operator="greaterThanOrEqual">
      <formula1>J22</formula1>
    </dataValidation>
    <dataValidation sqref="J14" showDropDown="0" showInputMessage="1" showErrorMessage="1" allowBlank="0" promptTitle="Warning" prompt="Please note that the formula present in this cell may be overwritten in case the undertaking wants to directly provide the value." type="decimal" operator="equal">
      <formula1>J14</formula1>
    </dataValidation>
    <dataValidation sqref="G14:I14" showDropDown="0" showInputMessage="1" showErrorMessage="1" allowBlank="0" promptTitle="Warning" prompt="Please note that the formula present in this cell may be overwritten in case the undertaking wants to directly provide the value. " type="decimal" operator="equal">
      <formula1>G14</formula1>
    </dataValidation>
    <dataValidation sqref="G5:K5" showDropDown="0" showInputMessage="1" showErrorMessage="1" allowBlank="0" type="decimal" operator="lessThanOrEqual">
      <formula1>G5</formula1>
    </dataValidation>
    <dataValidation sqref="E236:K238 E240:K240" showDropDown="0" showInputMessage="1" showErrorMessage="1" allowBlank="1" promptTitle="Warning (if applicable)" prompt="This disclosure is applicable only if the undertaking has identified climate-related hazards and climate-related transition events, _x000a_creating gross climate-related risks."/>
    <dataValidation sqref="J216:J230" showDropDown="0" showInputMessage="1" showErrorMessage="1" allowBlank="1" promptTitle="Warning (if applicable)" prompt="This disclosure is applicable only if the undertaking operates in a sector using significant material flows (for example manufacturing, construction, packaging or others)" type="list">
      <formula1>enum_ListUnitMeasurement</formula1>
    </dataValidation>
    <dataValidation sqref="G80" showDropDown="0" showInputMessage="1" showErrorMessage="1" allowBlank="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type="decimal" operator="equal">
      <formula1>G80</formula1>
    </dataValidation>
    <dataValidation sqref="D24:F24" showDropDown="0" showInputMessage="1" showErrorMessage="1" allowBlank="1" promptTitle="Warning" prompt="Undertakings may also want to provide their market-based Scope 2 figures." type="decimal" operator="equal">
      <formula1>D24</formula1>
    </dataValidation>
    <dataValidation sqref="C78:K78 G204:I204" showDropDown="0" showInputMessage="1" showErrorMessage="1" allowBlank="1" type="list">
      <formula1>enum_ListUnitMeasurement_mass_only</formula1>
    </dataValidation>
    <dataValidation sqref="D189:F203" showDropDown="0" showInputMessage="1" showErrorMessage="1" allowBlank="1" promptTitle="Warning" prompt="Please select a Type of waste (Hazardous or Non-Hazardous) rather than a category else an ERROR message will appear." type="list">
      <formula1>enum_ListTypeOfWastes</formula1>
    </dataValidation>
    <dataValidation sqref="G189:I203" showDropDown="0" showInputMessage="1" showErrorMessage="1" allowBlank="1" type="list">
      <formula1>enum_ListUnitMeasurement</formula1>
    </dataValidation>
    <dataValidation sqref="D56:K56 D175 E235:K235 G10:K10 G29 G75:K75 G124:K124 G214:J214 J19" showDropDown="0" showInputMessage="1" showErrorMessage="1" allowBlank="0" type="custom">
      <formula1>OR(D10=TRUE,D10=FALSE)</formula1>
    </dataValidation>
    <dataValidation sqref="C56" showDropDown="0" showInputMessage="1" showErrorMessage="1" allowBlank="1" promptTitle="Warning" prompt=" High climate impact sectors are those listed in NACE Sections A to H and Section L as defined in Annex I to_x000a_Regulation (EC) No 1893/2006._x000a_"/>
    <dataValidation sqref="D57:K57" showDropDown="0" showInputMessage="1" showErrorMessage="1" allowBlank="1" type="list">
      <formula1>enum_ImplementationStatus</formula1>
    </dataValidation>
    <dataValidation sqref="C66:F66 C68:F68" showDropDown="0" showInputMessage="1" showErrorMessage="1" allowBlank="1" promptTitle="GHG intensity location based" prompt="total GHG emissions location based / turnover"/>
    <dataValidation sqref="C67:F67 C69:F69" showDropDown="0" showInputMessage="1" showErrorMessage="1" allowBlank="1" promptTitle="GHG intensity market based" prompt="total GHG emissions market based / turnover"/>
    <dataValidation sqref="C177" showDropDown="0" showInputMessage="1" showErrorMessage="1" allowBlank="1" promptTitle="Formula" prompt="Water consumption = Water withdrawal - Water discharge from undertaking production processes"/>
    <dataValidation sqref="J22:J24" showDropDown="0" showInputMessage="1" showErrorMessage="1" allowBlank="0" promptTitle="Warning (if applicable)" prompt="Disclosure C3 is applicable only if the undertaking has established GHG emission reduction targets._x000a_" type="decimal" operator="lessThanOrEqual">
      <formula1>G22</formula1>
    </dataValidation>
    <dataValidation sqref="G23:I24" showDropDown="0" showInputMessage="1" showErrorMessage="1" allowBlank="1" promptTitle="Warning (if applicable)" prompt="Disclosure C3 is applicable only if the undertaking has established GHG emission reduction targets._x000a_" type="decimal" operator="equal">
      <formula1>G23</formula1>
    </dataValidation>
    <dataValidation sqref="D25:J25" showDropDown="0" showInputMessage="1" showErrorMessage="1" allowBlank="0" type="custom">
      <formula1>IF(AND(D22="",D23=""),"-",SUM(D22,D23))</formula1>
    </dataValidation>
    <dataValidation sqref="D26:J26" showDropDown="0" showInputMessage="1" showErrorMessage="1" allowBlank="0" type="custom">
      <formula1>IF(OR(D22="",D24=""),"-",SUM(D22,D24))</formula1>
    </dataValidation>
    <dataValidation sqref="E239:K239" showDropDown="0" showInputMessage="1" showErrorMessage="1" allowBlank="1" promptTitle="Warning (if applicable)" prompt="This disclosure is applicable only if the undertaking has identified climate-related hazards and climate-related transition events, _x000a_creating gross climate-related risks." type="list">
      <formula1>enum_ListYesNo</formula1>
    </dataValidation>
    <dataValidation sqref="C128:C153" showDropDown="0" showInputMessage="1" showErrorMessage="1" allowBlank="1" promptTitle="Value inconsistency" prompt="If a validation related to value inconsistency is displayed, please select a site ID that is different from one of those previously selected." type="list">
      <formula1>IdentifierOfSiteTypedAxis</formula1>
    </dataValidation>
    <dataValidation sqref="K30:K47" showDropDown="0" showInputMessage="1" showErrorMessage="1" allowBlank="1" type="custom">
      <formula1>IF(AND(G30="-",J30="-"),"-",-(1-(J30/G30)))</formula1>
    </dataValidation>
    <dataValidation sqref="D30:F44" showDropDown="0" showInputMessage="1" showErrorMessage="1" allowBlank="1" promptTitle="Warning" prompt="Scope 3 categories according to the GHG protocol might help to calculate the total Scope 3 GHG emissions. In case the undertaking wants to, it can directly provide the Total Scope 3 GHG emissions in the respective cell." type="decimal" operator="equal">
      <formula1>D30</formula1>
    </dataValidation>
    <dataValidation sqref="D46:F46" showDropDown="0" showInputMessage="1" showErrorMessage="1" allowBlank="0" type="custom">
      <formula1>IF(G29=FALSE, "-", IF(AND(D22="", D23="", D45=""), "-", IF(SUM(D22, D23, D45)=0, "-", SUM(D22, D23, D45))))</formula1>
    </dataValidation>
    <dataValidation sqref="D47:F47" showDropDown="0" showInputMessage="1" showErrorMessage="1" allowBlank="0" type="custom">
      <formula1>IF(G29=FALSE,"-",IF(OR(D22="",D24="",D45=""),"-",SUM(D22,D24,D45)))</formula1>
    </dataValidation>
    <dataValidation sqref="G46:I46" showDropDown="0" showInputMessage="1" showErrorMessage="1" allowBlank="0" type="custom">
      <formula1>IF(G29=FALSE, "-", IF(AND(G22="", G23="", G45=""), "-", IF(SUM(G22, G23, G45)=0, "-", SUM(G22, G23, G45))))</formula1>
    </dataValidation>
    <dataValidation sqref="J46" showDropDown="0" showInputMessage="1" showErrorMessage="1" allowBlank="0" type="custom">
      <formula1>IF(G29=FALSE, "-", IF(AND(J22="", J23="", J45=""), "-", IF(SUM(J22, J23, J45)=0, "-", SUM(J22, J23, J45))))</formula1>
    </dataValidation>
    <dataValidation sqref="J189" showDropDown="0" showInputMessage="1" showErrorMessage="1" allowBlank="1" prompt="If no waste is diverted to recycle or reuse, please insert the value &quot;0&quot;." type="decimal" operator="equal">
      <formula1>J189</formula1>
    </dataValidation>
    <dataValidation sqref="K189" showDropDown="0" showInputMessage="1" showErrorMessage="1" allowBlank="1" prompt="If no waste is diverted to disposal, please insert the value &quot;0&quot;." type="decimal" operator="equal">
      <formula1>K189</formula1>
    </dataValidation>
    <dataValidation sqref="J128:J153" showDropDown="0" showInputMessage="1" showErrorMessage="1" allowBlank="0" type="custom">
      <formula1>IF(K128=TRUE,FALSE,TRUE)</formula1>
    </dataValidation>
    <dataValidation sqref="K128:K153" showDropDown="0" showInputMessage="1" showErrorMessage="1" allowBlank="0" type="custom">
      <formula1>IF(J128=TRUE,FALSE,TRUE)</formula1>
    </dataValidation>
    <dataValidation sqref="G74:K74" showDropDown="0" showInputMessage="1" showErrorMessage="1" allowBlank="1" type="custom">
      <formula1>OR(G74=TRUE,G74=FALSE)</formula1>
    </dataValidation>
    <dataValidation sqref="D80:F119" showDropDown="0" showInputMessage="1" showErrorMessage="1" allowBlank="1" type="list">
      <formula1>enum_ListPollutants</formula1>
    </dataValidation>
    <dataValidation sqref="D176" showDropDown="0" showInputMessage="1" showErrorMessage="1" allowBlank="1" type="decimal" operator="lessThanOrEqual">
      <formula1>D169</formula1>
    </dataValidation>
    <dataValidation sqref="J30:J44" showDropDown="0" showInputMessage="1" showErrorMessage="1" allowBlank="0" type="decimal" operator="lessThanOrEqual">
      <formula1>G30</formula1>
    </dataValidation>
    <dataValidation sqref="I59:K59" showDropDown="0" showInputMessage="1" showErrorMessage="1" allowBlank="1" type="list">
      <formula1>enum_ListOfFutureYears</formula1>
    </dataValidation>
    <dataValidation sqref="I60:K60" showDropDown="0" showInputMessage="1" showErrorMessage="1" allowBlank="1" type="list">
      <formula1>enum_ListMonth</formula1>
    </dataValidation>
    <dataValidation sqref="I61:K61" showDropDown="0" showInputMessage="1" showErrorMessage="1" allowBlank="1" type="list">
      <formula1>enum_ListDays</formula1>
    </dataValidation>
  </dataValidations>
  <hyperlinks>
    <hyperlink xmlns:r="http://schemas.openxmlformats.org/officeDocument/2006/relationships" ref="C3" location="id-69" display="https://xbrl.efrag.org/e-esrs/2024-12-17-efrag-vsme.xhtml - id-69" r:id="rId1"/>
    <hyperlink xmlns:r="http://schemas.openxmlformats.org/officeDocument/2006/relationships" ref="C4" location="id-182" r:id="rId2"/>
    <hyperlink xmlns:r="http://schemas.openxmlformats.org/officeDocument/2006/relationships" ref="C8" location="id-69" display="https://xbrl.efrag.org/e-esrs/2024-12-17-efrag-vsme.xhtml - id-69" r:id="rId3"/>
    <hyperlink xmlns:r="http://schemas.openxmlformats.org/officeDocument/2006/relationships" ref="C9" location="id-182" r:id="rId4"/>
    <hyperlink ref="C14" location="template_FUEL_CONVERTER" display="Fuels (see Fuel Converter on Fuels worksheet)"/>
    <hyperlink xmlns:r="http://schemas.openxmlformats.org/officeDocument/2006/relationships" ref="C17" location="id-70" display="https://xbrl.efrag.org/e-esrs/2024-12-17-efrag-vsme.xhtml - id-70" r:id="rId5"/>
    <hyperlink xmlns:r="http://schemas.openxmlformats.org/officeDocument/2006/relationships" ref="G17" location="id-118" display="Paragraph 54(b)" r:id="rId6"/>
    <hyperlink xmlns:r="http://schemas.openxmlformats.org/officeDocument/2006/relationships" ref="J17" location="id-117" r:id="rId7"/>
    <hyperlink xmlns:r="http://schemas.openxmlformats.org/officeDocument/2006/relationships" ref="K17" location="id-120" display="Paragraph 54(d) " r:id="rId8"/>
    <hyperlink xmlns:r="http://schemas.openxmlformats.org/officeDocument/2006/relationships" ref="D18" location="id-196" r:id="rId9"/>
    <hyperlink xmlns:r="http://schemas.openxmlformats.org/officeDocument/2006/relationships" ref="G18" location="id-400" r:id="rId10"/>
    <hyperlink xmlns:r="http://schemas.openxmlformats.org/officeDocument/2006/relationships" ref="J18" location="id-400" r:id="rId11"/>
    <hyperlink xmlns:r="http://schemas.openxmlformats.org/officeDocument/2006/relationships" ref="K18" location="id-400" r:id="rId12"/>
    <hyperlink xmlns:r="http://schemas.openxmlformats.org/officeDocument/2006/relationships" ref="C27" location="id-112" display="50-53" r:id="rId13"/>
    <hyperlink xmlns:r="http://schemas.openxmlformats.org/officeDocument/2006/relationships" ref="G27" location="id-116" display="https://xbrl.efrag.org/e-esrs/2024-12-17-efrag-vsme.xhtml - id-116" r:id="rId14"/>
    <hyperlink xmlns:r="http://schemas.openxmlformats.org/officeDocument/2006/relationships" ref="D28" location="id-398" r:id="rId15"/>
    <hyperlink xmlns:r="http://schemas.openxmlformats.org/officeDocument/2006/relationships" ref="C50" location="id-117" r:id="rId16"/>
    <hyperlink xmlns:r="http://schemas.openxmlformats.org/officeDocument/2006/relationships" ref="C51" location="id-407" display="https://xbrl.efrag.org/e-esrs/2024-12-17-efrag-vsme.xhtml - id-407" r:id="rId17"/>
    <hyperlink xmlns:r="http://schemas.openxmlformats.org/officeDocument/2006/relationships" ref="A56" location="id-122" display="https://xbrl.efrag.org/e-esrs/2024-12-17-efrag-vsme.xhtml - id-122" r:id="rId18"/>
    <hyperlink xmlns:r="http://schemas.openxmlformats.org/officeDocument/2006/relationships" ref="B56" location="id-408" r:id="rId19"/>
    <hyperlink xmlns:r="http://schemas.openxmlformats.org/officeDocument/2006/relationships" ref="A57" location="id-122" display="https://xbrl.efrag.org/e-esrs/2024-12-17-efrag-vsme.xhtml - id-122" r:id="rId20"/>
    <hyperlink xmlns:r="http://schemas.openxmlformats.org/officeDocument/2006/relationships" ref="A58" location="id-122" display="https://xbrl.efrag.org/e-esrs/2024-12-17-efrag-vsme.xhtml - id-122" r:id="rId21"/>
    <hyperlink xmlns:r="http://schemas.openxmlformats.org/officeDocument/2006/relationships" ref="A59" location="id-123" display="https://xbrl.efrag.org/e-esrs/2024-12-17-efrag-vsme.xhtml - id-123" r:id="rId22"/>
    <hyperlink xmlns:r="http://schemas.openxmlformats.org/officeDocument/2006/relationships" ref="C65" location="id-73" display="https://xbrl.efrag.org/e-esrs/2024-12-17-efrag-vsme.xhtml - id-73" r:id="rId23"/>
    <hyperlink xmlns:r="http://schemas.openxmlformats.org/officeDocument/2006/relationships" ref="C72" location="id-74" display="https://xbrl.efrag.org/e-esrs/2024-12-17-efrag-vsme.xhtml - id-74" r:id="rId24"/>
    <hyperlink xmlns:r="http://schemas.openxmlformats.org/officeDocument/2006/relationships" ref="C73" location="id-236" r:id="rId25"/>
    <hyperlink xmlns:r="http://schemas.openxmlformats.org/officeDocument/2006/relationships" ref="C122" location="id-75" display="https://xbrl.efrag.org/e-esrs/2024-12-17-efrag-vsme.xhtml - id-75" r:id="rId26"/>
    <hyperlink xmlns:r="http://schemas.openxmlformats.org/officeDocument/2006/relationships" ref="C123" location="id-260" r:id="rId27"/>
    <hyperlink xmlns:r="http://schemas.openxmlformats.org/officeDocument/2006/relationships" ref="C156" location="id-76" display="https://xbrl.efrag.org/e-esrs/2024-12-17-efrag-vsme.xhtml - id-76" r:id="rId28"/>
    <hyperlink xmlns:r="http://schemas.openxmlformats.org/officeDocument/2006/relationships" ref="C157" location="id-264" r:id="rId29"/>
    <hyperlink xmlns:r="http://schemas.openxmlformats.org/officeDocument/2006/relationships" ref="C167" location="id-81" display="https://xbrl.efrag.org/e-esrs/2024-12-17-efrag-vsme.xhtml - id-81" r:id="rId30"/>
    <hyperlink xmlns:r="http://schemas.openxmlformats.org/officeDocument/2006/relationships" ref="C168" location="id-287" r:id="rId31"/>
    <hyperlink xmlns:r="http://schemas.openxmlformats.org/officeDocument/2006/relationships" ref="C173" location="id-82" display="https://xbrl.efrag.org/e-esrs/2024-12-17-efrag-vsme.xhtml - id-82" r:id="rId32"/>
    <hyperlink xmlns:r="http://schemas.openxmlformats.org/officeDocument/2006/relationships" ref="C174" location="id-268" r:id="rId33"/>
    <hyperlink xmlns:r="http://schemas.openxmlformats.org/officeDocument/2006/relationships" ref="C180" location="id-83" display="https://xbrl.efrag.org/e-esrs/2024-12-17-efrag-vsme.xhtml - id-83" r:id="rId34"/>
    <hyperlink xmlns:r="http://schemas.openxmlformats.org/officeDocument/2006/relationships" ref="C181" location="id-290" display="https://xbrl.efrag.org/e-esrs/2024-12-17-efrag-vsme.xhtml - id-290" r:id="rId35"/>
    <hyperlink xmlns:r="http://schemas.openxmlformats.org/officeDocument/2006/relationships" ref="C186" location="id-85" r:id="rId36"/>
    <hyperlink xmlns:r="http://schemas.openxmlformats.org/officeDocument/2006/relationships" ref="C187" location="id-291" r:id="rId37"/>
    <hyperlink xmlns:r="http://schemas.openxmlformats.org/officeDocument/2006/relationships" ref="C212" location="id-87" r:id="rId38"/>
    <hyperlink xmlns:r="http://schemas.openxmlformats.org/officeDocument/2006/relationships" ref="C213" location="id-353" r:id="rId39"/>
    <hyperlink xmlns:r="http://schemas.openxmlformats.org/officeDocument/2006/relationships" ref="A236" location="id-125" r:id="rId40"/>
    <hyperlink xmlns:r="http://schemas.openxmlformats.org/officeDocument/2006/relationships" ref="B236" location="id-412" r:id="rId41"/>
    <hyperlink xmlns:r="http://schemas.openxmlformats.org/officeDocument/2006/relationships" ref="A237" location="id-126" r:id="rId42"/>
    <hyperlink xmlns:r="http://schemas.openxmlformats.org/officeDocument/2006/relationships" ref="B237" location="id-412" r:id="rId43"/>
    <hyperlink xmlns:r="http://schemas.openxmlformats.org/officeDocument/2006/relationships" ref="A238" location="id-127" r:id="rId44"/>
    <hyperlink xmlns:r="http://schemas.openxmlformats.org/officeDocument/2006/relationships" ref="B238" location="id-412" r:id="rId45"/>
    <hyperlink xmlns:r="http://schemas.openxmlformats.org/officeDocument/2006/relationships" ref="A239" location="id-128" r:id="rId46"/>
    <hyperlink xmlns:r="http://schemas.openxmlformats.org/officeDocument/2006/relationships" ref="B239" location="id-412" r:id="rId47"/>
    <hyperlink xmlns:r="http://schemas.openxmlformats.org/officeDocument/2006/relationships" ref="A240" location="id-129" display="https://xbrl.efrag.org/e-esrs/2024-12-17-efrag-vsme.xhtml - id-129" r:id="rId48"/>
    <hyperlink xmlns:r="http://schemas.openxmlformats.org/officeDocument/2006/relationships" ref="B240" location="id-412" r:id="rId49"/>
    <hyperlink xmlns:r="http://schemas.openxmlformats.org/officeDocument/2006/relationships" ref="C243" location="id-30" display="https://xbrl.efrag.org/e-esrs/2024-12-17-efrag-vsme.xhtml - id-30" r:id="rId50"/>
  </hyperlinks>
  <pageMargins left="0.7" right="0.7" top="0.75" bottom="0.75" header="0.3" footer="0.3"/>
  <pageSetup orientation="portrait"/>
</worksheet>
</file>

<file path=xl/worksheets/sheet5.xml><?xml version="1.0" encoding="utf-8"?>
<worksheet xmlns="http://schemas.openxmlformats.org/spreadsheetml/2006/main">
  <sheetPr>
    <outlinePr summaryBelow="1" summaryRight="1"/>
    <pageSetUpPr/>
  </sheetPr>
  <dimension ref="A1:I109"/>
  <sheetViews>
    <sheetView zoomScaleNormal="100" workbookViewId="0">
      <selection activeCell="A1" sqref="A1"/>
    </sheetView>
  </sheetViews>
  <sheetFormatPr baseColWidth="8" defaultColWidth="8.88671875" defaultRowHeight="14.4" outlineLevelRow="1" outlineLevelCol="0"/>
  <cols>
    <col width="10" bestFit="1" customWidth="1" style="10" min="1" max="2"/>
    <col width="70.21875" customWidth="1" style="10" min="3" max="3"/>
    <col width="38.109375" customWidth="1" style="10" min="4" max="4"/>
    <col width="27.88671875" customWidth="1" style="10" min="5" max="5"/>
    <col width="8.88671875" customWidth="1" style="10" min="6" max="7"/>
    <col width="21.21875" bestFit="1" customWidth="1" style="10" min="8" max="9"/>
    <col width="8.88671875" customWidth="1" style="10" min="10" max="16384"/>
  </cols>
  <sheetData>
    <row r="1" ht="43.8" customHeight="1" thickBot="1">
      <c r="A1" s="310" t="inlineStr">
        <is>
          <t>Paragraph Reference</t>
        </is>
      </c>
      <c r="B1" s="310" t="inlineStr">
        <is>
          <t>Paragraph Guidance Reference</t>
        </is>
      </c>
    </row>
    <row r="2" ht="15" customHeight="1" thickBot="1">
      <c r="C2" s="1210" t="inlineStr">
        <is>
          <t>Employee counting methodology for the disclosures below (Headcount or Full time Equivalent, linked from B1)</t>
        </is>
      </c>
      <c r="D2" s="142" t="n"/>
      <c r="E2" s="1211" t="n"/>
      <c r="F2" s="1000">
        <f>IF('General Information'!$E$64="","-",'General Information'!$E$64)</f>
        <v/>
      </c>
      <c r="G2" s="142" t="n"/>
      <c r="H2" s="1212" t="n"/>
    </row>
    <row r="3" ht="15" customHeight="1" thickBot="1">
      <c r="C3" s="1210" t="inlineStr">
        <is>
          <t>Employee counting methodology for the disclosures below (At the end of the reporting period or as an averageacross the reporting period, linked from B1)</t>
        </is>
      </c>
      <c r="D3" s="142" t="n"/>
      <c r="E3" s="1211" t="n"/>
      <c r="F3" s="1213">
        <f>IF('General Information'!$E$63="","-",'General Information'!$E$63)</f>
        <v/>
      </c>
      <c r="G3" s="142" t="n"/>
      <c r="H3" s="1211" t="n"/>
    </row>
    <row r="5" ht="15" customHeight="1" thickBot="1"/>
    <row r="6">
      <c r="C6" s="835">
        <f> "B8 – Workforce – General characteristics - Type of contract "  &amp; " [Always to be reported]"</f>
        <v/>
      </c>
      <c r="D6" s="1134" t="n"/>
      <c r="E6" s="1134" t="n"/>
      <c r="F6" s="1134" t="n"/>
      <c r="G6" s="1141" t="n"/>
    </row>
    <row r="7">
      <c r="C7" s="679" t="inlineStr">
        <is>
          <t>39(a)</t>
        </is>
      </c>
      <c r="D7" s="1121" t="n"/>
      <c r="E7" s="1121" t="n"/>
      <c r="F7" s="1121" t="n"/>
      <c r="G7" s="1146" t="n"/>
    </row>
    <row r="8">
      <c r="C8" s="770" t="inlineStr">
        <is>
          <t>175-182</t>
        </is>
      </c>
      <c r="D8" s="1121" t="n"/>
      <c r="E8" s="1121" t="n"/>
      <c r="F8" s="1121" t="n"/>
      <c r="G8" s="1146" t="n"/>
    </row>
    <row r="9">
      <c r="C9" s="171" t="inlineStr">
        <is>
          <t>Type of contract</t>
        </is>
      </c>
      <c r="D9" s="1214" t="inlineStr">
        <is>
          <t xml:space="preserve">Number of employees </t>
        </is>
      </c>
      <c r="E9" s="1130" t="n"/>
      <c r="F9" s="1130" t="n"/>
      <c r="G9" s="1166" t="n"/>
      <c r="H9" s="172" t="n"/>
    </row>
    <row r="10">
      <c r="C10" s="173" t="inlineStr">
        <is>
          <t>Permanent contract</t>
        </is>
      </c>
      <c r="D10" s="662" t="n"/>
      <c r="E10" s="1150" t="n"/>
      <c r="F10" s="1150" t="n"/>
      <c r="G10" s="1151" t="n"/>
      <c r="H10" s="986">
        <f>IF(AND(OR('General Information'!E32="Option A (Basic Module only)", 'General Information'!E32="Option B (Basic Module and Comprehensive Module)"),D10=""),"MISSING VALUE",IF('General Information'!E32="","","OK"))</f>
        <v/>
      </c>
    </row>
    <row r="11">
      <c r="C11" s="173" t="inlineStr">
        <is>
          <t>Temporary contract</t>
        </is>
      </c>
      <c r="D11" s="1215">
        <f>IFERROR(IF(D10="", "-", $D$12 - $D$10), "-")</f>
        <v/>
      </c>
      <c r="E11" s="1126" t="n"/>
      <c r="F11" s="1126" t="n"/>
      <c r="G11" s="1168" t="n"/>
      <c r="H11" s="986" t="n"/>
    </row>
    <row r="12" ht="15" customHeight="1" thickBot="1">
      <c r="C12" s="975" t="inlineStr">
        <is>
          <t>Total employees (linked from B1)</t>
        </is>
      </c>
      <c r="D12" s="978">
        <f>IF('General Information'!$E$62="", "-", VALUE(SUBSTITUTE('General Information'!$E$62, "-", "0")))</f>
        <v/>
      </c>
      <c r="E12" s="1169" t="n"/>
      <c r="F12" s="1169" t="n"/>
      <c r="G12" s="1175" t="n"/>
      <c r="H12" s="822" t="n"/>
    </row>
    <row r="13" ht="15" customHeight="1" thickBot="1"/>
    <row r="14">
      <c r="C14" s="835">
        <f> "B8 – Workforce – General characteristics - Gender " &amp; " [Always to be reported]"</f>
        <v/>
      </c>
      <c r="D14" s="1134" t="n"/>
      <c r="E14" s="1134" t="n"/>
      <c r="F14" s="1134" t="n"/>
      <c r="G14" s="1141" t="n"/>
    </row>
    <row r="15">
      <c r="C15" s="679" t="inlineStr">
        <is>
          <t>39(b)</t>
        </is>
      </c>
      <c r="D15" s="1121" t="n"/>
      <c r="E15" s="1121" t="n"/>
      <c r="F15" s="1121" t="n"/>
      <c r="G15" s="1146" t="n"/>
    </row>
    <row r="16">
      <c r="C16" s="770" t="inlineStr">
        <is>
          <t>175-182</t>
        </is>
      </c>
      <c r="D16" s="1121" t="n"/>
      <c r="E16" s="1121" t="n"/>
      <c r="F16" s="1121" t="n"/>
      <c r="G16" s="1146" t="n"/>
    </row>
    <row r="17">
      <c r="C17" s="175" t="inlineStr">
        <is>
          <t>Gender</t>
        </is>
      </c>
      <c r="D17" s="1216" t="inlineStr">
        <is>
          <t xml:space="preserve">Number of employees </t>
        </is>
      </c>
      <c r="E17" s="1126" t="n"/>
      <c r="F17" s="1126" t="n"/>
      <c r="G17" s="1168" t="n"/>
    </row>
    <row r="18">
      <c r="C18" s="176" t="inlineStr">
        <is>
          <t>Male</t>
        </is>
      </c>
      <c r="D18" s="662" t="n"/>
      <c r="E18" s="1150" t="n"/>
      <c r="F18" s="1150" t="n"/>
      <c r="G18" s="1151" t="n"/>
      <c r="H18" s="986">
        <f>IF(OR('General Information'!E32="Option A (Basic Module only)", 'General Information'!E32="Option B (Basic Module and Comprehensive Module)"), IF(NumberOfMaleEmployees+NumberOfFemaleEmployees+NumberOfOtherGenderEmployees+NumberOfNonReportedGenderEmployees=D22, "OK", "MISSING VALUE"), "")</f>
        <v/>
      </c>
    </row>
    <row r="19">
      <c r="C19" s="176" t="inlineStr">
        <is>
          <t>Female</t>
        </is>
      </c>
      <c r="D19" s="662" t="n"/>
      <c r="E19" s="1150" t="n"/>
      <c r="F19" s="1150" t="n"/>
      <c r="G19" s="1151" t="n"/>
    </row>
    <row r="20">
      <c r="C20" s="176" t="inlineStr">
        <is>
          <t>Other</t>
        </is>
      </c>
      <c r="D20" s="662" t="n"/>
      <c r="E20" s="1150" t="n"/>
      <c r="F20" s="1150" t="n"/>
      <c r="G20" s="1151" t="n"/>
    </row>
    <row r="21">
      <c r="C21" s="176" t="inlineStr">
        <is>
          <t>Not reported</t>
        </is>
      </c>
      <c r="D21" s="1217" t="n"/>
      <c r="E21" s="1193" t="n"/>
      <c r="F21" s="1193" t="n"/>
      <c r="G21" s="1194" t="n"/>
    </row>
    <row r="22" ht="15" customHeight="1" thickBot="1">
      <c r="C22" s="975" t="inlineStr">
        <is>
          <t>Total employees (linked from B1)</t>
        </is>
      </c>
      <c r="D22" s="978">
        <f>IF('General Information'!$E$62="","-",'General Information'!$E$62)</f>
        <v/>
      </c>
      <c r="E22" s="1169" t="n"/>
      <c r="F22" s="1169" t="n"/>
      <c r="G22" s="1175" t="n"/>
      <c r="H22" s="19" t="n"/>
    </row>
    <row r="23" ht="15" customHeight="1" thickBot="1"/>
    <row r="24">
      <c r="C24" s="979">
        <f> "B8 – Workforce – General characteristics - Country of employment " &amp; " [If applicable]"</f>
        <v/>
      </c>
      <c r="D24" s="1134" t="n"/>
      <c r="E24" s="1134" t="n"/>
      <c r="F24" s="1134" t="n"/>
      <c r="G24" s="1134" t="n"/>
      <c r="H24" s="1135" t="n"/>
    </row>
    <row r="25">
      <c r="C25" s="630" t="inlineStr">
        <is>
          <t>39(c)</t>
        </is>
      </c>
      <c r="D25" s="1121" t="n"/>
      <c r="E25" s="1121" t="n"/>
      <c r="F25" s="1121" t="n"/>
      <c r="G25" s="1121" t="n"/>
      <c r="H25" s="251" t="n"/>
    </row>
    <row r="26">
      <c r="C26" s="624" t="inlineStr">
        <is>
          <t>175-182</t>
        </is>
      </c>
      <c r="D26" s="1121" t="n"/>
      <c r="E26" s="1121" t="n"/>
      <c r="F26" s="1121" t="n"/>
      <c r="G26" s="1121" t="n"/>
      <c r="H26" s="251" t="n"/>
    </row>
    <row r="27">
      <c r="C27" s="165" t="inlineStr">
        <is>
          <t>Country of employment contract</t>
        </is>
      </c>
      <c r="D27" s="251" t="n"/>
      <c r="E27" s="984" t="inlineStr">
        <is>
          <t xml:space="preserve">Number of employees </t>
        </is>
      </c>
      <c r="F27" s="1121" t="n"/>
      <c r="G27" s="1121" t="n"/>
      <c r="H27" s="251" t="n"/>
    </row>
    <row r="28">
      <c r="C28" s="1218" t="n"/>
      <c r="D28" s="1136" t="n"/>
      <c r="E28" s="973" t="n"/>
      <c r="F28" s="1150" t="n"/>
      <c r="G28" s="1150" t="n"/>
      <c r="H28" s="1136" t="n"/>
      <c r="I28" s="986">
        <f>IF(AND(C28="", E28=""), "",
IF(AND(C28&lt;&gt;"", E28=""), "MISSING VALUE",
IF(AND(C28&lt;&gt;"", E28&lt;&gt;""),
   IF($E$28+$E$29+$E$30+$E$31+$E$32+$E$33+$E$34+$E$35+$E$36+$E$37&lt;$E$38, "MISSING VALUE",
   IF(COUNTIF($C$28:$C$37, C28) &gt; 1, "VALUE INCONSISTENCY", "OK")),
"MISSING VALUE")))</f>
        <v/>
      </c>
    </row>
    <row r="29">
      <c r="C29" s="1218" t="n"/>
      <c r="D29" s="1136" t="n"/>
      <c r="E29" s="973" t="n"/>
      <c r="F29" s="1150" t="n"/>
      <c r="G29" s="1150" t="n"/>
      <c r="H29" s="1136" t="n"/>
      <c r="I29" s="986">
        <f>IF(AND(C29="", E29=""), "",
IF(AND(C29&lt;&gt;"", E29=""), "MISSING VALUE",
IF(AND(C29&lt;&gt;"", E29&lt;&gt;""),
   IF($E$28+$E$29+$E$30+$E$31+$E$32+$E$33+$E$34+$E$35+$E$36+$E$37&lt;$E$38, "MISSING VALUE",
   IF(COUNTIF($C$28:$C$37, C29) &gt; 1, "VALUE INCONSISTENCY", "OK")),
"MISSING VALUE")))</f>
        <v/>
      </c>
    </row>
    <row r="30">
      <c r="C30" s="1218" t="n"/>
      <c r="D30" s="1136" t="n"/>
      <c r="E30" s="973" t="n"/>
      <c r="F30" s="1150" t="n"/>
      <c r="G30" s="1150" t="n"/>
      <c r="H30" s="1136" t="n"/>
      <c r="I30" s="986">
        <f>IF(AND(C30="", E30=""), "",
IF(AND(C30&lt;&gt;"", E30=""), "MISSING VALUE",
IF(AND(C30&lt;&gt;"", E30&lt;&gt;""),
IF($E$28+$E$29+$E$30+$E$31+$E$32+$E$33+$E$34+$E$35+$E$36+$E$37&lt;$E$38, "MISSING VALUE",
IF(COUNTIF($C$28:$C$37, C30) &gt; 1, "VALUE INCONSISTENCY", "OK")),
"MISSING VALUE")))</f>
        <v/>
      </c>
    </row>
    <row r="31" hidden="1" outlineLevel="1">
      <c r="C31" s="1218" t="n"/>
      <c r="D31" s="1136" t="n"/>
      <c r="E31" s="973" t="n"/>
      <c r="F31" s="1150" t="n"/>
      <c r="G31" s="1150" t="n"/>
      <c r="H31" s="1136" t="n"/>
      <c r="I31" s="986">
        <f>IF(AND(C31="", E31=""), "",
IF(AND(C31&lt;&gt;"", E31=""), "MISSING VALUE",
IF(AND(C31&lt;&gt;"", E31&lt;&gt;""),
IF($E$28+$E$29+$E$30+$E$31+$E$32+$E$33+$E$34+$E$35+$E$36+$E$37&lt;$E$38, "MISSING VALUE",
IF(COUNTIF($C$28:$C$37, C31) &gt; 1, "VALUE INCONSISTENCY", "OK")),
"MISSING VALUE")))</f>
        <v/>
      </c>
    </row>
    <row r="32" hidden="1" outlineLevel="1">
      <c r="C32" s="1218" t="n"/>
      <c r="D32" s="1136" t="n"/>
      <c r="E32" s="973" t="n"/>
      <c r="F32" s="1150" t="n"/>
      <c r="G32" s="1150" t="n"/>
      <c r="H32" s="1136" t="n"/>
      <c r="I32" s="986">
        <f>IF(AND(C32="", E32=""), "",
IF(AND(C32&lt;&gt;"", E32=""), "MISSING VALUE",
IF(AND(C32&lt;&gt;"", E32&lt;&gt;""),
IF($E$28+$E$29+$E$30+$E$31+$E$32+$E$33+$E$34+$E$35+$E$36+$E$37&lt;$E$38, "MISSING VALUE",
IF(COUNTIF($C$28:$C$37, C32) &gt; 1, "VALUE INCONSISTENCY", "OK")),
"MISSING VALUE")))</f>
        <v/>
      </c>
    </row>
    <row r="33" hidden="1" outlineLevel="1">
      <c r="C33" s="1218" t="n"/>
      <c r="D33" s="1136" t="n"/>
      <c r="E33" s="973" t="n"/>
      <c r="F33" s="1150" t="n"/>
      <c r="G33" s="1150" t="n"/>
      <c r="H33" s="1136" t="n"/>
      <c r="I33" s="986">
        <f>IF(AND(C33="", E33=""), "",
IF(AND(C33&lt;&gt;"", E33=""), "MISSING VALUE",
IF(AND(C33&lt;&gt;"", E33&lt;&gt;""),
IF($E$28+$E$29+$E$30+$E$31+$E$32+$E$33+$E$34+$E$35+$E$36+$E$37&lt;$E$38, "MISSING VALUE",
IF(COUNTIF($C$28:$C$37, C33) &gt; 1, "VALUE INCONSISTENCY", "OK")),
"MISSING VALUE")))</f>
        <v/>
      </c>
    </row>
    <row r="34" hidden="1" outlineLevel="1">
      <c r="C34" s="1218" t="n"/>
      <c r="D34" s="1136" t="n"/>
      <c r="E34" s="973" t="n"/>
      <c r="F34" s="1150" t="n"/>
      <c r="G34" s="1150" t="n"/>
      <c r="H34" s="1136" t="n"/>
      <c r="I34" s="986">
        <f>IF(AND(C34="", E34=""), "",
IF(AND(C34&lt;&gt;"", E34=""), "MISSING VALUE",
IF(AND(C34&lt;&gt;"", E34&lt;&gt;""),
IF($E$28+$E$29+$E$30+$E$31+$E$32+$E$33+$E$34+$E$35+$E$36+$E$37&lt;$E$38, "MISSING VALUE",
IF(COUNTIF($C$28:$C$37, C34) &gt; 1, "VALUE INCONSISTENCY", "OK")),
"MISSING VALUE")))</f>
        <v/>
      </c>
    </row>
    <row r="35" hidden="1" outlineLevel="1">
      <c r="C35" s="1218" t="n"/>
      <c r="D35" s="1136" t="n"/>
      <c r="E35" s="973" t="n"/>
      <c r="F35" s="1150" t="n"/>
      <c r="G35" s="1150" t="n"/>
      <c r="H35" s="1136" t="n"/>
      <c r="I35" s="986">
        <f>IF(AND(C35="", E35=""), "",
IF(AND(C35&lt;&gt;"", E35=""), "MISSING VALUE",
IF(AND(C35&lt;&gt;"", E35&lt;&gt;""),
IF($E$28+$E$29+$E$30+$E$31+$E$32+$E$33+$E$34+$E$35+$E$36+$E$37&lt;$E$38, "MISSING VALUE",
IF(COUNTIF($C$28:$C$37, C35) &gt; 1, "VALUE INCONSISTENCY", "OK")),
"MISSING VALUE")))</f>
        <v/>
      </c>
    </row>
    <row r="36" hidden="1" outlineLevel="1">
      <c r="C36" s="1218" t="n"/>
      <c r="D36" s="1136" t="n"/>
      <c r="E36" s="973" t="n"/>
      <c r="F36" s="1150" t="n"/>
      <c r="G36" s="1150" t="n"/>
      <c r="H36" s="1136" t="n"/>
      <c r="I36" s="986">
        <f>IF(AND(C36="", E36=""), "",
IF(AND(C36&lt;&gt;"", E36=""), "MISSING VALUE",
IF(AND(C36&lt;&gt;"", E36&lt;&gt;""),
IF($E$28+$E$29+$E$30+$E$31+$E$32+$E$33+$E$34+$E$35+$E$36+$E$37&lt;$E$38, "MISSING VALUE",
IF(COUNTIF($C$28:$C$37, C36) &gt; 1, "VALUE INCONSISTENCY", "OK")),
"MISSING VALUE")))</f>
        <v/>
      </c>
    </row>
    <row r="37" hidden="1" outlineLevel="1">
      <c r="C37" s="1218" t="n"/>
      <c r="D37" s="1136" t="n"/>
      <c r="E37" s="973" t="n"/>
      <c r="F37" s="1150" t="n"/>
      <c r="G37" s="1150" t="n"/>
      <c r="H37" s="1136" t="n"/>
      <c r="I37" s="986">
        <f>IF(AND(C37="", E37=""), "",
IF(AND(C37&lt;&gt;"", E37=""), "MISSING VALUE",
IF(AND(C37&lt;&gt;"", E37&lt;&gt;""),
IF($E$28+$E$29+$E$30+$E$31+$E$32+$E$33+$E$34+$E$35+$E$36+$E$37&lt;$E$38, "MISSING VALUE",
IF(COUNTIF($C$28:$C$37, C37) &gt; 1, "VALUE INCONSISTENCY", "OK")),
"MISSING VALUE")))</f>
        <v/>
      </c>
    </row>
    <row r="38" collapsed="1" ht="15" customHeight="1" thickBot="1">
      <c r="C38" s="1219" t="inlineStr">
        <is>
          <t>Total employees (linked from B1)</t>
        </is>
      </c>
      <c r="D38" s="1139" t="n"/>
      <c r="E38" s="977">
        <f>IF('General Information'!$E$62="","-",'General Information'!$E$62)</f>
        <v/>
      </c>
      <c r="F38" s="1169" t="n"/>
      <c r="G38" s="1169" t="n"/>
      <c r="H38" s="1139" t="n"/>
      <c r="I38" s="986" t="n"/>
    </row>
    <row r="39" ht="15" customHeight="1" thickBot="1"/>
    <row r="40">
      <c r="C40" s="979">
        <f> "B8 – Workforce – General characteristics - Turnover rate " &amp; template_reporting_period_display &amp; " [If applicable]"</f>
        <v/>
      </c>
      <c r="D40" s="1134" t="n"/>
      <c r="E40" s="1134" t="n"/>
      <c r="F40" s="1134" t="n"/>
      <c r="G40" s="1134" t="n"/>
      <c r="H40" s="1135" t="n"/>
    </row>
    <row r="41">
      <c r="C41" s="679" t="n">
        <v>40</v>
      </c>
      <c r="D41" s="1121" t="n"/>
      <c r="E41" s="1121" t="n"/>
      <c r="F41" s="1121" t="n"/>
      <c r="G41" s="1121" t="n"/>
      <c r="H41" s="1146" t="n"/>
    </row>
    <row r="42">
      <c r="C42" s="770" t="n">
        <v>183</v>
      </c>
      <c r="D42" s="1121" t="n"/>
      <c r="E42" s="1121" t="n"/>
      <c r="F42" s="1121" t="n"/>
      <c r="G42" s="1121" t="n"/>
      <c r="H42" s="1146" t="n"/>
    </row>
    <row r="43">
      <c r="C43" s="177" t="inlineStr">
        <is>
          <t>Number of employees who left during the reporting period</t>
        </is>
      </c>
      <c r="D43" s="969" t="n"/>
      <c r="E43" s="1150" t="n"/>
      <c r="F43" s="1150" t="n"/>
      <c r="G43" s="1150" t="n"/>
      <c r="H43" s="1151" t="n"/>
      <c r="I43" s="986">
        <f>IF(AND('General Information'!$E$62&lt;50, D43=""),"", IF(AND('General Information'!$E$62&lt;50, D43&lt;&gt;""),"OK", IF(AND('General Information'!$E$62&gt;=50, D43&lt;&gt;""),"OK", "MISSING VALUE")))</f>
        <v/>
      </c>
    </row>
    <row r="44">
      <c r="C44" s="177" t="inlineStr">
        <is>
          <t>Number of employees at the beginning of the reporting period</t>
        </is>
      </c>
      <c r="D44" s="969" t="n"/>
      <c r="E44" s="1150" t="n"/>
      <c r="F44" s="1150" t="n"/>
      <c r="G44" s="1150" t="n"/>
      <c r="H44" s="1151" t="n"/>
      <c r="I44" s="986">
        <f>IF(AND('General Information'!$E$62&lt;50, D44=""),"", IF(AND('General Information'!$E$62&lt;50, D44&lt;&gt;""),"OK", IF(AND('General Information'!$E$62&gt;=50, D44&lt;&gt;""),"OK", "MISSING VALUE")))</f>
        <v/>
      </c>
    </row>
    <row r="45">
      <c r="C45" s="177" t="inlineStr">
        <is>
          <t>Number of employees at the end of the reporting period</t>
        </is>
      </c>
      <c r="D45" s="969" t="n"/>
      <c r="E45" s="1150" t="n"/>
      <c r="F45" s="1150" t="n"/>
      <c r="G45" s="1150" t="n"/>
      <c r="H45" s="1151" t="n"/>
      <c r="I45" s="986">
        <f>IF(AND('General Information'!$E$62&lt;50, D45=""),"", IF(AND('General Information'!$E$62&lt;50, D45&lt;&gt;""),"OK", IF(AND('General Information'!$E$62&gt;=50, D45&lt;&gt;""),"OK", "MISSING VALUE")))</f>
        <v/>
      </c>
    </row>
    <row r="46" ht="15" customHeight="1" thickBot="1">
      <c r="C46" s="1039" t="inlineStr">
        <is>
          <t>Employee turnover rate [%]  in the reporting period</t>
        </is>
      </c>
      <c r="D46" s="971">
        <f>IF(AND(D43&lt;&gt;"",D44&lt;&gt;"",D45&lt;&gt;""),(D43/((D44+D45)/2)),"-")</f>
        <v/>
      </c>
      <c r="E46" s="1169" t="n"/>
      <c r="F46" s="1169" t="n"/>
      <c r="G46" s="1169" t="n"/>
      <c r="H46" s="1175" t="n"/>
    </row>
    <row r="47" ht="15" customHeight="1" thickBot="1"/>
    <row r="48" ht="15" customHeight="1" thickBot="1">
      <c r="C48" s="1147">
        <f> "B9 – Workforce – Health and safety " &amp; template_reporting_period_display &amp; " [Always to be reported]"</f>
        <v/>
      </c>
      <c r="D48" s="14" t="n"/>
      <c r="E48" s="14" t="n"/>
      <c r="F48" s="14" t="n"/>
      <c r="G48" s="14" t="n"/>
      <c r="H48" s="1148" t="n"/>
    </row>
    <row r="49">
      <c r="A49" s="625" t="inlineStr">
        <is>
          <t>41(a)</t>
        </is>
      </c>
      <c r="B49" s="1057" t="inlineStr">
        <is>
          <t>184-191</t>
        </is>
      </c>
      <c r="C49" s="313" t="inlineStr">
        <is>
          <t>Number of recordable work-related accidents in the reporting period</t>
        </is>
      </c>
      <c r="D49" s="957" t="n"/>
      <c r="E49" s="1176" t="n"/>
      <c r="F49" s="1176" t="n"/>
      <c r="G49" s="1176" t="n"/>
      <c r="H49" s="1177" t="n"/>
      <c r="I49" s="986">
        <f>IF(AND(OR('General Information'!E32="Option A (Basic Module only)", 'General Information'!E32="Option B (Basic Module and Comprehensive Module)"),NumberOfRecordableWorkRelatedAccidentsInTheReportingPeriod=""),"MISSING VALUE",IF('General Information'!E32="","","OK"))</f>
        <v/>
      </c>
    </row>
    <row r="50">
      <c r="A50" s="550" t="inlineStr">
        <is>
          <t>41(a)</t>
        </is>
      </c>
      <c r="B50" s="1057" t="inlineStr">
        <is>
          <t>184-191</t>
        </is>
      </c>
      <c r="C50" s="178" t="inlineStr">
        <is>
          <t>Number of hours worked by  one full-time employee in the reporting period</t>
        </is>
      </c>
      <c r="D50" s="1220" t="n">
        <v>2000</v>
      </c>
      <c r="E50" s="1150" t="n"/>
      <c r="F50" s="1150" t="n"/>
      <c r="G50" s="1150" t="n"/>
      <c r="H50" s="1151" t="n"/>
      <c r="I50" s="986">
        <f>IF(D50="", "MISSING VALUE", IF(D50&lt;&gt;2000, "OK", ""))</f>
        <v/>
      </c>
    </row>
    <row r="51">
      <c r="A51" s="550" t="inlineStr">
        <is>
          <t>41(a)</t>
        </is>
      </c>
      <c r="B51" s="1057" t="inlineStr">
        <is>
          <t>184-191</t>
        </is>
      </c>
      <c r="C51" s="178" t="inlineStr">
        <is>
          <t>Total number of hours worked in a year by all employees in the reporting period</t>
        </is>
      </c>
      <c r="D51" s="1221">
        <f>IF('General Information'!E62="","-",D50*'General Information'!E62)</f>
        <v/>
      </c>
      <c r="E51" s="1150" t="n"/>
      <c r="F51" s="1150" t="n"/>
      <c r="G51" s="1150" t="n"/>
      <c r="H51" s="1151" t="n"/>
      <c r="I51" s="986" t="n"/>
    </row>
    <row r="52" ht="15" customHeight="1" thickBot="1">
      <c r="A52" s="550" t="inlineStr">
        <is>
          <t>41(a)</t>
        </is>
      </c>
      <c r="B52" s="1057" t="inlineStr">
        <is>
          <t>184-191</t>
        </is>
      </c>
      <c r="C52" s="242" t="inlineStr">
        <is>
          <t xml:space="preserve">Rate of recordable work-related accidents in the reporting period </t>
        </is>
      </c>
      <c r="D52" s="1222">
        <f>IFERROR(IF(AND(D49&lt;&gt;"", D51&lt;&gt;""), ($D$49/$D$51)*200000, "-"), "-")</f>
        <v/>
      </c>
      <c r="E52" s="1153" t="n"/>
      <c r="F52" s="1153" t="n"/>
      <c r="G52" s="1153" t="n"/>
      <c r="H52" s="1154" t="n"/>
    </row>
    <row r="53" ht="15" customHeight="1" thickBot="1">
      <c r="A53" s="625" t="inlineStr">
        <is>
          <t>41(b)</t>
        </is>
      </c>
      <c r="B53" s="626" t="inlineStr">
        <is>
          <t>184-191</t>
        </is>
      </c>
      <c r="C53" s="241" t="inlineStr">
        <is>
          <t>Number of fatalities as a result of work-related injuries and work-related ill health</t>
        </is>
      </c>
      <c r="D53" s="953" t="n"/>
      <c r="E53" s="1223" t="n"/>
      <c r="F53" s="1223" t="n"/>
      <c r="G53" s="1223" t="n"/>
      <c r="H53" s="1224" t="n"/>
      <c r="I53" s="986">
        <f>IF(AND(OR('General Information'!E32="Option A (Basic Module only)", 'General Information'!E32="Option B (Basic Module and Comprehensive Module)"),NumberOfFatalitiesAsAResultOfWorkRelatedInjuriesAndWorkRelatedIllHealth=""),"MISSING VALUE",IF('General Information'!E32="","","OK"))</f>
        <v/>
      </c>
    </row>
    <row r="54" ht="15" customHeight="1" thickBot="1"/>
    <row r="55">
      <c r="C55" s="950">
        <f> "B10 – Workforce – Remuneration, collective bargaining and training " &amp; template_reporting_period_display &amp; " [Always to be reported + If applicable]"</f>
        <v/>
      </c>
      <c r="D55" s="1134" t="n"/>
      <c r="E55" s="1134" t="n"/>
      <c r="F55" s="1134" t="n"/>
      <c r="G55" s="1134" t="n"/>
      <c r="H55" s="1135" t="n"/>
    </row>
    <row r="56" ht="43.8" customHeight="1" thickBot="1">
      <c r="A56" s="625" t="inlineStr">
        <is>
          <t>42(a)</t>
        </is>
      </c>
      <c r="B56" s="625" t="inlineStr">
        <is>
          <t>192-193</t>
        </is>
      </c>
      <c r="C56" s="239" t="inlineStr">
        <is>
          <t>Employees receive pay that is equal or above applicable minimum wage determined directly by the national minimum wage law or through a collective bargaining agreement</t>
        </is>
      </c>
      <c r="D56" s="955" t="n"/>
      <c r="E56" s="1193" t="n"/>
      <c r="F56" s="1193" t="n"/>
      <c r="G56" s="1193" t="n"/>
      <c r="H56" s="1195" t="n"/>
      <c r="I56" s="986">
        <f>IF(AND(OR('General Information'!E32="Option A (Basic Module only)", 'General Information'!E32="Option B (Basic Module and Comprehensive Module)"),EmployeesReceivePayEqualOrAboveMinimumWageDeterminedByNationalLawOrCollectiveAgreement=""),"MISSING VALUE",IF('General Information'!E32="","","OK"))</f>
        <v/>
      </c>
    </row>
    <row r="57">
      <c r="A57" s="941" t="inlineStr">
        <is>
          <t>42(b)</t>
        </is>
      </c>
      <c r="B57" s="1018" t="inlineStr">
        <is>
          <t>194-201</t>
        </is>
      </c>
      <c r="C57" s="240">
        <f>"Average gross hourly pay level of male employees (amount in "&amp;template_currency&amp;")""- If applicable"</f>
        <v/>
      </c>
      <c r="D57" s="1225" t="n"/>
      <c r="E57" s="1176" t="n"/>
      <c r="F57" s="1176" t="n"/>
      <c r="G57" s="1176" t="n"/>
      <c r="H57" s="1226" t="n"/>
      <c r="I57" s="986">
        <f>IF(AND('General Information'!$E$62&lt;150, D57=""),"", IF(AND('General Information'!$E$62&lt;150, D57&lt;&gt;""),"OK", IF(AND('General Information'!$E$62&gt;=150, D57&lt;&gt;""),"OK", "MISSING VALUE")))</f>
        <v/>
      </c>
    </row>
    <row r="58" ht="26.4" customHeight="1">
      <c r="A58" s="941" t="inlineStr">
        <is>
          <t>42(b)</t>
        </is>
      </c>
      <c r="B58" s="1018" t="inlineStr">
        <is>
          <t>194-201</t>
        </is>
      </c>
      <c r="C58" s="179">
        <f>"Average gross hourly pay level of female employees (amount in " &amp; template_currency &amp; ")""- If applicable"</f>
        <v/>
      </c>
      <c r="D58" s="1227" t="n"/>
      <c r="E58" s="1150" t="n"/>
      <c r="F58" s="1150" t="n"/>
      <c r="G58" s="1150" t="n"/>
      <c r="H58" s="1151" t="n"/>
      <c r="I58" s="986">
        <f>IF(AND('General Information'!$E$62&lt;150, D58=""),"", IF(AND('General Information'!$E$62&lt;150, D58&lt;&gt;""),"OK", IF(AND('General Information'!$E$62&gt;=150, D58&lt;&gt;""),"OK", "MISSING VALUE")))</f>
        <v/>
      </c>
    </row>
    <row r="59" ht="29.4" customHeight="1" thickBot="1">
      <c r="A59" s="941" t="inlineStr">
        <is>
          <t>42(b)</t>
        </is>
      </c>
      <c r="B59" s="1018" t="inlineStr">
        <is>
          <t>194-201</t>
        </is>
      </c>
      <c r="C59" s="180" t="inlineStr">
        <is>
          <t>Percentage gap in pay between the  undertaking's female and male employees [%] - If applicable</t>
        </is>
      </c>
      <c r="D59" s="1228">
        <f>IF(AND(D57&lt;&gt;"",D58&lt;&gt;""),((D57-D58)/D57),"-")</f>
        <v/>
      </c>
      <c r="E59" s="1169" t="n"/>
      <c r="F59" s="1169" t="n"/>
      <c r="G59" s="1169" t="n"/>
      <c r="H59" s="1175" t="n"/>
    </row>
    <row r="60">
      <c r="A60" s="1229" t="inlineStr">
        <is>
          <t>42(c)</t>
        </is>
      </c>
      <c r="B60" s="508" t="inlineStr">
        <is>
          <t>202-205</t>
        </is>
      </c>
      <c r="C60" s="238" t="inlineStr">
        <is>
          <t>Number of employees covered by collective bargaining agreements</t>
        </is>
      </c>
      <c r="D60" s="1230" t="n"/>
      <c r="E60" s="1176" t="n"/>
      <c r="F60" s="1176" t="n"/>
      <c r="G60" s="1176" t="n"/>
      <c r="H60" s="1226" t="n"/>
      <c r="I60" s="986">
        <f>IF(AND(OR('General Information'!E32="Option A (Basic Module only)", 'General Information'!E32="Option B (Basic Module and Comprehensive Module)"),D60=""),"MISSING VALUE",IF('General Information'!E32="","","OK"))</f>
        <v/>
      </c>
    </row>
    <row r="61" ht="15" customHeight="1" thickBot="1">
      <c r="A61" s="250" t="n"/>
      <c r="B61" s="1126" t="n"/>
      <c r="C61" s="180" t="inlineStr">
        <is>
          <t>Percentage of employees covered by collective bargaining agreements [%]</t>
        </is>
      </c>
      <c r="D61" s="1231">
        <f>IF(D60&lt;&gt;"", IF('General Information'!E62=0, "-", D60/'General Information'!E62), "-")</f>
        <v/>
      </c>
      <c r="E61" s="1153" t="n"/>
      <c r="F61" s="1153" t="n"/>
      <c r="G61" s="1153" t="n"/>
      <c r="H61" s="1154" t="n"/>
    </row>
    <row r="62" ht="15" customHeight="1" thickBot="1"/>
    <row r="63">
      <c r="C63" s="950">
        <f> "B10 – Workforce – Remuneration, collective bargaining and training " &amp; template_reporting_period_display &amp; " [Always to be reported]"</f>
        <v/>
      </c>
      <c r="D63" s="1134" t="n"/>
      <c r="E63" s="1134" t="n"/>
      <c r="F63" s="1134" t="n"/>
      <c r="G63" s="1134" t="n"/>
      <c r="H63" s="1135" t="n"/>
    </row>
    <row r="64">
      <c r="C64" s="679" t="inlineStr">
        <is>
          <t>42(d)</t>
        </is>
      </c>
      <c r="D64" s="1121" t="n"/>
      <c r="E64" s="1121" t="n"/>
      <c r="F64" s="1121" t="n"/>
      <c r="G64" s="1121" t="n"/>
      <c r="H64" s="1146" t="n"/>
    </row>
    <row r="65">
      <c r="C65" s="181" t="inlineStr">
        <is>
          <t>Gender</t>
        </is>
      </c>
      <c r="D65" s="937" t="inlineStr">
        <is>
          <t>Number of annual training hours per employee during the reporting period</t>
        </is>
      </c>
      <c r="E65" s="1121" t="n"/>
      <c r="F65" s="1121" t="n"/>
      <c r="G65" s="1121" t="n"/>
      <c r="H65" s="251" t="n"/>
      <c r="I65" s="986" t="n"/>
    </row>
    <row r="66">
      <c r="C66" s="176" t="inlineStr">
        <is>
          <t>Male</t>
        </is>
      </c>
      <c r="D66" s="939" t="n"/>
      <c r="E66" s="1150" t="n"/>
      <c r="F66" s="1150" t="n"/>
      <c r="G66" s="1150" t="n"/>
      <c r="H66" s="1136" t="n"/>
      <c r="I66" s="891">
        <f>IF(OR('General Information'!E32="Option A (Basic Module only)", 'General Information'!E32="Option B (Basic Module and Comprehensive Module)"), IF(OR(D66&lt;&gt;"", D67&lt;&gt;"", D68&lt;&gt;"", D69&lt;&gt;""), "OK", "MISSING VALUE"), "")</f>
        <v/>
      </c>
    </row>
    <row r="67">
      <c r="C67" s="176" t="inlineStr">
        <is>
          <t>Female</t>
        </is>
      </c>
      <c r="D67" s="939" t="n"/>
      <c r="E67" s="1150" t="n"/>
      <c r="F67" s="1150" t="n"/>
      <c r="G67" s="1150" t="n"/>
      <c r="H67" s="1136" t="n"/>
      <c r="I67" s="8" t="n"/>
    </row>
    <row r="68">
      <c r="C68" s="176" t="inlineStr">
        <is>
          <t>Other</t>
        </is>
      </c>
      <c r="D68" s="939" t="n"/>
      <c r="E68" s="1150" t="n"/>
      <c r="F68" s="1150" t="n"/>
      <c r="G68" s="1150" t="n"/>
      <c r="H68" s="1136" t="n"/>
      <c r="I68" s="8" t="n"/>
    </row>
    <row r="69">
      <c r="C69" s="176" t="inlineStr">
        <is>
          <t>Not reported</t>
        </is>
      </c>
      <c r="D69" s="939" t="n"/>
      <c r="E69" s="1150" t="n"/>
      <c r="F69" s="1150" t="n"/>
      <c r="G69" s="1150" t="n"/>
      <c r="H69" s="1136" t="n"/>
      <c r="I69" s="8" t="n"/>
    </row>
    <row r="70">
      <c r="C70" s="1232" t="inlineStr">
        <is>
          <t>Average number of annual training hours per employee</t>
        </is>
      </c>
      <c r="D70" s="1121" t="n"/>
      <c r="E70" s="1121" t="n"/>
      <c r="F70" s="1121" t="n"/>
      <c r="G70" s="1121" t="n"/>
      <c r="H70" s="1146" t="n"/>
      <c r="I70" s="986" t="n"/>
    </row>
    <row r="71" ht="15" customHeight="1" thickBot="1">
      <c r="C71" s="1233">
        <f>IFERROR(
    IF(
        AND(D18&lt;&gt;"",D18&lt;&gt;0,D19&lt;&gt;"",D19&lt;&gt;0,D20&lt;&gt;"",D20&lt;&gt;0,D21&lt;&gt;"",D21&lt;&gt;0),
        AVERAGE(D66:D69),
        IF(OR(D18="", D18=0), AVERAGE(D67:D69),
        IF(OR(D19="", D19=0), AVERAGE(D66,D68,D69),
        IF(OR(D20="", D20=0), AVERAGE(D66,D67,D69),
        IF(OR(D21="", D21=0), AVERAGE(D66,D67,D68), "-"))))
    ),
"-")</f>
        <v/>
      </c>
      <c r="D71" s="12" t="n"/>
      <c r="E71" s="12" t="n"/>
      <c r="F71" s="12" t="n"/>
      <c r="G71" s="12" t="n"/>
      <c r="H71" s="1234" t="n"/>
      <c r="I71" s="986" t="n"/>
    </row>
    <row r="72" ht="15" customHeight="1" thickBot="1"/>
    <row r="73" ht="15" customHeight="1" thickBot="1">
      <c r="C73" s="925">
        <f> "C5 – Additional (general) workforce characteristics " &amp; template_reporting_period_display &amp; " [May (optional)]"</f>
        <v/>
      </c>
      <c r="D73" s="14" t="n"/>
      <c r="E73" s="14" t="n"/>
      <c r="F73" s="14" t="n"/>
      <c r="G73" s="14" t="n"/>
      <c r="H73" s="1179" t="n"/>
    </row>
    <row r="74">
      <c r="A74" s="941" t="n">
        <v>59</v>
      </c>
      <c r="B74" s="1017" t="inlineStr">
        <is>
          <t>231-233</t>
        </is>
      </c>
      <c r="C74" s="182" t="inlineStr">
        <is>
          <t xml:space="preserve">Number of male employees at management level </t>
        </is>
      </c>
      <c r="D74" s="1225" t="n"/>
      <c r="E74" s="1176" t="n"/>
      <c r="F74" s="1176" t="n"/>
      <c r="G74" s="1176" t="n"/>
      <c r="H74" s="1226" t="n"/>
      <c r="I74" s="986">
        <f>IF(D74&lt;&gt;"", "OK", "")</f>
        <v/>
      </c>
    </row>
    <row r="75">
      <c r="A75" s="941" t="n">
        <v>59</v>
      </c>
      <c r="B75" s="1017" t="inlineStr">
        <is>
          <t>231-233</t>
        </is>
      </c>
      <c r="C75" s="183" t="inlineStr">
        <is>
          <t>Number of female employees at management level</t>
        </is>
      </c>
      <c r="D75" s="1227" t="n"/>
      <c r="E75" s="1150" t="n"/>
      <c r="F75" s="1150" t="n"/>
      <c r="G75" s="1150" t="n"/>
      <c r="H75" s="1151" t="n"/>
      <c r="I75" s="986">
        <f>IF(D75&lt;&gt;"", "OK", "")</f>
        <v/>
      </c>
    </row>
    <row r="76" ht="15" customHeight="1" thickBot="1">
      <c r="A76" s="941" t="n">
        <v>59</v>
      </c>
      <c r="B76" s="1017" t="inlineStr">
        <is>
          <t>231-233</t>
        </is>
      </c>
      <c r="C76" s="180" t="inlineStr">
        <is>
          <t>Female-to-male ratio at management level for the reporting period</t>
        </is>
      </c>
      <c r="D76" s="1228">
        <f>IF(AND(D74&lt;&gt;"",D75&lt;&gt;""),$D$75/$D$74,"-")</f>
        <v/>
      </c>
      <c r="E76" s="1169" t="n"/>
      <c r="F76" s="1169" t="n"/>
      <c r="G76" s="1169" t="n"/>
      <c r="H76" s="1175" t="n"/>
    </row>
    <row r="77" ht="28.8" customHeight="1">
      <c r="A77" s="625" t="n">
        <v>60</v>
      </c>
      <c r="B77" s="1057" t="inlineStr">
        <is>
          <t>234-236</t>
        </is>
      </c>
      <c r="C77" s="184" t="inlineStr">
        <is>
          <t>Total self-employed workers without personnel that are working exclusively for the undertaking</t>
        </is>
      </c>
      <c r="D77" s="1235" t="n"/>
      <c r="E77" s="1196" t="n"/>
      <c r="F77" s="1196" t="n"/>
      <c r="G77" s="1196" t="n"/>
      <c r="H77" s="1236" t="n"/>
      <c r="I77" s="986">
        <f>IF(D77&lt;&gt;"", "OK", "")</f>
        <v/>
      </c>
    </row>
    <row r="78" ht="29.4" customHeight="1" thickBot="1">
      <c r="A78" s="625" t="n">
        <v>60</v>
      </c>
      <c r="B78" s="626" t="inlineStr">
        <is>
          <t>234-236</t>
        </is>
      </c>
      <c r="C78" s="185" t="inlineStr">
        <is>
          <t>Total temporary workers provided by undertakings primarily engaged in employment activities</t>
        </is>
      </c>
      <c r="D78" s="1237" t="n"/>
      <c r="E78" s="1153" t="n"/>
      <c r="F78" s="1153" t="n"/>
      <c r="G78" s="1153" t="n"/>
      <c r="H78" s="1154" t="n"/>
      <c r="I78" s="986">
        <f>IF(D78&lt;&gt;"", "OK", "")</f>
        <v/>
      </c>
    </row>
    <row r="79" ht="15" customHeight="1" thickBot="1"/>
    <row r="80">
      <c r="C80" s="901">
        <f> "C6 – Additional own workforce information - Human rights policies and processes " &amp; template_reporting_period_display &amp; " [Always to be reported]"</f>
        <v/>
      </c>
      <c r="D80" s="1134" t="n"/>
      <c r="E80" s="1134" t="n"/>
      <c r="F80" s="1134" t="n"/>
      <c r="G80" s="1134" t="n"/>
      <c r="H80" s="1135" t="n"/>
    </row>
    <row r="81" ht="28.8" customHeight="1">
      <c r="A81" s="625" t="inlineStr">
        <is>
          <t>61(a)</t>
        </is>
      </c>
      <c r="B81" s="1057" t="n">
        <v>237</v>
      </c>
      <c r="C81" s="186" t="inlineStr">
        <is>
          <t>Does the undertaking have a code of conduct or human rights policy for its own workforce?</t>
        </is>
      </c>
      <c r="D81" s="887" t="n"/>
      <c r="E81" s="1150" t="n"/>
      <c r="F81" s="1150" t="n"/>
      <c r="G81" s="1150" t="n"/>
      <c r="H81" s="1151" t="n"/>
      <c r="I81" s="986">
        <f>IF(AND('General Information'!$E$32="Option B (Basic Module and Comprehensive Module)",D81&lt;&gt;""),"OK",IF(AND('General Information'!$E$32="Option B (Basic Module and Comprehensive Module)",D81=""),"MISSING VALUE",IF(AND('General Information'!$E$32="Option A (Basic Module only)",D81&lt;&gt;""),"OK","")))</f>
        <v/>
      </c>
    </row>
    <row r="82">
      <c r="A82" s="550" t="inlineStr">
        <is>
          <t>61(b)</t>
        </is>
      </c>
      <c r="B82" s="1057" t="n">
        <v>237</v>
      </c>
      <c r="C82" s="149" t="inlineStr">
        <is>
          <t>If yes, does this cover:</t>
        </is>
      </c>
      <c r="D82" s="1238" t="n"/>
      <c r="E82" s="1121" t="n"/>
      <c r="F82" s="1121" t="n"/>
      <c r="G82" s="1121" t="n"/>
      <c r="H82" s="1146" t="n"/>
    </row>
    <row r="83">
      <c r="A83" s="550" t="inlineStr">
        <is>
          <t>61(b)</t>
        </is>
      </c>
      <c r="B83" s="1057" t="n">
        <v>237</v>
      </c>
      <c r="C83" s="187" t="inlineStr">
        <is>
          <t xml:space="preserve">child labour </t>
        </is>
      </c>
      <c r="D83" s="908" t="b">
        <v>0</v>
      </c>
      <c r="E83" s="1150" t="n"/>
      <c r="F83" s="1150" t="n"/>
      <c r="G83" s="1150" t="n"/>
      <c r="H83" s="1151" t="n"/>
      <c r="I83" s="89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c r="A84" s="550" t="inlineStr">
        <is>
          <t>61(b)</t>
        </is>
      </c>
      <c r="B84" s="1057" t="n">
        <v>237</v>
      </c>
      <c r="C84" s="187" t="inlineStr">
        <is>
          <t xml:space="preserve">forced labour </t>
        </is>
      </c>
      <c r="D84" s="908" t="b">
        <v>0</v>
      </c>
      <c r="E84" s="1150" t="n"/>
      <c r="F84" s="1150" t="n"/>
      <c r="G84" s="1150" t="n"/>
      <c r="H84" s="1151" t="n"/>
      <c r="I84" s="8" t="n"/>
    </row>
    <row r="85">
      <c r="A85" s="550" t="inlineStr">
        <is>
          <t>61(b)</t>
        </is>
      </c>
      <c r="B85" s="1057" t="n">
        <v>237</v>
      </c>
      <c r="C85" s="187" t="inlineStr">
        <is>
          <t>human trafficking</t>
        </is>
      </c>
      <c r="D85" s="908" t="b">
        <v>0</v>
      </c>
      <c r="E85" s="1150" t="n"/>
      <c r="F85" s="1150" t="n"/>
      <c r="G85" s="1150" t="n"/>
      <c r="H85" s="1151" t="n"/>
      <c r="I85" s="8" t="n"/>
    </row>
    <row r="86">
      <c r="A86" s="550" t="inlineStr">
        <is>
          <t>61(b)</t>
        </is>
      </c>
      <c r="B86" s="1057" t="n">
        <v>237</v>
      </c>
      <c r="C86" s="187" t="inlineStr">
        <is>
          <t xml:space="preserve">discrimination </t>
        </is>
      </c>
      <c r="D86" s="908" t="b">
        <v>0</v>
      </c>
      <c r="E86" s="1150" t="n"/>
      <c r="F86" s="1150" t="n"/>
      <c r="G86" s="1150" t="n"/>
      <c r="H86" s="1151" t="n"/>
      <c r="I86" s="8" t="n"/>
    </row>
    <row r="87">
      <c r="A87" s="550" t="inlineStr">
        <is>
          <t>61(b)</t>
        </is>
      </c>
      <c r="B87" s="1057" t="n">
        <v>237</v>
      </c>
      <c r="C87" s="188" t="inlineStr">
        <is>
          <t xml:space="preserve">accident prevention </t>
        </is>
      </c>
      <c r="D87" s="893" t="b">
        <v>0</v>
      </c>
      <c r="E87" s="1150" t="n"/>
      <c r="F87" s="1150" t="n"/>
      <c r="G87" s="1150" t="n"/>
      <c r="H87" s="1151" t="n"/>
      <c r="I87" s="8" t="n"/>
    </row>
    <row r="88">
      <c r="A88" s="550" t="inlineStr">
        <is>
          <t>61(b)</t>
        </is>
      </c>
      <c r="B88" s="1057" t="n">
        <v>237</v>
      </c>
      <c r="C88" s="189" t="inlineStr">
        <is>
          <t>other? ( if yes, specify)</t>
        </is>
      </c>
      <c r="D88" s="908" t="b">
        <v>0</v>
      </c>
      <c r="E88" s="1150" t="n"/>
      <c r="F88" s="1150" t="n"/>
      <c r="G88" s="1150" t="n"/>
      <c r="H88" s="1151" t="n"/>
      <c r="I88" s="8" t="n"/>
    </row>
    <row r="89" ht="33.6" customHeight="1">
      <c r="A89" s="550" t="inlineStr">
        <is>
          <t>61(b)</t>
        </is>
      </c>
      <c r="B89" s="1057" t="n">
        <v>237</v>
      </c>
      <c r="C89" s="490" t="inlineStr">
        <is>
          <t>Specify other types of content covered by the code of conduct or human rights policy</t>
        </is>
      </c>
      <c r="D89" s="897" t="n"/>
      <c r="E89" s="1193" t="n"/>
      <c r="F89" s="1193" t="n"/>
      <c r="G89" s="1193" t="n"/>
      <c r="H89" s="1194" t="n"/>
      <c r="I89" s="986">
        <f>IF(AND(D88=TRUE,D89&lt;&gt;""),"OK",IF(AND(D88=TRUE,D89=""),"MISSING VALUE",IF(AND(D88=FALSE,D89&lt;&gt;""),"MISSING VALUE","")))</f>
        <v/>
      </c>
    </row>
    <row r="90" ht="31.2" customHeight="1" thickBot="1">
      <c r="A90" s="552" t="inlineStr">
        <is>
          <t>61(c)</t>
        </is>
      </c>
      <c r="B90" s="626" t="n">
        <v>237</v>
      </c>
      <c r="C90" s="190" t="inlineStr">
        <is>
          <t xml:space="preserve">Does the undertaking have a complaint-handling mechanism for its own workforce? </t>
        </is>
      </c>
      <c r="D90" s="1239" t="n"/>
      <c r="E90" s="1153" t="n"/>
      <c r="F90" s="1153" t="n"/>
      <c r="G90" s="1153" t="n"/>
      <c r="H90" s="1154" t="n"/>
      <c r="I90" s="986">
        <f>IF(AND('General Information'!$E$32="Option B (Basic Module and Comprehensive Module)",D90&lt;&gt;""),"OK",IF(AND('General Information'!$E$32="Option B (Basic Module and Comprehensive Module)",D90=""),"MISSING VALUE",IF(AND('General Information'!$E$32="Option A (Basic Module only)",D90&lt;&gt;""),"OK","")))</f>
        <v/>
      </c>
    </row>
    <row r="91" ht="15" customHeight="1" thickBot="1"/>
    <row r="92">
      <c r="C92" s="901">
        <f> "C7 – Severe negative human rights incidents " &amp; template_reporting_period_display &amp; " [Always to be reported]"</f>
        <v/>
      </c>
      <c r="D92" s="1134" t="n"/>
      <c r="E92" s="1134" t="n"/>
      <c r="F92" s="1134" t="n"/>
      <c r="G92" s="1134" t="n"/>
      <c r="H92" s="1135" t="n"/>
    </row>
    <row r="93">
      <c r="A93" s="625" t="n">
        <v>62</v>
      </c>
      <c r="B93" s="1057" t="n">
        <v>238</v>
      </c>
      <c r="C93" s="191" t="inlineStr">
        <is>
          <t>Does the undertaking have confirmed incidents in its own workforce?</t>
        </is>
      </c>
      <c r="D93" s="646" t="n"/>
      <c r="E93" s="1150" t="n"/>
      <c r="F93" s="1150" t="n"/>
      <c r="G93" s="1150" t="n"/>
      <c r="H93" s="1136" t="n"/>
      <c r="I93" s="986">
        <f>IF(AND('General Information'!$E$32="Option B (Basic Module and Comprehensive Module)",D93&lt;&gt;""),"OK",IF(AND('General Information'!$E$32="Option B (Basic Module and Comprehensive Module)",D93=""),"MISSING VALUE",IF(AND('General Information'!$E$32="Option A (Basic Module only)",D93&lt;&gt;""),"OK","")))</f>
        <v/>
      </c>
    </row>
    <row r="94">
      <c r="A94" s="625" t="inlineStr">
        <is>
          <t>62(a)</t>
        </is>
      </c>
      <c r="B94" s="1057" t="n">
        <v>238</v>
      </c>
      <c r="C94" s="191" t="inlineStr">
        <is>
          <t>If yes, are incidents related to:</t>
        </is>
      </c>
      <c r="D94" s="1238" t="n"/>
      <c r="E94" s="1121" t="n"/>
      <c r="F94" s="1121" t="n"/>
      <c r="G94" s="1121" t="n"/>
      <c r="H94" s="1146" t="n"/>
    </row>
    <row r="95">
      <c r="A95" s="625" t="inlineStr">
        <is>
          <t>62(a)</t>
        </is>
      </c>
      <c r="B95" s="1057" t="n">
        <v>238</v>
      </c>
      <c r="C95" s="189" t="inlineStr">
        <is>
          <t xml:space="preserve">child labour </t>
        </is>
      </c>
      <c r="D95" s="892" t="b">
        <v>0</v>
      </c>
      <c r="E95" s="1150" t="n"/>
      <c r="F95" s="1150" t="n"/>
      <c r="G95" s="1150" t="n"/>
      <c r="H95" s="1136" t="n"/>
      <c r="I95" s="89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c r="A96" s="625" t="inlineStr">
        <is>
          <t>62(a)</t>
        </is>
      </c>
      <c r="B96" s="1057" t="n">
        <v>238</v>
      </c>
      <c r="C96" s="189" t="inlineStr">
        <is>
          <t xml:space="preserve">forced labour </t>
        </is>
      </c>
      <c r="D96" s="892" t="b">
        <v>0</v>
      </c>
      <c r="E96" s="1150" t="n"/>
      <c r="F96" s="1150" t="n"/>
      <c r="G96" s="1150" t="n"/>
      <c r="H96" s="1136" t="n"/>
      <c r="I96" s="8" t="n"/>
    </row>
    <row r="97">
      <c r="A97" s="625" t="inlineStr">
        <is>
          <t>62(a)</t>
        </is>
      </c>
      <c r="B97" s="1057" t="n">
        <v>238</v>
      </c>
      <c r="C97" s="189" t="inlineStr">
        <is>
          <t>human trafficking</t>
        </is>
      </c>
      <c r="D97" s="892" t="b">
        <v>0</v>
      </c>
      <c r="E97" s="1150" t="n"/>
      <c r="F97" s="1150" t="n"/>
      <c r="G97" s="1150" t="n"/>
      <c r="H97" s="1136" t="n"/>
      <c r="I97" s="8" t="n"/>
    </row>
    <row r="98">
      <c r="A98" s="625" t="inlineStr">
        <is>
          <t>62(a)</t>
        </is>
      </c>
      <c r="B98" s="1057" t="n">
        <v>238</v>
      </c>
      <c r="C98" s="189" t="inlineStr">
        <is>
          <t xml:space="preserve">discrimination </t>
        </is>
      </c>
      <c r="D98" s="892" t="b">
        <v>0</v>
      </c>
      <c r="E98" s="1150" t="n"/>
      <c r="F98" s="1150" t="n"/>
      <c r="G98" s="1150" t="n"/>
      <c r="H98" s="1136" t="n"/>
      <c r="I98" s="8" t="n"/>
    </row>
    <row r="99">
      <c r="A99" s="625" t="inlineStr">
        <is>
          <t>62(a)</t>
        </is>
      </c>
      <c r="B99" s="1057" t="n">
        <v>238</v>
      </c>
      <c r="C99" s="189" t="inlineStr">
        <is>
          <t>other? ( if yes, specify)</t>
        </is>
      </c>
      <c r="D99" s="892" t="b">
        <v>0</v>
      </c>
      <c r="E99" s="1150" t="n"/>
      <c r="F99" s="1150" t="n"/>
      <c r="G99" s="1150" t="n"/>
      <c r="H99" s="1136" t="n"/>
      <c r="I99" s="8" t="n"/>
    </row>
    <row r="100">
      <c r="A100" s="625" t="inlineStr">
        <is>
          <t>62(a)</t>
        </is>
      </c>
      <c r="B100" s="1057" t="n">
        <v>238</v>
      </c>
      <c r="C100" s="490" t="inlineStr">
        <is>
          <t>Specify other human rights related to the confirmed incidents</t>
        </is>
      </c>
      <c r="D100" s="894" t="n"/>
      <c r="E100" s="1150" t="n"/>
      <c r="F100" s="1150" t="n"/>
      <c r="G100" s="1150" t="n"/>
      <c r="H100" s="1136" t="n"/>
      <c r="I100" s="986">
        <f>IF(AND(D99=TRUE,D100&lt;&gt;""),"OK",IF(AND(D99=TRUE,D100=""),"MISSING VALUE",IF(AND(D99=FALSE,D100&lt;&gt;""),"MISSING VALUE","")))</f>
        <v/>
      </c>
    </row>
    <row r="101">
      <c r="A101" s="307" t="inlineStr">
        <is>
          <t>62(b)</t>
        </is>
      </c>
      <c r="B101" s="1057" t="n">
        <v>238</v>
      </c>
      <c r="C101" s="490" t="inlineStr">
        <is>
          <t>Description of actions taken to address the confirmed incidents. - May (optional)</t>
        </is>
      </c>
      <c r="D101" s="1240" t="n"/>
      <c r="E101" s="1150" t="n"/>
      <c r="F101" s="1150" t="n"/>
      <c r="G101" s="1150" t="n"/>
      <c r="H101" s="1151" t="n"/>
      <c r="I101" s="986">
        <f>IF(D101&lt;&gt;"","OK","")</f>
        <v/>
      </c>
    </row>
    <row r="102" ht="28.8" customHeight="1">
      <c r="A102" s="625" t="inlineStr">
        <is>
          <t>62(c)</t>
        </is>
      </c>
      <c r="B102" s="1057" t="n">
        <v>238</v>
      </c>
      <c r="C102" s="149" t="inlineStr">
        <is>
          <t>Is the undertaking aware of any confirmed incidents involving workers in the value chain, affected communities, consumers and end-users?</t>
        </is>
      </c>
      <c r="D102" s="646" t="n"/>
      <c r="E102" s="1150" t="n"/>
      <c r="F102" s="1150" t="n"/>
      <c r="G102" s="1150" t="n"/>
      <c r="H102" s="1136" t="n"/>
      <c r="I102" s="986">
        <f>IF(AND('General Information'!$E$32="Option B (Basic Module and Comprehensive Module)",D102&lt;&gt;""),"OK",IF(AND('General Information'!$E$32="Option B (Basic Module and Comprehensive Module)",D102=""),"MISSING VALUE",IF(AND('General Information'!$E$32="Option A (Basic Module only)",D102&lt;&gt;""),"OK","")))</f>
        <v/>
      </c>
    </row>
    <row r="103" ht="29.4" customHeight="1" thickBot="1">
      <c r="A103" s="625" t="inlineStr">
        <is>
          <t>62(c)</t>
        </is>
      </c>
      <c r="B103" s="626" t="n">
        <v>238</v>
      </c>
      <c r="C103" s="284" t="inlineStr">
        <is>
          <t>Specification of any confirmed incident involving workers in the value chain, affected communities, consumers and end-users</t>
        </is>
      </c>
      <c r="D103" s="889" t="n"/>
      <c r="E103" s="1153" t="n"/>
      <c r="F103" s="1153" t="n"/>
      <c r="G103" s="1153" t="n"/>
      <c r="H103" s="1154" t="n"/>
      <c r="I103" s="986">
        <f>IF(AND(D102="YES",D103&lt;&gt;""),"OK",IF(AND(D102="YES",D103=""),"MISSING VALUE",IF(AND(D102="NO",D103&lt;&gt;""),"MISSING VALUE","")))</f>
        <v/>
      </c>
    </row>
    <row r="106" ht="15" customHeight="1" thickBot="1"/>
    <row r="107">
      <c r="C107" s="1165">
        <f>+ "Disclosure of any other social and/or entity specific social disclosures " &amp; template_reporting_period_display &amp; " [May (optional)] "</f>
        <v/>
      </c>
      <c r="D107" s="14" t="n"/>
      <c r="E107" s="14" t="n"/>
      <c r="F107" s="14" t="n"/>
      <c r="G107" s="14" t="n"/>
      <c r="H107" s="1148" t="n"/>
    </row>
    <row r="108">
      <c r="C108" s="834" t="n">
        <v>10</v>
      </c>
      <c r="D108" s="1130" t="n"/>
      <c r="E108" s="1130" t="n"/>
      <c r="F108" s="1130" t="n"/>
      <c r="G108" s="1130" t="n"/>
      <c r="H108" s="1166" t="n"/>
    </row>
    <row r="109" ht="15" customHeight="1" thickBot="1">
      <c r="C109" s="1241" t="n"/>
      <c r="D109" s="1153" t="n"/>
      <c r="E109" s="1153" t="n"/>
      <c r="F109" s="1153" t="n"/>
      <c r="G109" s="1153" t="n"/>
      <c r="H109" s="1154" t="n"/>
      <c r="I109" s="986">
        <f>IF(C109&lt;&gt;"", "OK", "")</f>
        <v/>
      </c>
    </row>
  </sheetData>
  <sheetProtection selectLockedCells="0" selectUnlockedCells="0" algorithmName="SHA-512" sheet="1" objects="0" insertRows="0" insertHyperlinks="1" autoFilter="1" scenarios="0" formatColumns="0" deleteColumns="1" insertColumns="1" pivotTables="1" deleteRows="1" formatCells="1" saltValue="dkX77T9koJTEnijc6/kOeQ==" formatRows="0" sort="1" spinCount="100000" hashValue="LQBUG7vh2PbzjmFnOgC9NFl5q3up2Y7wXEm2WPmIrbmABZ7PY75aACIxUXpbozNgZOVQk1A2ZWjzfi9aiRgfjA=="/>
  <mergeCells count="114">
    <mergeCell ref="C25:H25"/>
    <mergeCell ref="D18:G18"/>
    <mergeCell ref="C55:H55"/>
    <mergeCell ref="D81:H81"/>
    <mergeCell ref="D90:H90"/>
    <mergeCell ref="F2:H2"/>
    <mergeCell ref="D99:H99"/>
    <mergeCell ref="C14:G14"/>
    <mergeCell ref="E32:H32"/>
    <mergeCell ref="E37:H37"/>
    <mergeCell ref="D52:H52"/>
    <mergeCell ref="D101:H101"/>
    <mergeCell ref="D20:G20"/>
    <mergeCell ref="D76:H76"/>
    <mergeCell ref="C48:H48"/>
    <mergeCell ref="D66:H66"/>
    <mergeCell ref="D22:G22"/>
    <mergeCell ref="D75:H75"/>
    <mergeCell ref="D53:H53"/>
    <mergeCell ref="C27:D27"/>
    <mergeCell ref="D21:G21"/>
    <mergeCell ref="C36:D36"/>
    <mergeCell ref="D102:H102"/>
    <mergeCell ref="C7:G7"/>
    <mergeCell ref="C24:H24"/>
    <mergeCell ref="C107:H107"/>
    <mergeCell ref="E34:H34"/>
    <mergeCell ref="C28:D28"/>
    <mergeCell ref="C73:H73"/>
    <mergeCell ref="D94:H94"/>
    <mergeCell ref="C26:H26"/>
    <mergeCell ref="E27:H27"/>
    <mergeCell ref="E36:H36"/>
    <mergeCell ref="C63:H63"/>
    <mergeCell ref="C41:H41"/>
    <mergeCell ref="C30:D30"/>
    <mergeCell ref="D65:H65"/>
    <mergeCell ref="D96:H96"/>
    <mergeCell ref="D57:H57"/>
    <mergeCell ref="B60:B61"/>
    <mergeCell ref="D49:H49"/>
    <mergeCell ref="D19:G19"/>
    <mergeCell ref="D43:H43"/>
    <mergeCell ref="E38:H38"/>
    <mergeCell ref="I95:I99"/>
    <mergeCell ref="D11:G11"/>
    <mergeCell ref="D93:H93"/>
    <mergeCell ref="C92:H92"/>
    <mergeCell ref="D74:H74"/>
    <mergeCell ref="D68:H68"/>
    <mergeCell ref="D83:H83"/>
    <mergeCell ref="D67:H67"/>
    <mergeCell ref="C64:H64"/>
    <mergeCell ref="D85:H85"/>
    <mergeCell ref="F3:H3"/>
    <mergeCell ref="D60:H60"/>
    <mergeCell ref="C34:D34"/>
    <mergeCell ref="D69:H69"/>
    <mergeCell ref="D9:G9"/>
    <mergeCell ref="C40:H40"/>
    <mergeCell ref="D46:H46"/>
    <mergeCell ref="C2:E2"/>
    <mergeCell ref="C71:H71"/>
    <mergeCell ref="C29:D29"/>
    <mergeCell ref="D95:H95"/>
    <mergeCell ref="C16:G16"/>
    <mergeCell ref="D10:G10"/>
    <mergeCell ref="C31:D31"/>
    <mergeCell ref="D97:H97"/>
    <mergeCell ref="D87:H87"/>
    <mergeCell ref="I83:I88"/>
    <mergeCell ref="E29:H29"/>
    <mergeCell ref="D58:H58"/>
    <mergeCell ref="C108:H108"/>
    <mergeCell ref="D17:G17"/>
    <mergeCell ref="C32:D32"/>
    <mergeCell ref="E31:H31"/>
    <mergeCell ref="C38:D38"/>
    <mergeCell ref="D82:H82"/>
    <mergeCell ref="D50:H50"/>
    <mergeCell ref="D44:H44"/>
    <mergeCell ref="D59:H59"/>
    <mergeCell ref="C109:H109"/>
    <mergeCell ref="C6:G6"/>
    <mergeCell ref="D12:G12"/>
    <mergeCell ref="C33:D33"/>
    <mergeCell ref="A60:A61"/>
    <mergeCell ref="C15:G15"/>
    <mergeCell ref="D100:H100"/>
    <mergeCell ref="C80:H80"/>
    <mergeCell ref="D84:H84"/>
    <mergeCell ref="C35:D35"/>
    <mergeCell ref="D45:H45"/>
    <mergeCell ref="I66:I69"/>
    <mergeCell ref="D77:H77"/>
    <mergeCell ref="D86:H86"/>
    <mergeCell ref="C70:H70"/>
    <mergeCell ref="D61:H61"/>
    <mergeCell ref="E33:H33"/>
    <mergeCell ref="D103:H103"/>
    <mergeCell ref="E35:H35"/>
    <mergeCell ref="D78:H78"/>
    <mergeCell ref="C3:E3"/>
    <mergeCell ref="C8:G8"/>
    <mergeCell ref="D56:H56"/>
    <mergeCell ref="E28:H28"/>
    <mergeCell ref="H18:H21"/>
    <mergeCell ref="C42:H42"/>
    <mergeCell ref="C37:D37"/>
    <mergeCell ref="E30:H30"/>
    <mergeCell ref="D89:H89"/>
    <mergeCell ref="D51:H51"/>
    <mergeCell ref="D98:H98"/>
    <mergeCell ref="D88:H88"/>
  </mergeCells>
  <conditionalFormatting sqref="D89">
    <cfRule type="expression" priority="25" dxfId="95">
      <formula>$D$88=TRUE</formula>
    </cfRule>
  </conditionalFormatting>
  <conditionalFormatting sqref="D100:D101">
    <cfRule type="expression" priority="14" dxfId="95">
      <formula>$D$99=TRUE</formula>
    </cfRule>
  </conditionalFormatting>
  <conditionalFormatting sqref="D103">
    <cfRule type="expression" priority="13" dxfId="95">
      <formula>$D$102="YES"</formula>
    </cfRule>
  </conditionalFormatting>
  <conditionalFormatting sqref="D83:H88">
    <cfRule type="expression" priority="30" dxfId="95">
      <formula>$D$81="YES"</formula>
    </cfRule>
  </conditionalFormatting>
  <conditionalFormatting sqref="D95:H99">
    <cfRule type="expression" priority="19" dxfId="95">
      <formula>$D$93="YES"</formula>
    </cfRule>
  </conditionalFormatting>
  <conditionalFormatting sqref="D101:H101">
    <cfRule type="expression" priority="6" dxfId="95">
      <formula>$D$93="YES"</formula>
    </cfRule>
  </conditionalFormatting>
  <conditionalFormatting sqref="E28:H37">
    <cfRule type="expression" priority="56" dxfId="95">
      <formula>$C28&lt;&gt;""</formula>
    </cfRule>
  </conditionalFormatting>
  <conditionalFormatting sqref="E29:H37">
    <cfRule type="expression" priority="57" dxfId="154">
      <formula>$D29=""</formula>
    </cfRule>
  </conditionalFormatting>
  <conditionalFormatting sqref="H10:H11">
    <cfRule type="expression" priority="67" dxfId="4">
      <formula>$H10="MISSING VALUE"</formula>
    </cfRule>
    <cfRule type="expression" priority="68" dxfId="83">
      <formula>$H10="OK"</formula>
    </cfRule>
  </conditionalFormatting>
  <conditionalFormatting sqref="H12">
    <cfRule type="expression" priority="69" dxfId="83">
      <formula>$H$12="OK"</formula>
    </cfRule>
    <cfRule type="expression" priority="70" dxfId="4">
      <formula>$H$12="VALUE INCONSISTENCY"</formula>
    </cfRule>
  </conditionalFormatting>
  <conditionalFormatting sqref="H18:H21">
    <cfRule type="expression" priority="62" dxfId="4">
      <formula>$H$18="MISSING VALUE"</formula>
    </cfRule>
    <cfRule type="expression" priority="63" dxfId="83">
      <formula>$H$18="OK"</formula>
    </cfRule>
  </conditionalFormatting>
  <conditionalFormatting sqref="H22">
    <cfRule type="expression" priority="64" dxfId="4">
      <formula>$H$22="VALUE INCONSISTENCY"</formula>
    </cfRule>
    <cfRule type="expression" priority="65" dxfId="4">
      <formula>$H$22="MISSING VALUE"</formula>
    </cfRule>
    <cfRule type="expression" priority="66" dxfId="83">
      <formula>$H$22="OK"</formula>
    </cfRule>
  </conditionalFormatting>
  <conditionalFormatting sqref="I28:I37">
    <cfRule type="expression" priority="1" dxfId="4">
      <formula>$I28="VALUE INCONSISTENCY"</formula>
    </cfRule>
    <cfRule type="expression" priority="60" dxfId="83">
      <formula>$I28="OK"</formula>
    </cfRule>
    <cfRule type="expression" priority="61" dxfId="4">
      <formula>$I28="MISSING VALUE"</formula>
    </cfRule>
  </conditionalFormatting>
  <conditionalFormatting sqref="I38">
    <cfRule type="expression" priority="58" dxfId="83">
      <formula>$I$38="OK"</formula>
    </cfRule>
    <cfRule type="expression" priority="59" dxfId="4">
      <formula>$I$38="VALUE INCONSISTENCY"</formula>
    </cfRule>
  </conditionalFormatting>
  <conditionalFormatting sqref="I43:I45">
    <cfRule type="expression" priority="54" dxfId="4">
      <formula>$I43="MISSING VALUE"</formula>
    </cfRule>
    <cfRule type="expression" priority="55" dxfId="83">
      <formula>$I43="OK"</formula>
    </cfRule>
  </conditionalFormatting>
  <conditionalFormatting sqref="I49:I50">
    <cfRule type="expression" priority="51" dxfId="4">
      <formula>$I49="MISSING VALUE"</formula>
    </cfRule>
    <cfRule type="expression" priority="52" dxfId="83">
      <formula>$I49="OK"</formula>
    </cfRule>
  </conditionalFormatting>
  <conditionalFormatting sqref="I51">
    <cfRule type="expression" priority="47" dxfId="83">
      <formula>$I$51="OK"</formula>
    </cfRule>
    <cfRule type="expression" priority="48" dxfId="4">
      <formula>$I$51="MISSING VALUE"</formula>
    </cfRule>
  </conditionalFormatting>
  <conditionalFormatting sqref="I53">
    <cfRule type="expression" priority="49" dxfId="4">
      <formula>$I$53="MISSING VALUE"</formula>
    </cfRule>
    <cfRule type="expression" priority="50" dxfId="83">
      <formula>$I$53="OK"</formula>
    </cfRule>
  </conditionalFormatting>
  <conditionalFormatting sqref="I56">
    <cfRule type="expression" priority="41" dxfId="4">
      <formula>$I$56="MISSING VALUE"</formula>
    </cfRule>
    <cfRule type="expression" priority="42" dxfId="83">
      <formula>$I$56="OK"</formula>
    </cfRule>
  </conditionalFormatting>
  <conditionalFormatting sqref="I57:I58">
    <cfRule type="expression" priority="45" dxfId="83">
      <formula>$I57="OK"</formula>
    </cfRule>
    <cfRule type="expression" priority="46" dxfId="4">
      <formula>$I57="MISSING VALUE"</formula>
    </cfRule>
  </conditionalFormatting>
  <conditionalFormatting sqref="I60">
    <cfRule type="expression" priority="43" dxfId="83">
      <formula>$I$60="OK"</formula>
    </cfRule>
    <cfRule type="expression" priority="44" dxfId="4">
      <formula>$I$60="MISSING VALUE"</formula>
    </cfRule>
  </conditionalFormatting>
  <conditionalFormatting sqref="I65:I66 I70">
    <cfRule type="expression" priority="38" dxfId="83">
      <formula>$I65="OK"</formula>
    </cfRule>
    <cfRule type="expression" priority="39" dxfId="4">
      <formula>$I65="MISSING VALUE"</formula>
    </cfRule>
  </conditionalFormatting>
  <conditionalFormatting sqref="I74">
    <cfRule type="expression" priority="37" dxfId="83">
      <formula>$I$74="OK"</formula>
    </cfRule>
  </conditionalFormatting>
  <conditionalFormatting sqref="I75">
    <cfRule type="expression" priority="36" dxfId="83">
      <formula>$I$75="OK"</formula>
    </cfRule>
  </conditionalFormatting>
  <conditionalFormatting sqref="I77">
    <cfRule type="expression" priority="35" dxfId="83">
      <formula>$I$77="OK"</formula>
    </cfRule>
  </conditionalFormatting>
  <conditionalFormatting sqref="I78">
    <cfRule type="expression" priority="34" dxfId="83">
      <formula>$I$78="OK"</formula>
    </cfRule>
  </conditionalFormatting>
  <conditionalFormatting sqref="I81">
    <cfRule type="expression" priority="26" dxfId="4">
      <formula>$I$81="MISSING VALUE"</formula>
    </cfRule>
    <cfRule type="expression" priority="27" dxfId="83">
      <formula>$I$81="OK"</formula>
    </cfRule>
  </conditionalFormatting>
  <conditionalFormatting sqref="I83:I88">
    <cfRule type="expression" priority="3" dxfId="4">
      <formula>$I$83="VALUE INCONSISTENCY"</formula>
    </cfRule>
    <cfRule type="expression" priority="21" dxfId="4">
      <formula>$I$83="MISSING VALUE"</formula>
    </cfRule>
    <cfRule type="expression" priority="22" dxfId="83">
      <formula>$I$83="OK"</formula>
    </cfRule>
  </conditionalFormatting>
  <conditionalFormatting sqref="I89">
    <cfRule type="expression" priority="28" dxfId="83">
      <formula>$I$89="OK"</formula>
    </cfRule>
    <cfRule type="expression" priority="29" dxfId="4">
      <formula>$I$89="MISSING VALUE"</formula>
    </cfRule>
  </conditionalFormatting>
  <conditionalFormatting sqref="I90">
    <cfRule type="expression" priority="23" dxfId="4">
      <formula>$I$90="MISSING VALUE"</formula>
    </cfRule>
    <cfRule type="expression" priority="24" dxfId="83">
      <formula>$I$90="OK"</formula>
    </cfRule>
  </conditionalFormatting>
  <conditionalFormatting sqref="I93">
    <cfRule type="expression" priority="11" dxfId="83">
      <formula>$I$93="OK"</formula>
    </cfRule>
    <cfRule type="expression" priority="12" dxfId="4">
      <formula>$I$93="MISSING VALUE"</formula>
    </cfRule>
  </conditionalFormatting>
  <conditionalFormatting sqref="I95:I99">
    <cfRule type="expression" priority="2" dxfId="4">
      <formula>$I$95="VALUE INCONSISTENCY"</formula>
    </cfRule>
    <cfRule type="expression" priority="9" dxfId="83">
      <formula>$I$95="OK"</formula>
    </cfRule>
    <cfRule type="expression" priority="10" dxfId="4">
      <formula>$I$95="MISSING VALUE"</formula>
    </cfRule>
  </conditionalFormatting>
  <conditionalFormatting sqref="I100">
    <cfRule type="expression" priority="17" dxfId="83">
      <formula>$I$100="OK"</formula>
    </cfRule>
    <cfRule type="expression" priority="18" dxfId="4">
      <formula>$I$100="MISSING VALUE"</formula>
    </cfRule>
  </conditionalFormatting>
  <conditionalFormatting sqref="I101">
    <cfRule type="expression" priority="5" dxfId="83">
      <formula>$I$101="OK"</formula>
    </cfRule>
  </conditionalFormatting>
  <conditionalFormatting sqref="I102">
    <cfRule type="expression" priority="7" dxfId="4">
      <formula>$I$102="MISSING VALUE"</formula>
    </cfRule>
    <cfRule type="expression" priority="8" dxfId="83">
      <formula>$I$102="OK"</formula>
    </cfRule>
  </conditionalFormatting>
  <conditionalFormatting sqref="I103">
    <cfRule type="expression" priority="15" dxfId="4">
      <formula>$I$103="MISSING VALUE"</formula>
    </cfRule>
    <cfRule type="expression" priority="16" dxfId="83">
      <formula>$I$103="OK"</formula>
    </cfRule>
  </conditionalFormatting>
  <conditionalFormatting sqref="I109">
    <cfRule type="expression" priority="4" dxfId="83">
      <formula>$I$109="OK"</formula>
    </cfRule>
  </conditionalFormatting>
  <dataValidations count="33">
    <dataValidation sqref="D10:G10" showDropDown="0" showInputMessage="1" showErrorMessage="1" allowBlank="1" type="custom" operator="lessThanOrEqual">
      <formula1>IF(D12="-", 0, D12) &gt;= D10</formula1>
    </dataValidation>
    <dataValidation sqref="D20:G20" showDropDown="0" showInputMessage="1" showErrorMessage="1" allowBlank="0" promptTitle="Warning" prompt="Please make sure that the total number of employees is the same as the one provided in the &quot;General Information&quot; sheet cell E55_x000a__x000a_" type="custom" operator="equal">
      <formula1>IF(D22="-", 0, D22)&gt;=D18+D19+D20+D21</formula1>
    </dataValidation>
    <dataValidation sqref="D19:G19" showDropDown="0" showInputMessage="1" showErrorMessage="1" allowBlank="0" promptTitle="Warning" prompt="Please make sure that the total number of employees is the same as the one provided in the &quot;General Information&quot; sheet cell E55_x000a__x000a_" type="custom" operator="equal">
      <formula1>IF(D22="-", 0, D22)&gt;=D18+D19+D20+D21</formula1>
    </dataValidation>
    <dataValidation sqref="D18:G18" showDropDown="0" showInputMessage="1" showErrorMessage="1" allowBlank="0" promptTitle="Warning" prompt="Please make sure that the total number of employees is the same as the one provided in the &quot;General Information&quot; sheet cell E55_x000a__x000a_" type="custom" operator="equal">
      <formula1>IF(D22="-", 0, D22)&gt;=D18+D19+D20+D21</formula1>
    </dataValidation>
    <dataValidation sqref="D21:G21" showDropDown="0" showInputMessage="1" showErrorMessage="1" allowBlank="0" promptTitle="Warning" prompt="Please make sure that the total number of employees is the same as the one provided in the &quot;General Information&quot; sheet cell E55_x000a__x000a_" type="custom" operator="equal">
      <formula1>IF(D22="-", 0, D22)&gt;=D18+D19+D20+D21</formula1>
    </dataValidation>
    <dataValidation sqref="C28:D37" showDropDown="0" showInputMessage="1" showErrorMessage="1" allowBlank="1" type="list">
      <formula1>enum_ListCountriesName</formula1>
    </dataValidation>
    <dataValidation sqref="D46:H46" showDropDown="0" showInputMessage="1" showErrorMessage="1" allowBlank="0" type="custom">
      <formula1>IF(AND(D43&lt;&gt;"",D44&lt;&gt;"",D45&lt;&gt;""),(D43/((D44+D45)/2)),"-")</formula1>
    </dataValidation>
    <dataValidation sqref="C46" showDropDown="0" showInputMessage="1" showErrorMessage="1" allowBlank="1" promptTitle="Employee turnover rate [%]" prompt="(number of employees who left during the reporting year / average number of employees during the reporting year) * 100"/>
    <dataValidation sqref="D43:H44" showDropDown="0" showInputMessage="1" showErrorMessage="1" allowBlank="1" promptTitle="Warning (if applicable)" prompt="This disclosure is applicable only if the undertaking employs 50 or more employees." type="decimal" operator="equal">
      <formula1>D43</formula1>
    </dataValidation>
    <dataValidation sqref="D50:H50" showDropDown="0" showInputMessage="1" showErrorMessage="1" allowBlank="1" promptTitle="Warning" prompt="The undertaking can modify the value in this cell as 2,000 hours is based on the assumption that one full-time worker works 2,000 hours per year. This figure may vary by country or sector, depending on national rules or collective bargaining agreements." type="decimal" operator="equal">
      <formula1>D50</formula1>
    </dataValidation>
    <dataValidation sqref="C52" showDropDown="0" showInputMessage="1" showErrorMessage="1" allowBlank="1" promptTitle="Rate of work-related accidents" prompt="(number of recordable work-related accidents in the reporting year / total number of hours worked in a year by all employees) * 200000"/>
    <dataValidation sqref="D49:H49 D51:H53 D66:H69" showDropDown="0" showInputMessage="1" showErrorMessage="1" allowBlank="1" type="decimal" operator="equal">
      <formula1>D49</formula1>
    </dataValidation>
    <dataValidation sqref="D57:H58" showDropDown="0" showInputMessage="1" showErrorMessage="1" allowBlank="1" promptTitle="Warning" prompt="The undertaking may omit this disclosure when its headcount is below 150 employees." type="decimal" operator="equal">
      <formula1>D57</formula1>
    </dataValidation>
    <dataValidation sqref="C61" showDropDown="0" showInputMessage="1" showErrorMessage="1" allowBlank="1" promptTitle="Rate of covered employees [%]" prompt="(number of employees covered by collective bargaining agreements / total number of employees) * 100"/>
    <dataValidation sqref="C59" showDropDown="0" showInputMessage="1" showErrorMessage="1" allowBlank="1" promptTitle="Percentage gap in pay  [%]" prompt="((average gross hourly pay level of male employees - average gross hourly pay level of female employees) / average gross hourly pay level of male employeees) * 100"/>
    <dataValidation sqref="D56:H56 D81:H81 D90:H90 D93:H93 D102:H102" showDropDown="0" showInputMessage="1" showErrorMessage="1" allowBlank="1" type="list">
      <formula1>enum_ListYesNo</formula1>
    </dataValidation>
    <dataValidation sqref="D74:H75 D77:H78" showDropDown="0" showInputMessage="1" showErrorMessage="1" allowBlank="1" promptTitle="Warning (may disclosure)" prompt=" If the undertaking employs 50 or more employees, it may disclose this data." type="decimal" operator="equal">
      <formula1>D74</formula1>
    </dataValidation>
    <dataValidation sqref="C76" showDropDown="0" showInputMessage="1" showErrorMessage="1" allowBlank="1" promptTitle="Management female-to-male ratio" prompt="number of female employees at management level / number of male employees at management level"/>
    <dataValidation sqref="D76:H76" showDropDown="0" showInputMessage="1" showErrorMessage="1" allowBlank="0" type="custom">
      <formula1>IF(AND(D74&lt;&gt;"",D75&lt;&gt;""),$D$75/$D$74,"-")</formula1>
    </dataValidation>
    <dataValidation sqref="D88:H88" showDropDown="0" showInputMessage="1" showErrorMessage="1" allowBlank="0" promptTitle="Warning" prompt="If &quot;Other&quot; is selected, please specify it in the row below" type="custom">
      <formula1>OR(D88=TRUE,D88=FALSE)</formula1>
    </dataValidation>
    <dataValidation sqref="D84:H86" showDropDown="0" showInputMessage="1" showErrorMessage="1" allowBlank="0" type="custom">
      <formula1>OR(D84=FALSE,D84=TRUE)</formula1>
    </dataValidation>
    <dataValidation sqref="D83:H83 D87:H87 D95:H98" showDropDown="0" showInputMessage="1" showErrorMessage="1" allowBlank="0" type="custom">
      <formula1>OR(D83=TRUE,D83=FALSE)</formula1>
    </dataValidation>
    <dataValidation sqref="D99:H99" showDropDown="0" showInputMessage="1" showErrorMessage="1" allowBlank="0" promptTitle="Warning" prompt="If &quot;Other&quot; is selected, please specify it in the row below" type="custom">
      <formula1>OR(D99=FALSE,D99=TRUE)</formula1>
    </dataValidation>
    <dataValidation sqref="E28:H28" showDropDown="0" showInputMessage="1" showErrorMessage="1" allowBlank="0" promptTitle="Warning" prompt="Please make sure that the total number of employees is the same as the one provided in the &quot;General Information&quot; sheet cell E55_x000a_" type="custom">
      <formula1>IF(E38="-", 0, E38)&gt;=E28+E29+E30+E31+E32+E33+E34+E35+E36+E37</formula1>
    </dataValidation>
    <dataValidation sqref="E29:H29" showDropDown="0" showInputMessage="1" showErrorMessage="1" allowBlank="0" type="custom">
      <formula1>IF(E38="-", 0, E38)&gt;=E28+E29+E30+E31+E32+E33+E34+E35+E36+E37</formula1>
    </dataValidation>
    <dataValidation sqref="E30:H30" showDropDown="0" showInputMessage="1" showErrorMessage="1" allowBlank="0" type="custom">
      <formula1>IF(E38="-", 0, E38)&gt;=E28+E29+E30+E31+E32+E33+E34+E35+E36+E37</formula1>
    </dataValidation>
    <dataValidation sqref="E31:H31" showDropDown="0" showInputMessage="1" showErrorMessage="1" allowBlank="0" type="custom">
      <formula1>IF(E38="-", 0, E38)&gt;=E28+E29+E30+E31+E32+E33+E34+E35+E36+E37</formula1>
    </dataValidation>
    <dataValidation sqref="E32:H32" showDropDown="0" showInputMessage="1" showErrorMessage="1" allowBlank="0" type="custom">
      <formula1>IF(E38="-", 0, E38)&gt;=E28+E29+E30+E31+E32+E33+E34+E35+E36+E37</formula1>
    </dataValidation>
    <dataValidation sqref="E33:H33" showDropDown="0" showInputMessage="1" showErrorMessage="1" allowBlank="0" type="custom">
      <formula1>IF(E38="-", 0, E38)&gt;=E28+E29+E30+E31+E32+E33+E34+E35+E36+E37</formula1>
    </dataValidation>
    <dataValidation sqref="E34:H34" showDropDown="0" showInputMessage="1" showErrorMessage="1" allowBlank="0" type="custom">
      <formula1>IF(E38="-", 0, E38)&gt;=E28+E29+E30+E31+E32+E33+E34+E35+E36+E37</formula1>
    </dataValidation>
    <dataValidation sqref="E35:H35" showDropDown="0" showInputMessage="1" showErrorMessage="1" allowBlank="0" type="custom">
      <formula1>IF(E38="-", 0, E38)&gt;=E28+E29+E30+E31+E32+E33+E34+E35+E36+E37</formula1>
    </dataValidation>
    <dataValidation sqref="E36:H36" showDropDown="0" showInputMessage="1" showErrorMessage="1" allowBlank="0" type="custom">
      <formula1>IF(E38="-", 0, E38)&gt;=E28+E29+E30+E31+E32+E33+E34+E35+E36+E37</formula1>
    </dataValidation>
    <dataValidation sqref="E37:H37" showDropDown="0" showInputMessage="1" showErrorMessage="1" allowBlank="0" type="custom">
      <formula1>IF(E38="-", 0, E38)&gt;=E28+E29+E30+E31+E32+E33+E34+E35+E36+E37</formula1>
    </dataValidation>
  </dataValidations>
  <hyperlinks>
    <hyperlink xmlns:r="http://schemas.openxmlformats.org/officeDocument/2006/relationships" ref="C7" location="id-89" r:id="rId1"/>
    <hyperlink xmlns:r="http://schemas.openxmlformats.org/officeDocument/2006/relationships" ref="C8" location="id-355" r:id="rId2"/>
    <hyperlink xmlns:r="http://schemas.openxmlformats.org/officeDocument/2006/relationships" ref="C15" location="id-90" r:id="rId3"/>
    <hyperlink xmlns:r="http://schemas.openxmlformats.org/officeDocument/2006/relationships" ref="C16" location="id-355" r:id="rId4"/>
    <hyperlink xmlns:r="http://schemas.openxmlformats.org/officeDocument/2006/relationships" ref="C25" location="id-91" display="https://xbrl.efrag.org/e-esrs/2024-12-17-efrag-vsme.xhtml - id-91" r:id="rId5"/>
    <hyperlink xmlns:r="http://schemas.openxmlformats.org/officeDocument/2006/relationships" ref="C26" location="id-355" r:id="rId6"/>
    <hyperlink xmlns:r="http://schemas.openxmlformats.org/officeDocument/2006/relationships" ref="C41" location="id-92" display="https://xbrl.efrag.org/e-esrs/2024-12-17-efrag-vsme.xhtml - id-92" r:id="rId7"/>
    <hyperlink xmlns:r="http://schemas.openxmlformats.org/officeDocument/2006/relationships" ref="C42" location="id-363" display="https://xbrl.efrag.org/e-esrs/2024-12-17-efrag-vsme.xhtml - id-363" r:id="rId8"/>
    <hyperlink xmlns:r="http://schemas.openxmlformats.org/officeDocument/2006/relationships" ref="A49" location="id-94" r:id="rId9"/>
    <hyperlink xmlns:r="http://schemas.openxmlformats.org/officeDocument/2006/relationships" ref="B49" location="id-364" r:id="rId10"/>
    <hyperlink xmlns:r="http://schemas.openxmlformats.org/officeDocument/2006/relationships" ref="A50" location="id-94" r:id="rId11"/>
    <hyperlink xmlns:r="http://schemas.openxmlformats.org/officeDocument/2006/relationships" ref="B50" location="id-364" r:id="rId12"/>
    <hyperlink xmlns:r="http://schemas.openxmlformats.org/officeDocument/2006/relationships" ref="A51" location="id-94" r:id="rId13"/>
    <hyperlink xmlns:r="http://schemas.openxmlformats.org/officeDocument/2006/relationships" ref="B51" location="id-364" r:id="rId14"/>
    <hyperlink xmlns:r="http://schemas.openxmlformats.org/officeDocument/2006/relationships" ref="A52" location="id-94" r:id="rId15"/>
    <hyperlink xmlns:r="http://schemas.openxmlformats.org/officeDocument/2006/relationships" ref="B52" location="id-364" r:id="rId16"/>
    <hyperlink xmlns:r="http://schemas.openxmlformats.org/officeDocument/2006/relationships" ref="A53" location="id-95" r:id="rId17"/>
    <hyperlink xmlns:r="http://schemas.openxmlformats.org/officeDocument/2006/relationships" ref="B53" location="id-364" r:id="rId18"/>
    <hyperlink xmlns:r="http://schemas.openxmlformats.org/officeDocument/2006/relationships" ref="A56" location="id-97" r:id="rId19"/>
    <hyperlink xmlns:r="http://schemas.openxmlformats.org/officeDocument/2006/relationships" ref="B56" location="id-372" r:id="rId20"/>
    <hyperlink xmlns:r="http://schemas.openxmlformats.org/officeDocument/2006/relationships" ref="A57" location="id-98" r:id="rId21"/>
    <hyperlink xmlns:r="http://schemas.openxmlformats.org/officeDocument/2006/relationships" ref="B57" location="id-374" r:id="rId22"/>
    <hyperlink xmlns:r="http://schemas.openxmlformats.org/officeDocument/2006/relationships" ref="A58" location="id-98" r:id="rId23"/>
    <hyperlink xmlns:r="http://schemas.openxmlformats.org/officeDocument/2006/relationships" ref="B58" location="id-374" r:id="rId24"/>
    <hyperlink xmlns:r="http://schemas.openxmlformats.org/officeDocument/2006/relationships" ref="A59" location="id-98" r:id="rId25"/>
    <hyperlink xmlns:r="http://schemas.openxmlformats.org/officeDocument/2006/relationships" ref="B59" location="id-374" r:id="rId26"/>
    <hyperlink xmlns:r="http://schemas.openxmlformats.org/officeDocument/2006/relationships" ref="A60" location="id-99" r:id="rId27"/>
    <hyperlink xmlns:r="http://schemas.openxmlformats.org/officeDocument/2006/relationships" ref="B60" location="id-386" r:id="rId28"/>
    <hyperlink xmlns:r="http://schemas.openxmlformats.org/officeDocument/2006/relationships" ref="C64" location="id-100" r:id="rId29"/>
    <hyperlink xmlns:r="http://schemas.openxmlformats.org/officeDocument/2006/relationships" ref="A74" location="id-130" display="https://xbrl.efrag.org/e-esrs/2024-12-17-efrag-vsme.xhtml - id-130" r:id="rId30"/>
    <hyperlink xmlns:r="http://schemas.openxmlformats.org/officeDocument/2006/relationships" ref="B74" location="id-415" r:id="rId31"/>
    <hyperlink xmlns:r="http://schemas.openxmlformats.org/officeDocument/2006/relationships" ref="A75" location="id-130" display="https://xbrl.efrag.org/e-esrs/2024-12-17-efrag-vsme.xhtml - id-130" r:id="rId32"/>
    <hyperlink xmlns:r="http://schemas.openxmlformats.org/officeDocument/2006/relationships" ref="B75" location="id-415" r:id="rId33"/>
    <hyperlink xmlns:r="http://schemas.openxmlformats.org/officeDocument/2006/relationships" ref="A76" location="id-130" display="https://xbrl.efrag.org/e-esrs/2024-12-17-efrag-vsme.xhtml - id-130" r:id="rId34"/>
    <hyperlink xmlns:r="http://schemas.openxmlformats.org/officeDocument/2006/relationships" ref="B76" location="id-415" r:id="rId35"/>
    <hyperlink xmlns:r="http://schemas.openxmlformats.org/officeDocument/2006/relationships" ref="A77" location="id-131" display="https://xbrl.efrag.org/e-esrs/2024-12-17-efrag-vsme.xhtml - id-131" r:id="rId36"/>
    <hyperlink xmlns:r="http://schemas.openxmlformats.org/officeDocument/2006/relationships" ref="B77" location="id-418" r:id="rId37"/>
    <hyperlink xmlns:r="http://schemas.openxmlformats.org/officeDocument/2006/relationships" ref="A78" location="id-131" display="https://xbrl.efrag.org/e-esrs/2024-12-17-efrag-vsme.xhtml - id-131" r:id="rId38"/>
    <hyperlink xmlns:r="http://schemas.openxmlformats.org/officeDocument/2006/relationships" ref="B78" location="id-418" r:id="rId39"/>
    <hyperlink xmlns:r="http://schemas.openxmlformats.org/officeDocument/2006/relationships" ref="A81" location="id-133" r:id="rId40"/>
    <hyperlink xmlns:r="http://schemas.openxmlformats.org/officeDocument/2006/relationships" ref="B81" location="id-421" display="https://xbrl.efrag.org/e-esrs/2024-12-17-efrag-vsme.xhtml - id-421" r:id="rId41"/>
    <hyperlink xmlns:r="http://schemas.openxmlformats.org/officeDocument/2006/relationships" ref="A82" location="id-134" r:id="rId42"/>
    <hyperlink xmlns:r="http://schemas.openxmlformats.org/officeDocument/2006/relationships" ref="B82" location="id-421" display="https://xbrl.efrag.org/e-esrs/2024-12-17-efrag-vsme.xhtml - id-421" r:id="rId43"/>
    <hyperlink xmlns:r="http://schemas.openxmlformats.org/officeDocument/2006/relationships" ref="A83" location="id-134" r:id="rId44"/>
    <hyperlink xmlns:r="http://schemas.openxmlformats.org/officeDocument/2006/relationships" ref="B83" location="id-421" display="https://xbrl.efrag.org/e-esrs/2024-12-17-efrag-vsme.xhtml - id-421" r:id="rId45"/>
    <hyperlink xmlns:r="http://schemas.openxmlformats.org/officeDocument/2006/relationships" ref="A84" location="id-134" r:id="rId46"/>
    <hyperlink xmlns:r="http://schemas.openxmlformats.org/officeDocument/2006/relationships" ref="B84" location="id-421" display="https://xbrl.efrag.org/e-esrs/2024-12-17-efrag-vsme.xhtml - id-421" r:id="rId47"/>
    <hyperlink xmlns:r="http://schemas.openxmlformats.org/officeDocument/2006/relationships" ref="A85" location="id-134" r:id="rId48"/>
    <hyperlink xmlns:r="http://schemas.openxmlformats.org/officeDocument/2006/relationships" ref="B85" location="id-421" display="https://xbrl.efrag.org/e-esrs/2024-12-17-efrag-vsme.xhtml - id-421" r:id="rId49"/>
    <hyperlink xmlns:r="http://schemas.openxmlformats.org/officeDocument/2006/relationships" ref="A86" location="id-134" r:id="rId50"/>
    <hyperlink xmlns:r="http://schemas.openxmlformats.org/officeDocument/2006/relationships" ref="B86" location="id-421" display="https://xbrl.efrag.org/e-esrs/2024-12-17-efrag-vsme.xhtml - id-421" r:id="rId51"/>
    <hyperlink xmlns:r="http://schemas.openxmlformats.org/officeDocument/2006/relationships" ref="A87" location="id-134" r:id="rId52"/>
    <hyperlink xmlns:r="http://schemas.openxmlformats.org/officeDocument/2006/relationships" ref="B87" location="id-421" display="https://xbrl.efrag.org/e-esrs/2024-12-17-efrag-vsme.xhtml - id-421" r:id="rId53"/>
    <hyperlink xmlns:r="http://schemas.openxmlformats.org/officeDocument/2006/relationships" ref="A88" location="id-134" r:id="rId54"/>
    <hyperlink xmlns:r="http://schemas.openxmlformats.org/officeDocument/2006/relationships" ref="B88" location="id-421" display="https://xbrl.efrag.org/e-esrs/2024-12-17-efrag-vsme.xhtml - id-421" r:id="rId55"/>
    <hyperlink xmlns:r="http://schemas.openxmlformats.org/officeDocument/2006/relationships" ref="A89" location="id-134" r:id="rId56"/>
    <hyperlink xmlns:r="http://schemas.openxmlformats.org/officeDocument/2006/relationships" ref="B89" location="id-421" display="https://xbrl.efrag.org/e-esrs/2024-12-17-efrag-vsme.xhtml - id-421" r:id="rId57"/>
    <hyperlink xmlns:r="http://schemas.openxmlformats.org/officeDocument/2006/relationships" ref="A90" location="id-141" r:id="rId58"/>
    <hyperlink xmlns:r="http://schemas.openxmlformats.org/officeDocument/2006/relationships" ref="B90" location="id-421" display="https://xbrl.efrag.org/e-esrs/2024-12-17-efrag-vsme.xhtml - id-421" r:id="rId59"/>
    <hyperlink xmlns:r="http://schemas.openxmlformats.org/officeDocument/2006/relationships" ref="A93" location="id-142" display="https://xbrl.efrag.org/e-esrs/2024-12-17-efrag-vsme.xhtml - id-142" r:id="rId60"/>
    <hyperlink xmlns:r="http://schemas.openxmlformats.org/officeDocument/2006/relationships" ref="B93" location="id-422" display="https://xbrl.efrag.org/e-esrs/2024-12-17-efrag-vsme.xhtml - id-422" r:id="rId61"/>
    <hyperlink xmlns:r="http://schemas.openxmlformats.org/officeDocument/2006/relationships" ref="A94" location="id-144" display="62(a)(i)" r:id="rId62"/>
    <hyperlink xmlns:r="http://schemas.openxmlformats.org/officeDocument/2006/relationships" ref="B94" location="id-422" display="https://xbrl.efrag.org/e-esrs/2024-12-17-efrag-vsme.xhtml - id-422" r:id="rId63"/>
    <hyperlink xmlns:r="http://schemas.openxmlformats.org/officeDocument/2006/relationships" ref="A95" location="id-144" display="62(a)(i)" r:id="rId64"/>
    <hyperlink xmlns:r="http://schemas.openxmlformats.org/officeDocument/2006/relationships" ref="B95" location="id-422" display="https://xbrl.efrag.org/e-esrs/2024-12-17-efrag-vsme.xhtml - id-422" r:id="rId65"/>
    <hyperlink xmlns:r="http://schemas.openxmlformats.org/officeDocument/2006/relationships" ref="A96" location="id-144" display="62(a)(i)" r:id="rId66"/>
    <hyperlink xmlns:r="http://schemas.openxmlformats.org/officeDocument/2006/relationships" ref="B96" location="id-422" display="https://xbrl.efrag.org/e-esrs/2024-12-17-efrag-vsme.xhtml - id-422" r:id="rId67"/>
    <hyperlink xmlns:r="http://schemas.openxmlformats.org/officeDocument/2006/relationships" ref="A97" location="id-144" display="62(a)(i)" r:id="rId68"/>
    <hyperlink xmlns:r="http://schemas.openxmlformats.org/officeDocument/2006/relationships" ref="B97" location="id-422" display="https://xbrl.efrag.org/e-esrs/2024-12-17-efrag-vsme.xhtml - id-422" r:id="rId69"/>
    <hyperlink xmlns:r="http://schemas.openxmlformats.org/officeDocument/2006/relationships" ref="A98" location="id-144" display="62(a)(i)" r:id="rId70"/>
    <hyperlink xmlns:r="http://schemas.openxmlformats.org/officeDocument/2006/relationships" ref="B98" location="id-422" display="https://xbrl.efrag.org/e-esrs/2024-12-17-efrag-vsme.xhtml - id-422" r:id="rId71"/>
    <hyperlink xmlns:r="http://schemas.openxmlformats.org/officeDocument/2006/relationships" ref="A99" location="id-144" display="62(a)(i)" r:id="rId72"/>
    <hyperlink xmlns:r="http://schemas.openxmlformats.org/officeDocument/2006/relationships" ref="B99" location="id-422" display="https://xbrl.efrag.org/e-esrs/2024-12-17-efrag-vsme.xhtml - id-422" r:id="rId73"/>
    <hyperlink xmlns:r="http://schemas.openxmlformats.org/officeDocument/2006/relationships" ref="A100" location="id-144" display="62(a)(i)" r:id="rId74"/>
    <hyperlink xmlns:r="http://schemas.openxmlformats.org/officeDocument/2006/relationships" ref="B100" location="id-422" display="https://xbrl.efrag.org/e-esrs/2024-12-17-efrag-vsme.xhtml - id-422" r:id="rId75"/>
    <hyperlink xmlns:r="http://schemas.openxmlformats.org/officeDocument/2006/relationships" ref="A101" location="id-149" r:id="rId76"/>
    <hyperlink xmlns:r="http://schemas.openxmlformats.org/officeDocument/2006/relationships" ref="B101" location="id-422" display="https://xbrl.efrag.org/e-esrs/2024-12-17-efrag-vsme.xhtml - id-422" r:id="rId77"/>
    <hyperlink xmlns:r="http://schemas.openxmlformats.org/officeDocument/2006/relationships" ref="A102" location="id-150" r:id="rId78"/>
    <hyperlink xmlns:r="http://schemas.openxmlformats.org/officeDocument/2006/relationships" ref="B102" location="id-422" display="https://xbrl.efrag.org/e-esrs/2024-12-17-efrag-vsme.xhtml - id-422" r:id="rId79"/>
    <hyperlink xmlns:r="http://schemas.openxmlformats.org/officeDocument/2006/relationships" ref="A103" location="id-150" r:id="rId80"/>
    <hyperlink xmlns:r="http://schemas.openxmlformats.org/officeDocument/2006/relationships" ref="B103" location="id-422" display="https://xbrl.efrag.org/e-esrs/2024-12-17-efrag-vsme.xhtml - id-422" r:id="rId81"/>
    <hyperlink xmlns:r="http://schemas.openxmlformats.org/officeDocument/2006/relationships" ref="C108" location="id-30" display="https://xbrl.efrag.org/e-esrs/2024-12-17-efrag-vsme.xhtml - id-30" r:id="rId82"/>
  </hyperlinks>
  <pageMargins left="0.7" right="0.7" top="0.75" bottom="0.75" header="0.3" footer="0.3"/>
</worksheet>
</file>

<file path=xl/worksheets/sheet6.xml><?xml version="1.0" encoding="utf-8"?>
<worksheet xmlns="http://schemas.openxmlformats.org/spreadsheetml/2006/main">
  <sheetPr codeName="Sheet5">
    <outlinePr summaryBelow="1" summaryRight="1"/>
    <pageSetUpPr/>
  </sheetPr>
  <dimension ref="A1:I218"/>
  <sheetViews>
    <sheetView zoomScaleNormal="100" workbookViewId="0">
      <selection activeCell="A1" sqref="A1"/>
    </sheetView>
  </sheetViews>
  <sheetFormatPr baseColWidth="8" defaultRowHeight="14.4" outlineLevelCol="0"/>
  <cols>
    <col width="10" bestFit="1" customWidth="1" min="1" max="2"/>
    <col width="33.5546875" customWidth="1" min="3" max="3"/>
    <col width="14.44140625" customWidth="1" min="5" max="5"/>
    <col width="24.33203125" customWidth="1" min="7" max="7"/>
    <col width="38.44140625" customWidth="1" min="8" max="8"/>
    <col width="15.5546875" customWidth="1" style="986" min="9" max="9"/>
    <col width="16.44140625" customWidth="1" style="10" min="10" max="10"/>
    <col width="8.5546875" customWidth="1" style="10" min="11" max="17"/>
    <col width="8.6640625" customWidth="1" style="10" min="18" max="78"/>
  </cols>
  <sheetData>
    <row r="1" ht="43.8" customHeight="1" thickBot="1">
      <c r="A1" s="311" t="inlineStr">
        <is>
          <t>Paragraph Reference</t>
        </is>
      </c>
      <c r="B1" s="311" t="inlineStr">
        <is>
          <t>Paragraph Guidance Reference</t>
        </is>
      </c>
      <c r="C1" s="10" t="n"/>
      <c r="D1" s="10" t="n"/>
      <c r="E1" s="10" t="n"/>
      <c r="F1" s="10" t="n"/>
      <c r="G1" s="10" t="n"/>
      <c r="H1" s="10" t="n"/>
    </row>
    <row r="2">
      <c r="A2" s="10" t="n"/>
      <c r="B2" s="10" t="n"/>
      <c r="C2" s="835">
        <f> "B11 – Convictions and fines for corruption and bribery "&amp; template_reporting_period_display &amp; " [If applicable]"</f>
        <v/>
      </c>
      <c r="D2" s="1134" t="n"/>
      <c r="E2" s="1134" t="n"/>
      <c r="F2" s="1134" t="n"/>
      <c r="G2" s="1134" t="n"/>
      <c r="H2" s="1141" t="n"/>
    </row>
    <row r="3">
      <c r="A3" s="10" t="n"/>
      <c r="B3" s="10" t="n"/>
      <c r="C3" s="679" t="n">
        <v>43</v>
      </c>
      <c r="D3" s="1121" t="n"/>
      <c r="E3" s="1121" t="n"/>
      <c r="F3" s="1121" t="n"/>
      <c r="G3" s="1121" t="n"/>
      <c r="H3" s="1146" t="n"/>
    </row>
    <row r="4">
      <c r="A4" s="10" t="n"/>
      <c r="B4" s="10" t="n"/>
      <c r="C4" s="1242" t="inlineStr">
        <is>
          <t>206-209</t>
        </is>
      </c>
      <c r="D4" s="1130" t="n"/>
      <c r="E4" s="1130" t="n"/>
      <c r="F4" s="1130" t="n"/>
      <c r="G4" s="1130" t="n"/>
      <c r="H4" s="1166" t="n"/>
    </row>
    <row r="5" customFormat="1" s="10">
      <c r="C5" s="1041" t="inlineStr">
        <is>
          <t>Has the undertaking incurred in convictions and fines in the reporting period?</t>
        </is>
      </c>
      <c r="D5" s="1121" t="n"/>
      <c r="E5" s="1121" t="n"/>
      <c r="F5" s="1121" t="n"/>
      <c r="G5" s="251" t="n"/>
      <c r="H5" s="192" t="b">
        <v>0</v>
      </c>
      <c r="I5" s="986" t="n"/>
    </row>
    <row r="6" ht="21.6" customFormat="1" customHeight="1" s="10">
      <c r="C6" s="1243" t="inlineStr">
        <is>
          <t>Total number of convictions  for the violation of anti-corruption and anti-bribery laws</t>
        </is>
      </c>
      <c r="D6" s="1126" t="n"/>
      <c r="E6" s="1126" t="n"/>
      <c r="F6" s="1126" t="n"/>
      <c r="G6" s="250" t="n"/>
      <c r="H6" s="345" t="n"/>
      <c r="I6" s="986">
        <f>IF(AND($H$5=TRUE,H6&lt;&gt;""),"OK",IF(AND($H$5=TRUE,H6=""),"MISSING VALUE",""))</f>
        <v/>
      </c>
    </row>
    <row r="7" ht="15" customFormat="1" customHeight="1" s="10" thickBot="1">
      <c r="C7" s="1244">
        <f>"Total amount of fines for the violation of anti-corruption and anti_x0002_bribery laws (monetary amount) in " &amp;  template_currency</f>
        <v/>
      </c>
      <c r="D7" s="1169" t="n"/>
      <c r="E7" s="1169" t="n"/>
      <c r="F7" s="1169" t="n"/>
      <c r="G7" s="1139" t="n"/>
      <c r="H7" s="346" t="n"/>
      <c r="I7" s="986">
        <f>IF(AND($H$5=TRUE,H7&lt;&gt;""),"OK",IF(AND($H$5=TRUE,H7=""),"MISSING VALUE",""))</f>
        <v/>
      </c>
    </row>
    <row r="8" ht="15" customFormat="1" customHeight="1" s="10" thickBot="1">
      <c r="I8" s="986" t="n"/>
    </row>
    <row r="9" customFormat="1" s="10">
      <c r="C9" s="836">
        <f> "C8 – Revenues from certain sectors " &amp; template_reporting_period_display &amp; " [If applicable]"</f>
        <v/>
      </c>
      <c r="D9" s="14" t="n"/>
      <c r="E9" s="14" t="n"/>
      <c r="F9" s="14" t="n"/>
      <c r="G9" s="14" t="n"/>
      <c r="H9" s="1148" t="n"/>
      <c r="I9" s="986" t="n"/>
    </row>
    <row r="10" ht="28.2" customHeight="1">
      <c r="A10" s="10" t="n"/>
      <c r="B10" s="10" t="n"/>
      <c r="C10" s="1041" t="inlineStr">
        <is>
          <t>Is the undertaking deriving revenues from one of the activities listed below?</t>
        </is>
      </c>
      <c r="D10" s="1121" t="n"/>
      <c r="E10" s="1121" t="n"/>
      <c r="F10" s="1121" t="n"/>
      <c r="G10" s="251" t="n"/>
      <c r="H10" s="193" t="b">
        <v>0</v>
      </c>
    </row>
    <row r="11">
      <c r="A11" s="10" t="n"/>
      <c r="B11" s="10" t="n"/>
      <c r="C11" s="1023" t="n"/>
      <c r="D11" s="1121" t="n"/>
      <c r="E11" s="1121" t="n"/>
      <c r="F11" s="1121" t="n"/>
      <c r="G11" s="251" t="n"/>
      <c r="H11" s="56">
        <f> "Monetary amount in " &amp; template_currency</f>
        <v/>
      </c>
    </row>
    <row r="12" ht="32.4" customFormat="1" customHeight="1" s="10">
      <c r="A12" s="625" t="inlineStr">
        <is>
          <t>63(a)</t>
        </is>
      </c>
      <c r="B12" s="552" t="inlineStr">
        <is>
          <t>239-241</t>
        </is>
      </c>
      <c r="C12" s="490" t="inlineStr">
        <is>
          <t>Revenue derived from controversial weapons (anti-personnel mines, cluster munitions, chemical weapons and biological weapons)</t>
        </is>
      </c>
      <c r="D12" s="1121" t="n"/>
      <c r="E12" s="1121" t="n"/>
      <c r="F12" s="1121" t="n"/>
      <c r="G12" s="251" t="n"/>
      <c r="H12" s="341" t="n"/>
      <c r="I12" s="1043">
        <f>IF(AND(H10=FALSE,COUNTA(H12:H16)=0, H18=""),
    "",
    IF(AND(OR(COUNTA(H12:H16)&gt;0, H18&lt;&gt;""), SUM(H12:H16, H18)&lt;='General Information'!E61),
        "OK",
        IF(AND(H10=TRUE, COUNTA(H12:H16)=0, H18=""),
            "MISSING VALUE",
            "VALUE INCONSISTENCY"
        )
    )
)</f>
        <v/>
      </c>
    </row>
    <row r="13" ht="15" customFormat="1" customHeight="1" s="10" thickBot="1">
      <c r="A13" s="625" t="inlineStr">
        <is>
          <t>63(b)</t>
        </is>
      </c>
      <c r="B13" s="552" t="inlineStr">
        <is>
          <t>239-241</t>
        </is>
      </c>
      <c r="C13" s="749" t="inlineStr">
        <is>
          <t>Revenue derived from cultivation and production of tobacco</t>
        </is>
      </c>
      <c r="D13" s="1130" t="n"/>
      <c r="E13" s="1130" t="n"/>
      <c r="F13" s="1130" t="n"/>
      <c r="G13" s="1131" t="n"/>
      <c r="H13" s="342" t="n"/>
    </row>
    <row r="14" customFormat="1" s="10">
      <c r="A14" s="308" t="inlineStr">
        <is>
          <t>63(c)</t>
        </is>
      </c>
      <c r="B14" s="552" t="inlineStr">
        <is>
          <t>239-241</t>
        </is>
      </c>
      <c r="C14" s="1044" t="inlineStr">
        <is>
          <t>Revenue derived from coal</t>
        </is>
      </c>
      <c r="D14" s="1134" t="n"/>
      <c r="E14" s="1134" t="n"/>
      <c r="F14" s="1134" t="n"/>
      <c r="G14" s="1135" t="n"/>
      <c r="H14" s="343" t="n"/>
    </row>
    <row r="15" customFormat="1" s="10">
      <c r="A15" s="308" t="inlineStr">
        <is>
          <t>63(c)</t>
        </is>
      </c>
      <c r="B15" s="552" t="inlineStr">
        <is>
          <t>239-241</t>
        </is>
      </c>
      <c r="C15" s="490" t="inlineStr">
        <is>
          <t>Revenue derived from oil</t>
        </is>
      </c>
      <c r="D15" s="1121" t="n"/>
      <c r="E15" s="1121" t="n"/>
      <c r="F15" s="1121" t="n"/>
      <c r="G15" s="251" t="n"/>
      <c r="H15" s="341" t="n"/>
    </row>
    <row r="16" customFormat="1" s="10">
      <c r="A16" s="308" t="inlineStr">
        <is>
          <t>63(c)</t>
        </is>
      </c>
      <c r="B16" s="552" t="inlineStr">
        <is>
          <t>239-241</t>
        </is>
      </c>
      <c r="C16" s="490" t="inlineStr">
        <is>
          <t>Revenue derived from gas</t>
        </is>
      </c>
      <c r="D16" s="1121" t="n"/>
      <c r="E16" s="1121" t="n"/>
      <c r="F16" s="1121" t="n"/>
      <c r="G16" s="251" t="n"/>
      <c r="H16" s="341" t="n"/>
    </row>
    <row r="17" ht="60.6" customFormat="1" customHeight="1" s="10" thickBot="1">
      <c r="A17" s="308" t="inlineStr">
        <is>
          <t>63(c)</t>
        </is>
      </c>
      <c r="B17" s="552" t="inlineStr">
        <is>
          <t>239-241</t>
        </is>
      </c>
      <c r="C17" s="1039" t="inlineStr">
        <is>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is>
      </c>
      <c r="D17" s="1169" t="n"/>
      <c r="E17" s="1169" t="n"/>
      <c r="F17" s="1169" t="n"/>
      <c r="G17" s="1139" t="n"/>
      <c r="H17" s="336">
        <f>IF(COUNTA(H14:H16)=0, "-", SUM(H14:H16))</f>
        <v/>
      </c>
    </row>
    <row r="18" ht="15" customFormat="1" customHeight="1" s="10" thickBot="1">
      <c r="A18" s="625" t="inlineStr">
        <is>
          <t>63(d)</t>
        </is>
      </c>
      <c r="B18" s="552" t="inlineStr">
        <is>
          <t>239-241</t>
        </is>
      </c>
      <c r="C18" s="877" t="inlineStr">
        <is>
          <t>Revenue derived from chemicals production</t>
        </is>
      </c>
      <c r="D18" s="12" t="n"/>
      <c r="E18" s="12" t="n"/>
      <c r="F18" s="12" t="n"/>
      <c r="G18" s="1152" t="n"/>
      <c r="H18" s="344" t="n"/>
    </row>
    <row r="19" ht="15" customFormat="1" customHeight="1" s="10" thickBot="1">
      <c r="I19" s="986" t="n"/>
    </row>
    <row r="20" customFormat="1" s="10">
      <c r="B20" s="290" t="n"/>
      <c r="C20" s="836">
        <f> "C8 – Exclusion from EU reference benchmarks " &amp; template_reporting_period_display &amp; " [Always to be reported]"</f>
        <v/>
      </c>
      <c r="D20" s="14" t="n"/>
      <c r="E20" s="14" t="n"/>
      <c r="F20" s="14" t="n"/>
      <c r="G20" s="14" t="n"/>
      <c r="H20" s="1148" t="n"/>
      <c r="I20" s="986" t="n"/>
    </row>
    <row r="21" customFormat="1" s="10">
      <c r="B21" s="291" t="n"/>
      <c r="C21" s="1245" t="inlineStr">
        <is>
          <t>Undertakings are excluded from the EU Paris-aligned Benchmarks if they  derive:</t>
        </is>
      </c>
      <c r="D21" s="1121" t="n"/>
      <c r="E21" s="1121" t="n"/>
      <c r="F21" s="1121" t="n"/>
      <c r="G21" s="1121" t="n"/>
      <c r="H21" s="1146" t="n"/>
      <c r="I21" s="986" t="n"/>
    </row>
    <row r="22" ht="30" customFormat="1" customHeight="1" s="10">
      <c r="A22" s="625" t="n">
        <v>64</v>
      </c>
      <c r="B22" s="625" t="inlineStr">
        <is>
          <t>241(a)</t>
        </is>
      </c>
      <c r="C22" s="1026" t="inlineStr">
        <is>
          <t>1% or more of their revenues from exploration, mining, extraction, distribution or refining of hard coal and lignite</t>
        </is>
      </c>
      <c r="G22" s="1123" t="n"/>
      <c r="H22" s="194" t="b">
        <v>0</v>
      </c>
      <c r="I22" s="891">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
      </c>
    </row>
    <row r="23" customFormat="1" s="10">
      <c r="A23" s="625" t="n">
        <v>64</v>
      </c>
      <c r="B23" s="625" t="inlineStr">
        <is>
          <t>241(b)</t>
        </is>
      </c>
      <c r="C23" s="1028" t="inlineStr">
        <is>
          <t>10% or more of their revenues from the exploration, extraction, distribution or refining of oil fuels</t>
        </is>
      </c>
      <c r="D23" s="1130" t="n"/>
      <c r="E23" s="1130" t="n"/>
      <c r="F23" s="1130" t="n"/>
      <c r="G23" s="1131" t="n"/>
      <c r="H23" s="195" t="b">
        <v>0</v>
      </c>
      <c r="I23" s="8" t="n"/>
    </row>
    <row r="24" ht="32.4" customFormat="1" customHeight="1" s="10">
      <c r="A24" s="625" t="n">
        <v>64</v>
      </c>
      <c r="B24" s="625" t="inlineStr">
        <is>
          <t>241(c)</t>
        </is>
      </c>
      <c r="C24" s="1030" t="inlineStr">
        <is>
          <t>50% or more of their revenues from the exploration, extraction, manufacturing or distribution of gaseous fuels</t>
        </is>
      </c>
      <c r="D24" s="1121" t="n"/>
      <c r="E24" s="1121" t="n"/>
      <c r="F24" s="1121" t="n"/>
      <c r="G24" s="251" t="n"/>
      <c r="H24" s="195" t="b">
        <v>0</v>
      </c>
      <c r="I24" s="8" t="n"/>
    </row>
    <row r="25" ht="31.2" customFormat="1" customHeight="1" s="10" thickBot="1">
      <c r="A25" s="625" t="n">
        <v>64</v>
      </c>
      <c r="B25" s="625" t="inlineStr">
        <is>
          <t>241(d)</t>
        </is>
      </c>
      <c r="C25" s="1032" t="inlineStr">
        <is>
          <t>50% or more of their revenues from electricity generation with a GHG intensity of more than 100g CO2 e/kWh</t>
        </is>
      </c>
      <c r="D25" s="12" t="n"/>
      <c r="E25" s="12" t="n"/>
      <c r="F25" s="12" t="n"/>
      <c r="G25" s="1152" t="n"/>
      <c r="H25" s="196" t="b">
        <v>0</v>
      </c>
      <c r="I25" s="8" t="n"/>
    </row>
    <row r="26" ht="15" customFormat="1" customHeight="1" s="10" thickBot="1">
      <c r="B26" s="290" t="n"/>
      <c r="C26" s="1049" t="inlineStr">
        <is>
          <t>None of the above</t>
        </is>
      </c>
      <c r="D26" s="142" t="n"/>
      <c r="E26" s="142" t="n"/>
      <c r="F26" s="142" t="n"/>
      <c r="G26" s="1212" t="n"/>
      <c r="H26" s="197" t="b">
        <v>0</v>
      </c>
      <c r="I26" s="8" t="n"/>
    </row>
    <row r="27" ht="15" customFormat="1" customHeight="1" s="10" thickBot="1">
      <c r="A27" s="625" t="n">
        <v>64</v>
      </c>
      <c r="B27" s="626" t="n">
        <v>241</v>
      </c>
      <c r="C27" s="1246" t="inlineStr">
        <is>
          <t xml:space="preserve">Undertakings are excluded from any EU reference benchmarks that are aligned with the Paris Agreement </t>
        </is>
      </c>
      <c r="D27" s="12" t="n"/>
      <c r="E27" s="12" t="n"/>
      <c r="F27" s="12" t="n"/>
      <c r="G27" s="1152" t="n"/>
      <c r="H27" s="21">
        <f>IF(AND(OR(H22=TRUE, H23=TRUE, H24=TRUE, H25=TRUE), H26=FALSE), "YES",
   IF(AND(OR(H22=TRUE, H23=TRUE, H24=TRUE, H25=TRUE), H26=TRUE), "NA",
   IF(AND(H22=FALSE, H23=FALSE, H24=FALSE, H25=FALSE, H26=TRUE), "NO",
   IF(AND(H22=FALSE, H23=FALSE, H24=FALSE, H25=FALSE, H26=FALSE), "-", ""))))</f>
        <v/>
      </c>
      <c r="I27" s="986">
        <f>IF(H27=TRUE, "OK", "")</f>
        <v/>
      </c>
    </row>
    <row r="28" ht="15" customFormat="1" customHeight="1" s="10" thickBot="1">
      <c r="I28" s="986" t="n"/>
    </row>
    <row r="29" customFormat="1" s="10">
      <c r="C29" s="1010">
        <f>"C9 – Gender diversity ratio in the governance body " &amp; template_ending_date_display &amp; "  [If applicable]"</f>
        <v/>
      </c>
      <c r="D29" s="1134" t="n"/>
      <c r="E29" s="1134" t="n"/>
      <c r="F29" s="1134" t="n"/>
      <c r="G29" s="1134" t="n"/>
      <c r="H29" s="1135" t="n"/>
      <c r="I29" s="986" t="n"/>
    </row>
    <row r="30" customFormat="1" s="10">
      <c r="C30" s="1041" t="inlineStr">
        <is>
          <t>Does the undertaking have a governance body in place?</t>
        </is>
      </c>
      <c r="D30" s="1121" t="n"/>
      <c r="E30" s="1121" t="n"/>
      <c r="F30" s="1121" t="n"/>
      <c r="G30" s="251" t="n"/>
      <c r="H30" s="193" t="b">
        <v>0</v>
      </c>
      <c r="I30" s="986" t="n"/>
    </row>
    <row r="31" customFormat="1" s="10">
      <c r="A31" s="508" t="n">
        <v>65</v>
      </c>
      <c r="B31" s="626" t="inlineStr">
        <is>
          <t>242-244</t>
        </is>
      </c>
      <c r="C31" s="1041" t="inlineStr">
        <is>
          <t>Number of female board members at the end of the reporting period</t>
        </is>
      </c>
      <c r="D31" s="1121" t="n"/>
      <c r="E31" s="1121" t="n"/>
      <c r="F31" s="1121" t="n"/>
      <c r="G31" s="251" t="n"/>
      <c r="H31" s="341" t="n"/>
      <c r="I31" s="986">
        <f>IF(AND($H$30=TRUE,H31&lt;&gt;""),"OK",IF(AND($H$30=TRUE,H31=""),"MISSING VALUE",""))</f>
        <v/>
      </c>
    </row>
    <row r="32" customFormat="1" s="10">
      <c r="B32" s="1184" t="n"/>
      <c r="C32" s="1041" t="inlineStr">
        <is>
          <t>Number of male board members at the end of the reporting period</t>
        </is>
      </c>
      <c r="D32" s="1121" t="n"/>
      <c r="E32" s="1121" t="n"/>
      <c r="F32" s="1121" t="n"/>
      <c r="G32" s="251" t="n"/>
      <c r="H32" s="341" t="n"/>
      <c r="I32" s="986">
        <f>IF(AND($H$30=TRUE,H32&lt;&gt;""),"OK",IF(AND($H$30=TRUE,H32=""),"MISSING VALUE",""))</f>
        <v/>
      </c>
    </row>
    <row r="33" ht="15" customFormat="1" customHeight="1" s="10" thickBot="1">
      <c r="A33" s="1126" t="n"/>
      <c r="B33" s="1160" t="n"/>
      <c r="C33" s="1060" t="inlineStr">
        <is>
          <t xml:space="preserve">Gender diversity ratio in governance body </t>
        </is>
      </c>
      <c r="D33" s="1169" t="n"/>
      <c r="E33" s="1169" t="n"/>
      <c r="F33" s="1169" t="n"/>
      <c r="G33" s="1139" t="n"/>
      <c r="H33" s="340">
        <f>IF(AND(H31&lt;&gt;"",H32&lt;&gt;""),$H$31/$H$32,"-")</f>
        <v/>
      </c>
      <c r="I33" s="986" t="n"/>
    </row>
    <row r="34" customFormat="1" s="10">
      <c r="I34" s="986" t="n"/>
    </row>
    <row r="35" customFormat="1" s="10">
      <c r="I35" s="986" t="n"/>
    </row>
    <row r="36" customFormat="1" s="10">
      <c r="C36" s="1165">
        <f>+ "Disclosure of any other governance and/or entity specific governance disclosures " &amp; template_reporting_period_display &amp; "  [May (optional)] "</f>
        <v/>
      </c>
      <c r="D36" s="14" t="n"/>
      <c r="E36" s="14" t="n"/>
      <c r="F36" s="14" t="n"/>
      <c r="G36" s="14" t="n"/>
      <c r="H36" s="1148" t="n"/>
      <c r="I36" s="986" t="n"/>
    </row>
    <row r="37" customFormat="1" s="10">
      <c r="C37" s="834" t="n">
        <v>10</v>
      </c>
      <c r="D37" s="1130" t="n"/>
      <c r="E37" s="1130" t="n"/>
      <c r="F37" s="1130" t="n"/>
      <c r="G37" s="1130" t="n"/>
      <c r="H37" s="1166" t="n"/>
      <c r="I37" s="986" t="n"/>
    </row>
    <row r="38" ht="15" customFormat="1" customHeight="1" s="10" thickBot="1">
      <c r="C38" s="1241" t="n"/>
      <c r="D38" s="1153" t="n"/>
      <c r="E38" s="1153" t="n"/>
      <c r="F38" s="1153" t="n"/>
      <c r="G38" s="1153" t="n"/>
      <c r="H38" s="1154" t="n"/>
      <c r="I38" s="20">
        <f>IF(C38&lt;&gt;"", "OK", "")</f>
        <v/>
      </c>
    </row>
    <row r="39" customFormat="1" s="10">
      <c r="I39" s="986" t="n"/>
    </row>
    <row r="40" customFormat="1" s="10">
      <c r="I40" s="986" t="n"/>
    </row>
    <row r="41" customFormat="1" s="10">
      <c r="I41" s="986" t="n"/>
    </row>
    <row r="42" customFormat="1" s="10">
      <c r="I42" s="986" t="n"/>
    </row>
    <row r="43" customFormat="1" s="10">
      <c r="I43" s="986" t="n"/>
    </row>
    <row r="44" customFormat="1" s="10">
      <c r="I44" s="986" t="n"/>
    </row>
    <row r="45" customFormat="1" s="10">
      <c r="I45" s="986" t="n"/>
    </row>
    <row r="46" customFormat="1" s="10">
      <c r="I46" s="986" t="n"/>
    </row>
    <row r="47" customFormat="1" s="10">
      <c r="I47" s="986" t="n"/>
    </row>
    <row r="48" customFormat="1" s="10">
      <c r="I48" s="986" t="n"/>
    </row>
    <row r="49" customFormat="1" s="10">
      <c r="I49" s="986" t="n"/>
    </row>
    <row r="50" customFormat="1" s="10">
      <c r="I50" s="986" t="n"/>
    </row>
    <row r="51" customFormat="1" s="10">
      <c r="I51" s="986" t="n"/>
    </row>
    <row r="52" customFormat="1" s="10">
      <c r="I52" s="986" t="n"/>
    </row>
    <row r="53" customFormat="1" s="10">
      <c r="I53" s="986" t="n"/>
    </row>
    <row r="54" customFormat="1" s="10">
      <c r="I54" s="986" t="n"/>
    </row>
    <row r="55" customFormat="1" s="10">
      <c r="I55" s="986" t="n"/>
    </row>
    <row r="56" customFormat="1" s="10">
      <c r="I56" s="986" t="n"/>
    </row>
    <row r="57" customFormat="1" s="10">
      <c r="I57" s="986" t="n"/>
    </row>
    <row r="58" customFormat="1" s="10">
      <c r="I58" s="986" t="n"/>
    </row>
    <row r="59" customFormat="1" s="10">
      <c r="I59" s="986" t="n"/>
    </row>
    <row r="60" customFormat="1" s="10">
      <c r="I60" s="986" t="n"/>
    </row>
    <row r="61" customFormat="1" s="10">
      <c r="I61" s="986" t="n"/>
    </row>
    <row r="62" customFormat="1" s="10">
      <c r="I62" s="986" t="n"/>
    </row>
    <row r="63" customFormat="1" s="10">
      <c r="I63" s="986" t="n"/>
    </row>
    <row r="64" customFormat="1" s="10">
      <c r="I64" s="986" t="n"/>
    </row>
    <row r="65" customFormat="1" s="10">
      <c r="I65" s="986" t="n"/>
    </row>
    <row r="66" customFormat="1" s="10">
      <c r="I66" s="986" t="n"/>
    </row>
    <row r="67" customFormat="1" s="10">
      <c r="I67" s="986" t="n"/>
    </row>
    <row r="68" customFormat="1" s="10">
      <c r="I68" s="986" t="n"/>
    </row>
    <row r="69" customFormat="1" s="10">
      <c r="I69" s="986" t="n"/>
    </row>
    <row r="70" customFormat="1" s="10">
      <c r="I70" s="986" t="n"/>
    </row>
    <row r="71" customFormat="1" s="10">
      <c r="I71" s="986" t="n"/>
    </row>
    <row r="72" customFormat="1" s="10">
      <c r="I72" s="986" t="n"/>
    </row>
    <row r="73" customFormat="1" s="10">
      <c r="I73" s="986" t="n"/>
    </row>
    <row r="74" customFormat="1" s="10">
      <c r="I74" s="986" t="n"/>
    </row>
    <row r="75" customFormat="1" s="10">
      <c r="I75" s="986" t="n"/>
    </row>
    <row r="76" customFormat="1" s="10">
      <c r="I76" s="986" t="n"/>
    </row>
    <row r="77" customFormat="1" s="10">
      <c r="I77" s="986" t="n"/>
    </row>
    <row r="78" customFormat="1" s="10">
      <c r="I78" s="986" t="n"/>
    </row>
    <row r="79" customFormat="1" s="10">
      <c r="I79" s="986" t="n"/>
    </row>
    <row r="80" customFormat="1" s="10">
      <c r="I80" s="986" t="n"/>
    </row>
    <row r="81" customFormat="1" s="10">
      <c r="I81" s="986" t="n"/>
    </row>
    <row r="82" customFormat="1" s="10">
      <c r="I82" s="986" t="n"/>
    </row>
    <row r="83" customFormat="1" s="10">
      <c r="I83" s="986" t="n"/>
    </row>
    <row r="84" customFormat="1" s="10">
      <c r="I84" s="986" t="n"/>
    </row>
    <row r="85" customFormat="1" s="10">
      <c r="I85" s="986" t="n"/>
    </row>
    <row r="86" customFormat="1" s="10">
      <c r="I86" s="986" t="n"/>
    </row>
    <row r="87" customFormat="1" s="10">
      <c r="I87" s="986" t="n"/>
    </row>
    <row r="88" customFormat="1" s="10">
      <c r="I88" s="986" t="n"/>
    </row>
    <row r="89" customFormat="1" s="10">
      <c r="I89" s="986" t="n"/>
    </row>
    <row r="90" customFormat="1" s="10">
      <c r="I90" s="986" t="n"/>
    </row>
    <row r="91" customFormat="1" s="10">
      <c r="I91" s="986" t="n"/>
    </row>
    <row r="92" customFormat="1" s="10">
      <c r="I92" s="986" t="n"/>
    </row>
    <row r="93" customFormat="1" s="10">
      <c r="I93" s="986" t="n"/>
    </row>
    <row r="94" customFormat="1" s="10">
      <c r="I94" s="986" t="n"/>
    </row>
    <row r="95" customFormat="1" s="10">
      <c r="I95" s="986" t="n"/>
    </row>
    <row r="96" customFormat="1" s="10">
      <c r="I96" s="986" t="n"/>
    </row>
    <row r="97" customFormat="1" s="10">
      <c r="I97" s="986" t="n"/>
    </row>
    <row r="98" customFormat="1" s="10">
      <c r="I98" s="986" t="n"/>
    </row>
    <row r="99" customFormat="1" s="10">
      <c r="I99" s="986" t="n"/>
    </row>
    <row r="100" customFormat="1" s="10">
      <c r="I100" s="986" t="n"/>
    </row>
    <row r="101" customFormat="1" s="10">
      <c r="I101" s="986" t="n"/>
    </row>
    <row r="102" customFormat="1" s="10">
      <c r="I102" s="986" t="n"/>
    </row>
    <row r="103" customFormat="1" s="10">
      <c r="I103" s="986" t="n"/>
    </row>
    <row r="104" customFormat="1" s="10">
      <c r="I104" s="986" t="n"/>
    </row>
    <row r="105" customFormat="1" s="10">
      <c r="I105" s="986" t="n"/>
    </row>
    <row r="106" customFormat="1" s="10">
      <c r="I106" s="986" t="n"/>
    </row>
    <row r="107" customFormat="1" s="10">
      <c r="I107" s="986" t="n"/>
    </row>
    <row r="108" customFormat="1" s="10">
      <c r="I108" s="986" t="n"/>
    </row>
    <row r="109" customFormat="1" s="10">
      <c r="I109" s="986" t="n"/>
    </row>
    <row r="110" customFormat="1" s="10">
      <c r="I110" s="986" t="n"/>
    </row>
    <row r="111" customFormat="1" s="10">
      <c r="I111" s="986" t="n"/>
    </row>
    <row r="112" customFormat="1" s="10">
      <c r="I112" s="986" t="n"/>
    </row>
    <row r="113" customFormat="1" s="10">
      <c r="I113" s="986" t="n"/>
    </row>
    <row r="114" customFormat="1" s="10">
      <c r="I114" s="986" t="n"/>
    </row>
    <row r="115" customFormat="1" s="10">
      <c r="I115" s="986" t="n"/>
    </row>
    <row r="116" customFormat="1" s="10">
      <c r="I116" s="986" t="n"/>
    </row>
    <row r="117" customFormat="1" s="10">
      <c r="I117" s="986" t="n"/>
    </row>
    <row r="118" customFormat="1" s="10">
      <c r="I118" s="986" t="n"/>
    </row>
    <row r="119" customFormat="1" s="10">
      <c r="I119" s="986" t="n"/>
    </row>
    <row r="120" customFormat="1" s="10">
      <c r="I120" s="986" t="n"/>
    </row>
    <row r="121" customFormat="1" s="10">
      <c r="I121" s="986" t="n"/>
    </row>
    <row r="122" customFormat="1" s="10">
      <c r="I122" s="986" t="n"/>
    </row>
    <row r="123" customFormat="1" s="10">
      <c r="I123" s="986" t="n"/>
    </row>
    <row r="124" customFormat="1" s="10">
      <c r="I124" s="986" t="n"/>
    </row>
    <row r="125" customFormat="1" s="10">
      <c r="I125" s="986" t="n"/>
    </row>
    <row r="126" customFormat="1" s="10">
      <c r="I126" s="986" t="n"/>
    </row>
    <row r="127" customFormat="1" s="10">
      <c r="I127" s="986" t="n"/>
    </row>
    <row r="128" customFormat="1" s="10">
      <c r="I128" s="986" t="n"/>
    </row>
    <row r="129" customFormat="1" s="10">
      <c r="I129" s="986" t="n"/>
    </row>
    <row r="130" customFormat="1" s="10">
      <c r="I130" s="986" t="n"/>
    </row>
    <row r="131" customFormat="1" s="10">
      <c r="I131" s="986" t="n"/>
    </row>
    <row r="132" customFormat="1" s="10">
      <c r="I132" s="986" t="n"/>
    </row>
    <row r="133" customFormat="1" s="10">
      <c r="I133" s="986" t="n"/>
    </row>
    <row r="134" customFormat="1" s="10">
      <c r="I134" s="986" t="n"/>
    </row>
    <row r="135" customFormat="1" s="10">
      <c r="I135" s="986" t="n"/>
    </row>
    <row r="136" customFormat="1" s="10">
      <c r="I136" s="986" t="n"/>
    </row>
    <row r="137" customFormat="1" s="10">
      <c r="I137" s="986" t="n"/>
    </row>
    <row r="138" customFormat="1" s="10">
      <c r="I138" s="986" t="n"/>
    </row>
    <row r="139" customFormat="1" s="10">
      <c r="I139" s="986" t="n"/>
    </row>
    <row r="140" customFormat="1" s="10">
      <c r="I140" s="986" t="n"/>
    </row>
    <row r="141" customFormat="1" s="10">
      <c r="I141" s="986" t="n"/>
    </row>
    <row r="142" customFormat="1" s="10">
      <c r="I142" s="986" t="n"/>
    </row>
    <row r="143" customFormat="1" s="10">
      <c r="I143" s="986" t="n"/>
    </row>
    <row r="144" customFormat="1" s="10">
      <c r="I144" s="986" t="n"/>
    </row>
    <row r="145" customFormat="1" s="10">
      <c r="I145" s="986" t="n"/>
    </row>
    <row r="146" customFormat="1" s="10">
      <c r="I146" s="986" t="n"/>
    </row>
    <row r="147" customFormat="1" s="10">
      <c r="I147" s="986" t="n"/>
    </row>
    <row r="148" customFormat="1" s="10">
      <c r="I148" s="986" t="n"/>
    </row>
    <row r="149" customFormat="1" s="10">
      <c r="I149" s="986" t="n"/>
    </row>
    <row r="150" customFormat="1" s="10">
      <c r="I150" s="986" t="n"/>
    </row>
    <row r="151" customFormat="1" s="10">
      <c r="I151" s="986" t="n"/>
    </row>
    <row r="152" customFormat="1" s="10">
      <c r="I152" s="986" t="n"/>
    </row>
    <row r="153" customFormat="1" s="10">
      <c r="I153" s="986" t="n"/>
    </row>
    <row r="154" customFormat="1" s="10">
      <c r="I154" s="986" t="n"/>
    </row>
    <row r="155" customFormat="1" s="10">
      <c r="I155" s="986" t="n"/>
    </row>
    <row r="156" customFormat="1" s="10">
      <c r="I156" s="986" t="n"/>
    </row>
    <row r="157" customFormat="1" s="10">
      <c r="I157" s="986" t="n"/>
    </row>
    <row r="158" customFormat="1" s="10">
      <c r="I158" s="986" t="n"/>
    </row>
    <row r="159" customFormat="1" s="10">
      <c r="I159" s="986" t="n"/>
    </row>
    <row r="160" customFormat="1" s="10">
      <c r="I160" s="986" t="n"/>
    </row>
    <row r="161" customFormat="1" s="10">
      <c r="I161" s="986" t="n"/>
    </row>
    <row r="162" customFormat="1" s="10">
      <c r="I162" s="986" t="n"/>
    </row>
    <row r="163" customFormat="1" s="10">
      <c r="I163" s="986" t="n"/>
    </row>
    <row r="164" customFormat="1" s="10">
      <c r="I164" s="986" t="n"/>
    </row>
    <row r="165" customFormat="1" s="10">
      <c r="I165" s="986" t="n"/>
    </row>
    <row r="166" customFormat="1" s="10">
      <c r="I166" s="986" t="n"/>
    </row>
    <row r="167" customFormat="1" s="10">
      <c r="I167" s="986" t="n"/>
    </row>
    <row r="168" customFormat="1" s="10">
      <c r="I168" s="986" t="n"/>
    </row>
    <row r="169" customFormat="1" s="10">
      <c r="I169" s="986" t="n"/>
    </row>
    <row r="170" customFormat="1" s="10">
      <c r="I170" s="986" t="n"/>
    </row>
    <row r="171" customFormat="1" s="10">
      <c r="I171" s="986" t="n"/>
    </row>
    <row r="172" customFormat="1" s="10">
      <c r="I172" s="986" t="n"/>
    </row>
    <row r="173" customFormat="1" s="10">
      <c r="I173" s="986" t="n"/>
    </row>
    <row r="174" customFormat="1" s="10">
      <c r="I174" s="986" t="n"/>
    </row>
    <row r="175" customFormat="1" s="10">
      <c r="I175" s="986" t="n"/>
    </row>
    <row r="176" customFormat="1" s="10">
      <c r="I176" s="986" t="n"/>
    </row>
    <row r="177" customFormat="1" s="10">
      <c r="I177" s="986" t="n"/>
    </row>
    <row r="178" customFormat="1" s="10">
      <c r="I178" s="986" t="n"/>
    </row>
    <row r="179" customFormat="1" s="10">
      <c r="I179" s="986" t="n"/>
    </row>
    <row r="180" customFormat="1" s="10">
      <c r="I180" s="986" t="n"/>
    </row>
    <row r="181" customFormat="1" s="10">
      <c r="I181" s="986" t="n"/>
    </row>
    <row r="182" customFormat="1" s="10">
      <c r="I182" s="986" t="n"/>
    </row>
    <row r="183" customFormat="1" s="10">
      <c r="I183" s="986" t="n"/>
    </row>
    <row r="184" customFormat="1" s="10">
      <c r="I184" s="986" t="n"/>
    </row>
    <row r="185" customFormat="1" s="10">
      <c r="I185" s="986" t="n"/>
    </row>
    <row r="186" customFormat="1" s="10">
      <c r="I186" s="986" t="n"/>
    </row>
    <row r="187" customFormat="1" s="10">
      <c r="I187" s="986" t="n"/>
    </row>
    <row r="188" customFormat="1" s="10">
      <c r="I188" s="986" t="n"/>
    </row>
    <row r="189" customFormat="1" s="10">
      <c r="I189" s="986" t="n"/>
    </row>
    <row r="190" customFormat="1" s="10">
      <c r="I190" s="986" t="n"/>
    </row>
    <row r="191" customFormat="1" s="10">
      <c r="I191" s="986" t="n"/>
    </row>
    <row r="192" customFormat="1" s="10">
      <c r="I192" s="986" t="n"/>
    </row>
    <row r="193" customFormat="1" s="10">
      <c r="I193" s="986" t="n"/>
    </row>
    <row r="194" customFormat="1" s="10">
      <c r="I194" s="986" t="n"/>
    </row>
    <row r="195" customFormat="1" s="10">
      <c r="I195" s="986" t="n"/>
    </row>
    <row r="196" customFormat="1" s="10">
      <c r="I196" s="986" t="n"/>
    </row>
    <row r="197" customFormat="1" s="10">
      <c r="I197" s="986" t="n"/>
    </row>
    <row r="198" customFormat="1" s="10">
      <c r="I198" s="986" t="n"/>
    </row>
    <row r="199" customFormat="1" s="10">
      <c r="I199" s="986" t="n"/>
    </row>
    <row r="200" customFormat="1" s="10">
      <c r="I200" s="986" t="n"/>
    </row>
    <row r="201" customFormat="1" s="10">
      <c r="I201" s="986" t="n"/>
    </row>
    <row r="202" customFormat="1" s="10">
      <c r="I202" s="986" t="n"/>
    </row>
    <row r="203" customFormat="1" s="10">
      <c r="I203" s="986" t="n"/>
    </row>
    <row r="204" customFormat="1" s="10">
      <c r="I204" s="986" t="n"/>
    </row>
    <row r="205" customFormat="1" s="10">
      <c r="I205" s="986" t="n"/>
    </row>
    <row r="206" customFormat="1" s="10">
      <c r="I206" s="986" t="n"/>
    </row>
    <row r="207" customFormat="1" s="10">
      <c r="I207" s="986" t="n"/>
    </row>
    <row r="208" customFormat="1" s="10">
      <c r="I208" s="986" t="n"/>
    </row>
    <row r="209" customFormat="1" s="10">
      <c r="I209" s="986" t="n"/>
    </row>
    <row r="210" customFormat="1" s="10">
      <c r="I210" s="986" t="n"/>
    </row>
    <row r="211" customFormat="1" s="10">
      <c r="I211" s="986" t="n"/>
    </row>
    <row r="212" customFormat="1" s="10">
      <c r="I212" s="986" t="n"/>
    </row>
    <row r="213" customFormat="1" s="10">
      <c r="I213" s="986" t="n"/>
    </row>
    <row r="214" customFormat="1" s="10">
      <c r="I214" s="986" t="n"/>
    </row>
    <row r="215" customFormat="1" s="10">
      <c r="I215" s="986" t="n"/>
    </row>
    <row r="216" customFormat="1" s="10">
      <c r="I216" s="986" t="n"/>
    </row>
    <row r="217" customFormat="1" s="10">
      <c r="I217" s="986" t="n"/>
    </row>
    <row r="218" customFormat="1" s="10">
      <c r="I218" s="986" t="n"/>
    </row>
  </sheetData>
  <sheetProtection selectLockedCells="0" selectUnlockedCells="0" algorithmName="SHA-512" sheet="1" objects="0" insertRows="0" insertHyperlinks="1" autoFilter="1" scenarios="0" formatColumns="0" deleteColumns="1" insertColumns="1" pivotTables="1" deleteRows="1" formatCells="1" saltValue="ftZr7G6GIPRWPSk7v7o+aw==" formatRows="0" sort="1" spinCount="100000" hashValue="hym+5q1Y0j9LYGDpFsKwS8KoptDW6m9ohrJ6yKQMpOyCXQ8UWcc6S6yhKrWbTSvphxaBnaP6zcOc15pa5mKV+w=="/>
  <mergeCells count="36">
    <mergeCell ref="C30:G30"/>
    <mergeCell ref="C6:G6"/>
    <mergeCell ref="C24:G24"/>
    <mergeCell ref="C15:G15"/>
    <mergeCell ref="C33:G33"/>
    <mergeCell ref="C9:H9"/>
    <mergeCell ref="C5:G5"/>
    <mergeCell ref="C14:G14"/>
    <mergeCell ref="C21:H21"/>
    <mergeCell ref="C26:G26"/>
    <mergeCell ref="C2:H2"/>
    <mergeCell ref="C36:H36"/>
    <mergeCell ref="C10:G10"/>
    <mergeCell ref="C16:G16"/>
    <mergeCell ref="C25:G25"/>
    <mergeCell ref="C31:G31"/>
    <mergeCell ref="A31:A33"/>
    <mergeCell ref="C22:G22"/>
    <mergeCell ref="C13:G13"/>
    <mergeCell ref="B31:B33"/>
    <mergeCell ref="C38:H38"/>
    <mergeCell ref="C12:G12"/>
    <mergeCell ref="C37:H37"/>
    <mergeCell ref="C11:G11"/>
    <mergeCell ref="C27:G27"/>
    <mergeCell ref="C3:H3"/>
    <mergeCell ref="C23:G23"/>
    <mergeCell ref="C17:G17"/>
    <mergeCell ref="C7:G7"/>
    <mergeCell ref="C32:G32"/>
    <mergeCell ref="C29:H29"/>
    <mergeCell ref="C4:H4"/>
    <mergeCell ref="C20:H20"/>
    <mergeCell ref="I22:I26"/>
    <mergeCell ref="I12:I18"/>
    <mergeCell ref="C18:G18"/>
  </mergeCells>
  <conditionalFormatting sqref="H6:H7">
    <cfRule type="expression" priority="7" dxfId="95">
      <formula>$H$5=TRUE</formula>
    </cfRule>
  </conditionalFormatting>
  <conditionalFormatting sqref="H12:H16">
    <cfRule type="expression" priority="6" dxfId="95">
      <formula>$H$10=TRUE</formula>
    </cfRule>
  </conditionalFormatting>
  <conditionalFormatting sqref="H18">
    <cfRule type="expression" priority="5" dxfId="95">
      <formula>$H$10=TRUE</formula>
    </cfRule>
  </conditionalFormatting>
  <conditionalFormatting sqref="H31:H32">
    <cfRule type="expression" priority="4" dxfId="94">
      <formula>$H$30=TRUE</formula>
    </cfRule>
  </conditionalFormatting>
  <conditionalFormatting sqref="I6:I7">
    <cfRule type="expression" priority="3" dxfId="4">
      <formula>$I6="MISSING VALUE"</formula>
    </cfRule>
    <cfRule type="expression" priority="25" dxfId="83">
      <formula>$I6="OK"</formula>
    </cfRule>
  </conditionalFormatting>
  <conditionalFormatting sqref="I12:I18">
    <cfRule type="expression" priority="1" dxfId="4">
      <formula>$I$12="MISSING VALUE"</formula>
    </cfRule>
    <cfRule type="expression" priority="11" dxfId="4">
      <formula>$I$12="VALUE INCONSISTENCY"</formula>
    </cfRule>
    <cfRule type="expression" priority="12" dxfId="83">
      <formula>$I$12="OK"</formula>
    </cfRule>
  </conditionalFormatting>
  <conditionalFormatting sqref="I22">
    <cfRule type="expression" priority="8" dxfId="83">
      <formula>$I$22="OK"</formula>
    </cfRule>
    <cfRule type="expression" priority="9" dxfId="4">
      <formula>$I$22="MISSING VALUE"</formula>
    </cfRule>
  </conditionalFormatting>
  <conditionalFormatting sqref="I27">
    <cfRule type="expression" priority="18" dxfId="83">
      <formula>$I$27="OK"</formula>
    </cfRule>
  </conditionalFormatting>
  <conditionalFormatting sqref="I30:I32">
    <cfRule type="expression" priority="17" dxfId="83">
      <formula>$I30="OK"</formula>
    </cfRule>
  </conditionalFormatting>
  <conditionalFormatting sqref="I31:I32">
    <cfRule type="expression" priority="2" dxfId="4">
      <formula>$I31="MISSING VALUE"</formula>
    </cfRule>
  </conditionalFormatting>
  <conditionalFormatting sqref="I38">
    <cfRule type="expression" priority="10" dxfId="83">
      <formula>$I$38="OK"</formula>
    </cfRule>
  </conditionalFormatting>
  <dataValidations count="12">
    <dataValidation sqref="H7" showDropDown="0" showInputMessage="1" showErrorMessage="1" allowBlank="1" promptTitle="Warning (if applicable)" prompt="This disclosure is applicable only if the undertaking has incurred in cases of convinctions and fines in the reporting period." type="decimal" operator="equal">
      <formula1>H7</formula1>
    </dataValidation>
    <dataValidation sqref="H31:H32" showDropDown="0" showInputMessage="1" showErrorMessage="1" allowBlank="1" promptTitle="Warning (if applicable)" prompt="This disclosure is applicable only when the undertaking has a governance body in place." type="whole" operator="equal">
      <formula1>H31</formula1>
    </dataValidation>
    <dataValidation sqref="H24" showDropDown="0" showInputMessage="1" showErrorMessage="1" allowBlank="0" type="custom">
      <formula1>IF(H26=TRUE, FALSE, TRUE)</formula1>
    </dataValidation>
    <dataValidation sqref="H25" showDropDown="0" showInputMessage="1" showErrorMessage="1" allowBlank="1" type="custom">
      <formula1>IF(H26=TRUE, FALSE, TRUE)</formula1>
    </dataValidation>
    <dataValidation sqref="H33" showDropDown="0" showInputMessage="1" showErrorMessage="1" allowBlank="0" type="custom">
      <formula1>IF(AND(H31&lt;&gt;"",H32&lt;&gt;""),$H$31/$H$32,"-")</formula1>
    </dataValidation>
    <dataValidation sqref="C33:G33" showDropDown="0" showInputMessage="1" showErrorMessage="1" allowBlank="1" promptTitle="Board gender diversity ratio" prompt="number of female board members / number of male board members"/>
    <dataValidation sqref="H6" showDropDown="0" showInputMessage="1" showErrorMessage="1" allowBlank="1" promptTitle="Warning (if applicable)" prompt="This disclosure is applicable only if the undertaking has incurred in cases of convinctions and fines in the reporting period." type="whole" operator="equal">
      <formula1>H6</formula1>
    </dataValidation>
    <dataValidation sqref="H22" showDropDown="0" showInputMessage="1" showErrorMessage="1" allowBlank="0" type="custom">
      <formula1>IF(H26=TRUE, FALSE, TRUE)</formula1>
    </dataValidation>
    <dataValidation sqref="H26" showDropDown="0" showInputMessage="1" showErrorMessage="1" allowBlank="0" type="custom">
      <formula1>IF(OR(H22=TRUE, H23=TRUE, H24=TRUE, H25=TRUE), H26=FALSE, TRUE)</formula1>
    </dataValidation>
    <dataValidation sqref="H23" showDropDown="0" showInputMessage="1" showErrorMessage="1" allowBlank="0" type="custom">
      <formula1>IF(H26=TRUE, FALSE, TRUE)</formula1>
    </dataValidation>
    <dataValidation sqref="H11" showDropDown="0" showInputMessage="1" showErrorMessage="1" allowBlank="0" type="custom">
      <formula1>IF(H16=TRUE, FALSE, TRUE)</formula1>
    </dataValidation>
    <dataValidation sqref="H5 H10 H30" showDropDown="0" showInputMessage="1" showErrorMessage="1" allowBlank="0" type="custom">
      <formula1>OR(H5=TRUE,H5=FALSE)</formula1>
    </dataValidation>
  </dataValidations>
  <hyperlinks>
    <hyperlink xmlns:r="http://schemas.openxmlformats.org/officeDocument/2006/relationships" ref="C3" location="id-101" display="https://xbrl.efrag.org/e-esrs/2024-12-17-efrag-vsme.xhtml - id-101" r:id="rId1"/>
    <hyperlink xmlns:r="http://schemas.openxmlformats.org/officeDocument/2006/relationships" ref="C4" location="id-390" r:id="rId2"/>
    <hyperlink xmlns:r="http://schemas.openxmlformats.org/officeDocument/2006/relationships" ref="A12" location="id-152" r:id="rId3"/>
    <hyperlink xmlns:r="http://schemas.openxmlformats.org/officeDocument/2006/relationships" ref="B12" location="id-423" display="239-240" r:id="rId4"/>
    <hyperlink xmlns:r="http://schemas.openxmlformats.org/officeDocument/2006/relationships" ref="A13" location="id-153" r:id="rId5"/>
    <hyperlink xmlns:r="http://schemas.openxmlformats.org/officeDocument/2006/relationships" ref="B13" location="id-423" display="239-240" r:id="rId6"/>
    <hyperlink xmlns:r="http://schemas.openxmlformats.org/officeDocument/2006/relationships" ref="A14" location="id-154" r:id="rId7"/>
    <hyperlink xmlns:r="http://schemas.openxmlformats.org/officeDocument/2006/relationships" ref="B14" location="id-423" display="239-240" r:id="rId8"/>
    <hyperlink xmlns:r="http://schemas.openxmlformats.org/officeDocument/2006/relationships" ref="A15" location="id-154" display="63(c)" r:id="rId9"/>
    <hyperlink xmlns:r="http://schemas.openxmlformats.org/officeDocument/2006/relationships" ref="B15" location="id-423" display="239-240" r:id="rId10"/>
    <hyperlink xmlns:r="http://schemas.openxmlformats.org/officeDocument/2006/relationships" ref="A16" location="id-154" display="63(c)" r:id="rId11"/>
    <hyperlink xmlns:r="http://schemas.openxmlformats.org/officeDocument/2006/relationships" ref="B16" location="id-423" display="239-240" r:id="rId12"/>
    <hyperlink xmlns:r="http://schemas.openxmlformats.org/officeDocument/2006/relationships" ref="A17" location="id-154" display="63(c)" r:id="rId13"/>
    <hyperlink xmlns:r="http://schemas.openxmlformats.org/officeDocument/2006/relationships" ref="B17" location="id-423" display="239-240" r:id="rId14"/>
    <hyperlink xmlns:r="http://schemas.openxmlformats.org/officeDocument/2006/relationships" ref="A18" location="id-155" r:id="rId15"/>
    <hyperlink xmlns:r="http://schemas.openxmlformats.org/officeDocument/2006/relationships" ref="B18" location="id-423" display="239-240" r:id="rId16"/>
    <hyperlink xmlns:r="http://schemas.openxmlformats.org/officeDocument/2006/relationships" ref="B22" location="id-426" r:id="rId17"/>
    <hyperlink xmlns:r="http://schemas.openxmlformats.org/officeDocument/2006/relationships" ref="B23" location="id-427" r:id="rId18"/>
    <hyperlink xmlns:r="http://schemas.openxmlformats.org/officeDocument/2006/relationships" ref="B24" location="id-428" r:id="rId19"/>
    <hyperlink xmlns:r="http://schemas.openxmlformats.org/officeDocument/2006/relationships" ref="B25" location="id-429" r:id="rId20"/>
    <hyperlink xmlns:r="http://schemas.openxmlformats.org/officeDocument/2006/relationships" ref="B27" location="id-425" display="https://xbrl.efrag.org/e-esrs/2024-12-17-efrag-vsme.xhtml - id-425" r:id="rId21"/>
    <hyperlink xmlns:r="http://schemas.openxmlformats.org/officeDocument/2006/relationships" ref="A31" location="id-157" display="https://xbrl.efrag.org/e-esrs/2024-12-17-efrag-vsme.xhtml - id-157" r:id="rId22"/>
    <hyperlink xmlns:r="http://schemas.openxmlformats.org/officeDocument/2006/relationships" ref="B31" location="id-430" r:id="rId23"/>
    <hyperlink xmlns:r="http://schemas.openxmlformats.org/officeDocument/2006/relationships" ref="C37" location="id-30" display="https://xbrl.efrag.org/e-esrs/2024-12-17-efrag-vsme.xhtml - id-30" r:id="rId24"/>
  </hyperlinks>
  <pageMargins left="0.7" right="0.7" top="0.75" bottom="0.75" header="0.3" footer="0.3"/>
</worksheet>
</file>

<file path=xl/worksheets/sheet7.xml><?xml version="1.0" encoding="utf-8"?>
<worksheet xmlns="http://schemas.openxmlformats.org/spreadsheetml/2006/main">
  <sheetPr codeName="Sheet6">
    <outlinePr summaryBelow="1" summaryRight="1"/>
    <pageSetUpPr/>
  </sheetPr>
  <dimension ref="A1:AS48"/>
  <sheetViews>
    <sheetView zoomScaleNormal="100" workbookViewId="0">
      <selection activeCell="A1" sqref="A1"/>
    </sheetView>
  </sheetViews>
  <sheetFormatPr baseColWidth="8" defaultRowHeight="14.4" outlineLevelCol="1"/>
  <cols>
    <col width="36.33203125" bestFit="1" customWidth="1" min="1" max="1"/>
    <col width="31.88671875" bestFit="1" customWidth="1" min="2" max="2"/>
    <col width="68.88671875" customWidth="1" style="10" min="3" max="3"/>
    <col width="27.44140625" customWidth="1" style="10" min="4" max="4"/>
    <col width="10.6640625" customWidth="1" style="10" min="5" max="5"/>
    <col width="16.44140625" customWidth="1" style="10" min="6" max="6"/>
    <col width="17" customWidth="1" style="10" min="7" max="7"/>
    <col width="20.5546875" customWidth="1" style="10" min="8" max="8"/>
    <col width="23.5546875" customWidth="1" style="10" min="9" max="9"/>
    <col width="14.6640625" customWidth="1" style="10" min="10" max="10"/>
    <col hidden="1" outlineLevel="1" width="24.5546875" customWidth="1" style="10" min="11" max="11"/>
    <col hidden="1" outlineLevel="1" width="25" customWidth="1" style="10" min="12" max="12"/>
    <col hidden="1" outlineLevel="1" width="67.5546875" customWidth="1" style="10" min="13" max="13"/>
    <col collapsed="1" width="15.5546875" customWidth="1" style="10" min="14" max="14"/>
    <col hidden="1" outlineLevel="1" width="24.5546875" customWidth="1" style="10" min="15" max="15"/>
    <col hidden="1" outlineLevel="1" width="25" customWidth="1" style="10" min="16" max="16"/>
    <col hidden="1" outlineLevel="1" width="62.33203125" customWidth="1" style="10" min="17" max="17"/>
    <col collapsed="1" width="19.44140625" customWidth="1" style="10" min="18" max="18"/>
    <col hidden="1" outlineLevel="1" width="24.5546875" customWidth="1" style="10" min="19" max="19"/>
    <col hidden="1" outlineLevel="1" width="25" customWidth="1" style="10" min="20" max="20"/>
    <col hidden="1" outlineLevel="1" width="34.5546875" customWidth="1" style="10" min="21" max="21"/>
    <col collapsed="1" width="23.5546875" customWidth="1" style="10" min="22" max="22"/>
    <col hidden="1" outlineLevel="1" width="24.5546875" customWidth="1" style="10" min="23" max="23"/>
    <col hidden="1" outlineLevel="1" width="25" customWidth="1" style="10" min="24" max="24"/>
    <col hidden="1" outlineLevel="1" width="33.5546875" customWidth="1" style="10" min="25" max="25"/>
    <col collapsed="1" width="8.6640625" customWidth="1" style="10" min="26" max="26"/>
    <col hidden="1" outlineLevel="1" width="24.5546875" customWidth="1" style="10" min="27" max="27"/>
    <col hidden="1" outlineLevel="1" width="25" customWidth="1" style="10" min="28" max="28"/>
    <col hidden="1" outlineLevel="1" width="46.44140625" customWidth="1" style="10" min="29" max="29"/>
    <col collapsed="1" width="8.6640625" customWidth="1" style="10" min="30" max="30"/>
    <col hidden="1" outlineLevel="1" width="24.5546875" customWidth="1" style="10" min="31" max="31"/>
    <col hidden="1" outlineLevel="1" width="25" customWidth="1" style="10" min="32" max="32"/>
    <col hidden="1" outlineLevel="1" width="42" customWidth="1" style="10" min="33" max="33"/>
    <col collapsed="1" width="8.6640625" customWidth="1" style="10" min="34" max="34"/>
    <col hidden="1" outlineLevel="1" width="24.5546875" customWidth="1" style="10" min="35" max="35"/>
    <col hidden="1" outlineLevel="1" width="25" customWidth="1" style="10" min="36" max="36"/>
    <col hidden="1" outlineLevel="1" width="39.6640625" customWidth="1" min="37" max="37"/>
    <col collapsed="1" width="9.33203125" customWidth="1" style="10" min="38" max="38"/>
    <col hidden="1" outlineLevel="1" width="24.5546875" customWidth="1" min="39" max="39"/>
    <col hidden="1" outlineLevel="1" width="25" customWidth="1" min="40" max="40"/>
    <col hidden="1" outlineLevel="1" width="42.44140625" customWidth="1" min="41" max="41"/>
    <col collapsed="1" width="9.33203125" customWidth="1" style="10" min="42" max="42"/>
    <col hidden="1" outlineLevel="1" width="24.5546875" customWidth="1" style="10" min="43" max="43"/>
    <col hidden="1" outlineLevel="1" width="25" customWidth="1" style="10" min="44" max="44"/>
    <col hidden="1" outlineLevel="1" width="45.77734375" customWidth="1" style="10" min="45" max="45"/>
    <col collapsed="1" width="9.33203125" customWidth="1" style="10" min="46" max="46"/>
    <col width="9.33203125" customWidth="1" style="10" min="47" max="16382"/>
    <col width="8.6640625" bestFit="1" customWidth="1" style="10" min="16383" max="16384"/>
  </cols>
  <sheetData>
    <row r="1" ht="28.5" customHeight="1" thickBot="1" thickTop="1">
      <c r="A1" s="71" t="inlineStr">
        <is>
          <t>FUEL CONVERTER</t>
        </is>
      </c>
      <c r="B1" s="10" t="n"/>
      <c r="AK1" s="10" t="n"/>
      <c r="AM1" s="10" t="n"/>
      <c r="AN1" s="10" t="n"/>
      <c r="AO1" s="10" t="n"/>
    </row>
    <row r="2" ht="40.2" customHeight="1" thickTop="1">
      <c r="A2" s="22" t="n"/>
      <c r="B2" s="10" t="n"/>
      <c r="AK2" s="10" t="n"/>
      <c r="AM2" s="10" t="n"/>
      <c r="AN2" s="10" t="n"/>
      <c r="AO2" s="10" t="n"/>
    </row>
    <row r="3" ht="154.2" customHeight="1">
      <c r="A3" s="1063" t="inlineStr">
        <is>
          <t>DISCLAIMER:
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is>
      </c>
      <c r="AK3" s="10" t="n"/>
      <c r="AM3" s="10" t="n"/>
      <c r="AN3" s="10" t="n"/>
      <c r="AO3" s="10" t="n"/>
    </row>
    <row r="4" ht="40.2" customHeight="1" thickBot="1">
      <c r="A4" s="102" t="n"/>
      <c r="B4" s="102" t="n"/>
      <c r="C4" s="102" t="n"/>
      <c r="D4" s="102" t="n"/>
      <c r="E4" s="102" t="n"/>
      <c r="F4" s="102" t="n"/>
      <c r="G4" s="102" t="n"/>
      <c r="H4" s="102" t="n"/>
      <c r="I4" s="102" t="n"/>
      <c r="AK4" s="10" t="n"/>
      <c r="AM4" s="10" t="n"/>
      <c r="AN4" s="10" t="n"/>
      <c r="AO4" s="10" t="n"/>
    </row>
    <row r="5" ht="35.4" customHeight="1" thickBot="1">
      <c r="A5" s="104" t="n"/>
      <c r="B5" s="1062" t="inlineStr">
        <is>
          <t>Indicates that the cell should be filled either by selecting a value from the dropdown (e.g. Type of fuel or Unit of Measurement) or by entering an amount.</t>
        </is>
      </c>
      <c r="C5" s="142" t="n"/>
      <c r="D5" s="1211" t="n"/>
      <c r="E5" s="102" t="n"/>
      <c r="F5" s="102" t="n"/>
      <c r="G5" s="102" t="n"/>
      <c r="H5" s="102" t="n"/>
      <c r="I5" s="102" t="n"/>
      <c r="AK5" s="10" t="n"/>
      <c r="AM5" s="10" t="n"/>
      <c r="AN5" s="10" t="n"/>
      <c r="AO5" s="10" t="n"/>
    </row>
    <row r="6" ht="44.4" customHeight="1" thickBot="1">
      <c r="A6" s="1247" t="inlineStr">
        <is>
          <t>-</t>
        </is>
      </c>
      <c r="B6" s="1062" t="inlineStr">
        <is>
          <t>Indicates that the cell is automatically calculated and that no data entry is required. Please note that the formulas in these cells cannot be edited.</t>
        </is>
      </c>
      <c r="C6" s="142" t="n"/>
      <c r="D6" s="1211" t="n"/>
      <c r="E6" s="102" t="n"/>
      <c r="F6" s="102" t="n"/>
      <c r="G6" s="102" t="n"/>
      <c r="H6" s="102" t="n"/>
      <c r="I6" s="102" t="n"/>
      <c r="AK6" s="10" t="n"/>
      <c r="AM6" s="10" t="n"/>
      <c r="AN6" s="10" t="n"/>
      <c r="AO6" s="10" t="n"/>
    </row>
    <row r="7" ht="51.6" customHeight="1" thickBot="1">
      <c r="A7" s="105" t="e">
        <v>#VALUE!</v>
      </c>
      <c r="B7" s="1062" t="inlineStr">
        <is>
          <t xml:space="preserve">If the undertaking wishes to do multiple Fuel conversions it may do so using the plus [+] button on the top. </t>
        </is>
      </c>
      <c r="C7" s="142" t="n"/>
      <c r="D7" s="1211" t="n"/>
      <c r="E7" s="102" t="n"/>
      <c r="F7" s="102" t="n"/>
      <c r="G7" s="102" t="n"/>
      <c r="H7" s="102" t="n"/>
      <c r="I7" s="102" t="n"/>
      <c r="AK7" s="10" t="n"/>
      <c r="AM7" s="10" t="n"/>
      <c r="AN7" s="10" t="n"/>
      <c r="AO7" s="10" t="n"/>
    </row>
    <row r="8" ht="40.2" customHeight="1">
      <c r="A8" s="22" t="n"/>
      <c r="B8" s="10" t="n"/>
      <c r="AB8" s="103" t="n"/>
      <c r="AK8" s="10" t="n"/>
      <c r="AM8" s="10" t="n"/>
      <c r="AN8" s="10" t="n"/>
      <c r="AO8" s="10" t="n"/>
    </row>
    <row r="9" ht="15" customHeight="1" thickBot="1">
      <c r="A9" s="58" t="n"/>
      <c r="B9" s="59" t="n"/>
      <c r="C9" s="60" t="n"/>
      <c r="E9" s="22" t="inlineStr">
        <is>
          <t>Usage of Fuel Converter:</t>
        </is>
      </c>
      <c r="K9" s="58" t="n"/>
      <c r="L9" s="59" t="n"/>
      <c r="M9" s="60" t="n"/>
      <c r="O9" s="58" t="n"/>
      <c r="P9" s="59" t="n"/>
      <c r="Q9" s="60" t="n"/>
      <c r="S9" s="58" t="n"/>
      <c r="T9" s="59" t="n"/>
      <c r="U9" s="60" t="n"/>
      <c r="W9" s="58" t="n"/>
      <c r="X9" s="59" t="n"/>
      <c r="Y9" s="60" t="n"/>
      <c r="AA9" s="58" t="n"/>
      <c r="AC9" s="60" t="n"/>
      <c r="AE9" s="58" t="n"/>
      <c r="AF9" s="59" t="n"/>
      <c r="AG9" s="60" t="n"/>
      <c r="AI9" s="58" t="n"/>
      <c r="AJ9" s="59" t="n"/>
      <c r="AK9" s="60" t="n"/>
      <c r="AM9" s="58" t="n"/>
      <c r="AN9" s="59" t="n"/>
      <c r="AO9" s="60" t="n"/>
      <c r="AQ9" s="58" t="n"/>
      <c r="AR9" s="59" t="n"/>
      <c r="AS9" s="60" t="n"/>
    </row>
    <row r="10" ht="15" customHeight="1" thickBot="1">
      <c r="A10" s="61" t="inlineStr">
        <is>
          <t xml:space="preserve">What is your fuel? </t>
        </is>
      </c>
      <c r="B10" s="199" t="n"/>
      <c r="C10" s="62" t="n"/>
      <c r="E10" s="10" t="inlineStr">
        <is>
          <t>1. In cell B10 select the Fuel used, searching for it or scrolling down the list displayed clicking the cell</t>
        </is>
      </c>
      <c r="K10" s="61" t="inlineStr">
        <is>
          <t xml:space="preserve">What is your fuel? </t>
        </is>
      </c>
      <c r="L10" s="199" t="n"/>
      <c r="M10" s="62" t="n"/>
      <c r="O10" s="61" t="inlineStr">
        <is>
          <t xml:space="preserve">What is your fuel? </t>
        </is>
      </c>
      <c r="P10" s="199" t="n"/>
      <c r="Q10" s="62" t="n"/>
      <c r="S10" s="61" t="inlineStr">
        <is>
          <t xml:space="preserve">What is your fuel? </t>
        </is>
      </c>
      <c r="T10" s="199" t="n"/>
      <c r="U10" s="62" t="n"/>
      <c r="W10" s="61" t="inlineStr">
        <is>
          <t xml:space="preserve">What is your fuel? </t>
        </is>
      </c>
      <c r="X10" s="199" t="n"/>
      <c r="Y10" s="62" t="n"/>
      <c r="AA10" s="61" t="inlineStr">
        <is>
          <t xml:space="preserve">What is your fuel? </t>
        </is>
      </c>
      <c r="AB10" s="199" t="n"/>
      <c r="AC10" s="62" t="n"/>
      <c r="AE10" s="61" t="inlineStr">
        <is>
          <t xml:space="preserve">What is your fuel? </t>
        </is>
      </c>
      <c r="AF10" s="199" t="n"/>
      <c r="AG10" s="62" t="n"/>
      <c r="AI10" s="61" t="inlineStr">
        <is>
          <t xml:space="preserve">What is your fuel? </t>
        </is>
      </c>
      <c r="AJ10" s="199" t="n"/>
      <c r="AK10" s="62" t="n"/>
      <c r="AM10" s="61" t="inlineStr">
        <is>
          <t xml:space="preserve">What is your fuel? </t>
        </is>
      </c>
      <c r="AN10" s="199" t="n"/>
      <c r="AO10" s="62" t="n"/>
      <c r="AQ10" s="61" t="inlineStr">
        <is>
          <t xml:space="preserve">What is your fuel? </t>
        </is>
      </c>
      <c r="AR10" s="199" t="n"/>
      <c r="AS10" s="62" t="n"/>
    </row>
    <row r="11" ht="15" customHeight="1" thickBot="1">
      <c r="A11" s="61" t="inlineStr">
        <is>
          <t>State of matter</t>
        </is>
      </c>
      <c r="B11" s="1247">
        <f>IF(B10="", "-", IFERROR(IF(INDEX('Fuel Conversion Parameters'!$B$2:$B$61, MATCH(B10, 'Fuel Conversion Parameters'!$A$2:$A$61, 0))="", "MISSING VALUE", INDEX('Fuel Conversion Parameters'!$B$2:$B$61, MATCH(B10, 'Fuel Conversion Parameters'!$A$2:$A$61, 0))), "MISSING VALUE"))</f>
        <v/>
      </c>
      <c r="C11" s="62" t="n"/>
      <c r="E11" s="10" t="inlineStr">
        <is>
          <t>2. In cell B16 select the Unit of measurement used</t>
        </is>
      </c>
      <c r="K11" s="61" t="inlineStr">
        <is>
          <t>State of matter</t>
        </is>
      </c>
      <c r="L11" s="1247">
        <f>IF(L10="", "-", IFERROR(IF(INDEX('Fuel Conversion Parameters'!$B$2:$B$61, MATCH(L10, 'Fuel Conversion Parameters'!$A$2:$A$61, 0))="", "MISSING VALUE", INDEX('Fuel Conversion Parameters'!$B$2:$B$61, MATCH(L10, 'Fuel Conversion Parameters'!$A$2:$A$61, 0))), "MISSING VALUE"))</f>
        <v/>
      </c>
      <c r="M11" s="62" t="n"/>
      <c r="O11" s="61" t="inlineStr">
        <is>
          <t>State of matter</t>
        </is>
      </c>
      <c r="P11" s="1247">
        <f>IF(P10="", "-", IFERROR(IF(INDEX('Fuel Conversion Parameters'!$B$2:$B$61, MATCH(P10, 'Fuel Conversion Parameters'!$A$2:$A$61, 0))="", "MISSING VALUE", INDEX('Fuel Conversion Parameters'!$B$2:$B$61, MATCH(P10, 'Fuel Conversion Parameters'!$A$2:$A$61, 0))), "MISSING VALUE"))</f>
        <v/>
      </c>
      <c r="Q11" s="62" t="n"/>
      <c r="S11" s="61" t="inlineStr">
        <is>
          <t>State of matter</t>
        </is>
      </c>
      <c r="T11" s="1247">
        <f>IF(T10="", "-", IFERROR(IF(INDEX('Fuel Conversion Parameters'!$B$2:$B$61, MATCH(T10, 'Fuel Conversion Parameters'!$A$2:$A$61, 0))="", "MISSING VALUE", INDEX('Fuel Conversion Parameters'!$B$2:$B$61, MATCH(T10, 'Fuel Conversion Parameters'!$A$2:$A$61, 0))), "MISSING VALUE"))</f>
        <v/>
      </c>
      <c r="U11" s="62" t="n"/>
      <c r="W11" s="61" t="inlineStr">
        <is>
          <t>State of matter</t>
        </is>
      </c>
      <c r="X11" s="1247">
        <f>IF(X10="", "-", IFERROR(IF(INDEX('Fuel Conversion Parameters'!$B$2:$B$61, MATCH(X10, 'Fuel Conversion Parameters'!$A$2:$A$61, 0))="", "MISSING VALUE", INDEX('Fuel Conversion Parameters'!$B$2:$B$61, MATCH(X10, 'Fuel Conversion Parameters'!$A$2:$A$61, 0))), "MISSING VALUE"))</f>
        <v/>
      </c>
      <c r="Y11" s="62" t="n"/>
      <c r="AA11" s="61" t="inlineStr">
        <is>
          <t>State of matter</t>
        </is>
      </c>
      <c r="AB11" s="1247">
        <f>IF(AB10="", "-", IFERROR(IF(INDEX('Fuel Conversion Parameters'!$B$2:$B$61, MATCH(AB10, 'Fuel Conversion Parameters'!$A$2:$A$61, 0))="", "MISSING VALUE", INDEX('Fuel Conversion Parameters'!$B$2:$B$61, MATCH(AB10, 'Fuel Conversion Parameters'!$A$2:$A$61, 0))), "MISSING VALUE"))</f>
        <v/>
      </c>
      <c r="AC11" s="62" t="n"/>
      <c r="AE11" s="61" t="inlineStr">
        <is>
          <t>State of matter</t>
        </is>
      </c>
      <c r="AF11" s="1247">
        <f>IF(AF10="", "-", IFERROR(IF(INDEX('Fuel Conversion Parameters'!$B$2:$B$61, MATCH(AF10, 'Fuel Conversion Parameters'!$A$2:$A$61, 0))="", "MISSING VALUE", INDEX('Fuel Conversion Parameters'!$B$2:$B$61, MATCH(AF10, 'Fuel Conversion Parameters'!$A$2:$A$61, 0))), "MISSING VALUE"))</f>
        <v/>
      </c>
      <c r="AG11" s="62" t="n"/>
      <c r="AI11" s="61" t="inlineStr">
        <is>
          <t>State of matter</t>
        </is>
      </c>
      <c r="AJ11" s="1247">
        <f>IF(AJ10="", "-", IFERROR(IF(INDEX('Fuel Conversion Parameters'!$B$2:$B$61, MATCH(AJ10, 'Fuel Conversion Parameters'!$A$2:$A$61, 0))="", "MISSING VALUE", INDEX('Fuel Conversion Parameters'!$B$2:$B$61, MATCH(AJ10, 'Fuel Conversion Parameters'!$A$2:$A$61, 0))), "MISSING VALUE"))</f>
        <v/>
      </c>
      <c r="AK11" s="62" t="n"/>
      <c r="AM11" s="61" t="inlineStr">
        <is>
          <t>State of matter</t>
        </is>
      </c>
      <c r="AN11" s="1247">
        <f>IF(AN10="", "-", IFERROR(IF(INDEX('Fuel Conversion Parameters'!$B$2:$B$61, MATCH(AN10, 'Fuel Conversion Parameters'!$A$2:$A$61, 0))="", "MISSING VALUE", INDEX('Fuel Conversion Parameters'!$B$2:$B$61, MATCH(AN10, 'Fuel Conversion Parameters'!$A$2:$A$61, 0))), "MISSING VALUE"))</f>
        <v/>
      </c>
      <c r="AO11" s="62" t="n"/>
      <c r="AQ11" s="61" t="inlineStr">
        <is>
          <t>State of matter</t>
        </is>
      </c>
      <c r="AR11" s="1247">
        <f>IF(AR10="", "-", IFERROR(IF(INDEX('Fuel Conversion Parameters'!$B$2:$B$61, MATCH(AR10, 'Fuel Conversion Parameters'!$A$2:$A$61, 0))="", "MISSING VALUE", INDEX('Fuel Conversion Parameters'!$B$2:$B$61, MATCH(AR10, 'Fuel Conversion Parameters'!$A$2:$A$61, 0))), "MISSING VALUE"))</f>
        <v/>
      </c>
      <c r="AS11" s="62" t="n"/>
    </row>
    <row r="12" ht="15" customHeight="1" thickBot="1">
      <c r="A12" s="55" t="inlineStr">
        <is>
          <t>Typical renewability state</t>
        </is>
      </c>
      <c r="B12" s="1247">
        <f>IF(B10="", "-", IFERROR(IF(INDEX('Fuel Conversion Parameters'!$F$2:$F$61, MATCH(B10, 'Fuel Conversion Parameters'!$A$2:$A$61, 0))="", "MISSING VALUE", INDEX('Fuel Conversion Parameters'!$F$2:$F$61, MATCH(B10, 'Fuel Conversion Parameters'!$A$2:$A$61, 0))), "MISSING VALUE"))</f>
        <v/>
      </c>
      <c r="C12" s="62" t="n"/>
      <c r="E12" s="10" t="inlineStr">
        <is>
          <t>3. In cell B17 select the Amount of fuel used</t>
        </is>
      </c>
      <c r="K12" s="61" t="inlineStr">
        <is>
          <t>Typical renewability state</t>
        </is>
      </c>
      <c r="L12" s="1247">
        <f>IF(L10="", "-", IFERROR(IF(INDEX('Fuel Conversion Parameters'!$F$2:$F$61, MATCH(L10, 'Fuel Conversion Parameters'!$A$2:$A$61, 0))="", "MISSING VALUE", INDEX('Fuel Conversion Parameters'!$F$2:$F$61, MATCH(L10, 'Fuel Conversion Parameters'!$A$2:$A$61, 0))), "MISSING VALUE"))</f>
        <v/>
      </c>
      <c r="M12" s="62" t="n"/>
      <c r="O12" s="61" t="inlineStr">
        <is>
          <t>Typical renewability state</t>
        </is>
      </c>
      <c r="P12" s="1247">
        <f>IF(P10="", "-", IFERROR(IF(INDEX('Fuel Conversion Parameters'!$F$2:$F$61, MATCH(P10, 'Fuel Conversion Parameters'!$A$2:$A$61, 0))="", "MISSING VALUE", INDEX('Fuel Conversion Parameters'!$F$2:$F$61, MATCH(P10, 'Fuel Conversion Parameters'!$A$2:$A$61, 0))), "MISSING VALUE"))</f>
        <v/>
      </c>
      <c r="Q12" s="62" t="n"/>
      <c r="S12" s="55" t="inlineStr">
        <is>
          <t>Typical renewability state</t>
        </is>
      </c>
      <c r="T12" s="1247">
        <f>IF(T10="", "-", IFERROR(IF(INDEX('Fuel Conversion Parameters'!$F$2:$F$61, MATCH(T10, 'Fuel Conversion Parameters'!$A$2:$A$61, 0))="", "MISSING VALUE", INDEX('Fuel Conversion Parameters'!$F$2:$F$61, MATCH(T10, 'Fuel Conversion Parameters'!$A$2:$A$61, 0))), "MISSING VALUE"))</f>
        <v/>
      </c>
      <c r="U12" s="62" t="n"/>
      <c r="W12" s="55" t="inlineStr">
        <is>
          <t>Typical renewability state</t>
        </is>
      </c>
      <c r="X12" s="1247">
        <f>IF(X10="", "-", IFERROR(IF(INDEX('Fuel Conversion Parameters'!$F$2:$F$61, MATCH(X10, 'Fuel Conversion Parameters'!$A$2:$A$61, 0))="", "MISSING VALUE", INDEX('Fuel Conversion Parameters'!$F$2:$F$61, MATCH(X10, 'Fuel Conversion Parameters'!$A$2:$A$61, 0))), "MISSING VALUE"))</f>
        <v/>
      </c>
      <c r="Y12" s="62" t="n"/>
      <c r="AA12" s="55" t="inlineStr">
        <is>
          <t>Typical renewability state</t>
        </is>
      </c>
      <c r="AB12" s="1247">
        <f>IF(AB10="", "-", IFERROR(IF(INDEX('Fuel Conversion Parameters'!$F$2:$F$61, MATCH(AB10, 'Fuel Conversion Parameters'!$A$2:$A$61, 0))="", "MISSING VALUE", INDEX('Fuel Conversion Parameters'!$F$2:$F$61, MATCH(AB10, 'Fuel Conversion Parameters'!$A$2:$A$61, 0))), "MISSING VALUE"))</f>
        <v/>
      </c>
      <c r="AC12" s="62" t="n"/>
      <c r="AE12" s="55" t="inlineStr">
        <is>
          <t>Typical renewability state</t>
        </is>
      </c>
      <c r="AF12" s="1247">
        <f>IF(AF10="", "-", IFERROR(IF(INDEX('Fuel Conversion Parameters'!$F$2:$F$61, MATCH(AF10, 'Fuel Conversion Parameters'!$A$2:$A$61, 0))="", "MISSING VALUE", INDEX('Fuel Conversion Parameters'!$F$2:$F$61, MATCH(AF10, 'Fuel Conversion Parameters'!$A$2:$A$61, 0))), "MISSING VALUE"))</f>
        <v/>
      </c>
      <c r="AG12" s="62" t="n"/>
      <c r="AI12" s="55" t="inlineStr">
        <is>
          <t>Typical renewability state</t>
        </is>
      </c>
      <c r="AJ12" s="1247">
        <f>IF(AJ10="", "-", IFERROR(IF(INDEX('Fuel Conversion Parameters'!$F$2:$F$61, MATCH(AJ10, 'Fuel Conversion Parameters'!$A$2:$A$61, 0))="", "MISSING VALUE", INDEX('Fuel Conversion Parameters'!$F$2:$F$61, MATCH(AJ10, 'Fuel Conversion Parameters'!$A$2:$A$61, 0))), "MISSING VALUE"))</f>
        <v/>
      </c>
      <c r="AK12" s="62" t="n"/>
      <c r="AM12" s="55" t="inlineStr">
        <is>
          <t>Typical renewability state</t>
        </is>
      </c>
      <c r="AN12" s="1247">
        <f>IF(AN10="", "-", IFERROR(IF(INDEX('Fuel Conversion Parameters'!$F$2:$F$61, MATCH(AN10, 'Fuel Conversion Parameters'!$A$2:$A$61, 0))="", "MISSING VALUE", INDEX('Fuel Conversion Parameters'!$F$2:$F$61, MATCH(AN10, 'Fuel Conversion Parameters'!$A$2:$A$61, 0))), "MISSING VALUE"))</f>
        <v/>
      </c>
      <c r="AO12" s="62" t="n"/>
      <c r="AQ12" s="55" t="inlineStr">
        <is>
          <t>Typical renewability state</t>
        </is>
      </c>
      <c r="AR12" s="1247">
        <f>IF(AR10="", "-", IFERROR(IF(INDEX('Fuel Conversion Parameters'!$F$2:$F$61, MATCH(AR10, 'Fuel Conversion Parameters'!$A$2:$A$61, 0))="", "MISSING VALUE", INDEX('Fuel Conversion Parameters'!$F$2:$F$61, MATCH(AR10, 'Fuel Conversion Parameters'!$A$2:$A$61, 0))), "MISSING VALUE"))</f>
        <v/>
      </c>
      <c r="AS12" s="62" t="n"/>
    </row>
    <row r="13">
      <c r="A13" s="63" t="n"/>
      <c r="B13" s="20" t="n"/>
      <c r="C13" s="62" t="n"/>
      <c r="E13" s="10" t="inlineStr">
        <is>
          <t>4. In cell A22 is displayed the Energy produced in Mega Watt hours by the Amount of Fuel specified</t>
        </is>
      </c>
      <c r="K13" s="63" t="n"/>
      <c r="L13" s="20" t="n"/>
      <c r="M13" s="62" t="n"/>
      <c r="O13" s="63" t="n"/>
      <c r="P13" s="20" t="n"/>
      <c r="Q13" s="62" t="n"/>
      <c r="S13" s="63" t="n"/>
      <c r="T13" s="20" t="n"/>
      <c r="U13" s="62" t="n"/>
      <c r="W13" s="63" t="n"/>
      <c r="X13" s="20" t="n"/>
      <c r="Y13" s="62" t="n"/>
      <c r="AA13" s="63" t="n"/>
      <c r="AB13" s="20" t="n"/>
      <c r="AC13" s="62" t="n"/>
      <c r="AE13" s="63" t="n"/>
      <c r="AF13" s="20" t="n"/>
      <c r="AG13" s="62" t="n"/>
      <c r="AI13" s="63" t="n"/>
      <c r="AJ13" s="20" t="n"/>
      <c r="AK13" s="62" t="n"/>
      <c r="AM13" s="63" t="n"/>
      <c r="AN13" s="20" t="n"/>
      <c r="AO13" s="62" t="n"/>
      <c r="AQ13" s="63" t="n"/>
      <c r="AR13" s="20" t="n"/>
      <c r="AS13" s="62" t="n"/>
    </row>
    <row r="14">
      <c r="A14" s="64" t="n"/>
      <c r="B14" s="10" t="n"/>
      <c r="C14" s="62" t="n"/>
      <c r="E14" s="10" t="inlineStr">
        <is>
          <t xml:space="preserve">5. In cell A32 is displayed the Total Renewable Energy in Mega Watt hours </t>
        </is>
      </c>
      <c r="K14" s="64" t="n"/>
      <c r="M14" s="62" t="n"/>
      <c r="O14" s="64" t="n"/>
      <c r="Q14" s="62" t="n"/>
      <c r="S14" s="64" t="n"/>
      <c r="U14" s="62" t="n"/>
      <c r="W14" s="64" t="n"/>
      <c r="Y14" s="62" t="n"/>
      <c r="AA14" s="64" t="n"/>
      <c r="AC14" s="62" t="n"/>
      <c r="AE14" s="64" t="n"/>
      <c r="AG14" s="62" t="n"/>
      <c r="AI14" s="64" t="n"/>
      <c r="AK14" s="62" t="n"/>
      <c r="AM14" s="64" t="n"/>
      <c r="AN14" s="10" t="n"/>
      <c r="AO14" s="62" t="n"/>
      <c r="AQ14" s="64" t="n"/>
      <c r="AS14" s="62" t="n"/>
    </row>
    <row r="15" ht="15" customHeight="1" thickBot="1">
      <c r="A15" s="65" t="n"/>
      <c r="B15" s="10" t="n"/>
      <c r="C15" s="62" t="n"/>
      <c r="E15" s="10" t="inlineStr">
        <is>
          <t xml:space="preserve">6. In cell B32 is displayed the Total Non-renewable Energy in Mega Watt hours </t>
        </is>
      </c>
      <c r="K15" s="65" t="n"/>
      <c r="M15" s="62" t="n"/>
      <c r="O15" s="64" t="n"/>
      <c r="Q15" s="62" t="n"/>
      <c r="S15" s="64" t="n"/>
      <c r="U15" s="62" t="n"/>
      <c r="W15" s="64" t="n"/>
      <c r="Y15" s="62" t="n"/>
      <c r="AA15" s="64" t="n"/>
      <c r="AC15" s="62" t="n"/>
      <c r="AE15" s="64" t="n"/>
      <c r="AG15" s="62" t="n"/>
      <c r="AI15" s="64" t="n"/>
      <c r="AK15" s="62" t="n"/>
      <c r="AM15" s="64" t="n"/>
      <c r="AN15" s="10" t="n"/>
      <c r="AO15" s="62" t="n"/>
      <c r="AQ15" s="64" t="n"/>
      <c r="AS15" s="62" t="n"/>
    </row>
    <row r="16" ht="15" customHeight="1" thickBot="1">
      <c r="A16" s="66" t="inlineStr">
        <is>
          <t>Unit of measurement</t>
        </is>
      </c>
      <c r="B16" s="200" t="n"/>
      <c r="C16" s="279">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8" t="inlineStr">
        <is>
          <t>7. Further notes can be found below</t>
        </is>
      </c>
      <c r="K16" s="66" t="inlineStr">
        <is>
          <t>Unit of measurement</t>
        </is>
      </c>
      <c r="L16" s="200" t="n"/>
      <c r="M16" s="279">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6" t="inlineStr">
        <is>
          <t>Unit of measurement</t>
        </is>
      </c>
      <c r="P16" s="200" t="n"/>
      <c r="Q16" s="62">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6" t="inlineStr">
        <is>
          <t>Unit of measurement</t>
        </is>
      </c>
      <c r="T16" s="200" t="n"/>
      <c r="U16" s="279">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6" t="inlineStr">
        <is>
          <t>Unit of measurement</t>
        </is>
      </c>
      <c r="X16" s="200" t="n"/>
      <c r="Y16" s="279">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6" t="inlineStr">
        <is>
          <t>Unit of measurement</t>
        </is>
      </c>
      <c r="AB16" s="200" t="n"/>
      <c r="AC16" s="279">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6" t="inlineStr">
        <is>
          <t>Unit of measurement</t>
        </is>
      </c>
      <c r="AF16" s="200" t="n"/>
      <c r="AG16" s="279">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6" t="inlineStr">
        <is>
          <t>Unit of measurement</t>
        </is>
      </c>
      <c r="AJ16" s="200" t="n"/>
      <c r="AK16" s="279">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6" t="inlineStr">
        <is>
          <t>Unit of measurement</t>
        </is>
      </c>
      <c r="AN16" s="200" t="n"/>
      <c r="AO16" s="279">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6" t="inlineStr">
        <is>
          <t>Unit of measurement</t>
        </is>
      </c>
      <c r="AR16" s="200" t="n"/>
      <c r="AS16" s="279">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ht="15" customHeight="1" thickBot="1">
      <c r="A17" s="61" t="inlineStr">
        <is>
          <t>Amount</t>
        </is>
      </c>
      <c r="B17" s="201" t="n"/>
      <c r="C17" s="62" t="n"/>
      <c r="K17" s="61" t="inlineStr">
        <is>
          <t>Amount</t>
        </is>
      </c>
      <c r="L17" s="201" t="n"/>
      <c r="M17" s="62" t="n"/>
      <c r="O17" s="61" t="inlineStr">
        <is>
          <t>Amount</t>
        </is>
      </c>
      <c r="P17" s="201" t="n"/>
      <c r="Q17" s="62" t="n"/>
      <c r="S17" s="61" t="inlineStr">
        <is>
          <t>Amount</t>
        </is>
      </c>
      <c r="T17" s="201" t="n"/>
      <c r="U17" s="62" t="n"/>
      <c r="W17" s="61" t="inlineStr">
        <is>
          <t>Amount</t>
        </is>
      </c>
      <c r="X17" s="201" t="n"/>
      <c r="Y17" s="62" t="n"/>
      <c r="AA17" s="61" t="inlineStr">
        <is>
          <t>Amount</t>
        </is>
      </c>
      <c r="AB17" s="201" t="n"/>
      <c r="AC17" s="62" t="n"/>
      <c r="AE17" s="61" t="inlineStr">
        <is>
          <t>Amount</t>
        </is>
      </c>
      <c r="AF17" s="201" t="n"/>
      <c r="AG17" s="62" t="n"/>
      <c r="AI17" s="61" t="inlineStr">
        <is>
          <t>Amount</t>
        </is>
      </c>
      <c r="AJ17" s="201" t="n"/>
      <c r="AK17" s="62" t="n"/>
      <c r="AM17" s="61" t="inlineStr">
        <is>
          <t>Amount</t>
        </is>
      </c>
      <c r="AN17" s="201" t="n"/>
      <c r="AO17" s="62" t="n"/>
      <c r="AQ17" s="61" t="inlineStr">
        <is>
          <t>Amount</t>
        </is>
      </c>
      <c r="AR17" s="201" t="n"/>
      <c r="AS17" s="62" t="n"/>
    </row>
    <row r="18" ht="18" customHeight="1">
      <c r="A18" s="64" t="n"/>
      <c r="B18" s="1248">
        <f>IF(B16="g - gram",B17*0.000000001,
IF(B16="Kg - Kilogram",B17*0.000001,
IF(B16="t - tonne",B17*0.001,
IF(B16="Gg - Gigagram",B17*1,
IF(B16="m³ - cubic meters",B17*1000,
IF(B16="L - Liter",B17*1,
""))))))</f>
        <v/>
      </c>
      <c r="C18" s="62" t="n"/>
      <c r="E18" s="267" t="n"/>
      <c r="F18" s="267" t="n"/>
      <c r="G18" s="267" t="n"/>
      <c r="H18" s="267" t="n"/>
      <c r="I18" s="267" t="n"/>
      <c r="K18" s="64" t="n"/>
      <c r="L18" s="1248">
        <f>IF(L16="g - gram",L17*0.000000001,
IF(L16="Kg - Kilogram",L17*0.000001,
IF(L16="t - tonne",L17*0.001,
IF(L16="Gg - Gigagram",L17*1,
IF(L16="m³ - cubic meters",L17*1000,
IF(L16="L - Liter",L17*1,
""))))))</f>
        <v/>
      </c>
      <c r="M18" s="62" t="n"/>
      <c r="O18" s="64" t="n"/>
      <c r="P18" s="1248">
        <f>IF(P16="g - gram",P17*0.000000001,
IF(P16="Kg - Kilogram",P17*0.000001,
IF(P16="t - tonne",P17*0.001,
IF(P16="Gg - Gigagram",P17*1,
IF(P16="m³ - cubic meters",P17*1000,
IF(P16="L - Liter",P17*1,
""))))))</f>
        <v/>
      </c>
      <c r="Q18" s="62" t="n"/>
      <c r="S18" s="64" t="n"/>
      <c r="T18" s="1248">
        <f>IF(T16="g - gram",T17*0.000000001,
IF(T16="Kg - Kilogram",T17*0.000001,
IF(T16="t - tonne",T17*0.001,
IF(T16="Gg - Gigagram",T17*1,
IF(T16="m³ - cubic meters",T17*1000,
IF(T16="L - Liter",T17*1,
""))))))</f>
        <v/>
      </c>
      <c r="U18" s="62" t="n"/>
      <c r="W18" s="64" t="n"/>
      <c r="X18" s="1248">
        <f>IF(X16="g - gram",X17*0.000000001,
IF(X16="Kg - Kilogram",X17*0.000001,
IF(X16="t - tonne",X17*0.001,
IF(X16="Gg - Gigagram",X17*1,
IF(X16="m³ - cubic meters",X17*1000,
IF(X16="L - Liter",X17*1,
""))))))</f>
        <v/>
      </c>
      <c r="Y18" s="62" t="n"/>
      <c r="AA18" s="64" t="n"/>
      <c r="AB18" s="1248">
        <f>IF(AB16="g - gram",AB17*0.000000001,
IF(AB16="Kg - Kilogram",AB17*0.000001,
IF(AB16="t - tonne",AB17*0.001,
IF(AB16="Gg - Gigagram",AB17*1,
IF(AB16="m³ - cubic meters",AB17*1000,
IF(AB16="L - Liter",AB17*1,
""))))))</f>
        <v/>
      </c>
      <c r="AC18" s="62" t="n"/>
      <c r="AE18" s="64" t="n"/>
      <c r="AF18" s="1248">
        <f>IF(AF16="g - gram",AF17*0.000000001,
IF(AF16="Kg - Kilogram",AF17*0.000001,
IF(AF16="t - tonne",AF17*0.001,
IF(AF16="Gg - Gigagram",AF17*1,
IF(AF16="m³ - cubic meters",AF17*1000,
IF(AF16="L - Liter",AF17*1,
""))))))</f>
        <v/>
      </c>
      <c r="AG18" s="62" t="n"/>
      <c r="AI18" s="64" t="n"/>
      <c r="AJ18" s="1248">
        <f>IF(AJ16="g - gram",AJ17*0.000000001,
IF(AJ16="Kg - Kilogram",AJ17*0.000001,
IF(AJ16="t - tonne",AJ17*0.001,
IF(AJ16="Gg - Gigagram",AJ17*1,
IF(AJ16="m³ - cubic meters",AJ17*1000,
IF(AJ16="L - Liter",AJ17*1,
""))))))</f>
        <v/>
      </c>
      <c r="AK18" s="62" t="n"/>
      <c r="AM18" s="64" t="n"/>
      <c r="AN18" s="1248">
        <f>IF(AN16="g - gram",AN17*0.000000001,
IF(AN16="Kg - Kilogram",AN17*0.000001,
IF(AN16="t - tonne",AN17*0.001,
IF(AN16="Gg - Gigagram",AN17*1,
IF(AN16="m³ - cubic meters",AN17*1000,
IF(AN16="L - Liter",AN17*1,
""))))))</f>
        <v/>
      </c>
      <c r="AO18" s="62" t="n"/>
      <c r="AQ18" s="64" t="n"/>
      <c r="AR18" s="1248">
        <f>IF(AR16="g - gram",AR17*0.000000001,
IF(AR16="Kg - Kilogram",AR17*0.000001,
IF(AR16="t - tonne",AR17*0.001,
IF(AR16="Gg - Gigagram",AR17*1,
IF(AR16="m³ - cubic meters",AR17*1000,
IF(AR16="L - Liter",AR17*1,
""))))))</f>
        <v/>
      </c>
      <c r="AS18" s="62" t="n"/>
    </row>
    <row r="19">
      <c r="A19" s="64" t="n"/>
      <c r="B19" s="822" t="n"/>
      <c r="C19" s="62" t="n"/>
      <c r="K19" s="64" t="n"/>
      <c r="L19" s="822" t="n"/>
      <c r="M19" s="62" t="n"/>
      <c r="O19" s="64" t="n"/>
      <c r="P19" s="822" t="n"/>
      <c r="Q19" s="62" t="n"/>
      <c r="S19" s="64" t="n"/>
      <c r="T19" s="822" t="n"/>
      <c r="U19" s="62" t="n"/>
      <c r="W19" s="64" t="n"/>
      <c r="X19" s="822" t="n"/>
      <c r="Y19" s="62" t="n"/>
      <c r="AA19" s="64" t="n"/>
      <c r="AB19" s="822" t="n"/>
      <c r="AC19" s="62" t="n"/>
      <c r="AE19" s="64" t="n"/>
      <c r="AF19" s="822" t="n"/>
      <c r="AG19" s="62" t="n"/>
      <c r="AI19" s="64" t="n"/>
      <c r="AJ19" s="822" t="n"/>
      <c r="AK19" s="62" t="n"/>
      <c r="AM19" s="64" t="n"/>
      <c r="AN19" s="822" t="n"/>
      <c r="AO19" s="62" t="n"/>
      <c r="AQ19" s="64" t="n"/>
      <c r="AR19" s="822" t="n"/>
      <c r="AS19" s="62" t="n"/>
    </row>
    <row r="20" ht="15" customHeight="1" thickBot="1">
      <c r="A20" s="10" t="n"/>
      <c r="B20" s="10" t="n"/>
      <c r="C20" s="62" t="n"/>
      <c r="K20" s="64" t="n"/>
      <c r="M20" s="62" t="n"/>
      <c r="O20" s="64" t="n"/>
      <c r="Q20" s="62" t="n"/>
      <c r="S20" s="64" t="n"/>
      <c r="U20" s="62" t="n"/>
      <c r="W20" s="64" t="n"/>
      <c r="Y20" s="62" t="n"/>
      <c r="AA20" s="64" t="n"/>
      <c r="AC20" s="62" t="n"/>
      <c r="AE20" s="64" t="n"/>
      <c r="AG20" s="62" t="n"/>
      <c r="AI20" s="64" t="n"/>
      <c r="AK20" s="62" t="n"/>
      <c r="AM20" s="64" t="n"/>
      <c r="AN20" s="10" t="n"/>
      <c r="AO20" s="62" t="n"/>
      <c r="AQ20" s="64" t="n"/>
      <c r="AS20" s="62" t="n"/>
    </row>
    <row r="21" ht="15" customHeight="1" thickBot="1">
      <c r="A21" s="61" t="inlineStr">
        <is>
          <t>Energy [MWh]</t>
        </is>
      </c>
      <c r="B21" s="10" t="n"/>
      <c r="C21" s="62" t="n"/>
      <c r="E21" s="267" t="n"/>
      <c r="F21" s="267" t="n"/>
      <c r="G21" s="267" t="n"/>
      <c r="H21" s="267" t="n"/>
      <c r="I21" s="267" t="n"/>
      <c r="K21" s="61" t="inlineStr">
        <is>
          <t>Energy [MWh]</t>
        </is>
      </c>
      <c r="M21" s="62" t="n"/>
      <c r="O21" s="61" t="inlineStr">
        <is>
          <t>Energy [MWh]</t>
        </is>
      </c>
      <c r="Q21" s="62" t="n"/>
      <c r="S21" s="61" t="inlineStr">
        <is>
          <t>Energy [MWh]</t>
        </is>
      </c>
      <c r="U21" s="62" t="n"/>
      <c r="W21" s="61" t="inlineStr">
        <is>
          <t>Energy [MWh]</t>
        </is>
      </c>
      <c r="Y21" s="62" t="n"/>
      <c r="AA21" s="61" t="inlineStr">
        <is>
          <t>Energy [MWh]</t>
        </is>
      </c>
      <c r="AC21" s="62" t="n"/>
      <c r="AE21" s="61" t="inlineStr">
        <is>
          <t>Energy [MWh]</t>
        </is>
      </c>
      <c r="AG21" s="62" t="n"/>
      <c r="AI21" s="61" t="inlineStr">
        <is>
          <t>Energy [MWh]</t>
        </is>
      </c>
      <c r="AK21" s="62" t="n"/>
      <c r="AM21" s="61" t="inlineStr">
        <is>
          <t>Energy [MWh]</t>
        </is>
      </c>
      <c r="AN21" s="10" t="n"/>
      <c r="AO21" s="62" t="n"/>
      <c r="AQ21" s="61" t="inlineStr">
        <is>
          <t>Energy [MWh]</t>
        </is>
      </c>
      <c r="AS21" s="62" t="n"/>
    </row>
    <row r="22" ht="15" customHeight="1" thickBot="1">
      <c r="A22" s="1249">
        <f>IF(OR(
   A23="",
   B17="",
   C16="Liquid fuel: please change unit of measurement, select one among m³ and L",
   C16="Gaseous fuel: please change unit of measurement, select one among m³ and L",
   C16="Solid fuel: please change unit of measurement, select one among Gg, t, Kg and g"
),
"-",
IFERROR(A23*277.778, "")
)</f>
        <v/>
      </c>
      <c r="B22" s="10">
        <f>IFERROR(IF(AND(B17&lt;&gt;0,A22=0),"ERROR",""),"")</f>
        <v/>
      </c>
      <c r="C22" s="62" t="n"/>
      <c r="K22" s="1249">
        <f>IF(OR(
   K23="",
   L17="",
   M16="Liquid fuel: please change unit of measurement, select one among m³ and L",
   M16="Gaseous fuel: please change unit of measurement, select one among m³ and L",
   M16="Solid fuel: please change unit of measurement, select one among Gg, t, Kg and g"
),
"-",
IFERROR(K23*277.778, "")
)</f>
        <v/>
      </c>
      <c r="L22" s="10">
        <f>IFERROR(IF(AND(L17&lt;&gt;0,K22=0),"ERROR",""),"")</f>
        <v/>
      </c>
      <c r="M22" s="62" t="n"/>
      <c r="O22" s="1249">
        <f>IF(OR(
   O23="",
   P17="",
   Q16="Liquid fuel: please change unit of measurement, select one among m³ and L",
   Q16="Gaseous fuel: please change unit of measurement, select one among m³ and L",
   Q16="Solid fuel: please change unit of measurement, select one among Gg, t, Kg and g"
),
"-",
IFERROR(O23*277.778, "")
)</f>
        <v/>
      </c>
      <c r="P22" s="10">
        <f>IFERROR(IF(AND(P17&lt;&gt;0,O22=0),"ERROR",""),"")</f>
        <v/>
      </c>
      <c r="Q22" s="62" t="n"/>
      <c r="S22" s="1249">
        <f>IF(OR(
   S23="",
   T17="",
   U16="Liquid fuel: please change unit of measurement, select one among m³ and L",
   U16="Gaseous fuel: please change unit of measurement, select one among m³ and L",
   U16="Solid fuel: please change unit of measurement, select one among Gg, t, Kg and g"
),
"-",
IFERROR(S23*277.778, "")
)</f>
        <v/>
      </c>
      <c r="T22" s="10">
        <f>IFERROR(IF(AND(T17&lt;&gt;0,S22=0),"ERROR",""),"")</f>
        <v/>
      </c>
      <c r="U22" s="62" t="n"/>
      <c r="W22" s="1249">
        <f>IF(OR(
   W23="",
   X17="",
   Y16="Liquid fuel: please change unit of measurement, select one among m³ and L",
   Y16="Gaseous fuel: please change unit of measurement, select one among m³ and L",
   Y16="Solid fuel: please change unit of measurement, select one among Gg, t, Kg and g"
),
"-",
IFERROR(W23*277.778, "")
)</f>
        <v/>
      </c>
      <c r="X22" s="10">
        <f>IFERROR(IF(AND(X17&lt;&gt;0,W22=0),"ERROR",""),"")</f>
        <v/>
      </c>
      <c r="Y22" s="62" t="n"/>
      <c r="AA22" s="1249">
        <f>IF(OR(
   AA23="",
   AB17="",
   AC16="Liquid fuel: please change unit of measurement, select one among m³ and L",
   AC16="Gaseous fuel: please change unit of measurement, select one among m³ and L",
   AC16="Solid fuel: please change unit of measurement, select one among Gg, t, Kg and g"
),
"-",
IFERROR(AA23*277.778, "")
)</f>
        <v/>
      </c>
      <c r="AB22" s="10">
        <f>IFERROR(IF(AND(AB17&lt;&gt;0,AA22=0),"ERROR",""),"")</f>
        <v/>
      </c>
      <c r="AC22" s="62" t="n"/>
      <c r="AE22" s="1249">
        <f>IF(OR(
   AE23="",
   AF17="",
   AG16="Liquid fuel: please change unit of measurement, select one among m³ and L",
   AG16="Gaseous fuel: please change unit of measurement, select one among m³ and L",
   AG16="Solid fuel: please change unit of measurement, select one among Gg, t, Kg and g"
),
"-",
IFERROR(AE23*277.778, "")
)</f>
        <v/>
      </c>
      <c r="AF22" s="10">
        <f>IFERROR(IF(AND(AF17&lt;&gt;0,AE22=0),"ERROR",""),"")</f>
        <v/>
      </c>
      <c r="AG22" s="62" t="n"/>
      <c r="AI22" s="1249">
        <f>IF(OR(
   AI23="",
   AJ17="",
   AK16="Liquid fuel: please change unit of measurement, select one among m³ and L",
   AK16="Gaseous fuel: please change unit of measurement, select one among m³ and L",
   AK16="Solid fuel: please change unit of measurement, select one among Gg, t, Kg and g"
),
"-",
IFERROR(AI23*277.778, "")
)</f>
        <v/>
      </c>
      <c r="AJ22" s="10">
        <f>IFERROR(IF(AND(AJ17&lt;&gt;0,AI22=0),"ERROR",""),"")</f>
        <v/>
      </c>
      <c r="AK22" s="62" t="n"/>
      <c r="AM22" s="1249">
        <f>IF(OR(
   AM23="",
   AN17="",
   AO16="Liquid fuel: please change unit of measurement, select one among m³ and L",
   AO16="Gaseous fuel: please change unit of measurement, select one among m³ and L",
   AO16="Solid fuel: please change unit of measurement, select one among Gg, t, Kg and g"
),
"-",
IFERROR(AM23*277.778, "")
)</f>
        <v/>
      </c>
      <c r="AN22" s="10">
        <f>IFERROR(IF(AND(AN17&lt;&gt;0,AM22=0),"ERROR",""),"")</f>
        <v/>
      </c>
      <c r="AO22" s="62" t="n"/>
      <c r="AQ22" s="1249">
        <f>IF(OR(
   AQ23="",
   AR17="",
   AS16="Liquid fuel: please change unit of measurement, select one among m³ and L",
   AS16="Gaseous fuel: please change unit of measurement, select one among m³ and L",
   AS16="Solid fuel: please change unit of measurement, select one among Gg, t, Kg and g"
),
"-",
IFERROR(AQ23*277.778, "")
)</f>
        <v/>
      </c>
      <c r="AR22" s="10">
        <f>IFERROR(IF(AND(AR17&lt;&gt;0,AQ22=0),"ERROR",""),"")</f>
        <v/>
      </c>
      <c r="AS22" s="62" t="n"/>
    </row>
    <row r="23">
      <c r="A23" s="1250">
        <f>IFERROR(A26, "")</f>
        <v/>
      </c>
      <c r="B23" s="103" t="n"/>
      <c r="C23" s="265" t="n"/>
      <c r="K23" s="1251">
        <f>IFERROR(K26, "")</f>
        <v/>
      </c>
      <c r="L23" s="103" t="n"/>
      <c r="M23" s="265" t="n"/>
      <c r="O23" s="1251">
        <f>IFERROR(O26, "")</f>
        <v/>
      </c>
      <c r="P23" s="103" t="n"/>
      <c r="Q23" s="265" t="n"/>
      <c r="S23" s="1251">
        <f>IFERROR(S26, "")</f>
        <v/>
      </c>
      <c r="T23" s="103" t="n"/>
      <c r="U23" s="265" t="n"/>
      <c r="W23" s="1251">
        <f>IFERROR(W26, "")</f>
        <v/>
      </c>
      <c r="X23" s="103" t="n"/>
      <c r="Y23" s="265" t="n"/>
      <c r="AA23" s="1251">
        <f>IFERROR(AA26, "")</f>
        <v/>
      </c>
      <c r="AB23" s="103" t="n"/>
      <c r="AC23" s="265" t="n"/>
      <c r="AE23" s="1251">
        <f>IFERROR(AE26, "")</f>
        <v/>
      </c>
      <c r="AF23" s="103" t="n"/>
      <c r="AG23" s="265" t="n"/>
      <c r="AI23" s="1251">
        <f>IFERROR(AI26, "")</f>
        <v/>
      </c>
      <c r="AJ23" s="103" t="n"/>
      <c r="AK23" s="265" t="n"/>
      <c r="AM23" s="1251">
        <f>IFERROR(AM26, "")</f>
        <v/>
      </c>
      <c r="AN23" s="103" t="n"/>
      <c r="AO23" s="265" t="n"/>
      <c r="AQ23" s="1251">
        <f>IFERROR(AQ26, "")</f>
        <v/>
      </c>
      <c r="AR23" s="103" t="n"/>
      <c r="AS23" s="265" t="n"/>
    </row>
    <row r="24">
      <c r="A24" s="1252">
        <f>IFERROR(
    IF(AND(B11="Solid"),B18,
        IF(AND(B11="Liquid"),B18*_xlfn.XLOOKUP(B10,'Fuel Conversion Parameters'!$A$2:$A$51,'Fuel Conversion Parameters'!$D$2:$D$51)*10^(-6),
            IF(AND(B11="Gaseous"),B18*_xlfn.XLOOKUP(B10,'Fuel Conversion Parameters'!$A$2:$A$51,'Fuel Conversion Parameters'!$E$2:$E$51)*10^(-3)*10^(-6),"")
        )
    ),
    ""
)</f>
        <v/>
      </c>
      <c r="B24" s="10" t="n"/>
      <c r="K24" s="1252">
        <f>IFERROR(
    IF(AND(L11="Solid"),L18,
        IF(AND(L11="Liquid"),L18*_xlfn.XLOOKUP(L10,'Fuel Conversion Parameters'!$A$2:$A$51,'Fuel Conversion Parameters'!$D$2:$D$51)*10^(-6),
            IF(AND(L11="Gaseous"),L18*_xlfn.XLOOKUP(L10,'Fuel Conversion Parameters'!$A$2:$A$51,'Fuel Conversion Parameters'!$E$2:$E$51)*10^(-3)*10^(-6),"")
        )
    ),
    ""
)</f>
        <v/>
      </c>
      <c r="O24" s="1252">
        <f>IFERROR(
    IF(AND(P11="Solid"),P18,
        IF(AND(P11="Liquid"),P18*_xlfn.XLOOKUP(P10,'Fuel Conversion Parameters'!$A$2:$A$51,'Fuel Conversion Parameters'!$D$2:$D$51)*10^(-6),
            IF(AND(P11="Gaseous"),P18*_xlfn.XLOOKUP(P10,'Fuel Conversion Parameters'!$A$2:$A$51,'Fuel Conversion Parameters'!$E$2:$E$51)*10^(-3)*10^(-6),"")
        )
    ),
    ""
)</f>
        <v/>
      </c>
      <c r="S24" s="1252">
        <f>IFERROR(
    IF(AND(T11="Solid"),T18,
        IF(AND(T11="Liquid"),T18*_xlfn.XLOOKUP(T10,'Fuel Conversion Parameters'!$A$2:$A$51,'Fuel Conversion Parameters'!$D$2:$D$51)*10^(-6),
            IF(AND(T11="Gaseous"),T18*_xlfn.XLOOKUP(T10,'Fuel Conversion Parameters'!$A$2:$A$51,'Fuel Conversion Parameters'!$E$2:$E$51)*10^(-3)*10^(-6),"")
        )
    ),
    ""
)</f>
        <v/>
      </c>
      <c r="W24" s="1252">
        <f>IFERROR(
    IF(AND(X11="Solid"),X18,
        IF(AND(X11="Liquid"),X18*_xlfn.XLOOKUP(X10,'Fuel Conversion Parameters'!$A$2:$A$51,'Fuel Conversion Parameters'!$D$2:$D$51)*10^(-6),
            IF(AND(X11="Gaseous"),X18*_xlfn.XLOOKUP(X10,'Fuel Conversion Parameters'!$A$2:$A$51,'Fuel Conversion Parameters'!$E$2:$E$51)*10^(-3)*10^(-6),"")
        )
    ),
    ""
)</f>
        <v/>
      </c>
      <c r="AA24" s="1252">
        <f>IFERROR(
    IF(AND(AB11="Solid"),AB18,
        IF(AND(AB11="Liquid"),AB18*_xlfn.XLOOKUP(AB10,'Fuel Conversion Parameters'!$A$2:$A$51,'Fuel Conversion Parameters'!$D$2:$D$51)*10^(-6),
            IF(AND(AB11="Gaseous"),AB18*_xlfn.XLOOKUP(AB10,'Fuel Conversion Parameters'!$A$2:$A$51,'Fuel Conversion Parameters'!$E$2:$E$51)*10^(-3)*10^(-6),"")
        )
    ),
    ""
)</f>
        <v/>
      </c>
      <c r="AE24" s="1252">
        <f>IFERROR(
    IF(AND(AF11="Solid"),AF18,
        IF(AND(AF11="Liquid"),AF18*_xlfn.XLOOKUP(AF10,'Fuel Conversion Parameters'!$A$2:$A$51,'Fuel Conversion Parameters'!$D$2:$D$51)*10^(-6),
            IF(AND(AF11="Gaseous"),AF18*_xlfn.XLOOKUP(AF10,'Fuel Conversion Parameters'!$A$2:$A$51,'Fuel Conversion Parameters'!$E$2:$E$51)*10^(-3)*10^(-6),"")
        )
    ),
    ""
)</f>
        <v/>
      </c>
      <c r="AI24" s="1252">
        <f>IFERROR(
    IF(AND(AJ11="Solid"),AJ18,
        IF(AND(AJ11="Liquid"),AJ18*_xlfn.XLOOKUP(AJ10,'Fuel Conversion Parameters'!$A$2:$A$51,'Fuel Conversion Parameters'!$D$2:$D$51)*10^(-6),
            IF(AND(AJ11="Gaseous"),AJ18*_xlfn.XLOOKUP(AJ10,'Fuel Conversion Parameters'!$A$2:$A$51,'Fuel Conversion Parameters'!$E$2:$E$51)*10^(-3)*10^(-6),"")
        )
    ),
    ""
)</f>
        <v/>
      </c>
      <c r="AK24" s="10" t="n"/>
      <c r="AM24" s="1252">
        <f>IFERROR(
    IF(AND(AN11="Solid"),AN18,
        IF(AND(AN11="Liquid"),AN18*_xlfn.XLOOKUP(AN10,'Fuel Conversion Parameters'!$A$2:$A$51,'Fuel Conversion Parameters'!$D$2:$D$51)*10^(-6),
            IF(AND(AN11="Gaseous"),AN18*_xlfn.XLOOKUP(AN10,'Fuel Conversion Parameters'!$A$2:$A$51,'Fuel Conversion Parameters'!$E$2:$E$51)*10^(-3)*10^(-6),"")
        )
    ),
    ""
)</f>
        <v/>
      </c>
      <c r="AN24" s="10" t="n"/>
      <c r="AO24" s="10" t="n"/>
      <c r="AQ24" s="1252">
        <f>IFERROR(
    IF(AND(AR11="Solid"),AR18,
        IF(AND(AR11="Liquid"),AR18*_xlfn.XLOOKUP(AR10,'Fuel Conversion Parameters'!$A$2:$A$51,'Fuel Conversion Parameters'!$D$2:$D$51)*10^(-6),
            IF(AND(AR11="Gaseous"),AR18*_xlfn.XLOOKUP(AR10,'Fuel Conversion Parameters'!$A$2:$A$51,'Fuel Conversion Parameters'!$E$2:$E$51)*10^(-3)*10^(-6),"")
        )
    ),
    ""
)</f>
        <v/>
      </c>
    </row>
    <row r="25">
      <c r="A25" s="1252">
        <f>IFERROR(VLOOKUP(B10, 'Fuel Conversion Parameters'!$A:$C, 3, FALSE), "")</f>
        <v/>
      </c>
      <c r="B25" s="10" t="n"/>
      <c r="K25" s="1252">
        <f>IFERROR(VLOOKUP(L10, 'Fuel Conversion Parameters'!$A:$C, 3, FALSE), "")</f>
        <v/>
      </c>
      <c r="O25" s="1252">
        <f>IFERROR(VLOOKUP(P10, 'Fuel Conversion Parameters'!$A:$C, 3, FALSE), "")</f>
        <v/>
      </c>
      <c r="S25" s="1252">
        <f>IFERROR(VLOOKUP(T10, 'Fuel Conversion Parameters'!$A:$C, 3, FALSE), "")</f>
        <v/>
      </c>
      <c r="W25" s="1252">
        <f>IFERROR(VLOOKUP(X10, 'Fuel Conversion Parameters'!$A:$C, 3, FALSE), "")</f>
        <v/>
      </c>
      <c r="AA25" s="1252">
        <f>IFERROR(VLOOKUP(AB10, 'Fuel Conversion Parameters'!$A:$C, 3, FALSE), "")</f>
        <v/>
      </c>
      <c r="AE25" s="1252">
        <f>IFERROR(VLOOKUP(AF10, 'Fuel Conversion Parameters'!$A:$C, 3, FALSE), "")</f>
        <v/>
      </c>
      <c r="AI25" s="1252">
        <f>IFERROR(VLOOKUP(AJ10, 'Fuel Conversion Parameters'!$A:$C, 3, FALSE), "")</f>
        <v/>
      </c>
      <c r="AK25" s="10" t="n"/>
      <c r="AM25" s="1252">
        <f>IFERROR(VLOOKUP(AN10, 'Fuel Conversion Parameters'!$A:$C, 3, FALSE), "")</f>
        <v/>
      </c>
      <c r="AN25" s="10" t="n"/>
      <c r="AO25" s="10" t="n"/>
      <c r="AQ25" s="1252">
        <f>IFERROR(VLOOKUP(AR10, 'Fuel Conversion Parameters'!$A:$C, 3, FALSE), "")</f>
        <v/>
      </c>
    </row>
    <row r="26">
      <c r="A26" s="1253">
        <f>IFERROR(IF(OR(A24="", A25=""), "", A24*A25), "")</f>
        <v/>
      </c>
      <c r="B26" s="1252">
        <f>IF(B24="m³ - cubic meters",B25*1000,
IF(B24="L - Liter",B25*1,
""))</f>
        <v/>
      </c>
      <c r="K26" s="1253">
        <f>IFERROR(IF(OR(K24="", K25=""), "", K24*K25), "")</f>
        <v/>
      </c>
      <c r="L26" s="1252">
        <f>IF(L24="m³ - cubic meters",L25*1000,
IF(L24="L - Liter",L25*1,
""))</f>
        <v/>
      </c>
      <c r="O26" s="1253">
        <f>IFERROR(IF(OR(O24="", O25=""), "", O24*O25), "")</f>
        <v/>
      </c>
      <c r="P26" s="1252">
        <f>IF(P24="m³ - cubic meters",P25*1000,
IF(P24="L - Liter",P25*1,
""))</f>
        <v/>
      </c>
      <c r="S26" s="1253">
        <f>IFERROR(IF(OR(S24="", S25=""), "", S24*S25), "")</f>
        <v/>
      </c>
      <c r="T26" s="1252">
        <f>IF(T24="m³ - cubic meters",T25*1000,
IF(T24="L - Liter",T25*1,
""))</f>
        <v/>
      </c>
      <c r="W26" s="1253">
        <f>IFERROR(IF(OR(W24="", W25=""), "", W24*W25), "")</f>
        <v/>
      </c>
      <c r="X26" s="1252">
        <f>IF(X24="m³ - cubic meters",X25*1000,
IF(X24="L - Liter",X25*1,
""))</f>
        <v/>
      </c>
      <c r="AA26" s="1253">
        <f>IFERROR(IF(OR(AA24="", AA25=""), "", AA24*AA25), "")</f>
        <v/>
      </c>
      <c r="AB26" s="1252">
        <f>IF(AB24="m³ - cubic meters",AB25*1000,
IF(AB24="L - Liter",AB25*1,
""))</f>
        <v/>
      </c>
      <c r="AE26" s="1253">
        <f>IFERROR(IF(OR(AE24="", AE25=""), "", AE24*AE25), "")</f>
        <v/>
      </c>
      <c r="AF26" s="1252">
        <f>IF(AF24="m³ - cubic meters",AF25*1000,
IF(AF24="L - Liter",AF25*1,
""))</f>
        <v/>
      </c>
      <c r="AI26" s="1253">
        <f>IFERROR(IF(OR(AI24="", AI25=""), "", AI24*AI25), "")</f>
        <v/>
      </c>
      <c r="AJ26" s="1252">
        <f>IF(AJ24="m³ - cubic meters",AJ25*1000,
IF(AJ24="L - Liter",AJ25*1,
""))</f>
        <v/>
      </c>
      <c r="AK26" s="10" t="n"/>
      <c r="AM26" s="1253">
        <f>IFERROR(IF(OR(AM24="", AM25=""), "", AM24*AM25), "")</f>
        <v/>
      </c>
      <c r="AN26" s="1252">
        <f>IF(AN24="m³ - cubic meters",AN25*1000,
IF(AN24="L - Liter",AN25*1,
""))</f>
        <v/>
      </c>
      <c r="AO26" s="10" t="n"/>
      <c r="AQ26" s="1253">
        <f>IFERROR(IF(OR(AQ24="", AQ25=""), "", AQ24*AQ25), "")</f>
        <v/>
      </c>
      <c r="AR26" s="1252">
        <f>IF(AR24="m³ - cubic meters",AR25*1000,
IF(AR24="L - Liter",AR25*1,
""))</f>
        <v/>
      </c>
    </row>
    <row r="27" ht="15" customHeight="1" thickBot="1">
      <c r="A27" s="10" t="n"/>
      <c r="B27" s="10" t="n"/>
      <c r="AK27" s="10" t="n"/>
      <c r="AM27" s="10" t="n"/>
      <c r="AN27" s="10" t="n"/>
      <c r="AO27" s="10" t="n"/>
    </row>
    <row r="28" ht="15" customHeight="1" thickBot="1">
      <c r="A28" s="61" t="inlineStr">
        <is>
          <t>Total Energy [MWh]</t>
        </is>
      </c>
      <c r="B28" s="1211" t="n"/>
      <c r="AK28" s="10" t="n"/>
      <c r="AM28" s="10" t="n"/>
      <c r="AN28" s="10" t="n"/>
      <c r="AO28" s="10" t="n"/>
    </row>
    <row r="29" ht="15" customHeight="1" thickBot="1">
      <c r="A29" s="1254">
        <f>IFERROR(A32+B32, "-")</f>
        <v/>
      </c>
      <c r="B29" s="1211" t="n"/>
      <c r="AK29" s="10" t="n"/>
      <c r="AM29" s="10" t="n"/>
      <c r="AN29" s="10" t="n"/>
      <c r="AO29" s="10" t="n"/>
    </row>
    <row r="30" ht="15" customHeight="1" thickBot="1">
      <c r="A30" s="10" t="n"/>
      <c r="B30" s="10" t="n"/>
      <c r="K30" s="1253">
        <f>IFERROR(K33, "")</f>
        <v/>
      </c>
      <c r="AK30" s="10" t="n"/>
      <c r="AM30" s="10" t="n"/>
      <c r="AN30" s="10" t="n"/>
      <c r="AO30" s="10" t="n"/>
    </row>
    <row r="31" ht="15" customHeight="1" thickBot="1">
      <c r="A31" s="61" t="inlineStr">
        <is>
          <t>Total Renewable Energy [MWh]</t>
        </is>
      </c>
      <c r="B31" s="55" t="inlineStr">
        <is>
          <t>Total Non-renewable Energy [MWh]</t>
        </is>
      </c>
      <c r="K31" s="1253">
        <f>IFERROR(
    IF(AND(L17&lt;&gt;"",L21="",L25=""),L18,
        IF(AND(L17="",L21&lt;&gt;"",L25=""),L22*_xlfn.XLOOKUP(L10,'Fuel Conversion Parameters'!$A$2:$A$51,'Fuel Conversion Parameters'!$D$2:$D$51)*10^(-6),
            IF(AND(L17="",L21="",L25&lt;&gt;""),L26*_xlfn.XLOOKUP(L10,'Fuel Conversion Parameters'!$A$2:$A$51,'Fuel Conversion Parameters'!$E$2:$E$51)*10^(-3)*10^(-6),"")
        )
    ),
    ""
)</f>
        <v/>
      </c>
      <c r="AK31" s="10" t="n"/>
      <c r="AM31" s="10" t="n"/>
      <c r="AN31" s="10" t="n"/>
      <c r="AO31" s="10" t="n"/>
    </row>
    <row r="32" ht="15" customHeight="1" thickBot="1">
      <c r="A32" s="1249">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
      </c>
      <c r="B32" s="1249">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
      </c>
      <c r="K32" s="1253">
        <f>IFERROR(VLOOKUP(L10, 'Fuel Conversion Parameters'!$A:$C, 3, FALSE), "")</f>
        <v/>
      </c>
      <c r="AK32" s="10" t="n"/>
      <c r="AM32" s="10" t="n"/>
      <c r="AN32" s="10" t="n"/>
      <c r="AO32" s="10" t="n"/>
    </row>
    <row r="33">
      <c r="A33" s="1253" t="n"/>
      <c r="B33" s="10" t="n"/>
      <c r="K33" s="1253">
        <f>IFERROR(IF(OR(K31="", K32=""), "", K31*K32), "")</f>
        <v/>
      </c>
      <c r="AK33" s="10" t="n"/>
      <c r="AM33" s="10" t="n"/>
      <c r="AN33" s="10" t="n"/>
      <c r="AO33" s="10" t="n"/>
    </row>
    <row r="34">
      <c r="A34" s="10" t="n"/>
      <c r="B34" s="10" t="n"/>
      <c r="AK34" s="10" t="n"/>
      <c r="AM34" s="10" t="n"/>
      <c r="AN34" s="10" t="n"/>
      <c r="AO34" s="10" t="n"/>
    </row>
    <row r="35">
      <c r="A35" s="10" t="n"/>
      <c r="B35" s="10" t="n"/>
      <c r="AK35" s="10" t="n"/>
      <c r="AM35" s="10" t="n"/>
      <c r="AN35" s="10" t="n"/>
      <c r="AO35" s="10" t="n"/>
    </row>
    <row r="36">
      <c r="A36" s="22" t="inlineStr">
        <is>
          <t>Further notes:</t>
        </is>
      </c>
      <c r="B36" s="10" t="n"/>
      <c r="AK36" s="10" t="n"/>
      <c r="AM36" s="10" t="n"/>
      <c r="AN36" s="10" t="n"/>
      <c r="AO36" s="10" t="n"/>
    </row>
    <row r="37" ht="227.4" customHeight="1">
      <c r="A37" s="1069" t="inlineStr">
        <is>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is>
      </c>
      <c r="AK37" s="10" t="n"/>
      <c r="AM37" s="10" t="n"/>
      <c r="AN37" s="10" t="n"/>
      <c r="AO37" s="10" t="n"/>
    </row>
    <row r="38">
      <c r="A38" s="10" t="n"/>
      <c r="B38" s="10" t="n"/>
      <c r="AK38" s="10" t="n"/>
      <c r="AM38" s="10" t="n"/>
      <c r="AN38" s="10" t="n"/>
      <c r="AO38" s="10" t="n"/>
    </row>
    <row r="39">
      <c r="A39" s="10" t="n"/>
      <c r="B39" s="10" t="n"/>
      <c r="AK39" s="10" t="n"/>
      <c r="AM39" s="10" t="n"/>
      <c r="AN39" s="10" t="n"/>
      <c r="AO39" s="10" t="n"/>
    </row>
    <row r="40">
      <c r="A40" s="1064" t="n"/>
      <c r="AK40" s="10" t="n"/>
      <c r="AM40" s="10" t="n"/>
      <c r="AN40" s="10" t="n"/>
      <c r="AO40" s="10" t="n"/>
    </row>
    <row r="41">
      <c r="A41" s="10" t="n"/>
      <c r="B41" s="10" t="n"/>
      <c r="AK41" s="10" t="n"/>
      <c r="AM41" s="10" t="n"/>
      <c r="AN41" s="10" t="n"/>
      <c r="AO41" s="10" t="n"/>
    </row>
    <row r="42">
      <c r="A42" s="10" t="n"/>
      <c r="B42" s="10" t="n"/>
      <c r="AK42" s="10" t="n"/>
      <c r="AM42" s="10" t="n"/>
      <c r="AN42" s="10" t="n"/>
      <c r="AO42" s="10" t="n"/>
    </row>
    <row r="43">
      <c r="A43" s="10" t="n"/>
      <c r="B43" s="10" t="n"/>
      <c r="AK43" s="10" t="n"/>
      <c r="AM43" s="10" t="n"/>
      <c r="AN43" s="10" t="n"/>
      <c r="AO43" s="10" t="n"/>
    </row>
    <row r="44">
      <c r="A44" s="10" t="n"/>
      <c r="B44" s="10" t="n"/>
      <c r="AK44" s="10" t="n"/>
      <c r="AM44" s="10" t="n"/>
      <c r="AN44" s="10" t="n"/>
      <c r="AO44" s="10" t="n"/>
    </row>
    <row r="45">
      <c r="A45" s="10" t="n"/>
      <c r="B45" s="10" t="n"/>
      <c r="AK45" s="10" t="n"/>
      <c r="AM45" s="10" t="n"/>
      <c r="AN45" s="10" t="n"/>
      <c r="AO45" s="10" t="n"/>
    </row>
    <row r="46">
      <c r="A46" s="10" t="n"/>
      <c r="B46" s="10" t="n"/>
      <c r="AK46" s="10" t="n"/>
      <c r="AM46" s="10" t="n"/>
      <c r="AN46" s="10" t="n"/>
      <c r="AO46" s="10" t="n"/>
    </row>
    <row r="47">
      <c r="A47" s="10" t="n"/>
      <c r="B47" s="10" t="n"/>
      <c r="AK47" s="10" t="n"/>
      <c r="AM47" s="10" t="n"/>
      <c r="AN47" s="10" t="n"/>
      <c r="AO47" s="10" t="n"/>
    </row>
    <row r="48">
      <c r="A48" s="10" t="n"/>
      <c r="B48" s="10" t="n"/>
      <c r="AK48" s="10" t="n"/>
      <c r="AM48" s="10" t="n"/>
      <c r="AN48" s="10" t="n"/>
      <c r="AO48" s="10" t="n"/>
    </row>
    <row r="49" customFormat="1" s="10"/>
    <row r="50" customFormat="1" s="10"/>
    <row r="51" customFormat="1" s="10"/>
    <row r="52" customFormat="1" s="10"/>
    <row r="53" customFormat="1" s="10"/>
    <row r="54" customFormat="1" s="10"/>
    <row r="55" customFormat="1" s="10"/>
    <row r="56" customFormat="1" s="10"/>
    <row r="57" customFormat="1" s="10"/>
    <row r="58" customFormat="1" s="10"/>
    <row r="59" customFormat="1" s="10"/>
    <row r="60" customFormat="1" s="10"/>
    <row r="61" customFormat="1" s="10"/>
    <row r="62" customFormat="1" s="10"/>
    <row r="63" customFormat="1" s="10"/>
    <row r="64" customFormat="1" s="10"/>
    <row r="65" customFormat="1" s="10"/>
    <row r="66" customFormat="1" s="10"/>
    <row r="67" customFormat="1" s="10"/>
    <row r="68" customFormat="1" s="10"/>
    <row r="69" customFormat="1" s="10"/>
    <row r="70" customFormat="1" s="10"/>
    <row r="71" customFormat="1" s="10"/>
    <row r="72" customFormat="1" s="10"/>
    <row r="73" customFormat="1" s="10"/>
    <row r="74" customFormat="1" s="10"/>
    <row r="75" customFormat="1" s="10"/>
    <row r="76" customFormat="1" s="10"/>
    <row r="77" customFormat="1" s="10"/>
    <row r="78" customFormat="1" s="10"/>
    <row r="79" customFormat="1" s="10"/>
    <row r="80" customFormat="1" s="10"/>
    <row r="81" customFormat="1" s="10"/>
    <row r="82" customFormat="1" s="10"/>
    <row r="83" customFormat="1" s="10"/>
    <row r="84" customFormat="1" s="10"/>
    <row r="85" customFormat="1" s="10"/>
    <row r="86" customFormat="1" s="10"/>
    <row r="87" customFormat="1" s="10"/>
    <row r="88" customFormat="1" s="10"/>
    <row r="89" customFormat="1" s="10"/>
    <row r="90" customFormat="1" s="10"/>
    <row r="91" customFormat="1" s="10"/>
    <row r="92" customFormat="1" s="10"/>
    <row r="93" customFormat="1" s="10"/>
    <row r="94" customFormat="1" s="10"/>
    <row r="95" customFormat="1" s="10"/>
    <row r="96" customFormat="1" s="10"/>
    <row r="97" customFormat="1" s="10"/>
    <row r="98" customFormat="1" s="10"/>
    <row r="99" customFormat="1" s="10"/>
    <row r="100" customFormat="1" s="10"/>
    <row r="101" customFormat="1" s="10"/>
    <row r="102" customFormat="1" s="10"/>
    <row r="103" customFormat="1" s="10"/>
    <row r="104" customFormat="1" s="10"/>
    <row r="105" customFormat="1" s="10"/>
    <row r="106" customFormat="1" s="10"/>
    <row r="107" customFormat="1" s="10"/>
    <row r="108" customFormat="1" s="10"/>
    <row r="109" customFormat="1" s="10"/>
    <row r="110" customFormat="1" s="10"/>
    <row r="111" customFormat="1" s="10"/>
    <row r="112" customFormat="1" s="10"/>
    <row r="113" customFormat="1" s="10"/>
    <row r="114" customFormat="1" s="10"/>
    <row r="115" customFormat="1" s="10"/>
    <row r="116" customFormat="1" s="10"/>
    <row r="117" customFormat="1" s="10"/>
    <row r="118" customFormat="1" s="10"/>
    <row r="119" customFormat="1" s="10"/>
    <row r="120" customFormat="1" s="10"/>
    <row r="121" customFormat="1" s="10"/>
    <row r="122" customFormat="1" s="10"/>
    <row r="123" customFormat="1" s="10"/>
    <row r="124" customFormat="1" s="10"/>
    <row r="125" customFormat="1" s="10"/>
    <row r="126" customFormat="1" s="10"/>
    <row r="127" customFormat="1" s="10"/>
    <row r="128" customFormat="1" s="10"/>
    <row r="129" customFormat="1" s="10"/>
    <row r="130" customFormat="1" s="10"/>
    <row r="131" customFormat="1" s="10"/>
    <row r="132" customFormat="1" s="10"/>
    <row r="133" customFormat="1" s="10"/>
    <row r="134" customFormat="1" s="10"/>
    <row r="135" customFormat="1" s="10"/>
    <row r="136" customFormat="1" s="10"/>
    <row r="137" customFormat="1" s="10"/>
    <row r="138" customFormat="1" s="10"/>
    <row r="139" customFormat="1" s="10"/>
    <row r="140" customFormat="1" s="10"/>
  </sheetData>
  <sheetProtection selectLockedCells="0" selectUnlockedCells="0" algorithmName="SHA-512" sheet="1" objects="0" insertRows="1" insertHyperlinks="1" autoFilter="1" scenarios="0" formatColumns="0" deleteColumns="1" insertColumns="1" pivotTables="1" deleteRows="1" formatCells="1" saltValue="vIJPbw5KMknoV2XkcEO2SA==" formatRows="0" sort="1" spinCount="100000" hashValue="i8WlUvyQidLEytEGnmVs4KCAKRmszd8+4Um6T8QmIi56sewj5dB9djgwD4lt0SNqqXoyYYUWhAXuSQzqI4p1Cg=="/>
  <mergeCells count="8">
    <mergeCell ref="B5:D5"/>
    <mergeCell ref="A29:B29"/>
    <mergeCell ref="A3:J3"/>
    <mergeCell ref="A28:B28"/>
    <mergeCell ref="A37:B37"/>
    <mergeCell ref="A40:B40"/>
    <mergeCell ref="B7:D7"/>
    <mergeCell ref="B6:D6"/>
  </mergeCells>
  <conditionalFormatting sqref="A5">
    <cfRule type="expression" priority="111" dxfId="0">
      <formula>OR($B$11="Solid", $B$11="Gas")</formula>
    </cfRule>
  </conditionalFormatting>
  <conditionalFormatting sqref="B11">
    <cfRule type="expression" priority="109" dxfId="8">
      <formula>$B$11="MISSING VALUE"</formula>
    </cfRule>
  </conditionalFormatting>
  <conditionalFormatting sqref="B12">
    <cfRule type="expression" priority="110" dxfId="8">
      <formula>$B$12="MISSING VALUE"</formula>
    </cfRule>
  </conditionalFormatting>
  <conditionalFormatting sqref="C16">
    <cfRule type="expression" priority="79" dxfId="4">
      <formula>C$16="Solid fuel: please change unit of measurement, select one among Gg, t, Kg and g"</formula>
    </cfRule>
    <cfRule type="expression" priority="80" dxfId="2">
      <formula>C$16="Solid fuel: please select one unit of measurement among Gg, t, Kg and g"</formula>
    </cfRule>
    <cfRule type="expression" priority="81" dxfId="4">
      <formula>C$16="Gaseous fuel: please change unit of measurement, select one among m³ and L"</formula>
    </cfRule>
    <cfRule type="expression" priority="82" dxfId="4">
      <formula>C$16="Liquid fuel: please change unit of measurement, select one among m³ and L"</formula>
    </cfRule>
    <cfRule type="expression" priority="83" dxfId="2">
      <formula>C$16="Gaseous fuel: please select one unit of measurement among m³ and L"</formula>
    </cfRule>
    <cfRule type="expression" priority="84" dxfId="2">
      <formula>C$16="Liquid fuel: please select one unit of measurement among m³ and L"</formula>
    </cfRule>
  </conditionalFormatting>
  <conditionalFormatting sqref="L11">
    <cfRule type="expression" priority="85" dxfId="8">
      <formula>$L$11="MISSING VALUE"</formula>
    </cfRule>
  </conditionalFormatting>
  <conditionalFormatting sqref="L12">
    <cfRule type="expression" priority="104" dxfId="8">
      <formula>$L$12="MISSING VALUE"</formula>
    </cfRule>
  </conditionalFormatting>
  <conditionalFormatting sqref="M16">
    <cfRule type="expression" priority="49" dxfId="4">
      <formula>M$16="Solid fuel: please change unit of measurement, select one among Gg, t, Kg and g"</formula>
    </cfRule>
    <cfRule type="expression" priority="50" dxfId="2">
      <formula>M$16="Solid fuel: please select one unit of measurement among Gg, t, Kg and g"</formula>
    </cfRule>
    <cfRule type="expression" priority="51" dxfId="4">
      <formula>M$16="Gaseous fuel: please change unit of measurement, select one among m³ and L"</formula>
    </cfRule>
    <cfRule type="expression" priority="52" dxfId="4">
      <formula>M$16="Liquid fuel: please change unit of measurement, select one among m³ and L"</formula>
    </cfRule>
    <cfRule type="expression" priority="53" dxfId="2">
      <formula>M$16="Gaseous fuel: please select one unit of measurement among m³ and L"</formula>
    </cfRule>
    <cfRule type="expression" priority="54" dxfId="2">
      <formula>M$16="Liquid fuel: please select one unit of measurement among m³ and L"</formula>
    </cfRule>
  </conditionalFormatting>
  <conditionalFormatting sqref="P11">
    <cfRule type="expression" priority="103" dxfId="8">
      <formula>$P$11="MISSING VALUE"</formula>
    </cfRule>
  </conditionalFormatting>
  <conditionalFormatting sqref="P12">
    <cfRule type="expression" priority="94" dxfId="8">
      <formula>$P$12="MISSING VALUE"</formula>
    </cfRule>
  </conditionalFormatting>
  <conditionalFormatting sqref="Q16">
    <cfRule type="expression" priority="43" dxfId="4">
      <formula>Q$16="Solid fuel: please change unit of measurement, select one among Gg, t, Kg and g"</formula>
    </cfRule>
    <cfRule type="expression" priority="44" dxfId="2">
      <formula>Q$16="Solid fuel: please select one unit of measurement among Gg, t, Kg and g"</formula>
    </cfRule>
    <cfRule type="expression" priority="45" dxfId="4">
      <formula>Q$16="Gaseous fuel: please change unit of measurement, select one among m³ and L"</formula>
    </cfRule>
    <cfRule type="expression" priority="46" dxfId="4">
      <formula>Q$16="Liquid fuel: please change unit of measurement, select one among m³ and L"</formula>
    </cfRule>
    <cfRule type="expression" priority="47" dxfId="2">
      <formula>Q$16="Gaseous fuel: please select one unit of measurement among m³ and L"</formula>
    </cfRule>
    <cfRule type="expression" priority="48" dxfId="2">
      <formula>Q$16="Liquid fuel: please select one unit of measurement among m³ and L"</formula>
    </cfRule>
  </conditionalFormatting>
  <conditionalFormatting sqref="T11">
    <cfRule type="expression" priority="102" dxfId="8">
      <formula>$T$11="MISSING VALUE"</formula>
    </cfRule>
  </conditionalFormatting>
  <conditionalFormatting sqref="T12">
    <cfRule type="expression" priority="93" dxfId="8">
      <formula>$T$12="MISSING VALUE"</formula>
    </cfRule>
  </conditionalFormatting>
  <conditionalFormatting sqref="U16">
    <cfRule type="expression" priority="37" dxfId="4">
      <formula>U$16="Solid fuel: please change unit of measurement, select one among Gg, t, Kg and g"</formula>
    </cfRule>
    <cfRule type="expression" priority="38" dxfId="2">
      <formula>U$16="Solid fuel: please select one unit of measurement among Gg, t, Kg and g"</formula>
    </cfRule>
    <cfRule type="expression" priority="39" dxfId="4">
      <formula>U$16="Gaseous fuel: please change unit of measurement, select one among m³ and L"</formula>
    </cfRule>
    <cfRule type="expression" priority="40" dxfId="4">
      <formula>U$16="Liquid fuel: please change unit of measurement, select one among m³ and L"</formula>
    </cfRule>
    <cfRule type="expression" priority="41" dxfId="2">
      <formula>U$16="Gaseous fuel: please select one unit of measurement among m³ and L"</formula>
    </cfRule>
    <cfRule type="expression" priority="42" dxfId="2">
      <formula>U$16="Liquid fuel: please select one unit of measurement among m³ and L"</formula>
    </cfRule>
  </conditionalFormatting>
  <conditionalFormatting sqref="X11">
    <cfRule type="expression" priority="101" dxfId="8">
      <formula>$X$11="MISSING VALUE"</formula>
    </cfRule>
  </conditionalFormatting>
  <conditionalFormatting sqref="X12">
    <cfRule type="expression" priority="92" dxfId="8">
      <formula>$X$12="MISSING VALUE"</formula>
    </cfRule>
  </conditionalFormatting>
  <conditionalFormatting sqref="Y16">
    <cfRule type="expression" priority="31" dxfId="4">
      <formula>Y$16="Solid fuel: please change unit of measurement, select one among Gg, t, Kg and g"</formula>
    </cfRule>
    <cfRule type="expression" priority="32" dxfId="2">
      <formula>Y$16="Solid fuel: please select one unit of measurement among Gg, t, Kg and g"</formula>
    </cfRule>
    <cfRule type="expression" priority="33" dxfId="4">
      <formula>Y$16="Gaseous fuel: please change unit of measurement, select one among m³ and L"</formula>
    </cfRule>
    <cfRule type="expression" priority="34" dxfId="4">
      <formula>Y$16="Liquid fuel: please change unit of measurement, select one among m³ and L"</formula>
    </cfRule>
    <cfRule type="expression" priority="35" dxfId="2">
      <formula>Y$16="Gaseous fuel: please select one unit of measurement among m³ and L"</formula>
    </cfRule>
    <cfRule type="expression" priority="36" dxfId="2">
      <formula>Y$16="Liquid fuel: please select one unit of measurement among m³ and L"</formula>
    </cfRule>
  </conditionalFormatting>
  <conditionalFormatting sqref="AB11">
    <cfRule type="expression" priority="100" dxfId="8">
      <formula>$AB$11="MISSING VALUE"</formula>
    </cfRule>
  </conditionalFormatting>
  <conditionalFormatting sqref="AB12">
    <cfRule type="expression" priority="91" dxfId="8">
      <formula>$AB12="MISSING VALUE"</formula>
    </cfRule>
  </conditionalFormatting>
  <conditionalFormatting sqref="AC16">
    <cfRule type="expression" priority="25" dxfId="4">
      <formula>AC$16="Solid fuel: please change unit of measurement, select one among Gg, t, Kg and g"</formula>
    </cfRule>
    <cfRule type="expression" priority="26" dxfId="2">
      <formula>AC$16="Solid fuel: please select one unit of measurement among Gg, t, Kg and g"</formula>
    </cfRule>
    <cfRule type="expression" priority="27" dxfId="4">
      <formula>AC$16="Gaseous fuel: please change unit of measurement, select one among m³ and L"</formula>
    </cfRule>
    <cfRule type="expression" priority="28" dxfId="4">
      <formula>AC$16="Liquid fuel: please change unit of measurement, select one among m³ and L"</formula>
    </cfRule>
    <cfRule type="expression" priority="29" dxfId="2">
      <formula>AC$16="Gaseous fuel: please select one unit of measurement among m³ and L"</formula>
    </cfRule>
    <cfRule type="expression" priority="30" dxfId="2">
      <formula>AC$16="Liquid fuel: please select one unit of measurement among m³ and L"</formula>
    </cfRule>
  </conditionalFormatting>
  <conditionalFormatting sqref="AF11">
    <cfRule type="expression" priority="99" dxfId="8">
      <formula>$AF$11="MISSING VALUE"</formula>
    </cfRule>
  </conditionalFormatting>
  <conditionalFormatting sqref="AF12">
    <cfRule type="expression" priority="90" dxfId="8">
      <formula>$AF$12="MISSING VALUE"</formula>
    </cfRule>
  </conditionalFormatting>
  <conditionalFormatting sqref="AG16">
    <cfRule type="expression" priority="19" dxfId="4">
      <formula>AG$16="Solid fuel: please change unit of measurement, select one among Gg, t, Kg and g"</formula>
    </cfRule>
    <cfRule type="expression" priority="20" dxfId="2">
      <formula>AG$16="Solid fuel: please select one unit of measurement among Gg, t, Kg and g"</formula>
    </cfRule>
    <cfRule type="expression" priority="21" dxfId="4">
      <formula>AG$16="Gaseous fuel: please change unit of measurement, select one among m³ and L"</formula>
    </cfRule>
    <cfRule type="expression" priority="22" dxfId="4">
      <formula>AG$16="Liquid fuel: please change unit of measurement, select one among m³ and L"</formula>
    </cfRule>
    <cfRule type="expression" priority="23" dxfId="2">
      <formula>AG$16="Gaseous fuel: please select one unit of measurement among m³ and L"</formula>
    </cfRule>
    <cfRule type="expression" priority="24" dxfId="2">
      <formula>AG$16="Liquid fuel: please select one unit of measurement among m³ and L"</formula>
    </cfRule>
  </conditionalFormatting>
  <conditionalFormatting sqref="AJ11">
    <cfRule type="expression" priority="98" dxfId="8">
      <formula>$AJ$11="MISSING VALUE"</formula>
    </cfRule>
  </conditionalFormatting>
  <conditionalFormatting sqref="AJ12">
    <cfRule type="expression" priority="89" dxfId="8">
      <formula>$AJ$12="MISSING VALUE"</formula>
    </cfRule>
  </conditionalFormatting>
  <conditionalFormatting sqref="AK16">
    <cfRule type="expression" priority="13" dxfId="4">
      <formula>AK$16="Solid fuel: please change unit of measurement, select one among Gg, t, Kg and g"</formula>
    </cfRule>
    <cfRule type="expression" priority="14" dxfId="2">
      <formula>AK$16="Solid fuel: please select one unit of measurement among Gg, t, Kg and g"</formula>
    </cfRule>
    <cfRule type="expression" priority="15" dxfId="4">
      <formula>AK$16="Gaseous fuel: please change unit of measurement, select one among m³ and L"</formula>
    </cfRule>
    <cfRule type="expression" priority="16" dxfId="4">
      <formula>AK$16="Liquid fuel: please change unit of measurement, select one among m³ and L"</formula>
    </cfRule>
    <cfRule type="expression" priority="17" dxfId="2">
      <formula>AK$16="Gaseous fuel: please select one unit of measurement among m³ and L"</formula>
    </cfRule>
    <cfRule type="expression" priority="18" dxfId="2">
      <formula>AK$16="Liquid fuel: please select one unit of measurement among m³ and L"</formula>
    </cfRule>
  </conditionalFormatting>
  <conditionalFormatting sqref="AN11">
    <cfRule type="expression" priority="97" dxfId="8">
      <formula>$AN$11="MISSING VALUE"</formula>
    </cfRule>
  </conditionalFormatting>
  <conditionalFormatting sqref="AN12">
    <cfRule type="expression" priority="88" dxfId="8">
      <formula>$AN$12="MISSING VALUE"</formula>
    </cfRule>
  </conditionalFormatting>
  <conditionalFormatting sqref="AO16">
    <cfRule type="expression" priority="7" dxfId="4">
      <formula>AO$16="Solid fuel: please change unit of measurement, select one among Gg, t, Kg and g"</formula>
    </cfRule>
    <cfRule type="expression" priority="8" dxfId="2">
      <formula>AO$16="Solid fuel: please select one unit of measurement among Gg, t, Kg and g"</formula>
    </cfRule>
    <cfRule type="expression" priority="9" dxfId="4">
      <formula>AO$16="Gaseous fuel: please change unit of measurement, select one among m³ and L"</formula>
    </cfRule>
    <cfRule type="expression" priority="10" dxfId="4">
      <formula>AO$16="Liquid fuel: please change unit of measurement, select one among m³ and L"</formula>
    </cfRule>
    <cfRule type="expression" priority="11" dxfId="2">
      <formula>AO$16="Gaseous fuel: please select one unit of measurement among m³ and L"</formula>
    </cfRule>
    <cfRule type="expression" priority="12" dxfId="2">
      <formula>AO$16="Liquid fuel: please select one unit of measurement among m³ and L"</formula>
    </cfRule>
  </conditionalFormatting>
  <conditionalFormatting sqref="AR11">
    <cfRule type="expression" priority="96" dxfId="8">
      <formula>$AR$11="MISSING VALUE"</formula>
    </cfRule>
  </conditionalFormatting>
  <conditionalFormatting sqref="AR12">
    <cfRule type="expression" priority="86" dxfId="8">
      <formula>$AR$12="MISSING VALUE"</formula>
    </cfRule>
  </conditionalFormatting>
  <conditionalFormatting sqref="AS16">
    <cfRule type="expression" priority="1" dxfId="4">
      <formula>AS$16="Solid fuel: please change unit of measurement, select one among Gg, t, Kg and g"</formula>
    </cfRule>
    <cfRule type="expression" priority="2" dxfId="2">
      <formula>AS$16="Solid fuel: please select one unit of measurement among Gg, t, Kg and g"</formula>
    </cfRule>
    <cfRule type="expression" priority="3" dxfId="4">
      <formula>AS$16="Gaseous fuel: please change unit of measurement, select one among m³ and L"</formula>
    </cfRule>
    <cfRule type="expression" priority="4" dxfId="4">
      <formula>AS$16="Liquid fuel: please change unit of measurement, select one among m³ and L"</formula>
    </cfRule>
    <cfRule type="expression" priority="5" dxfId="2">
      <formula>AS$16="Gaseous fuel: please select one unit of measurement among m³ and L"</formula>
    </cfRule>
    <cfRule type="expression" priority="6" dxfId="2">
      <formula>AS$16="Liquid fuel: please select one unit of measurement among m³ and L"</formula>
    </cfRule>
  </conditionalFormatting>
  <dataValidations count="10">
    <dataValidation sqref="L10 P10 T10 X10 AB10 AF10 AJ10 AN10 AR10" showDropDown="0" showInputMessage="1" showErrorMessage="1" allowBlank="1" type="list">
      <formula1>enum_ListFuel</formula1>
    </dataValidation>
    <dataValidation sqref="K30" showDropDown="0" showInputMessage="1" showErrorMessage="1" allowBlank="1" type="custom">
      <formula1>IFERROR(K33, "")</formula1>
    </dataValidation>
    <dataValidation sqref="K33" showDropDown="0" showInputMessage="1" showErrorMessage="1" allowBlank="1" type="custom">
      <formula1>IFERROR(IF(OR(K31="", K32=""), "", K31*K32), "")</formula1>
    </dataValidation>
    <dataValidation sqref="A22 K22 O22 S22 W22 AA22 AE22 AI22 AM22 AQ22" showDropDown="0" showInputMessage="1" showErrorMessage="1" allowBlank="1" promptTitle="Error message" prompt="When it is displayed the error message it means that the NCV or the Density is lacking. Please provide the value for the lacking measure for the fuel of interest."/>
    <dataValidation sqref="B11 L11 P11 T11 X11 AB11 AF11 AJ11 AN11 AR11" showDropDown="0" showInputMessage="1" showErrorMessage="1" allowBlank="1" promptTitle="Missing value (State of matter)" prompt="When the cell displays &quot;MISSING VALUE&quot;, please provide the State of matter for the respective fuel writing &quot;Solid&quot;, &quot;Liquid&quot; or &quot;Gaseous&quot; in the appropriate cell."/>
    <dataValidation sqref="B12 L12 P12 T12 X12 AB12 AF12 AJ12 AN12 AR12" showDropDown="0" showInputMessage="1" showErrorMessage="1" allowBlank="1" promptTitle="Missing value (Renewability)" prompt="When the cell displays &quot;MISSING VALUE&quot;, please provide the Renewability for the respective fuel writing &quot;Renewable&quot; or &quot;Non-renewable&quot; in the appropriate cell."/>
    <dataValidation sqref="B10" showDropDown="0" showInputMessage="1" showErrorMessage="1" allowBlank="1" prompt="Please select one of the fuel from the dropdown list" type="list">
      <formula1>enum_ListFuel</formula1>
    </dataValidation>
    <dataValidation sqref="B16 L16 P16 T16 X16 AB16 AF16 AJ16 AN16 AR16" showDropDown="0" showInputMessage="1" showErrorMessage="1" allowBlank="1" prompt="Please select one of the appropriate units of measurement from the dropdown list" type="list">
      <formula1>enum_ListVolumeMass</formula1>
    </dataValidation>
    <dataValidation sqref="B17 L17 P17 T17 X17 AB17 AF17 AJ17 AN17 AR17" showDropDown="0" showInputMessage="1" showErrorMessage="1" allowBlank="0" prompt="Please insert only numbers" type="decimal" operator="equal">
      <formula1>B17</formula1>
    </dataValidation>
    <dataValidation sqref="A33" showDropDown="0" showInputMessage="1" showErrorMessage="1" allowBlank="0" type="custom">
      <formula1>IFERROR(IF(OR(#REF!="", #REF!=""), "", #REF!*#REF!), "")</formula1>
    </dataValidation>
  </dataValidations>
  <hyperlinks>
    <hyperlink ref="E16" location="template_further_notes" display="7. Further notes below"/>
  </hyperlinks>
  <pageMargins left="0.7" right="0.7" top="0.75" bottom="0.75" header="0.3" footer="0.3"/>
  <pageSetup orientation="portrait"/>
</worksheet>
</file>

<file path=xl/worksheets/sheet8.xml><?xml version="1.0" encoding="utf-8"?>
<worksheet xmlns="http://schemas.openxmlformats.org/spreadsheetml/2006/main">
  <sheetPr>
    <outlinePr summaryBelow="1" summaryRight="1"/>
    <pageSetUpPr/>
  </sheetPr>
  <dimension ref="A1:AY108"/>
  <sheetViews>
    <sheetView zoomScale="70" zoomScaleNormal="70" workbookViewId="0">
      <selection activeCell="A1" sqref="A1"/>
    </sheetView>
  </sheetViews>
  <sheetFormatPr baseColWidth="8" defaultRowHeight="14.4" outlineLevelCol="0"/>
  <cols>
    <col width="82.44140625" customWidth="1" min="1" max="1"/>
    <col width="14.109375" bestFit="1" customWidth="1" min="2" max="2"/>
    <col width="18.6640625" bestFit="1" customWidth="1" min="3" max="3"/>
    <col width="20.5546875" bestFit="1" customWidth="1" min="4" max="4"/>
    <col width="21.109375" bestFit="1" customWidth="1" min="5" max="5"/>
    <col width="25.44140625" bestFit="1" customWidth="1" min="6" max="6"/>
    <col hidden="1" width="15.33203125" customWidth="1" min="7" max="8"/>
    <col hidden="1" width="20.44140625" customWidth="1" min="9" max="9"/>
    <col hidden="1" width="8.88671875" customWidth="1" min="10" max="11"/>
    <col hidden="1" width="23.88671875" customWidth="1" min="12" max="12"/>
    <col hidden="1" width="20.77734375" customWidth="1" min="13" max="13"/>
    <col hidden="1" width="17.77734375" customWidth="1" min="14" max="14"/>
    <col hidden="1" width="14.6640625" customWidth="1" min="15" max="15"/>
    <col hidden="1" width="27.109375" customWidth="1" min="16" max="16"/>
    <col hidden="1" width="23.88671875" customWidth="1" min="17" max="17"/>
    <col hidden="1" width="20.77734375" customWidth="1" min="18" max="18"/>
    <col hidden="1" width="17.77734375" customWidth="1" min="19" max="19"/>
    <col hidden="1" width="8.88671875" customWidth="1" min="20" max="21"/>
    <col hidden="1" width="38.5546875" customWidth="1" min="22" max="22"/>
    <col hidden="1" width="42.6640625" customWidth="1" min="23" max="23"/>
    <col hidden="1" width="42.77734375" customWidth="1" min="24" max="24"/>
    <col hidden="1" width="48.77734375" customWidth="1" min="25" max="25"/>
    <col hidden="1" width="33.44140625" customWidth="1" min="26" max="26"/>
    <col hidden="1" width="36.44140625" customWidth="1" min="27" max="27"/>
    <col hidden="1" width="39.5546875" customWidth="1" min="28" max="28"/>
    <col hidden="1" width="42.5546875" customWidth="1" min="29" max="29"/>
    <col hidden="1" width="27.44140625" customWidth="1" min="30" max="30"/>
    <col hidden="1" width="30.44140625" customWidth="1" min="31" max="31"/>
    <col hidden="1" width="33.5546875" customWidth="1" min="32" max="32"/>
    <col hidden="1" width="36.6640625" customWidth="1" min="33" max="33"/>
    <col hidden="1" width="24.21875" customWidth="1" min="34" max="34"/>
    <col hidden="1" width="27.109375" customWidth="1" min="35" max="35"/>
    <col hidden="1" width="30.44140625" customWidth="1" min="36" max="36"/>
    <col hidden="1" width="33.33203125" customWidth="1" min="37" max="37"/>
    <col hidden="1" width="8.88671875" customWidth="1" min="38" max="39"/>
    <col hidden="1" width="28" customWidth="1" min="40" max="40"/>
    <col hidden="1" width="29" customWidth="1" min="41" max="41"/>
    <col hidden="1" width="26" customWidth="1" min="42" max="42"/>
    <col hidden="1" width="24.88671875" customWidth="1" min="43" max="43"/>
    <col hidden="1" width="21.88671875" customWidth="1" min="44" max="45"/>
    <col hidden="1" width="24.6640625" customWidth="1" min="46" max="46"/>
    <col hidden="1" width="18.109375" customWidth="1" min="47" max="47"/>
    <col hidden="1" width="21.21875" customWidth="1" min="48" max="48"/>
    <col hidden="1" width="13.44140625" customWidth="1" min="49" max="49"/>
    <col hidden="1" width="22.5546875" customWidth="1" min="50" max="50"/>
    <col width="7.109375" customWidth="1" min="51" max="51"/>
    <col width="9.109375" customWidth="1" min="52" max="52"/>
  </cols>
  <sheetData>
    <row r="1" ht="29.4" customHeight="1" thickBot="1">
      <c r="A1" s="204" t="inlineStr">
        <is>
          <t>Fuels</t>
        </is>
      </c>
      <c r="B1" s="205" t="inlineStr">
        <is>
          <t>State of matter</t>
        </is>
      </c>
      <c r="C1" s="206" t="inlineStr">
        <is>
          <t>Typical NCV [TJ/Gg]</t>
        </is>
      </c>
      <c r="D1" s="207" t="inlineStr">
        <is>
          <t>Typical Density [kg/L]</t>
        </is>
      </c>
      <c r="E1" s="208" t="inlineStr">
        <is>
          <t>Typical Density [kg/m³]</t>
        </is>
      </c>
      <c r="F1" s="247" t="inlineStr">
        <is>
          <t>Typical renewability state</t>
        </is>
      </c>
      <c r="G1" s="27" t="inlineStr">
        <is>
          <t>Mass</t>
        </is>
      </c>
      <c r="H1" s="106" t="inlineStr">
        <is>
          <t>Volume</t>
        </is>
      </c>
      <c r="I1" s="27" t="inlineStr">
        <is>
          <t>Energy</t>
        </is>
      </c>
      <c r="J1" s="27" t="inlineStr">
        <is>
          <t>Mass and Volume</t>
        </is>
      </c>
      <c r="K1" s="28" t="inlineStr">
        <is>
          <t>From → To</t>
        </is>
      </c>
      <c r="L1" s="28" t="inlineStr">
        <is>
          <t>g/L</t>
        </is>
      </c>
      <c r="M1" s="28" t="inlineStr">
        <is>
          <t>Kg/L</t>
        </is>
      </c>
      <c r="N1" s="28" t="inlineStr">
        <is>
          <t>t/L</t>
        </is>
      </c>
      <c r="O1" s="28" t="inlineStr">
        <is>
          <t>Gg/L</t>
        </is>
      </c>
      <c r="P1" s="28" t="inlineStr">
        <is>
          <t>g/m³</t>
        </is>
      </c>
      <c r="Q1" s="28" t="inlineStr">
        <is>
          <t>Kg/m³</t>
        </is>
      </c>
      <c r="R1" s="28" t="inlineStr">
        <is>
          <t>t/m³</t>
        </is>
      </c>
      <c r="S1" s="28" t="inlineStr">
        <is>
          <t>Gg/m³</t>
        </is>
      </c>
      <c r="T1" s="14" t="n"/>
      <c r="U1" s="28" t="inlineStr">
        <is>
          <t>From → To</t>
        </is>
      </c>
      <c r="V1" s="28" t="inlineStr">
        <is>
          <t>J/g</t>
        </is>
      </c>
      <c r="W1" s="28" t="inlineStr">
        <is>
          <t>J/Kg</t>
        </is>
      </c>
      <c r="X1" s="28" t="inlineStr">
        <is>
          <t>J/t</t>
        </is>
      </c>
      <c r="Y1" s="28" t="inlineStr">
        <is>
          <t>J/Gg</t>
        </is>
      </c>
      <c r="Z1" s="28" t="inlineStr">
        <is>
          <t>KJ/g</t>
        </is>
      </c>
      <c r="AA1" s="28" t="inlineStr">
        <is>
          <t>KJ/Kg</t>
        </is>
      </c>
      <c r="AB1" s="28" t="inlineStr">
        <is>
          <t>KJ/t</t>
        </is>
      </c>
      <c r="AC1" s="28" t="inlineStr">
        <is>
          <t>KJ/Gg</t>
        </is>
      </c>
      <c r="AD1" s="28" t="inlineStr">
        <is>
          <t>TJ/g</t>
        </is>
      </c>
      <c r="AE1" s="28" t="inlineStr">
        <is>
          <t>TJ/Kg</t>
        </is>
      </c>
      <c r="AF1" s="28" t="inlineStr">
        <is>
          <t>TJ/t</t>
        </is>
      </c>
      <c r="AG1" s="28" t="inlineStr">
        <is>
          <t>TJ/Gg</t>
        </is>
      </c>
      <c r="AH1" s="28" t="inlineStr">
        <is>
          <t>MWh/g</t>
        </is>
      </c>
      <c r="AI1" s="28" t="inlineStr">
        <is>
          <t>MWh/Kg</t>
        </is>
      </c>
      <c r="AJ1" s="28" t="inlineStr">
        <is>
          <t>MWh/t</t>
        </is>
      </c>
      <c r="AK1" s="28" t="inlineStr">
        <is>
          <t>MWh/Gg</t>
        </is>
      </c>
      <c r="AL1" s="8" t="n"/>
      <c r="AM1" s="219" t="inlineStr">
        <is>
          <t>From → To</t>
        </is>
      </c>
      <c r="AN1" s="220" t="inlineStr">
        <is>
          <t>g</t>
        </is>
      </c>
      <c r="AO1" s="220" t="inlineStr">
        <is>
          <t>dag</t>
        </is>
      </c>
      <c r="AP1" s="220" t="inlineStr">
        <is>
          <t>hg</t>
        </is>
      </c>
      <c r="AQ1" s="220" t="inlineStr">
        <is>
          <t>Kg</t>
        </is>
      </c>
      <c r="AR1" s="220" t="inlineStr">
        <is>
          <t>t</t>
        </is>
      </c>
      <c r="AS1" s="220" t="inlineStr">
        <is>
          <t>Mg</t>
        </is>
      </c>
      <c r="AT1" s="220" t="inlineStr">
        <is>
          <t>Gg</t>
        </is>
      </c>
      <c r="AU1" s="220" t="inlineStr">
        <is>
          <t>Tg</t>
        </is>
      </c>
      <c r="AW1" s="206" t="inlineStr">
        <is>
          <t>State of matter</t>
        </is>
      </c>
      <c r="AX1" s="247" t="inlineStr">
        <is>
          <t>Typical renewability state</t>
        </is>
      </c>
      <c r="AY1" s="363" t="inlineStr">
        <is>
          <t>Source</t>
        </is>
      </c>
    </row>
    <row r="2" ht="15" customHeight="1" thickBot="1">
      <c r="A2" s="438" t="inlineStr">
        <is>
          <t>Anthracite</t>
        </is>
      </c>
      <c r="B2" s="209" t="inlineStr">
        <is>
          <t>Solid</t>
        </is>
      </c>
      <c r="C2" s="210" t="n">
        <v>26.7</v>
      </c>
      <c r="D2" s="355" t="n"/>
      <c r="E2" s="356" t="n"/>
      <c r="F2" s="252" t="inlineStr">
        <is>
          <t>Non-renewable</t>
        </is>
      </c>
      <c r="G2" s="250" t="inlineStr">
        <is>
          <t>Gg - Gigagram</t>
        </is>
      </c>
      <c r="H2" s="57" t="inlineStr">
        <is>
          <t>m³ - cubic meters</t>
        </is>
      </c>
      <c r="I2" s="3" t="inlineStr">
        <is>
          <t>TJ - Terajoule</t>
        </is>
      </c>
      <c r="J2" s="1" t="inlineStr">
        <is>
          <t>Gg - Gigagram</t>
        </is>
      </c>
      <c r="K2" s="29" t="inlineStr">
        <is>
          <t>g/L</t>
        </is>
      </c>
      <c r="L2" s="1255" t="n">
        <v>1</v>
      </c>
      <c r="M2" s="1256" t="n">
        <v>0.001</v>
      </c>
      <c r="N2" s="1256" t="n">
        <v>1e-06</v>
      </c>
      <c r="O2" s="1256" t="n">
        <v>1e-09</v>
      </c>
      <c r="P2" s="1256" t="n">
        <v>1000</v>
      </c>
      <c r="Q2" s="1256" t="n">
        <v>1</v>
      </c>
      <c r="R2" s="1256" t="n">
        <v>0.001</v>
      </c>
      <c r="S2" s="1257" t="n">
        <v>1e-06</v>
      </c>
      <c r="U2" s="29" t="inlineStr">
        <is>
          <t>J/g</t>
        </is>
      </c>
      <c r="V2" s="1258" t="n">
        <v>1</v>
      </c>
      <c r="W2" s="1259" t="n">
        <v>1000</v>
      </c>
      <c r="X2" s="1259" t="n">
        <v>1000000</v>
      </c>
      <c r="Y2" s="1259" t="n">
        <v>1000000000</v>
      </c>
      <c r="Z2" s="1259" t="n">
        <v>0.001</v>
      </c>
      <c r="AA2" s="1259" t="n">
        <v>1</v>
      </c>
      <c r="AB2" s="1259" t="n">
        <v>1000</v>
      </c>
      <c r="AC2" s="1259" t="n">
        <v>1000000</v>
      </c>
      <c r="AD2" s="1259" t="n">
        <v>1e-12</v>
      </c>
      <c r="AE2" s="1259" t="n">
        <v>1e-09</v>
      </c>
      <c r="AF2" s="1259" t="n">
        <v>1e-06</v>
      </c>
      <c r="AG2" s="1259" t="n">
        <v>0.001</v>
      </c>
      <c r="AH2" s="1260" t="n">
        <v>2.78e-13</v>
      </c>
      <c r="AI2" s="1260" t="n">
        <v>2.78e-10</v>
      </c>
      <c r="AJ2" s="1260" t="n">
        <v>2.78e-07</v>
      </c>
      <c r="AK2" s="1261" t="n">
        <v>0.000278</v>
      </c>
      <c r="AM2" s="221" t="inlineStr">
        <is>
          <t>g</t>
        </is>
      </c>
      <c r="AN2" s="1262" t="n">
        <v>1</v>
      </c>
      <c r="AO2" s="1262" t="n">
        <v>0.1</v>
      </c>
      <c r="AP2" s="1263" t="n">
        <v>0.01</v>
      </c>
      <c r="AQ2" s="1263" t="n">
        <v>0.001</v>
      </c>
      <c r="AR2" s="1263" t="n">
        <v>1e-06</v>
      </c>
      <c r="AS2" s="1263" t="n">
        <v>1e-06</v>
      </c>
      <c r="AT2" s="1263" t="n">
        <v>1e-09</v>
      </c>
      <c r="AU2" s="1264" t="n">
        <v>1e-12</v>
      </c>
      <c r="AW2" s="3" t="inlineStr">
        <is>
          <t>Solid</t>
        </is>
      </c>
      <c r="AX2" s="3" t="inlineStr">
        <is>
          <t>Renewable</t>
        </is>
      </c>
      <c r="AY2" s="364" t="n"/>
    </row>
    <row r="3" ht="15" customHeight="1" thickBot="1">
      <c r="A3" s="439" t="inlineStr">
        <is>
          <t>Aviation gasoline</t>
        </is>
      </c>
      <c r="B3" s="209" t="inlineStr">
        <is>
          <t>Liquid</t>
        </is>
      </c>
      <c r="C3" s="813" t="n">
        <v>44.3</v>
      </c>
      <c r="D3" s="170" t="n">
        <v>0.71</v>
      </c>
      <c r="E3" s="357" t="n"/>
      <c r="F3" s="253" t="inlineStr">
        <is>
          <t>Non-renewable</t>
        </is>
      </c>
      <c r="G3" s="251" t="inlineStr">
        <is>
          <t>t - tonne</t>
        </is>
      </c>
      <c r="H3" s="7" t="inlineStr">
        <is>
          <t>L - Liter</t>
        </is>
      </c>
      <c r="I3" s="1" t="inlineStr">
        <is>
          <t>MWh - Megawatt hours</t>
        </is>
      </c>
      <c r="J3" s="1" t="inlineStr">
        <is>
          <t>t - tonne</t>
        </is>
      </c>
      <c r="K3" s="33" t="inlineStr">
        <is>
          <t>Kg/L</t>
        </is>
      </c>
      <c r="L3" s="1265" t="n">
        <v>1000</v>
      </c>
      <c r="M3" s="1266" t="n">
        <v>1</v>
      </c>
      <c r="N3" s="1266" t="n">
        <v>0.001</v>
      </c>
      <c r="O3" s="1266" t="n">
        <v>1e-06</v>
      </c>
      <c r="P3" s="1266" t="n">
        <v>1000000</v>
      </c>
      <c r="Q3" s="1266" t="n">
        <v>1000</v>
      </c>
      <c r="R3" s="1266" t="n">
        <v>1</v>
      </c>
      <c r="S3" s="1267" t="n">
        <v>0.001</v>
      </c>
      <c r="U3" s="33" t="inlineStr">
        <is>
          <t>J/Kg</t>
        </is>
      </c>
      <c r="V3" s="1268" t="n">
        <v>0.001</v>
      </c>
      <c r="W3" s="1269" t="n">
        <v>1</v>
      </c>
      <c r="X3" s="1269" t="n">
        <v>1000</v>
      </c>
      <c r="Y3" s="1269" t="n">
        <v>1000000</v>
      </c>
      <c r="Z3" s="1269" t="n">
        <v>1e-06</v>
      </c>
      <c r="AA3" s="1269" t="n">
        <v>0.001</v>
      </c>
      <c r="AB3" s="1269" t="n">
        <v>1</v>
      </c>
      <c r="AC3" s="1269" t="n">
        <v>1000</v>
      </c>
      <c r="AD3" s="1269" t="n">
        <v>1e-15</v>
      </c>
      <c r="AE3" s="1269" t="n">
        <v>1e-12</v>
      </c>
      <c r="AF3" s="1269" t="n">
        <v>1e-09</v>
      </c>
      <c r="AG3" s="1269" t="n">
        <v>1e-06</v>
      </c>
      <c r="AH3" s="1270" t="n">
        <v>2.78e-16</v>
      </c>
      <c r="AI3" s="1270" t="n">
        <v>2.78e-10</v>
      </c>
      <c r="AJ3" s="1270" t="n">
        <v>2.78e-07</v>
      </c>
      <c r="AK3" s="1271" t="n">
        <v>0.000278</v>
      </c>
      <c r="AM3" s="221" t="inlineStr">
        <is>
          <t>dag</t>
        </is>
      </c>
      <c r="AN3" s="1272" t="n">
        <v>10</v>
      </c>
      <c r="AO3" s="1272" t="n">
        <v>1</v>
      </c>
      <c r="AP3" s="1273" t="n">
        <v>0.1</v>
      </c>
      <c r="AQ3" s="1273" t="n">
        <v>0.01</v>
      </c>
      <c r="AR3" s="1273" t="n">
        <v>1e-05</v>
      </c>
      <c r="AS3" s="1273" t="n">
        <v>1e-05</v>
      </c>
      <c r="AT3" s="1273" t="n">
        <v>1e-08</v>
      </c>
      <c r="AU3" s="1274" t="n">
        <v>9.999999999999999e-12</v>
      </c>
      <c r="AW3" s="1" t="inlineStr">
        <is>
          <t>Liquid</t>
        </is>
      </c>
      <c r="AX3" s="1" t="inlineStr">
        <is>
          <t>Non-renewable</t>
        </is>
      </c>
      <c r="AY3" s="364" t="n"/>
    </row>
    <row r="4" ht="15" customHeight="1" thickBot="1">
      <c r="A4" s="439" t="inlineStr">
        <is>
          <t>Biodiesel</t>
        </is>
      </c>
      <c r="B4" s="209" t="inlineStr">
        <is>
          <t>Liquid</t>
        </is>
      </c>
      <c r="C4" s="813" t="n">
        <v>27</v>
      </c>
      <c r="D4" s="170" t="n">
        <v>0.85</v>
      </c>
      <c r="E4" s="357" t="n"/>
      <c r="F4" s="253" t="inlineStr">
        <is>
          <t>Renewable</t>
        </is>
      </c>
      <c r="G4" s="251" t="inlineStr">
        <is>
          <t>Kg - Kilogram</t>
        </is>
      </c>
      <c r="J4" s="1" t="inlineStr">
        <is>
          <t>Kg - Kilogram</t>
        </is>
      </c>
      <c r="K4" s="33" t="inlineStr">
        <is>
          <t>t/L</t>
        </is>
      </c>
      <c r="L4" s="1265" t="n">
        <v>1000000</v>
      </c>
      <c r="M4" s="1266" t="n">
        <v>1000</v>
      </c>
      <c r="N4" s="1266" t="n">
        <v>1</v>
      </c>
      <c r="O4" s="1266" t="n">
        <v>0.001</v>
      </c>
      <c r="P4" s="1266" t="n">
        <v>1000000000</v>
      </c>
      <c r="Q4" s="1266" t="n">
        <v>1000000</v>
      </c>
      <c r="R4" s="1266" t="n">
        <v>1000</v>
      </c>
      <c r="S4" s="1267" t="n">
        <v>1</v>
      </c>
      <c r="U4" s="33" t="inlineStr">
        <is>
          <t>J/t</t>
        </is>
      </c>
      <c r="V4" s="1268" t="n">
        <v>1e-06</v>
      </c>
      <c r="W4" s="1269" t="n">
        <v>0.001</v>
      </c>
      <c r="X4" s="1269" t="n">
        <v>1</v>
      </c>
      <c r="Y4" s="1269" t="n">
        <v>1000</v>
      </c>
      <c r="Z4" s="1269" t="n">
        <v>1e-09</v>
      </c>
      <c r="AA4" s="1269" t="n">
        <v>1e-06</v>
      </c>
      <c r="AB4" s="1269" t="n">
        <v>1</v>
      </c>
      <c r="AC4" s="1269" t="n">
        <v>1000</v>
      </c>
      <c r="AD4" s="1269" t="n">
        <v>1e-18</v>
      </c>
      <c r="AE4" s="1269" t="n">
        <v>1e-15</v>
      </c>
      <c r="AF4" s="1269" t="n">
        <v>1e-12</v>
      </c>
      <c r="AG4" s="1269" t="n">
        <v>1e-09</v>
      </c>
      <c r="AH4" s="1270" t="n">
        <v>2.78e-19</v>
      </c>
      <c r="AI4" s="1270" t="n">
        <v>2.78e-13</v>
      </c>
      <c r="AJ4" s="1270" t="n">
        <v>2.78e-10</v>
      </c>
      <c r="AK4" s="1271" t="n">
        <v>2.78e-07</v>
      </c>
      <c r="AM4" s="221" t="inlineStr">
        <is>
          <t>hg</t>
        </is>
      </c>
      <c r="AN4" s="1272" t="n">
        <v>100</v>
      </c>
      <c r="AO4" s="1272" t="n">
        <v>10</v>
      </c>
      <c r="AP4" s="1273" t="n">
        <v>1</v>
      </c>
      <c r="AQ4" s="1273" t="n">
        <v>0.1</v>
      </c>
      <c r="AR4" s="1273" t="n">
        <v>0.0001</v>
      </c>
      <c r="AS4" s="1273" t="n">
        <v>0.0001</v>
      </c>
      <c r="AT4" s="1273" t="n">
        <v>1e-07</v>
      </c>
      <c r="AU4" s="1274" t="n">
        <v>1e-10</v>
      </c>
      <c r="AW4" s="1" t="inlineStr">
        <is>
          <t>Gaseous</t>
        </is>
      </c>
      <c r="AX4" s="1" t="n"/>
      <c r="AY4" s="364" t="n"/>
    </row>
    <row r="5" ht="15" customHeight="1" thickBot="1">
      <c r="A5" s="439" t="inlineStr">
        <is>
          <t>Biogasoline</t>
        </is>
      </c>
      <c r="B5" s="209" t="inlineStr">
        <is>
          <t>Liquid</t>
        </is>
      </c>
      <c r="C5" s="813" t="n">
        <v>27</v>
      </c>
      <c r="D5" s="246" t="n">
        <v>0.75</v>
      </c>
      <c r="E5" s="358" t="n"/>
      <c r="F5" s="253" t="inlineStr">
        <is>
          <t>Renewable</t>
        </is>
      </c>
      <c r="G5" s="251" t="inlineStr">
        <is>
          <t>g - gram</t>
        </is>
      </c>
      <c r="J5" s="1" t="inlineStr">
        <is>
          <t>g - gram</t>
        </is>
      </c>
      <c r="K5" s="33" t="inlineStr">
        <is>
          <t>Gg/L</t>
        </is>
      </c>
      <c r="L5" s="1265" t="n">
        <v>1000000000</v>
      </c>
      <c r="M5" s="1266" t="n">
        <v>1000000</v>
      </c>
      <c r="N5" s="1266" t="n">
        <v>1000</v>
      </c>
      <c r="O5" s="1266" t="n">
        <v>1</v>
      </c>
      <c r="P5" s="1266" t="n">
        <v>1000000000000</v>
      </c>
      <c r="Q5" s="1266" t="n">
        <v>1000000000</v>
      </c>
      <c r="R5" s="1266" t="n">
        <v>1000000</v>
      </c>
      <c r="S5" s="1267" t="n">
        <v>1000</v>
      </c>
      <c r="U5" s="33" t="inlineStr">
        <is>
          <t>J/Gg</t>
        </is>
      </c>
      <c r="V5" s="1268" t="n">
        <v>1e-09</v>
      </c>
      <c r="W5" s="1269" t="n">
        <v>1e-06</v>
      </c>
      <c r="X5" s="1269" t="n">
        <v>0.001</v>
      </c>
      <c r="Y5" s="1269" t="n">
        <v>1</v>
      </c>
      <c r="Z5" s="1269" t="n">
        <v>1e-12</v>
      </c>
      <c r="AA5" s="1269" t="n">
        <v>1e-06</v>
      </c>
      <c r="AB5" s="1269" t="n">
        <v>0.001</v>
      </c>
      <c r="AC5" s="1269" t="n">
        <v>1</v>
      </c>
      <c r="AD5" s="1269" t="n">
        <v>9.999999999999999e-22</v>
      </c>
      <c r="AE5" s="1269" t="n">
        <v>1e-18</v>
      </c>
      <c r="AF5" s="1269" t="n">
        <v>1e-15</v>
      </c>
      <c r="AG5" s="1269" t="n">
        <v>1e-12</v>
      </c>
      <c r="AH5" s="1270" t="n">
        <v>2.78e-22</v>
      </c>
      <c r="AI5" s="1270" t="n">
        <v>2.78e-16</v>
      </c>
      <c r="AJ5" s="1270" t="n">
        <v>2.78e-13</v>
      </c>
      <c r="AK5" s="1271" t="n">
        <v>2.78e-10</v>
      </c>
      <c r="AM5" s="221" t="inlineStr">
        <is>
          <t>Kg</t>
        </is>
      </c>
      <c r="AN5" s="1272" t="n">
        <v>1000</v>
      </c>
      <c r="AO5" s="1272" t="n">
        <v>100</v>
      </c>
      <c r="AP5" s="1273" t="n">
        <v>10</v>
      </c>
      <c r="AQ5" s="1273" t="n">
        <v>1</v>
      </c>
      <c r="AR5" s="1273" t="n">
        <v>0.001</v>
      </c>
      <c r="AS5" s="1273" t="n">
        <v>0.001</v>
      </c>
      <c r="AT5" s="1273" t="n">
        <v>1e-06</v>
      </c>
      <c r="AU5" s="1274" t="n">
        <v>1e-09</v>
      </c>
      <c r="AW5" s="1" t="n"/>
      <c r="AX5" s="53" t="n"/>
      <c r="AY5" s="365" t="inlineStr">
        <is>
          <t>a.</t>
        </is>
      </c>
    </row>
    <row r="6" ht="15" customHeight="1" thickBot="1">
      <c r="A6" s="439" t="inlineStr">
        <is>
          <t>Bitumen</t>
        </is>
      </c>
      <c r="B6" s="209" t="inlineStr">
        <is>
          <t>Liquid</t>
        </is>
      </c>
      <c r="C6" s="813" t="n">
        <v>40.2</v>
      </c>
      <c r="D6" s="246" t="n">
        <v>1.035</v>
      </c>
      <c r="E6" s="357" t="n"/>
      <c r="F6" s="253" t="inlineStr">
        <is>
          <t>Non-renewable</t>
        </is>
      </c>
      <c r="J6" s="1" t="inlineStr">
        <is>
          <t>m³ - cubic meters</t>
        </is>
      </c>
      <c r="K6" s="33" t="inlineStr">
        <is>
          <t>g/m³</t>
        </is>
      </c>
      <c r="L6" s="1265" t="n">
        <v>0.001</v>
      </c>
      <c r="M6" s="1266" t="n">
        <v>1e-06</v>
      </c>
      <c r="N6" s="1266" t="n">
        <v>1e-09</v>
      </c>
      <c r="O6" s="1266" t="n">
        <v>1e-12</v>
      </c>
      <c r="P6" s="1266" t="n">
        <v>1</v>
      </c>
      <c r="Q6" s="1266" t="n">
        <v>0.001</v>
      </c>
      <c r="R6" s="1266" t="n">
        <v>1e-06</v>
      </c>
      <c r="S6" s="1267" t="n">
        <v>1e-09</v>
      </c>
      <c r="U6" s="33" t="inlineStr">
        <is>
          <t>KJ/g</t>
        </is>
      </c>
      <c r="V6" s="1268" t="n">
        <v>1000</v>
      </c>
      <c r="W6" s="1269" t="n">
        <v>1000000</v>
      </c>
      <c r="X6" s="1269" t="n">
        <v>1000000000</v>
      </c>
      <c r="Y6" s="1269" t="n">
        <v>1000000000000</v>
      </c>
      <c r="Z6" s="1269" t="n">
        <v>1</v>
      </c>
      <c r="AA6" s="1269" t="n">
        <v>1000</v>
      </c>
      <c r="AB6" s="1269" t="n">
        <v>1000000</v>
      </c>
      <c r="AC6" s="1269" t="n">
        <v>1000000000</v>
      </c>
      <c r="AD6" s="1269" t="n">
        <v>1e-09</v>
      </c>
      <c r="AE6" s="1269" t="n">
        <v>1e-06</v>
      </c>
      <c r="AF6" s="1269" t="n">
        <v>0.001</v>
      </c>
      <c r="AG6" s="1269" t="n">
        <v>1</v>
      </c>
      <c r="AH6" s="1270" t="n">
        <v>2.78e-10</v>
      </c>
      <c r="AI6" s="1270" t="n">
        <v>2.78e-07</v>
      </c>
      <c r="AJ6" s="1270" t="n">
        <v>0.000278</v>
      </c>
      <c r="AK6" s="1271" t="n">
        <v>0.278</v>
      </c>
      <c r="AM6" s="221" t="inlineStr">
        <is>
          <t>t</t>
        </is>
      </c>
      <c r="AN6" s="1272" t="n">
        <v>1000000</v>
      </c>
      <c r="AO6" s="1272" t="n">
        <v>100000</v>
      </c>
      <c r="AP6" s="1273" t="n">
        <v>10000</v>
      </c>
      <c r="AQ6" s="1273" t="n">
        <v>1000</v>
      </c>
      <c r="AR6" s="1273" t="n">
        <v>1</v>
      </c>
      <c r="AS6" s="1273" t="n">
        <v>1</v>
      </c>
      <c r="AT6" s="1273" t="n">
        <v>0.001</v>
      </c>
      <c r="AU6" s="1274" t="n">
        <v>1e-06</v>
      </c>
      <c r="AY6" s="365" t="inlineStr">
        <is>
          <t>b.</t>
        </is>
      </c>
    </row>
    <row r="7" ht="15" customHeight="1" thickBot="1">
      <c r="A7" s="439" t="inlineStr">
        <is>
          <t>Blast furnace gas</t>
        </is>
      </c>
      <c r="B7" s="209" t="inlineStr">
        <is>
          <t>Gaseous</t>
        </is>
      </c>
      <c r="C7" s="813" t="n">
        <v>2.47</v>
      </c>
      <c r="D7" s="359" t="n"/>
      <c r="E7" s="248" t="n">
        <v>1.25</v>
      </c>
      <c r="F7" s="253" t="inlineStr">
        <is>
          <t>Non-renewable</t>
        </is>
      </c>
      <c r="J7" s="1" t="inlineStr">
        <is>
          <t>L - Liter</t>
        </is>
      </c>
      <c r="K7" s="33" t="inlineStr">
        <is>
          <t>Kg/m³</t>
        </is>
      </c>
      <c r="L7" s="1265" t="n">
        <v>1</v>
      </c>
      <c r="M7" s="1266" t="n">
        <v>0.001</v>
      </c>
      <c r="N7" s="1266" t="n">
        <v>1e-06</v>
      </c>
      <c r="O7" s="1266" t="n">
        <v>1e-09</v>
      </c>
      <c r="P7" s="1266" t="n">
        <v>1000</v>
      </c>
      <c r="Q7" s="1266" t="n">
        <v>1</v>
      </c>
      <c r="R7" s="1266" t="n">
        <v>0.001</v>
      </c>
      <c r="S7" s="1267" t="n">
        <v>1e-06</v>
      </c>
      <c r="U7" s="33" t="inlineStr">
        <is>
          <t>KJ/Kg</t>
        </is>
      </c>
      <c r="V7" s="1268" t="n">
        <v>1</v>
      </c>
      <c r="W7" s="1269" t="n">
        <v>1000</v>
      </c>
      <c r="X7" s="1269" t="n">
        <v>1000000</v>
      </c>
      <c r="Y7" s="1269" t="n">
        <v>1000000000</v>
      </c>
      <c r="Z7" s="1269" t="n">
        <v>0.001</v>
      </c>
      <c r="AA7" s="1269" t="n">
        <v>1</v>
      </c>
      <c r="AB7" s="1269" t="n">
        <v>1000</v>
      </c>
      <c r="AC7" s="1269" t="n">
        <v>1000000</v>
      </c>
      <c r="AD7" s="1269" t="n">
        <v>1e-12</v>
      </c>
      <c r="AE7" s="1269" t="n">
        <v>1e-09</v>
      </c>
      <c r="AF7" s="1269" t="n">
        <v>1e-06</v>
      </c>
      <c r="AG7" s="1269" t="n">
        <v>0.001</v>
      </c>
      <c r="AH7" s="1270" t="n">
        <v>2.78e-13</v>
      </c>
      <c r="AI7" s="1270" t="n">
        <v>2.78e-10</v>
      </c>
      <c r="AJ7" s="1270" t="n">
        <v>2.78e-07</v>
      </c>
      <c r="AK7" s="1271" t="n">
        <v>0.000278</v>
      </c>
      <c r="AM7" s="221" t="inlineStr">
        <is>
          <t>Mg</t>
        </is>
      </c>
      <c r="AN7" s="1272" t="n">
        <v>1000000</v>
      </c>
      <c r="AO7" s="1272" t="n">
        <v>100000</v>
      </c>
      <c r="AP7" s="1273" t="n">
        <v>10000</v>
      </c>
      <c r="AQ7" s="1273" t="n">
        <v>1000</v>
      </c>
      <c r="AR7" s="1273" t="n">
        <v>1</v>
      </c>
      <c r="AS7" s="1273" t="n">
        <v>1</v>
      </c>
      <c r="AT7" s="1273" t="n">
        <v>0.001</v>
      </c>
      <c r="AU7" s="1274" t="n">
        <v>1e-06</v>
      </c>
      <c r="AY7" s="365" t="inlineStr">
        <is>
          <t>c.</t>
        </is>
      </c>
    </row>
    <row r="8" ht="15" customHeight="1" thickBot="1">
      <c r="A8" s="439" t="inlineStr">
        <is>
          <t>Brown coal briquettes</t>
        </is>
      </c>
      <c r="B8" s="209" t="inlineStr">
        <is>
          <t>Solid</t>
        </is>
      </c>
      <c r="C8" s="813" t="n">
        <v>20.7</v>
      </c>
      <c r="D8" s="359" t="n"/>
      <c r="E8" s="357" t="n"/>
      <c r="F8" s="253" t="inlineStr">
        <is>
          <t>Non-renewable</t>
        </is>
      </c>
      <c r="K8" s="33" t="inlineStr">
        <is>
          <t>t/m³</t>
        </is>
      </c>
      <c r="L8" s="1265" t="n">
        <v>1000</v>
      </c>
      <c r="M8" s="1266" t="n">
        <v>1</v>
      </c>
      <c r="N8" s="1266" t="n">
        <v>0.001</v>
      </c>
      <c r="O8" s="1266" t="n">
        <v>0.001</v>
      </c>
      <c r="P8" s="1266" t="n">
        <v>1000000</v>
      </c>
      <c r="Q8" s="1266" t="n">
        <v>1000</v>
      </c>
      <c r="R8" s="1266" t="n">
        <v>1</v>
      </c>
      <c r="S8" s="1267" t="n">
        <v>0.001</v>
      </c>
      <c r="U8" s="33" t="inlineStr">
        <is>
          <t>KJ/t</t>
        </is>
      </c>
      <c r="V8" s="1268" t="n">
        <v>0.001</v>
      </c>
      <c r="W8" s="1269" t="n">
        <v>1</v>
      </c>
      <c r="X8" s="1269" t="n">
        <v>1000</v>
      </c>
      <c r="Y8" s="1269" t="n">
        <v>1000000</v>
      </c>
      <c r="Z8" s="1269" t="n">
        <v>1e-06</v>
      </c>
      <c r="AA8" s="1269" t="n">
        <v>0.001</v>
      </c>
      <c r="AB8" s="1269" t="n">
        <v>1</v>
      </c>
      <c r="AC8" s="1269" t="n">
        <v>1000</v>
      </c>
      <c r="AD8" s="1269" t="n">
        <v>1e-15</v>
      </c>
      <c r="AE8" s="1269" t="n">
        <v>1e-12</v>
      </c>
      <c r="AF8" s="1269" t="n">
        <v>1e-09</v>
      </c>
      <c r="AG8" s="1269" t="n">
        <v>1e-06</v>
      </c>
      <c r="AH8" s="1270" t="n">
        <v>2.78e-16</v>
      </c>
      <c r="AI8" s="1270" t="n">
        <v>2.78e-10</v>
      </c>
      <c r="AJ8" s="1270" t="n">
        <v>2.78e-07</v>
      </c>
      <c r="AK8" s="1271" t="n">
        <v>0.000278</v>
      </c>
      <c r="AM8" s="221" t="inlineStr">
        <is>
          <t>Gg</t>
        </is>
      </c>
      <c r="AN8" s="1272" t="n">
        <v>1000000000</v>
      </c>
      <c r="AO8" s="1272" t="n">
        <v>100000000</v>
      </c>
      <c r="AP8" s="1273" t="n">
        <v>10000000</v>
      </c>
      <c r="AQ8" s="1273" t="n">
        <v>1000000</v>
      </c>
      <c r="AR8" s="1273" t="n">
        <v>1000</v>
      </c>
      <c r="AS8" s="1273" t="n">
        <v>1000</v>
      </c>
      <c r="AT8" s="1273" t="n">
        <v>1</v>
      </c>
      <c r="AU8" s="1274" t="n">
        <v>0.001</v>
      </c>
      <c r="AY8" s="366" t="n"/>
    </row>
    <row r="9" ht="15" customHeight="1" thickBot="1">
      <c r="A9" s="439" t="inlineStr">
        <is>
          <t>Butane and isomers</t>
        </is>
      </c>
      <c r="B9" s="209" t="inlineStr">
        <is>
          <t>Gaseous</t>
        </is>
      </c>
      <c r="C9" s="246" t="n">
        <v>45.57</v>
      </c>
      <c r="D9" s="359" t="n"/>
      <c r="E9" s="213" t="n">
        <v>2.5</v>
      </c>
      <c r="F9" s="253" t="inlineStr">
        <is>
          <t>Non-renewable</t>
        </is>
      </c>
      <c r="K9" s="33" t="inlineStr">
        <is>
          <t>Gg/m³</t>
        </is>
      </c>
      <c r="L9" s="1275" t="n">
        <v>1000000</v>
      </c>
      <c r="M9" s="1276" t="n">
        <v>1000</v>
      </c>
      <c r="N9" s="1276" t="n">
        <v>1</v>
      </c>
      <c r="O9" s="1276" t="n">
        <v>0.001</v>
      </c>
      <c r="P9" s="1276" t="n">
        <v>1000000000</v>
      </c>
      <c r="Q9" s="1276" t="n">
        <v>1000000</v>
      </c>
      <c r="R9" s="1276" t="n">
        <v>1000</v>
      </c>
      <c r="S9" s="1277" t="n">
        <v>1</v>
      </c>
      <c r="U9" s="33" t="inlineStr">
        <is>
          <t>KJ/Gg</t>
        </is>
      </c>
      <c r="V9" s="1268" t="n">
        <v>1e-06</v>
      </c>
      <c r="W9" s="1269" t="n">
        <v>0.001</v>
      </c>
      <c r="X9" s="1269" t="n">
        <v>1</v>
      </c>
      <c r="Y9" s="1269" t="n">
        <v>1000</v>
      </c>
      <c r="Z9" s="1269" t="n">
        <v>1e-09</v>
      </c>
      <c r="AA9" s="1269" t="n">
        <v>1e-06</v>
      </c>
      <c r="AB9" s="1269" t="n">
        <v>1</v>
      </c>
      <c r="AC9" s="1269" t="n">
        <v>1000</v>
      </c>
      <c r="AD9" s="1269" t="n">
        <v>1e-18</v>
      </c>
      <c r="AE9" s="1269" t="n">
        <v>1e-15</v>
      </c>
      <c r="AF9" s="1269" t="n">
        <v>1e-12</v>
      </c>
      <c r="AG9" s="1269" t="n">
        <v>1e-09</v>
      </c>
      <c r="AH9" s="1270" t="n">
        <v>2.78e-19</v>
      </c>
      <c r="AI9" s="1270" t="n">
        <v>2.78e-13</v>
      </c>
      <c r="AJ9" s="1270" t="n">
        <v>2.78e-10</v>
      </c>
      <c r="AK9" s="1271" t="n">
        <v>2.78e-07</v>
      </c>
      <c r="AM9" s="221" t="inlineStr">
        <is>
          <t>Tg</t>
        </is>
      </c>
      <c r="AN9" s="1278" t="n">
        <v>1000000000000</v>
      </c>
      <c r="AO9" s="1278" t="n">
        <v>100000000000</v>
      </c>
      <c r="AP9" s="1279" t="n">
        <v>10000000000</v>
      </c>
      <c r="AQ9" s="1279" t="n">
        <v>1000000000</v>
      </c>
      <c r="AR9" s="1279" t="n">
        <v>1000000</v>
      </c>
      <c r="AS9" s="1279" t="n">
        <v>1000000</v>
      </c>
      <c r="AT9" s="1279" t="n">
        <v>1000</v>
      </c>
      <c r="AU9" s="1280" t="n">
        <v>1</v>
      </c>
      <c r="AY9" s="365" t="inlineStr">
        <is>
          <t>d.</t>
        </is>
      </c>
    </row>
    <row r="10" ht="15" customHeight="1" thickBot="1">
      <c r="A10" s="439" t="inlineStr">
        <is>
          <t>Coke oven coke &amp; lignite coke</t>
        </is>
      </c>
      <c r="B10" s="209" t="inlineStr">
        <is>
          <t>Gaseous</t>
        </is>
      </c>
      <c r="C10" s="813" t="n">
        <v>28.2</v>
      </c>
      <c r="D10" s="359" t="n"/>
      <c r="E10" s="357" t="n"/>
      <c r="F10" s="253" t="inlineStr">
        <is>
          <t>Non-renewable</t>
        </is>
      </c>
      <c r="U10" s="33" t="inlineStr">
        <is>
          <t>TJ/t</t>
        </is>
      </c>
      <c r="V10" s="1268" t="n">
        <v>1000000</v>
      </c>
      <c r="W10" s="1269" t="n">
        <v>1000000000</v>
      </c>
      <c r="X10" s="1269" t="n">
        <v>1000000000000</v>
      </c>
      <c r="Y10" s="1269" t="n">
        <v>1000000000000000</v>
      </c>
      <c r="Z10" s="1269" t="n">
        <v>1000</v>
      </c>
      <c r="AA10" s="1269" t="n">
        <v>1000000</v>
      </c>
      <c r="AB10" s="1269" t="n">
        <v>1000000000</v>
      </c>
      <c r="AC10" s="1269" t="n">
        <v>1000000000000</v>
      </c>
      <c r="AD10" s="1269" t="n">
        <v>1e-06</v>
      </c>
      <c r="AE10" s="1269" t="n">
        <v>0.001</v>
      </c>
      <c r="AF10" s="1269" t="n">
        <v>1</v>
      </c>
      <c r="AG10" s="1269" t="n">
        <v>1000</v>
      </c>
      <c r="AH10" s="1270" t="n">
        <v>2.778e-07</v>
      </c>
      <c r="AI10" s="1270" t="n">
        <v>0.0002777778</v>
      </c>
      <c r="AJ10" s="1270" t="n">
        <v>0.2777777778</v>
      </c>
      <c r="AK10" s="1271" t="n">
        <v>277.7777778</v>
      </c>
      <c r="AY10" s="366" t="n"/>
    </row>
    <row r="11" ht="15" customHeight="1" thickBot="1">
      <c r="A11" s="439" t="inlineStr">
        <is>
          <t>Coke oven gas</t>
        </is>
      </c>
      <c r="B11" s="209" t="inlineStr">
        <is>
          <t>Gaseous</t>
        </is>
      </c>
      <c r="C11" s="813" t="n">
        <v>38.7</v>
      </c>
      <c r="D11" s="359" t="n"/>
      <c r="E11" s="248" t="n">
        <v>0.475</v>
      </c>
      <c r="F11" s="253" t="inlineStr">
        <is>
          <t>Non-renewable</t>
        </is>
      </c>
      <c r="U11" s="33" t="inlineStr">
        <is>
          <t>TJ/Gg</t>
        </is>
      </c>
      <c r="V11" s="1268" t="n">
        <v>1000</v>
      </c>
      <c r="W11" s="1269" t="n">
        <v>1000000</v>
      </c>
      <c r="X11" s="1269" t="n">
        <v>1000000000</v>
      </c>
      <c r="Y11" s="1269" t="n">
        <v>1000000000000</v>
      </c>
      <c r="Z11" s="1269" t="n">
        <v>1</v>
      </c>
      <c r="AA11" s="1269" t="n">
        <v>1000</v>
      </c>
      <c r="AB11" s="1269" t="n">
        <v>1000000</v>
      </c>
      <c r="AC11" s="1269" t="n">
        <v>1000000000</v>
      </c>
      <c r="AD11" s="1269" t="n">
        <v>1e-09</v>
      </c>
      <c r="AE11" s="1269" t="n">
        <v>1e-06</v>
      </c>
      <c r="AF11" s="1269" t="n">
        <v>0.001</v>
      </c>
      <c r="AG11" s="1269" t="n">
        <v>1</v>
      </c>
      <c r="AH11" s="1270" t="n">
        <v>2.78e-10</v>
      </c>
      <c r="AI11" s="1270" t="n">
        <v>2.778e-07</v>
      </c>
      <c r="AJ11" s="1270" t="n">
        <v>0.0002777778</v>
      </c>
      <c r="AK11" s="1271" t="n">
        <v>0.2777777778</v>
      </c>
      <c r="AY11" s="365" t="inlineStr">
        <is>
          <t>e.</t>
        </is>
      </c>
    </row>
    <row r="12" ht="15" customHeight="1" thickBot="1">
      <c r="A12" s="439" t="inlineStr">
        <is>
          <t>Coking coal</t>
        </is>
      </c>
      <c r="B12" s="209" t="inlineStr">
        <is>
          <t>Solid</t>
        </is>
      </c>
      <c r="C12" s="813" t="n">
        <v>28.2</v>
      </c>
      <c r="D12" s="359" t="n"/>
      <c r="E12" s="357" t="n"/>
      <c r="F12" s="253" t="inlineStr">
        <is>
          <t>Non-renewable</t>
        </is>
      </c>
      <c r="U12" s="27" t="inlineStr">
        <is>
          <t>MWh/g</t>
        </is>
      </c>
      <c r="V12" s="1281" t="n">
        <v>3600000000000</v>
      </c>
      <c r="W12" s="1270" t="n">
        <v>3600000000000000</v>
      </c>
      <c r="X12" s="1270" t="n">
        <v>3.6e+18</v>
      </c>
      <c r="Y12" s="1270" t="n">
        <v>3.6e+21</v>
      </c>
      <c r="Z12" s="1270" t="n">
        <v>3600000000</v>
      </c>
      <c r="AA12" s="1270" t="n">
        <v>3600000000000</v>
      </c>
      <c r="AB12" s="1270" t="n">
        <v>3600000000000000</v>
      </c>
      <c r="AC12" s="1270" t="n">
        <v>3.6e+18</v>
      </c>
      <c r="AD12" s="1270" t="n">
        <v>3.6</v>
      </c>
      <c r="AE12" s="1270" t="n">
        <v>3600</v>
      </c>
      <c r="AF12" s="1270" t="n">
        <v>3600000</v>
      </c>
      <c r="AG12" s="1270" t="n">
        <v>3600000000</v>
      </c>
      <c r="AH12" s="1270" t="n">
        <v>1</v>
      </c>
      <c r="AI12" s="1270" t="n">
        <v>1000</v>
      </c>
      <c r="AJ12" s="1270" t="n">
        <v>1000000</v>
      </c>
      <c r="AK12" s="1271" t="n">
        <v>1000000000</v>
      </c>
      <c r="AY12" s="364" t="n"/>
    </row>
    <row r="13" ht="15" customHeight="1" thickBot="1">
      <c r="A13" s="439" t="inlineStr">
        <is>
          <t>Crude oil and distillates</t>
        </is>
      </c>
      <c r="B13" s="209" t="inlineStr">
        <is>
          <t>Liquid</t>
        </is>
      </c>
      <c r="C13" s="813" t="n">
        <v>42.3</v>
      </c>
      <c r="D13" s="170" t="n">
        <v>0.8</v>
      </c>
      <c r="E13" s="357" t="n"/>
      <c r="F13" s="253" t="inlineStr">
        <is>
          <t>Non-renewable</t>
        </is>
      </c>
      <c r="U13" s="27" t="inlineStr">
        <is>
          <t>MWh/Kg</t>
        </is>
      </c>
      <c r="V13" s="1281" t="n">
        <v>3600000000</v>
      </c>
      <c r="W13" s="1270" t="n">
        <v>3600000000000</v>
      </c>
      <c r="X13" s="1270" t="n">
        <v>3600000000000000</v>
      </c>
      <c r="Y13" s="1270" t="n">
        <v>3.6e+18</v>
      </c>
      <c r="Z13" s="1270" t="n">
        <v>3600000</v>
      </c>
      <c r="AA13" s="1270" t="n">
        <v>3600000000</v>
      </c>
      <c r="AB13" s="1270" t="n">
        <v>3600000000000</v>
      </c>
      <c r="AC13" s="1270" t="n">
        <v>3600000000000000</v>
      </c>
      <c r="AD13" s="1270" t="n">
        <v>0.0036</v>
      </c>
      <c r="AE13" s="1270" t="n">
        <v>3.6</v>
      </c>
      <c r="AF13" s="1270" t="n">
        <v>3600</v>
      </c>
      <c r="AG13" s="1270" t="n">
        <v>3600000</v>
      </c>
      <c r="AH13" s="1270" t="n">
        <v>0.001</v>
      </c>
      <c r="AI13" s="1270" t="n">
        <v>1</v>
      </c>
      <c r="AJ13" s="1270" t="n">
        <v>1000</v>
      </c>
      <c r="AK13" s="1271" t="n">
        <v>1000000</v>
      </c>
      <c r="AY13" s="364" t="n"/>
    </row>
    <row r="14">
      <c r="A14" s="439" t="inlineStr">
        <is>
          <t>Ethane</t>
        </is>
      </c>
      <c r="B14" s="209" t="inlineStr">
        <is>
          <t>Gaseous</t>
        </is>
      </c>
      <c r="C14" s="813" t="n">
        <v>46.4</v>
      </c>
      <c r="D14" s="212" t="n"/>
      <c r="E14" s="213" t="n">
        <v>1.3</v>
      </c>
      <c r="F14" s="253" t="inlineStr">
        <is>
          <t>Non-renewable</t>
        </is>
      </c>
      <c r="AY14" s="364" t="n"/>
    </row>
    <row r="15">
      <c r="A15" s="439" t="inlineStr">
        <is>
          <t>Gas coke</t>
        </is>
      </c>
      <c r="B15" s="209" t="inlineStr">
        <is>
          <t>Gaseous</t>
        </is>
      </c>
      <c r="C15" s="813" t="n">
        <v>28.2</v>
      </c>
      <c r="D15" s="212" t="n"/>
      <c r="E15" s="248" t="n">
        <v>0.54</v>
      </c>
      <c r="F15" s="253" t="inlineStr">
        <is>
          <t>Non-renewable</t>
        </is>
      </c>
      <c r="AY15" s="365" t="inlineStr">
        <is>
          <t>f.</t>
        </is>
      </c>
    </row>
    <row r="16">
      <c r="A16" s="439" t="inlineStr">
        <is>
          <t>Gas/Diesel oil</t>
        </is>
      </c>
      <c r="B16" s="209" t="inlineStr">
        <is>
          <t>Liquid</t>
        </is>
      </c>
      <c r="C16" s="813" t="n">
        <v>43</v>
      </c>
      <c r="D16" s="214" t="n">
        <v>0.84</v>
      </c>
      <c r="E16" s="360" t="n"/>
      <c r="F16" s="253" t="inlineStr">
        <is>
          <t>Non-renewable</t>
        </is>
      </c>
      <c r="AY16" s="366" t="n"/>
    </row>
    <row r="17">
      <c r="A17" s="439" t="inlineStr">
        <is>
          <t>Jet gasoline</t>
        </is>
      </c>
      <c r="B17" s="209" t="inlineStr">
        <is>
          <t>Liquid</t>
        </is>
      </c>
      <c r="C17" s="813" t="n">
        <v>44.3</v>
      </c>
      <c r="D17" s="246" t="n">
        <v>0.8100000000000001</v>
      </c>
      <c r="E17" s="357" t="n"/>
      <c r="F17" s="253" t="inlineStr">
        <is>
          <t>Non-renewable</t>
        </is>
      </c>
      <c r="AY17" s="365" t="inlineStr">
        <is>
          <t>g.</t>
        </is>
      </c>
    </row>
    <row r="18">
      <c r="A18" s="439" t="inlineStr">
        <is>
          <t>Jet kerosene</t>
        </is>
      </c>
      <c r="B18" s="209" t="inlineStr">
        <is>
          <t>Liquid</t>
        </is>
      </c>
      <c r="C18" s="813" t="n">
        <v>44.1</v>
      </c>
      <c r="D18" s="170" t="n">
        <v>0.79</v>
      </c>
      <c r="E18" s="357" t="n"/>
      <c r="F18" s="253" t="inlineStr">
        <is>
          <t>Non-renewable</t>
        </is>
      </c>
      <c r="AY18" s="364" t="n"/>
    </row>
    <row r="19">
      <c r="A19" s="439" t="inlineStr">
        <is>
          <t>Kerosene</t>
        </is>
      </c>
      <c r="B19" s="209" t="inlineStr">
        <is>
          <t>Liquid</t>
        </is>
      </c>
      <c r="C19" s="813" t="n">
        <v>43.8</v>
      </c>
      <c r="D19" s="170" t="n">
        <v>0.8</v>
      </c>
      <c r="E19" s="357" t="n"/>
      <c r="F19" s="253" t="inlineStr">
        <is>
          <t>Non-renewable</t>
        </is>
      </c>
      <c r="AY19" s="364" t="n"/>
    </row>
    <row r="20">
      <c r="A20" s="439" t="inlineStr">
        <is>
          <t>Landfill gas</t>
        </is>
      </c>
      <c r="B20" s="209" t="inlineStr">
        <is>
          <t>Gaseous</t>
        </is>
      </c>
      <c r="C20" s="813" t="n">
        <v>50.4</v>
      </c>
      <c r="D20" s="359" t="n"/>
      <c r="E20" s="213" t="n">
        <v>0.9</v>
      </c>
      <c r="F20" s="253" t="inlineStr">
        <is>
          <t>Renewable</t>
        </is>
      </c>
      <c r="AY20" s="364" t="n"/>
    </row>
    <row r="21">
      <c r="A21" s="439" t="inlineStr">
        <is>
          <t>Lignite</t>
        </is>
      </c>
      <c r="B21" s="209" t="inlineStr">
        <is>
          <t>Solid</t>
        </is>
      </c>
      <c r="C21" s="813" t="n">
        <v>11.9</v>
      </c>
      <c r="D21" s="359" t="n"/>
      <c r="E21" s="357" t="n"/>
      <c r="F21" s="253" t="inlineStr">
        <is>
          <t>Non-renewable</t>
        </is>
      </c>
      <c r="AY21" s="364" t="n"/>
    </row>
    <row r="22">
      <c r="A22" s="439" t="inlineStr">
        <is>
          <t>Liquefied Petroleum Gases (LPG)</t>
        </is>
      </c>
      <c r="B22" s="209" t="inlineStr">
        <is>
          <t>Liquid</t>
        </is>
      </c>
      <c r="C22" s="813" t="n">
        <v>47.3</v>
      </c>
      <c r="D22" s="170" t="n">
        <v>0.54</v>
      </c>
      <c r="E22" s="357" t="n"/>
      <c r="F22" s="253" t="inlineStr">
        <is>
          <t>Non-renewable</t>
        </is>
      </c>
      <c r="AY22" s="364" t="n"/>
    </row>
    <row r="23">
      <c r="A23" s="439" t="inlineStr">
        <is>
          <t>Lubricants</t>
        </is>
      </c>
      <c r="B23" s="209" t="inlineStr">
        <is>
          <t>Liquid</t>
        </is>
      </c>
      <c r="C23" s="813" t="n">
        <v>40.2</v>
      </c>
      <c r="D23" s="170" t="n">
        <v>1</v>
      </c>
      <c r="E23" s="357" t="n"/>
      <c r="F23" s="253" t="inlineStr">
        <is>
          <t>Non-renewable</t>
        </is>
      </c>
      <c r="AY23" s="364" t="n"/>
    </row>
    <row r="24">
      <c r="A24" s="439" t="inlineStr">
        <is>
          <t>Methane</t>
        </is>
      </c>
      <c r="B24" s="209" t="inlineStr">
        <is>
          <t>Gaseous</t>
        </is>
      </c>
      <c r="C24" s="246" t="n">
        <v>50</v>
      </c>
      <c r="D24" s="359" t="n"/>
      <c r="E24" s="213" t="n">
        <v>0.67</v>
      </c>
      <c r="F24" s="253" t="inlineStr">
        <is>
          <t>Non-renewable</t>
        </is>
      </c>
      <c r="AY24" s="365" t="inlineStr">
        <is>
          <t>h.</t>
        </is>
      </c>
    </row>
    <row r="25">
      <c r="A25" s="439" t="inlineStr">
        <is>
          <t>Motor gasoline/Petrol</t>
        </is>
      </c>
      <c r="B25" s="209" t="inlineStr">
        <is>
          <t>Liquid</t>
        </is>
      </c>
      <c r="C25" s="813" t="n">
        <v>44.3</v>
      </c>
      <c r="D25" s="170" t="n">
        <v>0.74</v>
      </c>
      <c r="E25" s="357" t="n"/>
      <c r="F25" s="253" t="inlineStr">
        <is>
          <t>Non-renewable</t>
        </is>
      </c>
      <c r="AY25" s="364" t="n"/>
    </row>
    <row r="26">
      <c r="A26" s="439" t="inlineStr">
        <is>
          <t>Municipal wastes (biomass fraction)</t>
        </is>
      </c>
      <c r="B26" s="209" t="inlineStr">
        <is>
          <t>Solid</t>
        </is>
      </c>
      <c r="C26" s="813" t="n">
        <v>11.6</v>
      </c>
      <c r="D26" s="359" t="n"/>
      <c r="E26" s="357" t="n"/>
      <c r="F26" s="253" t="inlineStr">
        <is>
          <t>Renewable</t>
        </is>
      </c>
      <c r="AY26" s="364" t="n"/>
    </row>
    <row r="27">
      <c r="A27" s="440" t="inlineStr">
        <is>
          <t>Municipal wastes (non-biomass fraction)</t>
        </is>
      </c>
      <c r="B27" s="209" t="inlineStr">
        <is>
          <t>Solid</t>
        </is>
      </c>
      <c r="C27" s="813" t="n">
        <v>10</v>
      </c>
      <c r="D27" s="359" t="n"/>
      <c r="E27" s="357" t="n"/>
      <c r="F27" s="253" t="inlineStr">
        <is>
          <t>Non-renewable</t>
        </is>
      </c>
      <c r="AY27" s="364" t="n"/>
    </row>
    <row r="28">
      <c r="A28" s="439" t="inlineStr">
        <is>
          <t>Naphtha</t>
        </is>
      </c>
      <c r="B28" s="209" t="inlineStr">
        <is>
          <t>Liquid</t>
        </is>
      </c>
      <c r="C28" s="813" t="n">
        <v>44.5</v>
      </c>
      <c r="D28" s="170" t="n">
        <v>0.77</v>
      </c>
      <c r="E28" s="357" t="n"/>
      <c r="F28" s="253" t="inlineStr">
        <is>
          <t>Non-renewable</t>
        </is>
      </c>
      <c r="AY28" s="364" t="n"/>
    </row>
    <row r="29">
      <c r="A29" s="439" t="inlineStr">
        <is>
          <t>Natural gas</t>
        </is>
      </c>
      <c r="B29" s="209" t="inlineStr">
        <is>
          <t>Gaseous</t>
        </is>
      </c>
      <c r="C29" s="813" t="n">
        <v>48</v>
      </c>
      <c r="D29" s="359" t="n"/>
      <c r="E29" s="213" t="n">
        <v>0.7</v>
      </c>
      <c r="F29" s="253" t="inlineStr">
        <is>
          <t>Non-renewable</t>
        </is>
      </c>
      <c r="AY29" s="364" t="n"/>
    </row>
    <row r="30">
      <c r="A30" s="439" t="inlineStr">
        <is>
          <t>Natural gas liquids (NGL)</t>
        </is>
      </c>
      <c r="B30" s="209" t="inlineStr">
        <is>
          <t>Liquid</t>
        </is>
      </c>
      <c r="C30" s="813" t="n">
        <v>44.2</v>
      </c>
      <c r="D30" s="170" t="n">
        <v>0.47</v>
      </c>
      <c r="E30" s="357" t="n"/>
      <c r="F30" s="253" t="inlineStr">
        <is>
          <t>Non-renewable</t>
        </is>
      </c>
      <c r="AY30" s="364" t="n"/>
    </row>
    <row r="31">
      <c r="A31" s="439" t="inlineStr">
        <is>
          <t>Oil shale and tar sands</t>
        </is>
      </c>
      <c r="B31" s="209" t="inlineStr">
        <is>
          <t>Liquid</t>
        </is>
      </c>
      <c r="C31" s="813" t="n">
        <v>8.9</v>
      </c>
      <c r="D31" s="246" t="n">
        <v>0.95</v>
      </c>
      <c r="E31" s="357" t="n"/>
      <c r="F31" s="253" t="inlineStr">
        <is>
          <t>Non-renewable</t>
        </is>
      </c>
      <c r="AY31" s="365" t="inlineStr">
        <is>
          <t>i.</t>
        </is>
      </c>
    </row>
    <row r="32">
      <c r="A32" s="439" t="inlineStr">
        <is>
          <t>Orimulsion</t>
        </is>
      </c>
      <c r="B32" s="209" t="inlineStr">
        <is>
          <t>Liquid</t>
        </is>
      </c>
      <c r="C32" s="813" t="n">
        <v>27.5</v>
      </c>
      <c r="D32" s="246" t="n">
        <v>1.13</v>
      </c>
      <c r="E32" s="357" t="n"/>
      <c r="F32" s="253" t="inlineStr">
        <is>
          <t>Non-renewable</t>
        </is>
      </c>
      <c r="AY32" s="365" t="inlineStr">
        <is>
          <t>j.</t>
        </is>
      </c>
    </row>
    <row r="33">
      <c r="A33" s="439" t="inlineStr">
        <is>
          <t>Oxygen steel furnace gas</t>
        </is>
      </c>
      <c r="B33" s="209" t="inlineStr">
        <is>
          <t>Gaseous</t>
        </is>
      </c>
      <c r="C33" s="813" t="n">
        <v>7.06</v>
      </c>
      <c r="D33" s="359" t="n"/>
      <c r="E33" s="248" t="n">
        <v>1.33</v>
      </c>
      <c r="F33" s="253" t="inlineStr">
        <is>
          <t>Non-renewable</t>
        </is>
      </c>
      <c r="AY33" s="365" t="inlineStr">
        <is>
          <t>k.</t>
        </is>
      </c>
    </row>
    <row r="34">
      <c r="A34" s="439" t="inlineStr">
        <is>
          <t>Paraffin waxes</t>
        </is>
      </c>
      <c r="B34" s="209" t="inlineStr">
        <is>
          <t>Solid</t>
        </is>
      </c>
      <c r="C34" s="813" t="n">
        <v>40.2</v>
      </c>
      <c r="D34" s="359" t="n"/>
      <c r="E34" s="357" t="n"/>
      <c r="F34" s="253" t="inlineStr">
        <is>
          <t>Non-renewable</t>
        </is>
      </c>
      <c r="AY34" s="364" t="n"/>
    </row>
    <row r="35">
      <c r="A35" s="439" t="inlineStr">
        <is>
          <t>Patent fuel</t>
        </is>
      </c>
      <c r="B35" s="209" t="inlineStr">
        <is>
          <t>Solid</t>
        </is>
      </c>
      <c r="C35" s="813" t="n">
        <v>20.7</v>
      </c>
      <c r="D35" s="359" t="n"/>
      <c r="E35" s="357" t="n"/>
      <c r="F35" s="253" t="inlineStr">
        <is>
          <t>Non-renewable</t>
        </is>
      </c>
      <c r="AY35" s="364" t="n"/>
    </row>
    <row r="36">
      <c r="A36" s="439" t="inlineStr">
        <is>
          <t>Peat</t>
        </is>
      </c>
      <c r="B36" s="209" t="inlineStr">
        <is>
          <t>Solid</t>
        </is>
      </c>
      <c r="C36" s="813" t="n">
        <v>9.76</v>
      </c>
      <c r="D36" s="359" t="n"/>
      <c r="E36" s="357" t="n"/>
      <c r="F36" s="253" t="inlineStr">
        <is>
          <t>Non-renewable</t>
        </is>
      </c>
      <c r="AY36" s="364" t="n"/>
    </row>
    <row r="37">
      <c r="A37" s="439" t="inlineStr">
        <is>
          <t>Petroleum coke</t>
        </is>
      </c>
      <c r="B37" s="209" t="inlineStr">
        <is>
          <t>Solid</t>
        </is>
      </c>
      <c r="C37" s="813" t="n">
        <v>32.5</v>
      </c>
      <c r="D37" s="359" t="n"/>
      <c r="E37" s="357" t="n"/>
      <c r="F37" s="253" t="inlineStr">
        <is>
          <t>Non-renewable</t>
        </is>
      </c>
      <c r="AY37" s="364" t="n"/>
    </row>
    <row r="38">
      <c r="A38" s="439" t="inlineStr">
        <is>
          <t>Propane</t>
        </is>
      </c>
      <c r="B38" s="209" t="inlineStr">
        <is>
          <t>Gaseous</t>
        </is>
      </c>
      <c r="C38" s="246" t="n">
        <v>46.32</v>
      </c>
      <c r="D38" s="359" t="n"/>
      <c r="E38" s="213" t="n">
        <v>1.9</v>
      </c>
      <c r="F38" s="253" t="inlineStr">
        <is>
          <t>Non-renewable</t>
        </is>
      </c>
      <c r="AY38" s="365" t="inlineStr">
        <is>
          <t>l.</t>
        </is>
      </c>
    </row>
    <row r="39">
      <c r="A39" s="439" t="inlineStr">
        <is>
          <t>Refinery feedstocks</t>
        </is>
      </c>
      <c r="B39" s="209" t="inlineStr">
        <is>
          <t>Liquid</t>
        </is>
      </c>
      <c r="C39" s="813" t="n">
        <v>43</v>
      </c>
      <c r="D39" s="246" t="n">
        <v>0.825</v>
      </c>
      <c r="E39" s="357" t="n"/>
      <c r="F39" s="253" t="inlineStr">
        <is>
          <t>Non-renewable</t>
        </is>
      </c>
      <c r="AY39" s="365" t="inlineStr">
        <is>
          <t>m.</t>
        </is>
      </c>
    </row>
    <row r="40">
      <c r="A40" s="439" t="inlineStr">
        <is>
          <t>Refinery Gas</t>
        </is>
      </c>
      <c r="B40" s="209" t="inlineStr">
        <is>
          <t>Gaseous</t>
        </is>
      </c>
      <c r="C40" s="813" t="n">
        <v>49.5</v>
      </c>
      <c r="D40" s="359" t="n"/>
      <c r="E40" s="248" t="n">
        <v>0.88</v>
      </c>
      <c r="F40" s="253" t="inlineStr">
        <is>
          <t>Non-renewable</t>
        </is>
      </c>
      <c r="AY40" s="365" t="inlineStr">
        <is>
          <t>n.</t>
        </is>
      </c>
    </row>
    <row r="41">
      <c r="A41" s="439" t="inlineStr">
        <is>
          <t>Residual fuel oil</t>
        </is>
      </c>
      <c r="B41" s="209" t="inlineStr">
        <is>
          <t>Liquid</t>
        </is>
      </c>
      <c r="C41" s="813" t="n">
        <v>40.4</v>
      </c>
      <c r="D41" s="170" t="n">
        <v>0.9399999999999999</v>
      </c>
      <c r="E41" s="357" t="n"/>
      <c r="F41" s="253" t="inlineStr">
        <is>
          <t>Non-renewable</t>
        </is>
      </c>
      <c r="AY41" s="364" t="n"/>
    </row>
    <row r="42">
      <c r="A42" s="439" t="inlineStr">
        <is>
          <t>Shale oil (liquid)</t>
        </is>
      </c>
      <c r="B42" s="209" t="inlineStr">
        <is>
          <t>Liquid</t>
        </is>
      </c>
      <c r="C42" s="813" t="n">
        <v>38.1</v>
      </c>
      <c r="D42" s="170" t="n">
        <v>1</v>
      </c>
      <c r="E42" s="357" t="n"/>
      <c r="F42" s="253" t="inlineStr">
        <is>
          <t>Non-renewable</t>
        </is>
      </c>
      <c r="AY42" s="364" t="n"/>
    </row>
    <row r="43">
      <c r="A43" s="439" t="inlineStr">
        <is>
          <t>Sludge gas</t>
        </is>
      </c>
      <c r="B43" s="209" t="inlineStr">
        <is>
          <t>Gaseous</t>
        </is>
      </c>
      <c r="C43" s="813" t="n">
        <v>50.4</v>
      </c>
      <c r="D43" s="359" t="n"/>
      <c r="E43" s="213" t="n">
        <v>0.67</v>
      </c>
      <c r="F43" s="253" t="inlineStr">
        <is>
          <t>Renewable</t>
        </is>
      </c>
      <c r="AY43" s="364" t="n"/>
    </row>
    <row r="44">
      <c r="A44" s="439" t="inlineStr">
        <is>
          <t>Sub-bituminous coal</t>
        </is>
      </c>
      <c r="B44" s="209" t="inlineStr">
        <is>
          <t>Solid</t>
        </is>
      </c>
      <c r="C44" s="813" t="n">
        <v>18.9</v>
      </c>
      <c r="D44" s="359" t="n"/>
      <c r="E44" s="357" t="n"/>
      <c r="F44" s="253" t="inlineStr">
        <is>
          <t>Non-renewable</t>
        </is>
      </c>
      <c r="AY44" s="364" t="n"/>
    </row>
    <row r="45">
      <c r="A45" s="439" t="inlineStr">
        <is>
          <t>Sulphite lyes (black liquor)</t>
        </is>
      </c>
      <c r="B45" s="209" t="inlineStr">
        <is>
          <t>Liquid</t>
        </is>
      </c>
      <c r="C45" s="813" t="n">
        <v>11.8</v>
      </c>
      <c r="D45" s="246" t="n">
        <v>1.2</v>
      </c>
      <c r="E45" s="357" t="n"/>
      <c r="F45" s="253" t="inlineStr">
        <is>
          <t>Renewable</t>
        </is>
      </c>
      <c r="AY45" s="365" t="inlineStr">
        <is>
          <t>o.</t>
        </is>
      </c>
    </row>
    <row r="46">
      <c r="A46" s="439" t="inlineStr">
        <is>
          <t>Turpentine</t>
        </is>
      </c>
      <c r="B46" s="209" t="inlineStr">
        <is>
          <t>Liquid</t>
        </is>
      </c>
      <c r="C46" s="246" t="n">
        <v>44.4</v>
      </c>
      <c r="D46" s="170" t="n">
        <v>0.87</v>
      </c>
      <c r="E46" s="357" t="n"/>
      <c r="F46" s="253" t="inlineStr">
        <is>
          <t>Renewable</t>
        </is>
      </c>
      <c r="AY46" s="365" t="inlineStr">
        <is>
          <t>p.</t>
        </is>
      </c>
    </row>
    <row r="47">
      <c r="A47" s="439" t="inlineStr">
        <is>
          <t>Vegetable oils</t>
        </is>
      </c>
      <c r="B47" s="209" t="inlineStr">
        <is>
          <t>Liquid</t>
        </is>
      </c>
      <c r="C47" s="246" t="n">
        <v>37.8</v>
      </c>
      <c r="D47" s="170" t="n">
        <v>0.9</v>
      </c>
      <c r="E47" s="357" t="n"/>
      <c r="F47" s="253" t="inlineStr">
        <is>
          <t>Non-renewable</t>
        </is>
      </c>
      <c r="AY47" s="365" t="inlineStr">
        <is>
          <t>q.</t>
        </is>
      </c>
    </row>
    <row r="48">
      <c r="A48" s="439" t="inlineStr">
        <is>
          <t>Waste oils</t>
        </is>
      </c>
      <c r="B48" s="209" t="inlineStr">
        <is>
          <t>Liquid</t>
        </is>
      </c>
      <c r="C48" s="813" t="n">
        <v>40.2</v>
      </c>
      <c r="D48" s="246" t="n">
        <v>0.8</v>
      </c>
      <c r="E48" s="357" t="n"/>
      <c r="F48" s="253" t="inlineStr">
        <is>
          <t>Non-renewable</t>
        </is>
      </c>
      <c r="AY48" s="365" t="inlineStr">
        <is>
          <t>r.</t>
        </is>
      </c>
    </row>
    <row r="49">
      <c r="A49" s="439" t="inlineStr">
        <is>
          <t>Waste water treatment biogas</t>
        </is>
      </c>
      <c r="B49" s="209" t="inlineStr">
        <is>
          <t>Gaseous</t>
        </is>
      </c>
      <c r="C49" s="246" t="n">
        <v>35</v>
      </c>
      <c r="D49" s="359" t="n"/>
      <c r="E49" s="213" t="n">
        <v>0.9</v>
      </c>
      <c r="F49" s="253" t="inlineStr">
        <is>
          <t>Renewable</t>
        </is>
      </c>
      <c r="AY49" s="365" t="inlineStr">
        <is>
          <t>s.</t>
        </is>
      </c>
    </row>
    <row r="50">
      <c r="A50" s="439" t="inlineStr">
        <is>
          <t>White Spirit &amp; SBP</t>
        </is>
      </c>
      <c r="B50" s="209" t="inlineStr">
        <is>
          <t>Liquid</t>
        </is>
      </c>
      <c r="C50" s="813" t="n">
        <v>40.2</v>
      </c>
      <c r="D50" s="246" t="n">
        <v>0.75</v>
      </c>
      <c r="E50" s="357" t="n"/>
      <c r="F50" s="253" t="inlineStr">
        <is>
          <t>Non-renewable</t>
        </is>
      </c>
      <c r="AY50" s="365" t="inlineStr">
        <is>
          <t>t.</t>
        </is>
      </c>
    </row>
    <row r="51">
      <c r="A51" s="441" t="inlineStr">
        <is>
          <t>Wood/Wood waste</t>
        </is>
      </c>
      <c r="B51" s="209" t="inlineStr">
        <is>
          <t>Solid</t>
        </is>
      </c>
      <c r="C51" s="215" t="n">
        <v>15.6</v>
      </c>
      <c r="D51" s="361" t="n"/>
      <c r="E51" s="362" t="n"/>
      <c r="F51" s="253" t="inlineStr">
        <is>
          <t>Renewable</t>
        </is>
      </c>
      <c r="AY51" s="364" t="n"/>
    </row>
    <row r="52">
      <c r="A52" s="216" t="inlineStr">
        <is>
          <t>Other 1</t>
        </is>
      </c>
      <c r="B52" s="217" t="n"/>
      <c r="C52" s="217" t="n"/>
      <c r="D52" s="217" t="n"/>
      <c r="E52" s="249" t="n"/>
      <c r="F52" s="217" t="n"/>
      <c r="AY52" s="364" t="n"/>
    </row>
    <row r="53">
      <c r="A53" s="216" t="inlineStr">
        <is>
          <t>Other 2</t>
        </is>
      </c>
      <c r="B53" s="217" t="n"/>
      <c r="C53" s="217" t="n"/>
      <c r="D53" s="217" t="n"/>
      <c r="E53" s="249" t="n"/>
      <c r="F53" s="217" t="n"/>
      <c r="AY53" s="364" t="n"/>
    </row>
    <row r="54">
      <c r="A54" s="216" t="inlineStr">
        <is>
          <t>Other 3</t>
        </is>
      </c>
      <c r="B54" s="217" t="n"/>
      <c r="C54" s="217" t="n"/>
      <c r="D54" s="217" t="n"/>
      <c r="E54" s="249" t="n"/>
      <c r="F54" s="217" t="n"/>
      <c r="AY54" s="364" t="n"/>
    </row>
    <row r="55">
      <c r="A55" s="216" t="inlineStr">
        <is>
          <t>Other 4</t>
        </is>
      </c>
      <c r="B55" s="217" t="n"/>
      <c r="C55" s="217" t="n"/>
      <c r="D55" s="217" t="n"/>
      <c r="E55" s="249" t="n"/>
      <c r="F55" s="217" t="n"/>
      <c r="AY55" s="364" t="n"/>
    </row>
    <row r="56">
      <c r="A56" s="216" t="inlineStr">
        <is>
          <t>Other 5</t>
        </is>
      </c>
      <c r="B56" s="217" t="n"/>
      <c r="C56" s="217" t="n"/>
      <c r="D56" s="217" t="n"/>
      <c r="E56" s="249" t="n"/>
      <c r="F56" s="217" t="n"/>
      <c r="AY56" s="364" t="n"/>
    </row>
    <row r="57">
      <c r="A57" s="216" t="inlineStr">
        <is>
          <t>Other 6</t>
        </is>
      </c>
      <c r="B57" s="217" t="n"/>
      <c r="C57" s="217" t="n"/>
      <c r="D57" s="217" t="n"/>
      <c r="E57" s="249" t="n"/>
      <c r="F57" s="217" t="n"/>
      <c r="AY57" s="364" t="n"/>
    </row>
    <row r="58">
      <c r="A58" s="216" t="inlineStr">
        <is>
          <t>Other 7</t>
        </is>
      </c>
      <c r="B58" s="217" t="n"/>
      <c r="C58" s="217" t="n"/>
      <c r="D58" s="217" t="n"/>
      <c r="E58" s="249" t="n"/>
      <c r="F58" s="217" t="n"/>
      <c r="AY58" s="364" t="n"/>
    </row>
    <row r="59">
      <c r="A59" s="216" t="inlineStr">
        <is>
          <t>Other 8</t>
        </is>
      </c>
      <c r="B59" s="217" t="n"/>
      <c r="C59" s="217" t="n"/>
      <c r="D59" s="217" t="n"/>
      <c r="E59" s="249" t="n"/>
      <c r="F59" s="217" t="n"/>
      <c r="AY59" s="364" t="n"/>
    </row>
    <row r="60">
      <c r="A60" s="216" t="inlineStr">
        <is>
          <t>Other 9</t>
        </is>
      </c>
      <c r="B60" s="217" t="n"/>
      <c r="C60" s="217" t="n"/>
      <c r="D60" s="217" t="n"/>
      <c r="E60" s="249" t="n"/>
      <c r="F60" s="217" t="n"/>
      <c r="AY60" s="364" t="n"/>
    </row>
    <row r="61" ht="15" customHeight="1" thickBot="1">
      <c r="A61" s="254" t="inlineStr">
        <is>
          <t>Other 10</t>
        </is>
      </c>
      <c r="B61" s="217" t="n"/>
      <c r="C61" s="255" t="n"/>
      <c r="D61" s="255" t="n"/>
      <c r="E61" s="256" t="n"/>
      <c r="F61" s="217" t="n"/>
      <c r="AY61" s="364" t="n"/>
    </row>
    <row r="62">
      <c r="A62" s="1282" t="inlineStr">
        <is>
          <t>Main sources (density and NCV values in white cells):</t>
        </is>
      </c>
      <c r="B62" s="1134" t="n"/>
      <c r="C62" s="1134" t="n"/>
      <c r="D62" s="1134" t="n"/>
      <c r="E62" s="1134" t="n"/>
      <c r="F62" s="1134" t="n"/>
      <c r="G62" s="1134" t="n"/>
      <c r="H62" s="1134" t="n"/>
      <c r="I62" s="1134" t="n"/>
      <c r="J62" s="1134" t="n"/>
      <c r="K62" s="1134" t="n"/>
      <c r="L62" s="1134" t="n"/>
      <c r="M62" s="1134" t="n"/>
      <c r="N62" s="1134" t="n"/>
      <c r="O62" s="1134" t="n"/>
      <c r="P62" s="1134" t="n"/>
      <c r="Q62" s="1134" t="n"/>
      <c r="R62" s="1134" t="n"/>
      <c r="S62" s="1134" t="n"/>
      <c r="T62" s="1134" t="n"/>
      <c r="U62" s="1134" t="n"/>
      <c r="V62" s="1134" t="n"/>
      <c r="W62" s="1134" t="n"/>
      <c r="X62" s="1134" t="n"/>
      <c r="Y62" s="1134" t="n"/>
      <c r="Z62" s="1134" t="n"/>
      <c r="AA62" s="1134" t="n"/>
      <c r="AB62" s="1134" t="n"/>
      <c r="AC62" s="1134" t="n"/>
      <c r="AD62" s="1134" t="n"/>
      <c r="AE62" s="1134" t="n"/>
      <c r="AF62" s="1134" t="n"/>
      <c r="AG62" s="1134" t="n"/>
      <c r="AH62" s="1134" t="n"/>
      <c r="AI62" s="1134" t="n"/>
      <c r="AJ62" s="1134" t="n"/>
      <c r="AK62" s="1134" t="n"/>
      <c r="AL62" s="1134" t="n"/>
      <c r="AM62" s="1134" t="n"/>
      <c r="AN62" s="1134" t="n"/>
      <c r="AO62" s="1134" t="n"/>
      <c r="AP62" s="1134" t="n"/>
      <c r="AQ62" s="1134" t="n"/>
      <c r="AR62" s="1134" t="n"/>
      <c r="AS62" s="1134" t="n"/>
      <c r="AT62" s="1134" t="n"/>
      <c r="AU62" s="1134" t="n"/>
      <c r="AV62" s="1134" t="n"/>
      <c r="AW62" s="1134" t="n"/>
      <c r="AX62" s="1134" t="n"/>
      <c r="AY62" s="1141" t="n"/>
    </row>
    <row r="63" ht="43.8" customHeight="1">
      <c r="A63" s="1283" t="inlineStr">
        <is>
          <t>- CDP Technical Note: Conversion of fuel data to MWh (based on 2006 IPCC Guidelines for National Greenhouse Gas Inventories, published by the World Resources Institute/World Business Council for Sustainable     Development in their stationary combustion calculation tool version 3.1(1)),</t>
        </is>
      </c>
      <c r="AY63" s="287" t="n"/>
    </row>
    <row r="64">
      <c r="A64" s="1284" t="inlineStr">
        <is>
          <t>available at: https://cdn.cdp.net/cdp-production/cms/guidance_docs/pdfs/000/000/477/original/CDP-Conversion-of-fuel-data-to-MWh.pdf?1479755175.</t>
        </is>
      </c>
      <c r="B64" s="1126" t="n"/>
      <c r="C64" s="1126" t="n"/>
      <c r="D64" s="1126" t="n"/>
      <c r="E64" s="1126" t="n"/>
      <c r="F64" s="1126" t="n"/>
      <c r="G64" s="1126" t="n"/>
      <c r="H64" s="1126" t="n"/>
      <c r="I64" s="1126" t="n"/>
      <c r="J64" s="1126" t="n"/>
      <c r="K64" s="1126" t="n"/>
      <c r="L64" s="1126" t="n"/>
      <c r="M64" s="1126" t="n"/>
      <c r="N64" s="1126" t="n"/>
      <c r="O64" s="1126" t="n"/>
      <c r="P64" s="1126" t="n"/>
      <c r="Q64" s="1126" t="n"/>
      <c r="R64" s="1126" t="n"/>
      <c r="S64" s="1126" t="n"/>
      <c r="T64" s="1126" t="n"/>
      <c r="U64" s="1126" t="n"/>
      <c r="V64" s="1126" t="n"/>
      <c r="W64" s="1126" t="n"/>
      <c r="X64" s="1126" t="n"/>
      <c r="Y64" s="1126" t="n"/>
      <c r="Z64" s="1126" t="n"/>
      <c r="AA64" s="1126" t="n"/>
      <c r="AB64" s="1126" t="n"/>
      <c r="AC64" s="1126" t="n"/>
      <c r="AD64" s="1126" t="n"/>
      <c r="AE64" s="1126" t="n"/>
      <c r="AF64" s="1126" t="n"/>
      <c r="AG64" s="1126" t="n"/>
      <c r="AH64" s="1126" t="n"/>
      <c r="AI64" s="1126" t="n"/>
      <c r="AJ64" s="1126" t="n"/>
      <c r="AK64" s="1126" t="n"/>
      <c r="AL64" s="1126" t="n"/>
      <c r="AM64" s="1126" t="n"/>
      <c r="AN64" s="1126" t="n"/>
      <c r="AO64" s="1126" t="n"/>
      <c r="AP64" s="1126" t="n"/>
      <c r="AQ64" s="1126" t="n"/>
      <c r="AR64" s="1126" t="n"/>
      <c r="AS64" s="1126" t="n"/>
      <c r="AT64" s="1126" t="n"/>
      <c r="AU64" s="1126" t="n"/>
      <c r="AV64" s="1126" t="n"/>
      <c r="AW64" s="1126" t="n"/>
      <c r="AX64" s="1126" t="n"/>
      <c r="AY64" s="1168" t="n"/>
    </row>
    <row r="65">
      <c r="A65" s="1285" t="inlineStr">
        <is>
          <t>Additional sources (density and NCV values in red cells):</t>
        </is>
      </c>
      <c r="AY65" s="287" t="n"/>
    </row>
    <row r="66">
      <c r="A66" s="1286" t="inlineStr">
        <is>
          <t>- a. Typical Density of Biogasoline,</t>
        </is>
      </c>
      <c r="B66" s="1130" t="n"/>
      <c r="C66" s="1130" t="n"/>
      <c r="D66" s="1130" t="n"/>
      <c r="E66" s="1130" t="n"/>
      <c r="F66" s="1130" t="n"/>
      <c r="G66" s="1130" t="n"/>
      <c r="H66" s="1130" t="n"/>
      <c r="I66" s="1130" t="n"/>
      <c r="J66" s="1130" t="n"/>
      <c r="K66" s="1130" t="n"/>
      <c r="L66" s="1130" t="n"/>
      <c r="M66" s="1130" t="n"/>
      <c r="N66" s="1130" t="n"/>
      <c r="O66" s="1130" t="n"/>
      <c r="P66" s="1130" t="n"/>
      <c r="Q66" s="1130" t="n"/>
      <c r="R66" s="1130" t="n"/>
      <c r="S66" s="1130" t="n"/>
      <c r="T66" s="1130" t="n"/>
      <c r="U66" s="1130" t="n"/>
      <c r="V66" s="1130" t="n"/>
      <c r="W66" s="1130" t="n"/>
      <c r="X66" s="1130" t="n"/>
      <c r="Y66" s="1130" t="n"/>
      <c r="Z66" s="1130" t="n"/>
      <c r="AA66" s="1130" t="n"/>
      <c r="AB66" s="1130" t="n"/>
      <c r="AC66" s="1130" t="n"/>
      <c r="AD66" s="1130" t="n"/>
      <c r="AE66" s="1130" t="n"/>
      <c r="AF66" s="1130" t="n"/>
      <c r="AG66" s="1130" t="n"/>
      <c r="AH66" s="1130" t="n"/>
      <c r="AI66" s="1130" t="n"/>
      <c r="AJ66" s="1130" t="n"/>
      <c r="AK66" s="1130" t="n"/>
      <c r="AL66" s="1130" t="n"/>
      <c r="AM66" s="1130" t="n"/>
      <c r="AN66" s="1130" t="n"/>
      <c r="AO66" s="1130" t="n"/>
      <c r="AP66" s="1130" t="n"/>
      <c r="AQ66" s="1130" t="n"/>
      <c r="AR66" s="1130" t="n"/>
      <c r="AS66" s="1130" t="n"/>
      <c r="AT66" s="1130" t="n"/>
      <c r="AU66" s="1130" t="n"/>
      <c r="AV66" s="1130" t="n"/>
      <c r="AW66" s="1130" t="n"/>
      <c r="AX66" s="1130" t="n"/>
      <c r="AY66" s="1166" t="n"/>
    </row>
    <row r="67">
      <c r="A67" s="1287" t="inlineStr">
        <is>
          <t>available at: https://www.engineeringtoolbox.com/gasoline-density-specific-heat-dynamic-kinematic-viscosity-thermal-conductivity-vs-temperature-d_2224.html;</t>
        </is>
      </c>
      <c r="B67" s="1126" t="n"/>
      <c r="C67" s="1126" t="n"/>
      <c r="D67" s="1126" t="n"/>
      <c r="E67" s="1126" t="n"/>
      <c r="F67" s="1126" t="n"/>
      <c r="G67" s="1126" t="n"/>
      <c r="H67" s="1126" t="n"/>
      <c r="I67" s="1126" t="n"/>
      <c r="J67" s="1126" t="n"/>
      <c r="K67" s="1126" t="n"/>
      <c r="L67" s="1126" t="n"/>
      <c r="M67" s="1126" t="n"/>
      <c r="N67" s="1126" t="n"/>
      <c r="O67" s="1126" t="n"/>
      <c r="P67" s="1126" t="n"/>
      <c r="Q67" s="1126" t="n"/>
      <c r="R67" s="1126" t="n"/>
      <c r="S67" s="1126" t="n"/>
      <c r="T67" s="1126" t="n"/>
      <c r="U67" s="1126" t="n"/>
      <c r="V67" s="1126" t="n"/>
      <c r="W67" s="1126" t="n"/>
      <c r="X67" s="1126" t="n"/>
      <c r="Y67" s="1126" t="n"/>
      <c r="Z67" s="1126" t="n"/>
      <c r="AA67" s="1126" t="n"/>
      <c r="AB67" s="1126" t="n"/>
      <c r="AC67" s="1126" t="n"/>
      <c r="AD67" s="1126" t="n"/>
      <c r="AE67" s="1126" t="n"/>
      <c r="AF67" s="1126" t="n"/>
      <c r="AG67" s="1126" t="n"/>
      <c r="AH67" s="1126" t="n"/>
      <c r="AI67" s="1126" t="n"/>
      <c r="AJ67" s="1126" t="n"/>
      <c r="AK67" s="1126" t="n"/>
      <c r="AL67" s="1126" t="n"/>
      <c r="AM67" s="1126" t="n"/>
      <c r="AN67" s="1126" t="n"/>
      <c r="AO67" s="1126" t="n"/>
      <c r="AP67" s="1126" t="n"/>
      <c r="AQ67" s="1126" t="n"/>
      <c r="AR67" s="1126" t="n"/>
      <c r="AS67" s="1126" t="n"/>
      <c r="AT67" s="1126" t="n"/>
      <c r="AU67" s="1126" t="n"/>
      <c r="AV67" s="1126" t="n"/>
      <c r="AW67" s="1126" t="n"/>
      <c r="AX67" s="1126" t="n"/>
      <c r="AY67" s="1168" t="n"/>
    </row>
    <row r="68">
      <c r="A68" s="1286" t="inlineStr">
        <is>
          <t>- b. Typical Density of Bitumen,</t>
        </is>
      </c>
      <c r="B68" s="1130" t="n"/>
      <c r="C68" s="1130" t="n"/>
      <c r="D68" s="1130" t="n"/>
      <c r="E68" s="1130" t="n"/>
      <c r="F68" s="1130" t="n"/>
      <c r="G68" s="1130" t="n"/>
      <c r="H68" s="1130" t="n"/>
      <c r="I68" s="1130" t="n"/>
      <c r="J68" s="1130" t="n"/>
      <c r="K68" s="1130" t="n"/>
      <c r="L68" s="1130" t="n"/>
      <c r="M68" s="1130" t="n"/>
      <c r="N68" s="1130" t="n"/>
      <c r="O68" s="1130" t="n"/>
      <c r="P68" s="1130" t="n"/>
      <c r="Q68" s="1130" t="n"/>
      <c r="R68" s="1130" t="n"/>
      <c r="S68" s="1130" t="n"/>
      <c r="T68" s="1130" t="n"/>
      <c r="U68" s="1130" t="n"/>
      <c r="V68" s="1130" t="n"/>
      <c r="W68" s="1130" t="n"/>
      <c r="X68" s="1130" t="n"/>
      <c r="Y68" s="1130" t="n"/>
      <c r="Z68" s="1130" t="n"/>
      <c r="AA68" s="1130" t="n"/>
      <c r="AB68" s="1130" t="n"/>
      <c r="AC68" s="1130" t="n"/>
      <c r="AD68" s="1130" t="n"/>
      <c r="AE68" s="1130" t="n"/>
      <c r="AF68" s="1130" t="n"/>
      <c r="AG68" s="1130" t="n"/>
      <c r="AH68" s="1130" t="n"/>
      <c r="AI68" s="1130" t="n"/>
      <c r="AJ68" s="1130" t="n"/>
      <c r="AK68" s="1130" t="n"/>
      <c r="AL68" s="1130" t="n"/>
      <c r="AM68" s="1130" t="n"/>
      <c r="AN68" s="1130" t="n"/>
      <c r="AO68" s="1130" t="n"/>
      <c r="AP68" s="1130" t="n"/>
      <c r="AQ68" s="1130" t="n"/>
      <c r="AR68" s="1130" t="n"/>
      <c r="AS68" s="1130" t="n"/>
      <c r="AT68" s="1130" t="n"/>
      <c r="AU68" s="1130" t="n"/>
      <c r="AV68" s="1130" t="n"/>
      <c r="AW68" s="1130" t="n"/>
      <c r="AX68" s="1130" t="n"/>
      <c r="AY68" s="1166" t="n"/>
    </row>
    <row r="69">
      <c r="A69" s="1287" t="inlineStr">
        <is>
          <t>available at: https://atdmco.com/wiki-density-of-bitumen/;</t>
        </is>
      </c>
      <c r="B69" s="1126" t="n"/>
      <c r="C69" s="1126" t="n"/>
      <c r="D69" s="1126" t="n"/>
      <c r="E69" s="1126" t="n"/>
      <c r="F69" s="1126" t="n"/>
      <c r="G69" s="1126" t="n"/>
      <c r="H69" s="1126" t="n"/>
      <c r="I69" s="1126" t="n"/>
      <c r="J69" s="1126" t="n"/>
      <c r="K69" s="1126" t="n"/>
      <c r="L69" s="1126" t="n"/>
      <c r="M69" s="1126" t="n"/>
      <c r="N69" s="1126" t="n"/>
      <c r="O69" s="1126" t="n"/>
      <c r="P69" s="1126" t="n"/>
      <c r="Q69" s="1126" t="n"/>
      <c r="R69" s="1126" t="n"/>
      <c r="S69" s="1126" t="n"/>
      <c r="T69" s="1126" t="n"/>
      <c r="U69" s="1126" t="n"/>
      <c r="V69" s="1126" t="n"/>
      <c r="W69" s="1126" t="n"/>
      <c r="X69" s="1126" t="n"/>
      <c r="Y69" s="1126" t="n"/>
      <c r="Z69" s="1126" t="n"/>
      <c r="AA69" s="1126" t="n"/>
      <c r="AB69" s="1126" t="n"/>
      <c r="AC69" s="1126" t="n"/>
      <c r="AD69" s="1126" t="n"/>
      <c r="AE69" s="1126" t="n"/>
      <c r="AF69" s="1126" t="n"/>
      <c r="AG69" s="1126" t="n"/>
      <c r="AH69" s="1126" t="n"/>
      <c r="AI69" s="1126" t="n"/>
      <c r="AJ69" s="1126" t="n"/>
      <c r="AK69" s="1126" t="n"/>
      <c r="AL69" s="1126" t="n"/>
      <c r="AM69" s="1126" t="n"/>
      <c r="AN69" s="1126" t="n"/>
      <c r="AO69" s="1126" t="n"/>
      <c r="AP69" s="1126" t="n"/>
      <c r="AQ69" s="1126" t="n"/>
      <c r="AR69" s="1126" t="n"/>
      <c r="AS69" s="1126" t="n"/>
      <c r="AT69" s="1126" t="n"/>
      <c r="AU69" s="1126" t="n"/>
      <c r="AV69" s="1126" t="n"/>
      <c r="AW69" s="1126" t="n"/>
      <c r="AX69" s="1126" t="n"/>
      <c r="AY69" s="1168" t="n"/>
    </row>
    <row r="70">
      <c r="A70" s="1286" t="inlineStr">
        <is>
          <t>- c. Typical Density of Blast furnace gas,</t>
        </is>
      </c>
      <c r="B70" s="1130" t="n"/>
      <c r="C70" s="1130" t="n"/>
      <c r="D70" s="1130" t="n"/>
      <c r="E70" s="1130" t="n"/>
      <c r="F70" s="1130" t="n"/>
      <c r="G70" s="1130" t="n"/>
      <c r="H70" s="1130" t="n"/>
      <c r="I70" s="1130" t="n"/>
      <c r="J70" s="1130" t="n"/>
      <c r="K70" s="1130" t="n"/>
      <c r="L70" s="1130" t="n"/>
      <c r="M70" s="1130" t="n"/>
      <c r="N70" s="1130" t="n"/>
      <c r="O70" s="1130" t="n"/>
      <c r="P70" s="1130" t="n"/>
      <c r="Q70" s="1130" t="n"/>
      <c r="R70" s="1130" t="n"/>
      <c r="S70" s="1130" t="n"/>
      <c r="T70" s="1130" t="n"/>
      <c r="U70" s="1130" t="n"/>
      <c r="V70" s="1130" t="n"/>
      <c r="W70" s="1130" t="n"/>
      <c r="X70" s="1130" t="n"/>
      <c r="Y70" s="1130" t="n"/>
      <c r="Z70" s="1130" t="n"/>
      <c r="AA70" s="1130" t="n"/>
      <c r="AB70" s="1130" t="n"/>
      <c r="AC70" s="1130" t="n"/>
      <c r="AD70" s="1130" t="n"/>
      <c r="AE70" s="1130" t="n"/>
      <c r="AF70" s="1130" t="n"/>
      <c r="AG70" s="1130" t="n"/>
      <c r="AH70" s="1130" t="n"/>
      <c r="AI70" s="1130" t="n"/>
      <c r="AJ70" s="1130" t="n"/>
      <c r="AK70" s="1130" t="n"/>
      <c r="AL70" s="1130" t="n"/>
      <c r="AM70" s="1130" t="n"/>
      <c r="AN70" s="1130" t="n"/>
      <c r="AO70" s="1130" t="n"/>
      <c r="AP70" s="1130" t="n"/>
      <c r="AQ70" s="1130" t="n"/>
      <c r="AR70" s="1130" t="n"/>
      <c r="AS70" s="1130" t="n"/>
      <c r="AT70" s="1130" t="n"/>
      <c r="AU70" s="1130" t="n"/>
      <c r="AV70" s="1130" t="n"/>
      <c r="AW70" s="1130" t="n"/>
      <c r="AX70" s="1130" t="n"/>
      <c r="AY70" s="1166" t="n"/>
    </row>
    <row r="71">
      <c r="A71" s="1287" t="inlineStr">
        <is>
          <t>available at: https://engineeringtoolbox.com/gas-density-d_158.html;</t>
        </is>
      </c>
      <c r="B71" s="1126" t="n"/>
      <c r="C71" s="1126" t="n"/>
      <c r="D71" s="1126" t="n"/>
      <c r="E71" s="1126" t="n"/>
      <c r="F71" s="1126" t="n"/>
      <c r="G71" s="1126" t="n"/>
      <c r="H71" s="1126" t="n"/>
      <c r="I71" s="1126" t="n"/>
      <c r="J71" s="1126" t="n"/>
      <c r="K71" s="1126" t="n"/>
      <c r="L71" s="1126" t="n"/>
      <c r="M71" s="1126" t="n"/>
      <c r="N71" s="1126" t="n"/>
      <c r="O71" s="1126" t="n"/>
      <c r="P71" s="1126" t="n"/>
      <c r="Q71" s="1126" t="n"/>
      <c r="R71" s="1126" t="n"/>
      <c r="S71" s="1126" t="n"/>
      <c r="T71" s="1126" t="n"/>
      <c r="U71" s="1126" t="n"/>
      <c r="V71" s="1126" t="n"/>
      <c r="W71" s="1126" t="n"/>
      <c r="X71" s="1126" t="n"/>
      <c r="Y71" s="1126" t="n"/>
      <c r="Z71" s="1126" t="n"/>
      <c r="AA71" s="1126" t="n"/>
      <c r="AB71" s="1126" t="n"/>
      <c r="AC71" s="1126" t="n"/>
      <c r="AD71" s="1126" t="n"/>
      <c r="AE71" s="1126" t="n"/>
      <c r="AF71" s="1126" t="n"/>
      <c r="AG71" s="1126" t="n"/>
      <c r="AH71" s="1126" t="n"/>
      <c r="AI71" s="1126" t="n"/>
      <c r="AJ71" s="1126" t="n"/>
      <c r="AK71" s="1126" t="n"/>
      <c r="AL71" s="1126" t="n"/>
      <c r="AM71" s="1126" t="n"/>
      <c r="AN71" s="1126" t="n"/>
      <c r="AO71" s="1126" t="n"/>
      <c r="AP71" s="1126" t="n"/>
      <c r="AQ71" s="1126" t="n"/>
      <c r="AR71" s="1126" t="n"/>
      <c r="AS71" s="1126" t="n"/>
      <c r="AT71" s="1126" t="n"/>
      <c r="AU71" s="1126" t="n"/>
      <c r="AV71" s="1126" t="n"/>
      <c r="AW71" s="1126" t="n"/>
      <c r="AX71" s="1126" t="n"/>
      <c r="AY71" s="1168" t="n"/>
    </row>
    <row r="72">
      <c r="A72" s="1286" t="inlineStr">
        <is>
          <t>- d. Typical Density of Butane and isomers,</t>
        </is>
      </c>
      <c r="B72" s="1130" t="n"/>
      <c r="C72" s="1130" t="n"/>
      <c r="D72" s="1130" t="n"/>
      <c r="E72" s="1130" t="n"/>
      <c r="F72" s="1130" t="n"/>
      <c r="G72" s="1130" t="n"/>
      <c r="H72" s="1130" t="n"/>
      <c r="I72" s="1130" t="n"/>
      <c r="J72" s="1130" t="n"/>
      <c r="K72" s="1130" t="n"/>
      <c r="L72" s="1130" t="n"/>
      <c r="M72" s="1130" t="n"/>
      <c r="N72" s="1130" t="n"/>
      <c r="O72" s="1130" t="n"/>
      <c r="P72" s="1130" t="n"/>
      <c r="Q72" s="1130" t="n"/>
      <c r="R72" s="1130" t="n"/>
      <c r="S72" s="1130" t="n"/>
      <c r="T72" s="1130" t="n"/>
      <c r="U72" s="1130" t="n"/>
      <c r="V72" s="1130" t="n"/>
      <c r="W72" s="1130" t="n"/>
      <c r="X72" s="1130" t="n"/>
      <c r="Y72" s="1130" t="n"/>
      <c r="Z72" s="1130" t="n"/>
      <c r="AA72" s="1130" t="n"/>
      <c r="AB72" s="1130" t="n"/>
      <c r="AC72" s="1130" t="n"/>
      <c r="AD72" s="1130" t="n"/>
      <c r="AE72" s="1130" t="n"/>
      <c r="AF72" s="1130" t="n"/>
      <c r="AG72" s="1130" t="n"/>
      <c r="AH72" s="1130" t="n"/>
      <c r="AI72" s="1130" t="n"/>
      <c r="AJ72" s="1130" t="n"/>
      <c r="AK72" s="1130" t="n"/>
      <c r="AL72" s="1130" t="n"/>
      <c r="AM72" s="1130" t="n"/>
      <c r="AN72" s="1130" t="n"/>
      <c r="AO72" s="1130" t="n"/>
      <c r="AP72" s="1130" t="n"/>
      <c r="AQ72" s="1130" t="n"/>
      <c r="AR72" s="1130" t="n"/>
      <c r="AS72" s="1130" t="n"/>
      <c r="AT72" s="1130" t="n"/>
      <c r="AU72" s="1130" t="n"/>
      <c r="AV72" s="1130" t="n"/>
      <c r="AW72" s="1130" t="n"/>
      <c r="AX72" s="1130" t="n"/>
      <c r="AY72" s="1166" t="n"/>
    </row>
    <row r="73">
      <c r="A73" s="1287" t="inlineStr">
        <is>
          <t>available at: https://www.energuide.be/en/questions-answers/what-is-the-calorific-value-of-gas/9655/;</t>
        </is>
      </c>
      <c r="B73" s="1126" t="n"/>
      <c r="C73" s="1126" t="n"/>
      <c r="D73" s="1126" t="n"/>
      <c r="E73" s="1126" t="n"/>
      <c r="F73" s="1126" t="n"/>
      <c r="G73" s="1126" t="n"/>
      <c r="H73" s="1126" t="n"/>
      <c r="I73" s="1126" t="n"/>
      <c r="J73" s="1126" t="n"/>
      <c r="K73" s="1126" t="n"/>
      <c r="L73" s="1126" t="n"/>
      <c r="M73" s="1126" t="n"/>
      <c r="N73" s="1126" t="n"/>
      <c r="O73" s="1126" t="n"/>
      <c r="P73" s="1126" t="n"/>
      <c r="Q73" s="1126" t="n"/>
      <c r="R73" s="1126" t="n"/>
      <c r="S73" s="1126" t="n"/>
      <c r="T73" s="1126" t="n"/>
      <c r="U73" s="1126" t="n"/>
      <c r="V73" s="1126" t="n"/>
      <c r="W73" s="1126" t="n"/>
      <c r="X73" s="1126" t="n"/>
      <c r="Y73" s="1126" t="n"/>
      <c r="Z73" s="1126" t="n"/>
      <c r="AA73" s="1126" t="n"/>
      <c r="AB73" s="1126" t="n"/>
      <c r="AC73" s="1126" t="n"/>
      <c r="AD73" s="1126" t="n"/>
      <c r="AE73" s="1126" t="n"/>
      <c r="AF73" s="1126" t="n"/>
      <c r="AG73" s="1126" t="n"/>
      <c r="AH73" s="1126" t="n"/>
      <c r="AI73" s="1126" t="n"/>
      <c r="AJ73" s="1126" t="n"/>
      <c r="AK73" s="1126" t="n"/>
      <c r="AL73" s="1126" t="n"/>
      <c r="AM73" s="1126" t="n"/>
      <c r="AN73" s="1126" t="n"/>
      <c r="AO73" s="1126" t="n"/>
      <c r="AP73" s="1126" t="n"/>
      <c r="AQ73" s="1126" t="n"/>
      <c r="AR73" s="1126" t="n"/>
      <c r="AS73" s="1126" t="n"/>
      <c r="AT73" s="1126" t="n"/>
      <c r="AU73" s="1126" t="n"/>
      <c r="AV73" s="1126" t="n"/>
      <c r="AW73" s="1126" t="n"/>
      <c r="AX73" s="1126" t="n"/>
      <c r="AY73" s="1168" t="n"/>
    </row>
    <row r="74">
      <c r="A74" s="1286" t="inlineStr">
        <is>
          <t>- e. Typical Density of Coke oven gas,</t>
        </is>
      </c>
      <c r="B74" s="1130" t="n"/>
      <c r="C74" s="1130" t="n"/>
      <c r="D74" s="1130" t="n"/>
      <c r="E74" s="1130" t="n"/>
      <c r="F74" s="1130" t="n"/>
      <c r="G74" s="1130" t="n"/>
      <c r="H74" s="1130" t="n"/>
      <c r="I74" s="1130" t="n"/>
      <c r="J74" s="1130" t="n"/>
      <c r="K74" s="1130" t="n"/>
      <c r="L74" s="1130" t="n"/>
      <c r="M74" s="1130" t="n"/>
      <c r="N74" s="1130" t="n"/>
      <c r="O74" s="1130" t="n"/>
      <c r="P74" s="1130" t="n"/>
      <c r="Q74" s="1130" t="n"/>
      <c r="R74" s="1130" t="n"/>
      <c r="S74" s="1130" t="n"/>
      <c r="T74" s="1130" t="n"/>
      <c r="U74" s="1130" t="n"/>
      <c r="V74" s="1130" t="n"/>
      <c r="W74" s="1130" t="n"/>
      <c r="X74" s="1130" t="n"/>
      <c r="Y74" s="1130" t="n"/>
      <c r="Z74" s="1130" t="n"/>
      <c r="AA74" s="1130" t="n"/>
      <c r="AB74" s="1130" t="n"/>
      <c r="AC74" s="1130" t="n"/>
      <c r="AD74" s="1130" t="n"/>
      <c r="AE74" s="1130" t="n"/>
      <c r="AF74" s="1130" t="n"/>
      <c r="AG74" s="1130" t="n"/>
      <c r="AH74" s="1130" t="n"/>
      <c r="AI74" s="1130" t="n"/>
      <c r="AJ74" s="1130" t="n"/>
      <c r="AK74" s="1130" t="n"/>
      <c r="AL74" s="1130" t="n"/>
      <c r="AM74" s="1130" t="n"/>
      <c r="AN74" s="1130" t="n"/>
      <c r="AO74" s="1130" t="n"/>
      <c r="AP74" s="1130" t="n"/>
      <c r="AQ74" s="1130" t="n"/>
      <c r="AR74" s="1130" t="n"/>
      <c r="AS74" s="1130" t="n"/>
      <c r="AT74" s="1130" t="n"/>
      <c r="AU74" s="1130" t="n"/>
      <c r="AV74" s="1130" t="n"/>
      <c r="AW74" s="1130" t="n"/>
      <c r="AX74" s="1130" t="n"/>
      <c r="AY74" s="1166" t="n"/>
    </row>
    <row r="75">
      <c r="A75" s="1287" t="inlineStr">
        <is>
          <t>available at: http://cyyenergy.com/en/Products/info_itemid_138.html;</t>
        </is>
      </c>
      <c r="B75" s="1126" t="n"/>
      <c r="C75" s="1126" t="n"/>
      <c r="D75" s="1126" t="n"/>
      <c r="E75" s="1126" t="n"/>
      <c r="F75" s="1126" t="n"/>
      <c r="G75" s="1126" t="n"/>
      <c r="H75" s="1126" t="n"/>
      <c r="I75" s="1126" t="n"/>
      <c r="J75" s="1126" t="n"/>
      <c r="K75" s="1126" t="n"/>
      <c r="L75" s="1126" t="n"/>
      <c r="M75" s="1126" t="n"/>
      <c r="N75" s="1126" t="n"/>
      <c r="O75" s="1126" t="n"/>
      <c r="P75" s="1126" t="n"/>
      <c r="Q75" s="1126" t="n"/>
      <c r="R75" s="1126" t="n"/>
      <c r="S75" s="1126" t="n"/>
      <c r="T75" s="1126" t="n"/>
      <c r="U75" s="1126" t="n"/>
      <c r="V75" s="1126" t="n"/>
      <c r="W75" s="1126" t="n"/>
      <c r="X75" s="1126" t="n"/>
      <c r="Y75" s="1126" t="n"/>
      <c r="Z75" s="1126" t="n"/>
      <c r="AA75" s="1126" t="n"/>
      <c r="AB75" s="1126" t="n"/>
      <c r="AC75" s="1126" t="n"/>
      <c r="AD75" s="1126" t="n"/>
      <c r="AE75" s="1126" t="n"/>
      <c r="AF75" s="1126" t="n"/>
      <c r="AG75" s="1126" t="n"/>
      <c r="AH75" s="1126" t="n"/>
      <c r="AI75" s="1126" t="n"/>
      <c r="AJ75" s="1126" t="n"/>
      <c r="AK75" s="1126" t="n"/>
      <c r="AL75" s="1126" t="n"/>
      <c r="AM75" s="1126" t="n"/>
      <c r="AN75" s="1126" t="n"/>
      <c r="AO75" s="1126" t="n"/>
      <c r="AP75" s="1126" t="n"/>
      <c r="AQ75" s="1126" t="n"/>
      <c r="AR75" s="1126" t="n"/>
      <c r="AS75" s="1126" t="n"/>
      <c r="AT75" s="1126" t="n"/>
      <c r="AU75" s="1126" t="n"/>
      <c r="AV75" s="1126" t="n"/>
      <c r="AW75" s="1126" t="n"/>
      <c r="AX75" s="1126" t="n"/>
      <c r="AY75" s="1168" t="n"/>
    </row>
    <row r="76">
      <c r="A76" s="1288" t="inlineStr">
        <is>
          <t>- f. Typical Density of Coke gas,</t>
        </is>
      </c>
      <c r="AY76" s="287" t="n"/>
    </row>
    <row r="77">
      <c r="A77" s="1289" t="inlineStr">
        <is>
          <t>available at: https://op.europa.eu/en/publication-detail/-/publication/eaa047e8-644c-4149-bdcb-9dde79c64a12;</t>
        </is>
      </c>
      <c r="AY77" s="287" t="n"/>
    </row>
    <row r="78">
      <c r="A78" s="1290" t="inlineStr">
        <is>
          <t xml:space="preserve">                              https://www.bhel.com/sites/default/files/gas-properties-cog-1580716150.pdf;</t>
        </is>
      </c>
      <c r="B78" s="1126" t="n"/>
      <c r="C78" s="1126" t="n"/>
      <c r="D78" s="1126" t="n"/>
      <c r="E78" s="1126" t="n"/>
      <c r="F78" s="1126" t="n"/>
      <c r="G78" s="1126" t="n"/>
      <c r="H78" s="1126" t="n"/>
      <c r="I78" s="1126" t="n"/>
      <c r="J78" s="1126" t="n"/>
      <c r="K78" s="1126" t="n"/>
      <c r="L78" s="1126" t="n"/>
      <c r="M78" s="1126" t="n"/>
      <c r="N78" s="1126" t="n"/>
      <c r="O78" s="1126" t="n"/>
      <c r="P78" s="1126" t="n"/>
      <c r="Q78" s="1126" t="n"/>
      <c r="R78" s="1126" t="n"/>
      <c r="S78" s="1126" t="n"/>
      <c r="T78" s="1126" t="n"/>
      <c r="U78" s="1126" t="n"/>
      <c r="V78" s="1126" t="n"/>
      <c r="W78" s="1126" t="n"/>
      <c r="X78" s="1126" t="n"/>
      <c r="Y78" s="1126" t="n"/>
      <c r="Z78" s="1126" t="n"/>
      <c r="AA78" s="1126" t="n"/>
      <c r="AB78" s="1126" t="n"/>
      <c r="AC78" s="1126" t="n"/>
      <c r="AD78" s="1126" t="n"/>
      <c r="AE78" s="1126" t="n"/>
      <c r="AF78" s="1126" t="n"/>
      <c r="AG78" s="1126" t="n"/>
      <c r="AH78" s="1126" t="n"/>
      <c r="AI78" s="1126" t="n"/>
      <c r="AJ78" s="1126" t="n"/>
      <c r="AK78" s="1126" t="n"/>
      <c r="AL78" s="1126" t="n"/>
      <c r="AM78" s="1126" t="n"/>
      <c r="AN78" s="1126" t="n"/>
      <c r="AO78" s="1126" t="n"/>
      <c r="AP78" s="1126" t="n"/>
      <c r="AQ78" s="1126" t="n"/>
      <c r="AR78" s="1126" t="n"/>
      <c r="AS78" s="1126" t="n"/>
      <c r="AT78" s="1126" t="n"/>
      <c r="AU78" s="1126" t="n"/>
      <c r="AV78" s="1126" t="n"/>
      <c r="AW78" s="1126" t="n"/>
      <c r="AX78" s="1126" t="n"/>
      <c r="AY78" s="1168" t="n"/>
    </row>
    <row r="79">
      <c r="A79" s="1291" t="inlineStr">
        <is>
          <t>- g. Typical Density of Jet gasoline,</t>
        </is>
      </c>
      <c r="B79" s="1130" t="n"/>
      <c r="C79" s="1130" t="n"/>
      <c r="D79" s="1130" t="n"/>
      <c r="E79" s="1130" t="n"/>
      <c r="F79" s="1130" t="n"/>
      <c r="G79" s="1130" t="n"/>
      <c r="H79" s="1130" t="n"/>
      <c r="I79" s="1130" t="n"/>
      <c r="J79" s="1130" t="n"/>
      <c r="K79" s="1130" t="n"/>
      <c r="L79" s="1130" t="n"/>
      <c r="M79" s="1130" t="n"/>
      <c r="N79" s="1130" t="n"/>
      <c r="O79" s="1130" t="n"/>
      <c r="P79" s="1130" t="n"/>
      <c r="Q79" s="1130" t="n"/>
      <c r="R79" s="1130" t="n"/>
      <c r="S79" s="1130" t="n"/>
      <c r="T79" s="1130" t="n"/>
      <c r="U79" s="1130" t="n"/>
      <c r="V79" s="1130" t="n"/>
      <c r="W79" s="1130" t="n"/>
      <c r="X79" s="1130" t="n"/>
      <c r="Y79" s="1130" t="n"/>
      <c r="Z79" s="1130" t="n"/>
      <c r="AA79" s="1130" t="n"/>
      <c r="AB79" s="1130" t="n"/>
      <c r="AC79" s="1130" t="n"/>
      <c r="AD79" s="1130" t="n"/>
      <c r="AE79" s="1130" t="n"/>
      <c r="AF79" s="1130" t="n"/>
      <c r="AG79" s="1130" t="n"/>
      <c r="AH79" s="1130" t="n"/>
      <c r="AI79" s="1130" t="n"/>
      <c r="AJ79" s="1130" t="n"/>
      <c r="AK79" s="1130" t="n"/>
      <c r="AL79" s="1130" t="n"/>
      <c r="AM79" s="1130" t="n"/>
      <c r="AN79" s="1130" t="n"/>
      <c r="AO79" s="1130" t="n"/>
      <c r="AP79" s="1130" t="n"/>
      <c r="AQ79" s="1130" t="n"/>
      <c r="AR79" s="1130" t="n"/>
      <c r="AS79" s="1130" t="n"/>
      <c r="AT79" s="1130" t="n"/>
      <c r="AU79" s="1130" t="n"/>
      <c r="AV79" s="1130" t="n"/>
      <c r="AW79" s="1130" t="n"/>
      <c r="AX79" s="1130" t="n"/>
      <c r="AY79" s="1166" t="n"/>
    </row>
    <row r="80">
      <c r="A80" s="1292" t="inlineStr">
        <is>
          <t>available at: https://www.engineeringtoolbox.com/fuels-densities-specific-volumes-d_166.html;</t>
        </is>
      </c>
      <c r="AY80" s="287" t="n"/>
    </row>
    <row r="81">
      <c r="A81" s="1290" t="inlineStr">
        <is>
          <t xml:space="preserve">                               https://www.exxonmobil.com/en-bd/commercial-fuel/pds/gl-xx-jetfuel-series;</t>
        </is>
      </c>
      <c r="B81" s="1126" t="n"/>
      <c r="C81" s="1126" t="n"/>
      <c r="D81" s="1126" t="n"/>
      <c r="E81" s="1126" t="n"/>
      <c r="F81" s="1126" t="n"/>
      <c r="G81" s="1126" t="n"/>
      <c r="H81" s="1126" t="n"/>
      <c r="I81" s="1126" t="n"/>
      <c r="J81" s="1126" t="n"/>
      <c r="K81" s="1126" t="n"/>
      <c r="L81" s="1126" t="n"/>
      <c r="M81" s="1126" t="n"/>
      <c r="N81" s="1126" t="n"/>
      <c r="O81" s="1126" t="n"/>
      <c r="P81" s="1126" t="n"/>
      <c r="Q81" s="1126" t="n"/>
      <c r="R81" s="1126" t="n"/>
      <c r="S81" s="1126" t="n"/>
      <c r="T81" s="1126" t="n"/>
      <c r="U81" s="1126" t="n"/>
      <c r="V81" s="1126" t="n"/>
      <c r="W81" s="1126" t="n"/>
      <c r="X81" s="1126" t="n"/>
      <c r="Y81" s="1126" t="n"/>
      <c r="Z81" s="1126" t="n"/>
      <c r="AA81" s="1126" t="n"/>
      <c r="AB81" s="1126" t="n"/>
      <c r="AC81" s="1126" t="n"/>
      <c r="AD81" s="1126" t="n"/>
      <c r="AE81" s="1126" t="n"/>
      <c r="AF81" s="1126" t="n"/>
      <c r="AG81" s="1126" t="n"/>
      <c r="AH81" s="1126" t="n"/>
      <c r="AI81" s="1126" t="n"/>
      <c r="AJ81" s="1126" t="n"/>
      <c r="AK81" s="1126" t="n"/>
      <c r="AL81" s="1126" t="n"/>
      <c r="AM81" s="1126" t="n"/>
      <c r="AN81" s="1126" t="n"/>
      <c r="AO81" s="1126" t="n"/>
      <c r="AP81" s="1126" t="n"/>
      <c r="AQ81" s="1126" t="n"/>
      <c r="AR81" s="1126" t="n"/>
      <c r="AS81" s="1126" t="n"/>
      <c r="AT81" s="1126" t="n"/>
      <c r="AU81" s="1126" t="n"/>
      <c r="AV81" s="1126" t="n"/>
      <c r="AW81" s="1126" t="n"/>
      <c r="AX81" s="1126" t="n"/>
      <c r="AY81" s="1168" t="n"/>
    </row>
    <row r="82">
      <c r="A82" s="1286" t="inlineStr">
        <is>
          <t>- h. Typical NCV of Methane,</t>
        </is>
      </c>
      <c r="B82" s="1130" t="n"/>
      <c r="C82" s="1130" t="n"/>
      <c r="D82" s="1130" t="n"/>
      <c r="E82" s="1130" t="n"/>
      <c r="F82" s="1130" t="n"/>
      <c r="G82" s="1130" t="n"/>
      <c r="H82" s="1130" t="n"/>
      <c r="I82" s="1130" t="n"/>
      <c r="J82" s="1130" t="n"/>
      <c r="K82" s="1130" t="n"/>
      <c r="L82" s="1130" t="n"/>
      <c r="M82" s="1130" t="n"/>
      <c r="N82" s="1130" t="n"/>
      <c r="O82" s="1130" t="n"/>
      <c r="P82" s="1130" t="n"/>
      <c r="Q82" s="1130" t="n"/>
      <c r="R82" s="1130" t="n"/>
      <c r="S82" s="1130" t="n"/>
      <c r="T82" s="1130" t="n"/>
      <c r="U82" s="1130" t="n"/>
      <c r="V82" s="1130" t="n"/>
      <c r="W82" s="1130" t="n"/>
      <c r="X82" s="1130" t="n"/>
      <c r="Y82" s="1130" t="n"/>
      <c r="Z82" s="1130" t="n"/>
      <c r="AA82" s="1130" t="n"/>
      <c r="AB82" s="1130" t="n"/>
      <c r="AC82" s="1130" t="n"/>
      <c r="AD82" s="1130" t="n"/>
      <c r="AE82" s="1130" t="n"/>
      <c r="AF82" s="1130" t="n"/>
      <c r="AG82" s="1130" t="n"/>
      <c r="AH82" s="1130" t="n"/>
      <c r="AI82" s="1130" t="n"/>
      <c r="AJ82" s="1130" t="n"/>
      <c r="AK82" s="1130" t="n"/>
      <c r="AL82" s="1130" t="n"/>
      <c r="AM82" s="1130" t="n"/>
      <c r="AN82" s="1130" t="n"/>
      <c r="AO82" s="1130" t="n"/>
      <c r="AP82" s="1130" t="n"/>
      <c r="AQ82" s="1130" t="n"/>
      <c r="AR82" s="1130" t="n"/>
      <c r="AS82" s="1130" t="n"/>
      <c r="AT82" s="1130" t="n"/>
      <c r="AU82" s="1130" t="n"/>
      <c r="AV82" s="1130" t="n"/>
      <c r="AW82" s="1130" t="n"/>
      <c r="AX82" s="1130" t="n"/>
      <c r="AY82" s="1166" t="n"/>
    </row>
    <row r="83">
      <c r="A83" s="1287" t="inlineStr">
        <is>
          <t>available at: https://eur-lex.europa.eu/eli/reg_impl/2018/2066/oj/eng#:~:text=Commission%20Implementing%20Regulation%20(EU)%202018,(Text%20with%20EEA%20relevance.);</t>
        </is>
      </c>
      <c r="B83" s="1126" t="n"/>
      <c r="C83" s="1126" t="n"/>
      <c r="D83" s="1126" t="n"/>
      <c r="E83" s="1126" t="n"/>
      <c r="F83" s="1126" t="n"/>
      <c r="G83" s="1126" t="n"/>
      <c r="H83" s="1126" t="n"/>
      <c r="I83" s="1126" t="n"/>
      <c r="J83" s="1126" t="n"/>
      <c r="K83" s="1126" t="n"/>
      <c r="L83" s="1126" t="n"/>
      <c r="M83" s="1126" t="n"/>
      <c r="N83" s="1126" t="n"/>
      <c r="O83" s="1126" t="n"/>
      <c r="P83" s="1126" t="n"/>
      <c r="Q83" s="1126" t="n"/>
      <c r="R83" s="1126" t="n"/>
      <c r="S83" s="1126" t="n"/>
      <c r="T83" s="1126" t="n"/>
      <c r="U83" s="1126" t="n"/>
      <c r="V83" s="1126" t="n"/>
      <c r="W83" s="1126" t="n"/>
      <c r="X83" s="1126" t="n"/>
      <c r="Y83" s="1126" t="n"/>
      <c r="Z83" s="1126" t="n"/>
      <c r="AA83" s="1126" t="n"/>
      <c r="AB83" s="1126" t="n"/>
      <c r="AC83" s="1126" t="n"/>
      <c r="AD83" s="1126" t="n"/>
      <c r="AE83" s="1126" t="n"/>
      <c r="AF83" s="1126" t="n"/>
      <c r="AG83" s="1126" t="n"/>
      <c r="AH83" s="1126" t="n"/>
      <c r="AI83" s="1126" t="n"/>
      <c r="AJ83" s="1126" t="n"/>
      <c r="AK83" s="1126" t="n"/>
      <c r="AL83" s="1126" t="n"/>
      <c r="AM83" s="1126" t="n"/>
      <c r="AN83" s="1126" t="n"/>
      <c r="AO83" s="1126" t="n"/>
      <c r="AP83" s="1126" t="n"/>
      <c r="AQ83" s="1126" t="n"/>
      <c r="AR83" s="1126" t="n"/>
      <c r="AS83" s="1126" t="n"/>
      <c r="AT83" s="1126" t="n"/>
      <c r="AU83" s="1126" t="n"/>
      <c r="AV83" s="1126" t="n"/>
      <c r="AW83" s="1126" t="n"/>
      <c r="AX83" s="1126" t="n"/>
      <c r="AY83" s="1168" t="n"/>
    </row>
    <row r="84">
      <c r="A84" s="1088" t="inlineStr">
        <is>
          <t>- i. Typical Density of Oil shale and tar sands;</t>
        </is>
      </c>
      <c r="B84" s="368" t="n"/>
      <c r="C84" s="368" t="n"/>
      <c r="D84" s="368" t="n"/>
      <c r="E84" s="368" t="n"/>
      <c r="F84" s="368" t="n"/>
      <c r="G84" s="368" t="n"/>
      <c r="H84" s="368" t="n"/>
      <c r="I84" s="368" t="n"/>
      <c r="J84" s="368" t="n"/>
      <c r="K84" s="368" t="n"/>
      <c r="L84" s="368" t="n"/>
      <c r="M84" s="368" t="n"/>
      <c r="N84" s="368" t="n"/>
      <c r="O84" s="368" t="n"/>
      <c r="P84" s="368" t="n"/>
      <c r="Q84" s="368" t="n"/>
      <c r="R84" s="368" t="n"/>
      <c r="S84" s="368" t="n"/>
      <c r="T84" s="368" t="n"/>
      <c r="U84" s="368" t="n"/>
      <c r="V84" s="368" t="n"/>
      <c r="W84" s="368" t="n"/>
      <c r="X84" s="368" t="n"/>
      <c r="Y84" s="368" t="n"/>
      <c r="Z84" s="368" t="n"/>
      <c r="AA84" s="368" t="n"/>
      <c r="AB84" s="368" t="n"/>
      <c r="AC84" s="368" t="n"/>
      <c r="AD84" s="368" t="n"/>
      <c r="AE84" s="368" t="n"/>
      <c r="AF84" s="368" t="n"/>
      <c r="AG84" s="368" t="n"/>
      <c r="AH84" s="368" t="n"/>
      <c r="AI84" s="368" t="n"/>
      <c r="AJ84" s="368" t="n"/>
      <c r="AK84" s="368" t="n"/>
      <c r="AL84" s="368" t="n"/>
      <c r="AM84" s="368" t="n"/>
      <c r="AN84" s="368" t="n"/>
      <c r="AO84" s="368" t="n"/>
      <c r="AP84" s="368" t="n"/>
      <c r="AQ84" s="368" t="n"/>
      <c r="AR84" s="368" t="n"/>
      <c r="AS84" s="368" t="n"/>
      <c r="AT84" s="368" t="n"/>
      <c r="AU84" s="368" t="n"/>
      <c r="AV84" s="368" t="n"/>
      <c r="AW84" s="368" t="n"/>
      <c r="AX84" s="368" t="n"/>
      <c r="AY84" s="369" t="n"/>
    </row>
    <row r="85">
      <c r="A85" s="1292" t="inlineStr">
        <is>
          <t>available at: https://osf.io/s2qbt;</t>
        </is>
      </c>
      <c r="AY85" s="287" t="n"/>
    </row>
    <row r="86">
      <c r="A86" s="1290" t="inlineStr">
        <is>
          <t xml:space="preserve">                               https://www.researchgate.net/figure/Density-and-viscosity-of-shale-oil-in-Lucaogou-Formation-Jimsar-Sag_tbl1_336793871;</t>
        </is>
      </c>
      <c r="B86" s="1126" t="n"/>
      <c r="C86" s="1126" t="n"/>
      <c r="D86" s="1126" t="n"/>
      <c r="E86" s="1126" t="n"/>
      <c r="F86" s="1126" t="n"/>
      <c r="G86" s="1126" t="n"/>
      <c r="H86" s="1126" t="n"/>
      <c r="I86" s="1126" t="n"/>
      <c r="J86" s="1126" t="n"/>
      <c r="K86" s="1126" t="n"/>
      <c r="L86" s="1126" t="n"/>
      <c r="M86" s="1126" t="n"/>
      <c r="N86" s="1126" t="n"/>
      <c r="O86" s="1126" t="n"/>
      <c r="P86" s="1126" t="n"/>
      <c r="Q86" s="1126" t="n"/>
      <c r="R86" s="1126" t="n"/>
      <c r="S86" s="1126" t="n"/>
      <c r="T86" s="1126" t="n"/>
      <c r="U86" s="1126" t="n"/>
      <c r="V86" s="1126" t="n"/>
      <c r="W86" s="1126" t="n"/>
      <c r="X86" s="1126" t="n"/>
      <c r="Y86" s="1126" t="n"/>
      <c r="Z86" s="1126" t="n"/>
      <c r="AA86" s="1126" t="n"/>
      <c r="AB86" s="1126" t="n"/>
      <c r="AC86" s="1126" t="n"/>
      <c r="AD86" s="1126" t="n"/>
      <c r="AE86" s="1126" t="n"/>
      <c r="AF86" s="1126" t="n"/>
      <c r="AG86" s="1126" t="n"/>
      <c r="AH86" s="1126" t="n"/>
      <c r="AI86" s="1126" t="n"/>
      <c r="AJ86" s="1126" t="n"/>
      <c r="AK86" s="1126" t="n"/>
      <c r="AL86" s="1126" t="n"/>
      <c r="AM86" s="1126" t="n"/>
      <c r="AN86" s="1126" t="n"/>
      <c r="AO86" s="1126" t="n"/>
      <c r="AP86" s="1126" t="n"/>
      <c r="AQ86" s="1126" t="n"/>
      <c r="AR86" s="1126" t="n"/>
      <c r="AS86" s="1126" t="n"/>
      <c r="AT86" s="1126" t="n"/>
      <c r="AU86" s="1126" t="n"/>
      <c r="AV86" s="1126" t="n"/>
      <c r="AW86" s="1126" t="n"/>
      <c r="AX86" s="1126" t="n"/>
      <c r="AY86" s="1168" t="n"/>
    </row>
    <row r="87">
      <c r="A87" s="1293" t="inlineStr">
        <is>
          <t>- j. Typical  Density of Orimulsion,</t>
        </is>
      </c>
      <c r="B87" s="1130" t="n"/>
      <c r="C87" s="1130" t="n"/>
      <c r="D87" s="1130" t="n"/>
      <c r="E87" s="1130" t="n"/>
      <c r="F87" s="1130" t="n"/>
      <c r="G87" s="1130" t="n"/>
      <c r="H87" s="1130" t="n"/>
      <c r="I87" s="1130" t="n"/>
      <c r="J87" s="1130" t="n"/>
      <c r="K87" s="1130" t="n"/>
      <c r="L87" s="1130" t="n"/>
      <c r="M87" s="1130" t="n"/>
      <c r="N87" s="1130" t="n"/>
      <c r="O87" s="1130" t="n"/>
      <c r="P87" s="1130" t="n"/>
      <c r="Q87" s="1130" t="n"/>
      <c r="R87" s="1130" t="n"/>
      <c r="S87" s="1130" t="n"/>
      <c r="T87" s="1130" t="n"/>
      <c r="U87" s="1130" t="n"/>
      <c r="V87" s="1130" t="n"/>
      <c r="W87" s="1130" t="n"/>
      <c r="X87" s="1130" t="n"/>
      <c r="Y87" s="1130" t="n"/>
      <c r="Z87" s="1130" t="n"/>
      <c r="AA87" s="1130" t="n"/>
      <c r="AB87" s="1130" t="n"/>
      <c r="AC87" s="1130" t="n"/>
      <c r="AD87" s="1130" t="n"/>
      <c r="AE87" s="1130" t="n"/>
      <c r="AF87" s="1130" t="n"/>
      <c r="AG87" s="1130" t="n"/>
      <c r="AH87" s="1130" t="n"/>
      <c r="AI87" s="1130" t="n"/>
      <c r="AJ87" s="1130" t="n"/>
      <c r="AK87" s="1130" t="n"/>
      <c r="AL87" s="1130" t="n"/>
      <c r="AM87" s="1130" t="n"/>
      <c r="AN87" s="1130" t="n"/>
      <c r="AO87" s="1130" t="n"/>
      <c r="AP87" s="1130" t="n"/>
      <c r="AQ87" s="1130" t="n"/>
      <c r="AR87" s="1130" t="n"/>
      <c r="AS87" s="1130" t="n"/>
      <c r="AT87" s="1130" t="n"/>
      <c r="AU87" s="1130" t="n"/>
      <c r="AV87" s="1130" t="n"/>
      <c r="AW87" s="1130" t="n"/>
      <c r="AX87" s="1130" t="n"/>
      <c r="AY87" s="1166" t="n"/>
    </row>
    <row r="88">
      <c r="A88" s="1287" t="inlineStr">
        <is>
          <t>available at: https://archive.epa.gov/emergencies/content/fss/web/pdf/orimuls.pdf;</t>
        </is>
      </c>
      <c r="B88" s="1126" t="n"/>
      <c r="C88" s="1126" t="n"/>
      <c r="D88" s="1126" t="n"/>
      <c r="E88" s="1126" t="n"/>
      <c r="F88" s="1126" t="n"/>
      <c r="G88" s="1126" t="n"/>
      <c r="H88" s="1126" t="n"/>
      <c r="I88" s="1126" t="n"/>
      <c r="J88" s="1126" t="n"/>
      <c r="K88" s="1126" t="n"/>
      <c r="L88" s="1126" t="n"/>
      <c r="M88" s="1126" t="n"/>
      <c r="N88" s="1126" t="n"/>
      <c r="O88" s="1126" t="n"/>
      <c r="P88" s="1126" t="n"/>
      <c r="Q88" s="1126" t="n"/>
      <c r="R88" s="1126" t="n"/>
      <c r="S88" s="1126" t="n"/>
      <c r="T88" s="1126" t="n"/>
      <c r="U88" s="1126" t="n"/>
      <c r="V88" s="1126" t="n"/>
      <c r="W88" s="1126" t="n"/>
      <c r="X88" s="1126" t="n"/>
      <c r="Y88" s="1126" t="n"/>
      <c r="Z88" s="1126" t="n"/>
      <c r="AA88" s="1126" t="n"/>
      <c r="AB88" s="1126" t="n"/>
      <c r="AC88" s="1126" t="n"/>
      <c r="AD88" s="1126" t="n"/>
      <c r="AE88" s="1126" t="n"/>
      <c r="AF88" s="1126" t="n"/>
      <c r="AG88" s="1126" t="n"/>
      <c r="AH88" s="1126" t="n"/>
      <c r="AI88" s="1126" t="n"/>
      <c r="AJ88" s="1126" t="n"/>
      <c r="AK88" s="1126" t="n"/>
      <c r="AL88" s="1126" t="n"/>
      <c r="AM88" s="1126" t="n"/>
      <c r="AN88" s="1126" t="n"/>
      <c r="AO88" s="1126" t="n"/>
      <c r="AP88" s="1126" t="n"/>
      <c r="AQ88" s="1126" t="n"/>
      <c r="AR88" s="1126" t="n"/>
      <c r="AS88" s="1126" t="n"/>
      <c r="AT88" s="1126" t="n"/>
      <c r="AU88" s="1126" t="n"/>
      <c r="AV88" s="1126" t="n"/>
      <c r="AW88" s="1126" t="n"/>
      <c r="AX88" s="1126" t="n"/>
      <c r="AY88" s="1168" t="n"/>
    </row>
    <row r="89">
      <c r="A89" s="1286" t="inlineStr">
        <is>
          <t>- k. Typical NCV of Oxygen steel furnace gas,</t>
        </is>
      </c>
      <c r="B89" s="1130" t="n"/>
      <c r="C89" s="1130" t="n"/>
      <c r="D89" s="1130" t="n"/>
      <c r="E89" s="1130" t="n"/>
      <c r="F89" s="1130" t="n"/>
      <c r="G89" s="1130" t="n"/>
      <c r="H89" s="1130" t="n"/>
      <c r="I89" s="1130" t="n"/>
      <c r="J89" s="1130" t="n"/>
      <c r="K89" s="1130" t="n"/>
      <c r="L89" s="1130" t="n"/>
      <c r="M89" s="1130" t="n"/>
      <c r="N89" s="1130" t="n"/>
      <c r="O89" s="1130" t="n"/>
      <c r="P89" s="1130" t="n"/>
      <c r="Q89" s="1130" t="n"/>
      <c r="R89" s="1130" t="n"/>
      <c r="S89" s="1130" t="n"/>
      <c r="T89" s="1130" t="n"/>
      <c r="U89" s="1130" t="n"/>
      <c r="V89" s="1130" t="n"/>
      <c r="W89" s="1130" t="n"/>
      <c r="X89" s="1130" t="n"/>
      <c r="Y89" s="1130" t="n"/>
      <c r="Z89" s="1130" t="n"/>
      <c r="AA89" s="1130" t="n"/>
      <c r="AB89" s="1130" t="n"/>
      <c r="AC89" s="1130" t="n"/>
      <c r="AD89" s="1130" t="n"/>
      <c r="AE89" s="1130" t="n"/>
      <c r="AF89" s="1130" t="n"/>
      <c r="AG89" s="1130" t="n"/>
      <c r="AH89" s="1130" t="n"/>
      <c r="AI89" s="1130" t="n"/>
      <c r="AJ89" s="1130" t="n"/>
      <c r="AK89" s="1130" t="n"/>
      <c r="AL89" s="1130" t="n"/>
      <c r="AM89" s="1130" t="n"/>
      <c r="AN89" s="1130" t="n"/>
      <c r="AO89" s="1130" t="n"/>
      <c r="AP89" s="1130" t="n"/>
      <c r="AQ89" s="1130" t="n"/>
      <c r="AR89" s="1130" t="n"/>
      <c r="AS89" s="1130" t="n"/>
      <c r="AT89" s="1130" t="n"/>
      <c r="AU89" s="1130" t="n"/>
      <c r="AV89" s="1130" t="n"/>
      <c r="AW89" s="1130" t="n"/>
      <c r="AX89" s="1130" t="n"/>
      <c r="AY89" s="1166" t="n"/>
    </row>
    <row r="90">
      <c r="A90" s="1287" t="inlineStr">
        <is>
          <t>available at: https://op.europa.eu/en/publication-detail/-/publication/eaa047e8-644c-4149-bdcb-9dde79c64a12;</t>
        </is>
      </c>
      <c r="B90" s="1126" t="n"/>
      <c r="C90" s="1126" t="n"/>
      <c r="D90" s="1126" t="n"/>
      <c r="E90" s="1126" t="n"/>
      <c r="F90" s="1126" t="n"/>
      <c r="G90" s="1126" t="n"/>
      <c r="H90" s="1126" t="n"/>
      <c r="I90" s="1126" t="n"/>
      <c r="J90" s="1126" t="n"/>
      <c r="K90" s="1126" t="n"/>
      <c r="L90" s="1126" t="n"/>
      <c r="M90" s="1126" t="n"/>
      <c r="N90" s="1126" t="n"/>
      <c r="O90" s="1126" t="n"/>
      <c r="P90" s="1126" t="n"/>
      <c r="Q90" s="1126" t="n"/>
      <c r="R90" s="1126" t="n"/>
      <c r="S90" s="1126" t="n"/>
      <c r="T90" s="1126" t="n"/>
      <c r="U90" s="1126" t="n"/>
      <c r="V90" s="1126" t="n"/>
      <c r="W90" s="1126" t="n"/>
      <c r="X90" s="1126" t="n"/>
      <c r="Y90" s="1126" t="n"/>
      <c r="Z90" s="1126" t="n"/>
      <c r="AA90" s="1126" t="n"/>
      <c r="AB90" s="1126" t="n"/>
      <c r="AC90" s="1126" t="n"/>
      <c r="AD90" s="1126" t="n"/>
      <c r="AE90" s="1126" t="n"/>
      <c r="AF90" s="1126" t="n"/>
      <c r="AG90" s="1126" t="n"/>
      <c r="AH90" s="1126" t="n"/>
      <c r="AI90" s="1126" t="n"/>
      <c r="AJ90" s="1126" t="n"/>
      <c r="AK90" s="1126" t="n"/>
      <c r="AL90" s="1126" t="n"/>
      <c r="AM90" s="1126" t="n"/>
      <c r="AN90" s="1126" t="n"/>
      <c r="AO90" s="1126" t="n"/>
      <c r="AP90" s="1126" t="n"/>
      <c r="AQ90" s="1126" t="n"/>
      <c r="AR90" s="1126" t="n"/>
      <c r="AS90" s="1126" t="n"/>
      <c r="AT90" s="1126" t="n"/>
      <c r="AU90" s="1126" t="n"/>
      <c r="AV90" s="1126" t="n"/>
      <c r="AW90" s="1126" t="n"/>
      <c r="AX90" s="1126" t="n"/>
      <c r="AY90" s="1168" t="n"/>
    </row>
    <row r="91">
      <c r="A91" s="1286" t="inlineStr">
        <is>
          <t>- l. Typical density of Propane,</t>
        </is>
      </c>
      <c r="B91" s="1130" t="n"/>
      <c r="C91" s="1130" t="n"/>
      <c r="D91" s="1130" t="n"/>
      <c r="E91" s="1130" t="n"/>
      <c r="F91" s="1130" t="n"/>
      <c r="G91" s="1130" t="n"/>
      <c r="H91" s="1130" t="n"/>
      <c r="I91" s="1130" t="n"/>
      <c r="J91" s="1130" t="n"/>
      <c r="K91" s="1130" t="n"/>
      <c r="L91" s="1130" t="n"/>
      <c r="M91" s="1130" t="n"/>
      <c r="N91" s="1130" t="n"/>
      <c r="O91" s="1130" t="n"/>
      <c r="P91" s="1130" t="n"/>
      <c r="Q91" s="1130" t="n"/>
      <c r="R91" s="1130" t="n"/>
      <c r="S91" s="1130" t="n"/>
      <c r="T91" s="1130" t="n"/>
      <c r="U91" s="1130" t="n"/>
      <c r="V91" s="1130" t="n"/>
      <c r="W91" s="1130" t="n"/>
      <c r="X91" s="1130" t="n"/>
      <c r="Y91" s="1130" t="n"/>
      <c r="Z91" s="1130" t="n"/>
      <c r="AA91" s="1130" t="n"/>
      <c r="AB91" s="1130" t="n"/>
      <c r="AC91" s="1130" t="n"/>
      <c r="AD91" s="1130" t="n"/>
      <c r="AE91" s="1130" t="n"/>
      <c r="AF91" s="1130" t="n"/>
      <c r="AG91" s="1130" t="n"/>
      <c r="AH91" s="1130" t="n"/>
      <c r="AI91" s="1130" t="n"/>
      <c r="AJ91" s="1130" t="n"/>
      <c r="AK91" s="1130" t="n"/>
      <c r="AL91" s="1130" t="n"/>
      <c r="AM91" s="1130" t="n"/>
      <c r="AN91" s="1130" t="n"/>
      <c r="AO91" s="1130" t="n"/>
      <c r="AP91" s="1130" t="n"/>
      <c r="AQ91" s="1130" t="n"/>
      <c r="AR91" s="1130" t="n"/>
      <c r="AS91" s="1130" t="n"/>
      <c r="AT91" s="1130" t="n"/>
      <c r="AU91" s="1130" t="n"/>
      <c r="AV91" s="1130" t="n"/>
      <c r="AW91" s="1130" t="n"/>
      <c r="AX91" s="1130" t="n"/>
      <c r="AY91" s="1166" t="n"/>
    </row>
    <row r="92">
      <c r="A92" s="1287" t="inlineStr">
        <is>
          <t>available at: https://www.engineeringtoolbox.com/propane-C3H8-density-specific-weight-temperature-pressure-d_2033.html?vA=15&amp;degree;</t>
        </is>
      </c>
      <c r="B92" s="1126" t="n"/>
      <c r="C92" s="1126" t="n"/>
      <c r="D92" s="1126" t="n"/>
      <c r="E92" s="1126" t="n"/>
      <c r="F92" s="1126" t="n"/>
      <c r="G92" s="1126" t="n"/>
      <c r="H92" s="1126" t="n"/>
      <c r="I92" s="1126" t="n"/>
      <c r="J92" s="1126" t="n"/>
      <c r="K92" s="1126" t="n"/>
      <c r="L92" s="1126" t="n"/>
      <c r="M92" s="1126" t="n"/>
      <c r="N92" s="1126" t="n"/>
      <c r="O92" s="1126" t="n"/>
      <c r="P92" s="1126" t="n"/>
      <c r="Q92" s="1126" t="n"/>
      <c r="R92" s="1126" t="n"/>
      <c r="S92" s="1126" t="n"/>
      <c r="T92" s="1126" t="n"/>
      <c r="U92" s="1126" t="n"/>
      <c r="V92" s="1126" t="n"/>
      <c r="W92" s="1126" t="n"/>
      <c r="X92" s="1126" t="n"/>
      <c r="Y92" s="1126" t="n"/>
      <c r="Z92" s="1126" t="n"/>
      <c r="AA92" s="1126" t="n"/>
      <c r="AB92" s="1126" t="n"/>
      <c r="AC92" s="1126" t="n"/>
      <c r="AD92" s="1126" t="n"/>
      <c r="AE92" s="1126" t="n"/>
      <c r="AF92" s="1126" t="n"/>
      <c r="AG92" s="1126" t="n"/>
      <c r="AH92" s="1126" t="n"/>
      <c r="AI92" s="1126" t="n"/>
      <c r="AJ92" s="1126" t="n"/>
      <c r="AK92" s="1126" t="n"/>
      <c r="AL92" s="1126" t="n"/>
      <c r="AM92" s="1126" t="n"/>
      <c r="AN92" s="1126" t="n"/>
      <c r="AO92" s="1126" t="n"/>
      <c r="AP92" s="1126" t="n"/>
      <c r="AQ92" s="1126" t="n"/>
      <c r="AR92" s="1126" t="n"/>
      <c r="AS92" s="1126" t="n"/>
      <c r="AT92" s="1126" t="n"/>
      <c r="AU92" s="1126" t="n"/>
      <c r="AV92" s="1126" t="n"/>
      <c r="AW92" s="1126" t="n"/>
      <c r="AX92" s="1126" t="n"/>
      <c r="AY92" s="1168" t="n"/>
    </row>
    <row r="93">
      <c r="A93" s="1286" t="inlineStr">
        <is>
          <t>- m. Typical Density of Refinery feedstocks,</t>
        </is>
      </c>
      <c r="B93" s="1130" t="n"/>
      <c r="C93" s="1130" t="n"/>
      <c r="D93" s="1130" t="n"/>
      <c r="E93" s="1130" t="n"/>
      <c r="F93" s="1130" t="n"/>
      <c r="G93" s="1130" t="n"/>
      <c r="H93" s="1130" t="n"/>
      <c r="I93" s="1130" t="n"/>
      <c r="J93" s="1130" t="n"/>
      <c r="K93" s="1130" t="n"/>
      <c r="L93" s="1130" t="n"/>
      <c r="M93" s="1130" t="n"/>
      <c r="N93" s="1130" t="n"/>
      <c r="O93" s="1130" t="n"/>
      <c r="P93" s="1130" t="n"/>
      <c r="Q93" s="1130" t="n"/>
      <c r="R93" s="1130" t="n"/>
      <c r="S93" s="1130" t="n"/>
      <c r="T93" s="1130" t="n"/>
      <c r="U93" s="1130" t="n"/>
      <c r="V93" s="1130" t="n"/>
      <c r="W93" s="1130" t="n"/>
      <c r="X93" s="1130" t="n"/>
      <c r="Y93" s="1130" t="n"/>
      <c r="Z93" s="1130" t="n"/>
      <c r="AA93" s="1130" t="n"/>
      <c r="AB93" s="1130" t="n"/>
      <c r="AC93" s="1130" t="n"/>
      <c r="AD93" s="1130" t="n"/>
      <c r="AE93" s="1130" t="n"/>
      <c r="AF93" s="1130" t="n"/>
      <c r="AG93" s="1130" t="n"/>
      <c r="AH93" s="1130" t="n"/>
      <c r="AI93" s="1130" t="n"/>
      <c r="AJ93" s="1130" t="n"/>
      <c r="AK93" s="1130" t="n"/>
      <c r="AL93" s="1130" t="n"/>
      <c r="AM93" s="1130" t="n"/>
      <c r="AN93" s="1130" t="n"/>
      <c r="AO93" s="1130" t="n"/>
      <c r="AP93" s="1130" t="n"/>
      <c r="AQ93" s="1130" t="n"/>
      <c r="AR93" s="1130" t="n"/>
      <c r="AS93" s="1130" t="n"/>
      <c r="AT93" s="1130" t="n"/>
      <c r="AU93" s="1130" t="n"/>
      <c r="AV93" s="1130" t="n"/>
      <c r="AW93" s="1130" t="n"/>
      <c r="AX93" s="1130" t="n"/>
      <c r="AY93" s="1166" t="n"/>
    </row>
    <row r="94">
      <c r="A94" s="1287" t="inlineStr">
        <is>
          <t>available at: https://eippcb.jrc.ec.europa.eu/sites/default/files/2020-03/superseded_ref_bref-0203.pdf;</t>
        </is>
      </c>
      <c r="B94" s="1126" t="n"/>
      <c r="C94" s="1126" t="n"/>
      <c r="D94" s="1126" t="n"/>
      <c r="E94" s="1126" t="n"/>
      <c r="F94" s="1126" t="n"/>
      <c r="G94" s="1126" t="n"/>
      <c r="H94" s="1126" t="n"/>
      <c r="I94" s="1126" t="n"/>
      <c r="J94" s="1126" t="n"/>
      <c r="K94" s="1126" t="n"/>
      <c r="L94" s="1126" t="n"/>
      <c r="M94" s="1126" t="n"/>
      <c r="N94" s="1126" t="n"/>
      <c r="O94" s="1126" t="n"/>
      <c r="P94" s="1126" t="n"/>
      <c r="Q94" s="1126" t="n"/>
      <c r="R94" s="1126" t="n"/>
      <c r="S94" s="1126" t="n"/>
      <c r="T94" s="1126" t="n"/>
      <c r="U94" s="1126" t="n"/>
      <c r="V94" s="1126" t="n"/>
      <c r="W94" s="1126" t="n"/>
      <c r="X94" s="1126" t="n"/>
      <c r="Y94" s="1126" t="n"/>
      <c r="Z94" s="1126" t="n"/>
      <c r="AA94" s="1126" t="n"/>
      <c r="AB94" s="1126" t="n"/>
      <c r="AC94" s="1126" t="n"/>
      <c r="AD94" s="1126" t="n"/>
      <c r="AE94" s="1126" t="n"/>
      <c r="AF94" s="1126" t="n"/>
      <c r="AG94" s="1126" t="n"/>
      <c r="AH94" s="1126" t="n"/>
      <c r="AI94" s="1126" t="n"/>
      <c r="AJ94" s="1126" t="n"/>
      <c r="AK94" s="1126" t="n"/>
      <c r="AL94" s="1126" t="n"/>
      <c r="AM94" s="1126" t="n"/>
      <c r="AN94" s="1126" t="n"/>
      <c r="AO94" s="1126" t="n"/>
      <c r="AP94" s="1126" t="n"/>
      <c r="AQ94" s="1126" t="n"/>
      <c r="AR94" s="1126" t="n"/>
      <c r="AS94" s="1126" t="n"/>
      <c r="AT94" s="1126" t="n"/>
      <c r="AU94" s="1126" t="n"/>
      <c r="AV94" s="1126" t="n"/>
      <c r="AW94" s="1126" t="n"/>
      <c r="AX94" s="1126" t="n"/>
      <c r="AY94" s="1168" t="n"/>
    </row>
    <row r="95">
      <c r="A95" s="1286" t="inlineStr">
        <is>
          <t>- n.  Typical Density of Refinery gas,</t>
        </is>
      </c>
      <c r="B95" s="1130" t="n"/>
      <c r="C95" s="1130" t="n"/>
      <c r="D95" s="1130" t="n"/>
      <c r="E95" s="1130" t="n"/>
      <c r="F95" s="1130" t="n"/>
      <c r="G95" s="1130" t="n"/>
      <c r="H95" s="1130" t="n"/>
      <c r="I95" s="1130" t="n"/>
      <c r="J95" s="1130" t="n"/>
      <c r="K95" s="1130" t="n"/>
      <c r="L95" s="1130" t="n"/>
      <c r="M95" s="1130" t="n"/>
      <c r="N95" s="1130" t="n"/>
      <c r="O95" s="1130" t="n"/>
      <c r="P95" s="1130" t="n"/>
      <c r="Q95" s="1130" t="n"/>
      <c r="R95" s="1130" t="n"/>
      <c r="S95" s="1130" t="n"/>
      <c r="T95" s="1130" t="n"/>
      <c r="U95" s="1130" t="n"/>
      <c r="V95" s="1130" t="n"/>
      <c r="W95" s="1130" t="n"/>
      <c r="X95" s="1130" t="n"/>
      <c r="Y95" s="1130" t="n"/>
      <c r="Z95" s="1130" t="n"/>
      <c r="AA95" s="1130" t="n"/>
      <c r="AB95" s="1130" t="n"/>
      <c r="AC95" s="1130" t="n"/>
      <c r="AD95" s="1130" t="n"/>
      <c r="AE95" s="1130" t="n"/>
      <c r="AF95" s="1130" t="n"/>
      <c r="AG95" s="1130" t="n"/>
      <c r="AH95" s="1130" t="n"/>
      <c r="AI95" s="1130" t="n"/>
      <c r="AJ95" s="1130" t="n"/>
      <c r="AK95" s="1130" t="n"/>
      <c r="AL95" s="1130" t="n"/>
      <c r="AM95" s="1130" t="n"/>
      <c r="AN95" s="1130" t="n"/>
      <c r="AO95" s="1130" t="n"/>
      <c r="AP95" s="1130" t="n"/>
      <c r="AQ95" s="1130" t="n"/>
      <c r="AR95" s="1130" t="n"/>
      <c r="AS95" s="1130" t="n"/>
      <c r="AT95" s="1130" t="n"/>
      <c r="AU95" s="1130" t="n"/>
      <c r="AV95" s="1130" t="n"/>
      <c r="AW95" s="1130" t="n"/>
      <c r="AX95" s="1130" t="n"/>
      <c r="AY95" s="1166" t="n"/>
    </row>
    <row r="96">
      <c r="A96" s="1287" t="inlineStr">
        <is>
          <t>available at: http://www.ipcc-nggip.iges.or.jp/efdb/find_ef_ft.php;</t>
        </is>
      </c>
      <c r="B96" s="1126" t="n"/>
      <c r="C96" s="1126" t="n"/>
      <c r="D96" s="1126" t="n"/>
      <c r="E96" s="1126" t="n"/>
      <c r="F96" s="1126" t="n"/>
      <c r="G96" s="1126" t="n"/>
      <c r="H96" s="1126" t="n"/>
      <c r="I96" s="1126" t="n"/>
      <c r="J96" s="1126" t="n"/>
      <c r="K96" s="1126" t="n"/>
      <c r="L96" s="1126" t="n"/>
      <c r="M96" s="1126" t="n"/>
      <c r="N96" s="1126" t="n"/>
      <c r="O96" s="1126" t="n"/>
      <c r="P96" s="1126" t="n"/>
      <c r="Q96" s="1126" t="n"/>
      <c r="R96" s="1126" t="n"/>
      <c r="S96" s="1126" t="n"/>
      <c r="T96" s="1126" t="n"/>
      <c r="U96" s="1126" t="n"/>
      <c r="V96" s="1126" t="n"/>
      <c r="W96" s="1126" t="n"/>
      <c r="X96" s="1126" t="n"/>
      <c r="Y96" s="1126" t="n"/>
      <c r="Z96" s="1126" t="n"/>
      <c r="AA96" s="1126" t="n"/>
      <c r="AB96" s="1126" t="n"/>
      <c r="AC96" s="1126" t="n"/>
      <c r="AD96" s="1126" t="n"/>
      <c r="AE96" s="1126" t="n"/>
      <c r="AF96" s="1126" t="n"/>
      <c r="AG96" s="1126" t="n"/>
      <c r="AH96" s="1126" t="n"/>
      <c r="AI96" s="1126" t="n"/>
      <c r="AJ96" s="1126" t="n"/>
      <c r="AK96" s="1126" t="n"/>
      <c r="AL96" s="1126" t="n"/>
      <c r="AM96" s="1126" t="n"/>
      <c r="AN96" s="1126" t="n"/>
      <c r="AO96" s="1126" t="n"/>
      <c r="AP96" s="1126" t="n"/>
      <c r="AQ96" s="1126" t="n"/>
      <c r="AR96" s="1126" t="n"/>
      <c r="AS96" s="1126" t="n"/>
      <c r="AT96" s="1126" t="n"/>
      <c r="AU96" s="1126" t="n"/>
      <c r="AV96" s="1126" t="n"/>
      <c r="AW96" s="1126" t="n"/>
      <c r="AX96" s="1126" t="n"/>
      <c r="AY96" s="1168" t="n"/>
    </row>
    <row r="97">
      <c r="A97" s="1286" t="inlineStr">
        <is>
          <t>- o. Typical Density of Sulphite lyes (black liquor),</t>
        </is>
      </c>
      <c r="B97" s="1130" t="n"/>
      <c r="C97" s="1130" t="n"/>
      <c r="D97" s="1130" t="n"/>
      <c r="E97" s="1130" t="n"/>
      <c r="F97" s="1130" t="n"/>
      <c r="G97" s="1130" t="n"/>
      <c r="H97" s="1130" t="n"/>
      <c r="I97" s="1130" t="n"/>
      <c r="J97" s="1130" t="n"/>
      <c r="K97" s="1130" t="n"/>
      <c r="L97" s="1130" t="n"/>
      <c r="M97" s="1130" t="n"/>
      <c r="N97" s="1130" t="n"/>
      <c r="O97" s="1130" t="n"/>
      <c r="P97" s="1130" t="n"/>
      <c r="Q97" s="1130" t="n"/>
      <c r="R97" s="1130" t="n"/>
      <c r="S97" s="1130" t="n"/>
      <c r="T97" s="1130" t="n"/>
      <c r="U97" s="1130" t="n"/>
      <c r="V97" s="1130" t="n"/>
      <c r="W97" s="1130" t="n"/>
      <c r="X97" s="1130" t="n"/>
      <c r="Y97" s="1130" t="n"/>
      <c r="Z97" s="1130" t="n"/>
      <c r="AA97" s="1130" t="n"/>
      <c r="AB97" s="1130" t="n"/>
      <c r="AC97" s="1130" t="n"/>
      <c r="AD97" s="1130" t="n"/>
      <c r="AE97" s="1130" t="n"/>
      <c r="AF97" s="1130" t="n"/>
      <c r="AG97" s="1130" t="n"/>
      <c r="AH97" s="1130" t="n"/>
      <c r="AI97" s="1130" t="n"/>
      <c r="AJ97" s="1130" t="n"/>
      <c r="AK97" s="1130" t="n"/>
      <c r="AL97" s="1130" t="n"/>
      <c r="AM97" s="1130" t="n"/>
      <c r="AN97" s="1130" t="n"/>
      <c r="AO97" s="1130" t="n"/>
      <c r="AP97" s="1130" t="n"/>
      <c r="AQ97" s="1130" t="n"/>
      <c r="AR97" s="1130" t="n"/>
      <c r="AS97" s="1130" t="n"/>
      <c r="AT97" s="1130" t="n"/>
      <c r="AU97" s="1130" t="n"/>
      <c r="AV97" s="1130" t="n"/>
      <c r="AW97" s="1130" t="n"/>
      <c r="AX97" s="1130" t="n"/>
      <c r="AY97" s="1166" t="n"/>
    </row>
    <row r="98">
      <c r="A98" s="1287" t="inlineStr">
        <is>
          <t>available at: https://captainslog.gr/wp-content/uploads/2020/12/Sulphite-Lye-Cafn.pdf;</t>
        </is>
      </c>
      <c r="B98" s="1126" t="n"/>
      <c r="C98" s="1126" t="n"/>
      <c r="D98" s="1126" t="n"/>
      <c r="E98" s="1126" t="n"/>
      <c r="F98" s="1126" t="n"/>
      <c r="G98" s="1126" t="n"/>
      <c r="H98" s="1126" t="n"/>
      <c r="I98" s="1126" t="n"/>
      <c r="J98" s="1126" t="n"/>
      <c r="K98" s="1126" t="n"/>
      <c r="L98" s="1126" t="n"/>
      <c r="M98" s="1126" t="n"/>
      <c r="N98" s="1126" t="n"/>
      <c r="O98" s="1126" t="n"/>
      <c r="P98" s="1126" t="n"/>
      <c r="Q98" s="1126" t="n"/>
      <c r="R98" s="1126" t="n"/>
      <c r="S98" s="1126" t="n"/>
      <c r="T98" s="1126" t="n"/>
      <c r="U98" s="1126" t="n"/>
      <c r="V98" s="1126" t="n"/>
      <c r="W98" s="1126" t="n"/>
      <c r="X98" s="1126" t="n"/>
      <c r="Y98" s="1126" t="n"/>
      <c r="Z98" s="1126" t="n"/>
      <c r="AA98" s="1126" t="n"/>
      <c r="AB98" s="1126" t="n"/>
      <c r="AC98" s="1126" t="n"/>
      <c r="AD98" s="1126" t="n"/>
      <c r="AE98" s="1126" t="n"/>
      <c r="AF98" s="1126" t="n"/>
      <c r="AG98" s="1126" t="n"/>
      <c r="AH98" s="1126" t="n"/>
      <c r="AI98" s="1126" t="n"/>
      <c r="AJ98" s="1126" t="n"/>
      <c r="AK98" s="1126" t="n"/>
      <c r="AL98" s="1126" t="n"/>
      <c r="AM98" s="1126" t="n"/>
      <c r="AN98" s="1126" t="n"/>
      <c r="AO98" s="1126" t="n"/>
      <c r="AP98" s="1126" t="n"/>
      <c r="AQ98" s="1126" t="n"/>
      <c r="AR98" s="1126" t="n"/>
      <c r="AS98" s="1126" t="n"/>
      <c r="AT98" s="1126" t="n"/>
      <c r="AU98" s="1126" t="n"/>
      <c r="AV98" s="1126" t="n"/>
      <c r="AW98" s="1126" t="n"/>
      <c r="AX98" s="1126" t="n"/>
      <c r="AY98" s="1168" t="n"/>
    </row>
    <row r="99">
      <c r="A99" s="1286" t="inlineStr">
        <is>
          <t>- p. Typical NCV of Turpentine,</t>
        </is>
      </c>
      <c r="B99" s="1130" t="n"/>
      <c r="C99" s="1130" t="n"/>
      <c r="D99" s="1130" t="n"/>
      <c r="E99" s="1130" t="n"/>
      <c r="F99" s="1130" t="n"/>
      <c r="G99" s="1130" t="n"/>
      <c r="H99" s="1130" t="n"/>
      <c r="I99" s="1130" t="n"/>
      <c r="J99" s="1130" t="n"/>
      <c r="K99" s="1130" t="n"/>
      <c r="L99" s="1130" t="n"/>
      <c r="M99" s="1130" t="n"/>
      <c r="N99" s="1130" t="n"/>
      <c r="O99" s="1130" t="n"/>
      <c r="P99" s="1130" t="n"/>
      <c r="Q99" s="1130" t="n"/>
      <c r="R99" s="1130" t="n"/>
      <c r="S99" s="1130" t="n"/>
      <c r="T99" s="1130" t="n"/>
      <c r="U99" s="1130" t="n"/>
      <c r="V99" s="1130" t="n"/>
      <c r="W99" s="1130" t="n"/>
      <c r="X99" s="1130" t="n"/>
      <c r="Y99" s="1130" t="n"/>
      <c r="Z99" s="1130" t="n"/>
      <c r="AA99" s="1130" t="n"/>
      <c r="AB99" s="1130" t="n"/>
      <c r="AC99" s="1130" t="n"/>
      <c r="AD99" s="1130" t="n"/>
      <c r="AE99" s="1130" t="n"/>
      <c r="AF99" s="1130" t="n"/>
      <c r="AG99" s="1130" t="n"/>
      <c r="AH99" s="1130" t="n"/>
      <c r="AI99" s="1130" t="n"/>
      <c r="AJ99" s="1130" t="n"/>
      <c r="AK99" s="1130" t="n"/>
      <c r="AL99" s="1130" t="n"/>
      <c r="AM99" s="1130" t="n"/>
      <c r="AN99" s="1130" t="n"/>
      <c r="AO99" s="1130" t="n"/>
      <c r="AP99" s="1130" t="n"/>
      <c r="AQ99" s="1130" t="n"/>
      <c r="AR99" s="1130" t="n"/>
      <c r="AS99" s="1130" t="n"/>
      <c r="AT99" s="1130" t="n"/>
      <c r="AU99" s="1130" t="n"/>
      <c r="AV99" s="1130" t="n"/>
      <c r="AW99" s="1130" t="n"/>
      <c r="AX99" s="1130" t="n"/>
      <c r="AY99" s="1166" t="n"/>
    </row>
    <row r="100">
      <c r="A100" s="1287" t="inlineStr">
        <is>
          <t>available at: https://iopscience.iop.org/article/10.1088/1757-899X/912/4/042075;</t>
        </is>
      </c>
      <c r="B100" s="1126" t="n"/>
      <c r="C100" s="1126" t="n"/>
      <c r="D100" s="1126" t="n"/>
      <c r="E100" s="1126" t="n"/>
      <c r="F100" s="1126" t="n"/>
      <c r="G100" s="1126" t="n"/>
      <c r="H100" s="1126" t="n"/>
      <c r="I100" s="1126" t="n"/>
      <c r="J100" s="1126" t="n"/>
      <c r="K100" s="1126" t="n"/>
      <c r="L100" s="1126" t="n"/>
      <c r="M100" s="1126" t="n"/>
      <c r="N100" s="1126" t="n"/>
      <c r="O100" s="1126" t="n"/>
      <c r="P100" s="1126" t="n"/>
      <c r="Q100" s="1126" t="n"/>
      <c r="R100" s="1126" t="n"/>
      <c r="S100" s="1126" t="n"/>
      <c r="T100" s="1126" t="n"/>
      <c r="U100" s="1126" t="n"/>
      <c r="V100" s="1126" t="n"/>
      <c r="W100" s="1126" t="n"/>
      <c r="X100" s="1126" t="n"/>
      <c r="Y100" s="1126" t="n"/>
      <c r="Z100" s="1126" t="n"/>
      <c r="AA100" s="1126" t="n"/>
      <c r="AB100" s="1126" t="n"/>
      <c r="AC100" s="1126" t="n"/>
      <c r="AD100" s="1126" t="n"/>
      <c r="AE100" s="1126" t="n"/>
      <c r="AF100" s="1126" t="n"/>
      <c r="AG100" s="1126" t="n"/>
      <c r="AH100" s="1126" t="n"/>
      <c r="AI100" s="1126" t="n"/>
      <c r="AJ100" s="1126" t="n"/>
      <c r="AK100" s="1126" t="n"/>
      <c r="AL100" s="1126" t="n"/>
      <c r="AM100" s="1126" t="n"/>
      <c r="AN100" s="1126" t="n"/>
      <c r="AO100" s="1126" t="n"/>
      <c r="AP100" s="1126" t="n"/>
      <c r="AQ100" s="1126" t="n"/>
      <c r="AR100" s="1126" t="n"/>
      <c r="AS100" s="1126" t="n"/>
      <c r="AT100" s="1126" t="n"/>
      <c r="AU100" s="1126" t="n"/>
      <c r="AV100" s="1126" t="n"/>
      <c r="AW100" s="1126" t="n"/>
      <c r="AX100" s="1126" t="n"/>
      <c r="AY100" s="1168" t="n"/>
    </row>
    <row r="101">
      <c r="A101" s="1286" t="inlineStr">
        <is>
          <t>- q. Typical NCV of Vegetable oils,</t>
        </is>
      </c>
      <c r="B101" s="1130" t="n"/>
      <c r="C101" s="1130" t="n"/>
      <c r="D101" s="1130" t="n"/>
      <c r="E101" s="1130" t="n"/>
      <c r="F101" s="1130" t="n"/>
      <c r="G101" s="1130" t="n"/>
      <c r="H101" s="1130" t="n"/>
      <c r="I101" s="1130" t="n"/>
      <c r="J101" s="1130" t="n"/>
      <c r="K101" s="1130" t="n"/>
      <c r="L101" s="1130" t="n"/>
      <c r="M101" s="1130" t="n"/>
      <c r="N101" s="1130" t="n"/>
      <c r="O101" s="1130" t="n"/>
      <c r="P101" s="1130" t="n"/>
      <c r="Q101" s="1130" t="n"/>
      <c r="R101" s="1130" t="n"/>
      <c r="S101" s="1130" t="n"/>
      <c r="T101" s="1130" t="n"/>
      <c r="U101" s="1130" t="n"/>
      <c r="V101" s="1130" t="n"/>
      <c r="W101" s="1130" t="n"/>
      <c r="X101" s="1130" t="n"/>
      <c r="Y101" s="1130" t="n"/>
      <c r="Z101" s="1130" t="n"/>
      <c r="AA101" s="1130" t="n"/>
      <c r="AB101" s="1130" t="n"/>
      <c r="AC101" s="1130" t="n"/>
      <c r="AD101" s="1130" t="n"/>
      <c r="AE101" s="1130" t="n"/>
      <c r="AF101" s="1130" t="n"/>
      <c r="AG101" s="1130" t="n"/>
      <c r="AH101" s="1130" t="n"/>
      <c r="AI101" s="1130" t="n"/>
      <c r="AJ101" s="1130" t="n"/>
      <c r="AK101" s="1130" t="n"/>
      <c r="AL101" s="1130" t="n"/>
      <c r="AM101" s="1130" t="n"/>
      <c r="AN101" s="1130" t="n"/>
      <c r="AO101" s="1130" t="n"/>
      <c r="AP101" s="1130" t="n"/>
      <c r="AQ101" s="1130" t="n"/>
      <c r="AR101" s="1130" t="n"/>
      <c r="AS101" s="1130" t="n"/>
      <c r="AT101" s="1130" t="n"/>
      <c r="AU101" s="1130" t="n"/>
      <c r="AV101" s="1130" t="n"/>
      <c r="AW101" s="1130" t="n"/>
      <c r="AX101" s="1130" t="n"/>
      <c r="AY101" s="1166" t="n"/>
    </row>
    <row r="102">
      <c r="A102" s="1287" t="inlineStr">
        <is>
          <t>available at: https://www.engineeringtoolbox.com/fuels-higher-calorific-values-d_169.html;</t>
        </is>
      </c>
      <c r="B102" s="1126" t="n"/>
      <c r="C102" s="1126" t="n"/>
      <c r="D102" s="1126" t="n"/>
      <c r="E102" s="1126" t="n"/>
      <c r="F102" s="1126" t="n"/>
      <c r="G102" s="1126" t="n"/>
      <c r="H102" s="1126" t="n"/>
      <c r="I102" s="1126" t="n"/>
      <c r="J102" s="1126" t="n"/>
      <c r="K102" s="1126" t="n"/>
      <c r="L102" s="1126" t="n"/>
      <c r="M102" s="1126" t="n"/>
      <c r="N102" s="1126" t="n"/>
      <c r="O102" s="1126" t="n"/>
      <c r="P102" s="1126" t="n"/>
      <c r="Q102" s="1126" t="n"/>
      <c r="R102" s="1126" t="n"/>
      <c r="S102" s="1126" t="n"/>
      <c r="T102" s="1126" t="n"/>
      <c r="U102" s="1126" t="n"/>
      <c r="V102" s="1126" t="n"/>
      <c r="W102" s="1126" t="n"/>
      <c r="X102" s="1126" t="n"/>
      <c r="Y102" s="1126" t="n"/>
      <c r="Z102" s="1126" t="n"/>
      <c r="AA102" s="1126" t="n"/>
      <c r="AB102" s="1126" t="n"/>
      <c r="AC102" s="1126" t="n"/>
      <c r="AD102" s="1126" t="n"/>
      <c r="AE102" s="1126" t="n"/>
      <c r="AF102" s="1126" t="n"/>
      <c r="AG102" s="1126" t="n"/>
      <c r="AH102" s="1126" t="n"/>
      <c r="AI102" s="1126" t="n"/>
      <c r="AJ102" s="1126" t="n"/>
      <c r="AK102" s="1126" t="n"/>
      <c r="AL102" s="1126" t="n"/>
      <c r="AM102" s="1126" t="n"/>
      <c r="AN102" s="1126" t="n"/>
      <c r="AO102" s="1126" t="n"/>
      <c r="AP102" s="1126" t="n"/>
      <c r="AQ102" s="1126" t="n"/>
      <c r="AR102" s="1126" t="n"/>
      <c r="AS102" s="1126" t="n"/>
      <c r="AT102" s="1126" t="n"/>
      <c r="AU102" s="1126" t="n"/>
      <c r="AV102" s="1126" t="n"/>
      <c r="AW102" s="1126" t="n"/>
      <c r="AX102" s="1126" t="n"/>
      <c r="AY102" s="1168" t="n"/>
    </row>
    <row r="103">
      <c r="A103" s="1286" t="inlineStr">
        <is>
          <t>- r. Typical Density pf Waste oils,</t>
        </is>
      </c>
      <c r="B103" s="1130" t="n"/>
      <c r="C103" s="1130" t="n"/>
      <c r="D103" s="1130" t="n"/>
      <c r="E103" s="1130" t="n"/>
      <c r="F103" s="1130" t="n"/>
      <c r="G103" s="1130" t="n"/>
      <c r="H103" s="1130" t="n"/>
      <c r="I103" s="1130" t="n"/>
      <c r="J103" s="1130" t="n"/>
      <c r="K103" s="1130" t="n"/>
      <c r="L103" s="1130" t="n"/>
      <c r="M103" s="1130" t="n"/>
      <c r="N103" s="1130" t="n"/>
      <c r="O103" s="1130" t="n"/>
      <c r="P103" s="1130" t="n"/>
      <c r="Q103" s="1130" t="n"/>
      <c r="R103" s="1130" t="n"/>
      <c r="S103" s="1130" t="n"/>
      <c r="T103" s="1130" t="n"/>
      <c r="U103" s="1130" t="n"/>
      <c r="V103" s="1130" t="n"/>
      <c r="W103" s="1130" t="n"/>
      <c r="X103" s="1130" t="n"/>
      <c r="Y103" s="1130" t="n"/>
      <c r="Z103" s="1130" t="n"/>
      <c r="AA103" s="1130" t="n"/>
      <c r="AB103" s="1130" t="n"/>
      <c r="AC103" s="1130" t="n"/>
      <c r="AD103" s="1130" t="n"/>
      <c r="AE103" s="1130" t="n"/>
      <c r="AF103" s="1130" t="n"/>
      <c r="AG103" s="1130" t="n"/>
      <c r="AH103" s="1130" t="n"/>
      <c r="AI103" s="1130" t="n"/>
      <c r="AJ103" s="1130" t="n"/>
      <c r="AK103" s="1130" t="n"/>
      <c r="AL103" s="1130" t="n"/>
      <c r="AM103" s="1130" t="n"/>
      <c r="AN103" s="1130" t="n"/>
      <c r="AO103" s="1130" t="n"/>
      <c r="AP103" s="1130" t="n"/>
      <c r="AQ103" s="1130" t="n"/>
      <c r="AR103" s="1130" t="n"/>
      <c r="AS103" s="1130" t="n"/>
      <c r="AT103" s="1130" t="n"/>
      <c r="AU103" s="1130" t="n"/>
      <c r="AV103" s="1130" t="n"/>
      <c r="AW103" s="1130" t="n"/>
      <c r="AX103" s="1130" t="n"/>
      <c r="AY103" s="1166" t="n"/>
    </row>
    <row r="104">
      <c r="A104" s="1287" t="inlineStr">
        <is>
          <t>available at: https://ehs.cranesville.com/msds.pdfs/MSDS(U003).pdf;</t>
        </is>
      </c>
      <c r="B104" s="1126" t="n"/>
      <c r="C104" s="1126" t="n"/>
      <c r="D104" s="1126" t="n"/>
      <c r="E104" s="1126" t="n"/>
      <c r="F104" s="1126" t="n"/>
      <c r="G104" s="1126" t="n"/>
      <c r="H104" s="1126" t="n"/>
      <c r="I104" s="1126" t="n"/>
      <c r="J104" s="1126" t="n"/>
      <c r="K104" s="1126" t="n"/>
      <c r="L104" s="1126" t="n"/>
      <c r="M104" s="1126" t="n"/>
      <c r="N104" s="1126" t="n"/>
      <c r="O104" s="1126" t="n"/>
      <c r="P104" s="1126" t="n"/>
      <c r="Q104" s="1126" t="n"/>
      <c r="R104" s="1126" t="n"/>
      <c r="S104" s="1126" t="n"/>
      <c r="T104" s="1126" t="n"/>
      <c r="U104" s="1126" t="n"/>
      <c r="V104" s="1126" t="n"/>
      <c r="W104" s="1126" t="n"/>
      <c r="X104" s="1126" t="n"/>
      <c r="Y104" s="1126" t="n"/>
      <c r="Z104" s="1126" t="n"/>
      <c r="AA104" s="1126" t="n"/>
      <c r="AB104" s="1126" t="n"/>
      <c r="AC104" s="1126" t="n"/>
      <c r="AD104" s="1126" t="n"/>
      <c r="AE104" s="1126" t="n"/>
      <c r="AF104" s="1126" t="n"/>
      <c r="AG104" s="1126" t="n"/>
      <c r="AH104" s="1126" t="n"/>
      <c r="AI104" s="1126" t="n"/>
      <c r="AJ104" s="1126" t="n"/>
      <c r="AK104" s="1126" t="n"/>
      <c r="AL104" s="1126" t="n"/>
      <c r="AM104" s="1126" t="n"/>
      <c r="AN104" s="1126" t="n"/>
      <c r="AO104" s="1126" t="n"/>
      <c r="AP104" s="1126" t="n"/>
      <c r="AQ104" s="1126" t="n"/>
      <c r="AR104" s="1126" t="n"/>
      <c r="AS104" s="1126" t="n"/>
      <c r="AT104" s="1126" t="n"/>
      <c r="AU104" s="1126" t="n"/>
      <c r="AV104" s="1126" t="n"/>
      <c r="AW104" s="1126" t="n"/>
      <c r="AX104" s="1126" t="n"/>
      <c r="AY104" s="1168" t="n"/>
    </row>
    <row r="105">
      <c r="A105" s="1286" t="inlineStr">
        <is>
          <t>- s. Typical NCV of Waste water treatment biogas,</t>
        </is>
      </c>
      <c r="B105" s="1130" t="n"/>
      <c r="C105" s="1130" t="n"/>
      <c r="D105" s="1130" t="n"/>
      <c r="E105" s="1130" t="n"/>
      <c r="F105" s="1130" t="n"/>
      <c r="G105" s="1130" t="n"/>
      <c r="H105" s="1130" t="n"/>
      <c r="I105" s="1130" t="n"/>
      <c r="J105" s="1130" t="n"/>
      <c r="K105" s="1130" t="n"/>
      <c r="L105" s="1130" t="n"/>
      <c r="M105" s="1130" t="n"/>
      <c r="N105" s="1130" t="n"/>
      <c r="O105" s="1130" t="n"/>
      <c r="P105" s="1130" t="n"/>
      <c r="Q105" s="1130" t="n"/>
      <c r="R105" s="1130" t="n"/>
      <c r="S105" s="1130" t="n"/>
      <c r="T105" s="1130" t="n"/>
      <c r="U105" s="1130" t="n"/>
      <c r="V105" s="1130" t="n"/>
      <c r="W105" s="1130" t="n"/>
      <c r="X105" s="1130" t="n"/>
      <c r="Y105" s="1130" t="n"/>
      <c r="Z105" s="1130" t="n"/>
      <c r="AA105" s="1130" t="n"/>
      <c r="AB105" s="1130" t="n"/>
      <c r="AC105" s="1130" t="n"/>
      <c r="AD105" s="1130" t="n"/>
      <c r="AE105" s="1130" t="n"/>
      <c r="AF105" s="1130" t="n"/>
      <c r="AG105" s="1130" t="n"/>
      <c r="AH105" s="1130" t="n"/>
      <c r="AI105" s="1130" t="n"/>
      <c r="AJ105" s="1130" t="n"/>
      <c r="AK105" s="1130" t="n"/>
      <c r="AL105" s="1130" t="n"/>
      <c r="AM105" s="1130" t="n"/>
      <c r="AN105" s="1130" t="n"/>
      <c r="AO105" s="1130" t="n"/>
      <c r="AP105" s="1130" t="n"/>
      <c r="AQ105" s="1130" t="n"/>
      <c r="AR105" s="1130" t="n"/>
      <c r="AS105" s="1130" t="n"/>
      <c r="AT105" s="1130" t="n"/>
      <c r="AU105" s="1130" t="n"/>
      <c r="AV105" s="1130" t="n"/>
      <c r="AW105" s="1130" t="n"/>
      <c r="AX105" s="1130" t="n"/>
      <c r="AY105" s="1166" t="n"/>
    </row>
    <row r="106">
      <c r="A106" s="1287" t="inlineStr">
        <is>
          <t>available at: https://www.mdpi.com/2673-5628/5/1/6;</t>
        </is>
      </c>
      <c r="B106" s="1126" t="n"/>
      <c r="C106" s="1126" t="n"/>
      <c r="D106" s="1126" t="n"/>
      <c r="E106" s="1126" t="n"/>
      <c r="F106" s="1126" t="n"/>
      <c r="G106" s="1126" t="n"/>
      <c r="H106" s="1126" t="n"/>
      <c r="I106" s="1126" t="n"/>
      <c r="J106" s="1126" t="n"/>
      <c r="K106" s="1126" t="n"/>
      <c r="L106" s="1126" t="n"/>
      <c r="M106" s="1126" t="n"/>
      <c r="N106" s="1126" t="n"/>
      <c r="O106" s="1126" t="n"/>
      <c r="P106" s="1126" t="n"/>
      <c r="Q106" s="1126" t="n"/>
      <c r="R106" s="1126" t="n"/>
      <c r="S106" s="1126" t="n"/>
      <c r="T106" s="1126" t="n"/>
      <c r="U106" s="1126" t="n"/>
      <c r="V106" s="1126" t="n"/>
      <c r="W106" s="1126" t="n"/>
      <c r="X106" s="1126" t="n"/>
      <c r="Y106" s="1126" t="n"/>
      <c r="Z106" s="1126" t="n"/>
      <c r="AA106" s="1126" t="n"/>
      <c r="AB106" s="1126" t="n"/>
      <c r="AC106" s="1126" t="n"/>
      <c r="AD106" s="1126" t="n"/>
      <c r="AE106" s="1126" t="n"/>
      <c r="AF106" s="1126" t="n"/>
      <c r="AG106" s="1126" t="n"/>
      <c r="AH106" s="1126" t="n"/>
      <c r="AI106" s="1126" t="n"/>
      <c r="AJ106" s="1126" t="n"/>
      <c r="AK106" s="1126" t="n"/>
      <c r="AL106" s="1126" t="n"/>
      <c r="AM106" s="1126" t="n"/>
      <c r="AN106" s="1126" t="n"/>
      <c r="AO106" s="1126" t="n"/>
      <c r="AP106" s="1126" t="n"/>
      <c r="AQ106" s="1126" t="n"/>
      <c r="AR106" s="1126" t="n"/>
      <c r="AS106" s="1126" t="n"/>
      <c r="AT106" s="1126" t="n"/>
      <c r="AU106" s="1126" t="n"/>
      <c r="AV106" s="1126" t="n"/>
      <c r="AW106" s="1126" t="n"/>
      <c r="AX106" s="1126" t="n"/>
      <c r="AY106" s="1168" t="n"/>
    </row>
    <row r="107">
      <c r="A107" s="1294" t="inlineStr">
        <is>
          <t>- t. Typical Density of White Spirit &amp; SBP,</t>
        </is>
      </c>
      <c r="AY107" s="287" t="n"/>
    </row>
    <row r="108" ht="15" customHeight="1" thickBot="1">
      <c r="A108" s="1295" t="inlineStr">
        <is>
          <t>available at: https://www.shell.com/business-customers/chemicals/our-products/solvents-hydrocarbon/special-boiling-point-solvents/sbp-140-165.html.</t>
        </is>
      </c>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c r="AA108" s="12" t="n"/>
      <c r="AB108" s="12" t="n"/>
      <c r="AC108" s="12" t="n"/>
      <c r="AD108" s="12" t="n"/>
      <c r="AE108" s="12" t="n"/>
      <c r="AF108" s="12" t="n"/>
      <c r="AG108" s="12" t="n"/>
      <c r="AH108" s="12" t="n"/>
      <c r="AI108" s="12" t="n"/>
      <c r="AJ108" s="12" t="n"/>
      <c r="AK108" s="12" t="n"/>
      <c r="AL108" s="12" t="n"/>
      <c r="AM108" s="12" t="n"/>
      <c r="AN108" s="12" t="n"/>
      <c r="AO108" s="12" t="n"/>
      <c r="AP108" s="12" t="n"/>
      <c r="AQ108" s="12" t="n"/>
      <c r="AR108" s="12" t="n"/>
      <c r="AS108" s="12" t="n"/>
      <c r="AT108" s="12" t="n"/>
      <c r="AU108" s="12" t="n"/>
      <c r="AV108" s="12" t="n"/>
      <c r="AW108" s="12" t="n"/>
      <c r="AX108" s="12" t="n"/>
      <c r="AY108" s="1234" t="n"/>
    </row>
  </sheetData>
  <sheetProtection selectLockedCells="0" selectUnlockedCells="0" algorithmName="SHA-512" sheet="1" objects="1" insertRows="0" insertHyperlinks="1" autoFilter="1" scenarios="1" formatColumns="0" deleteColumns="1" insertColumns="1" pivotTables="1" deleteRows="1" formatCells="1" saltValue="HozNlpa65d8KXueSRmErYQ==" formatRows="0" sort="1" spinCount="100000" hashValue="BVa9LFyYtXd53njOaz/jMRbJu6IuptMl1mFZBhs7/MJmF0rCMe5TtEW/WHvLaLK4ovYBJoBM/pRtHSPoWycrqQ=="/>
  <mergeCells count="46">
    <mergeCell ref="A73:AY73"/>
    <mergeCell ref="A107:AY107"/>
    <mergeCell ref="A82:AY82"/>
    <mergeCell ref="A98:AY98"/>
    <mergeCell ref="A103:AY103"/>
    <mergeCell ref="A94:AY94"/>
    <mergeCell ref="A70:AY70"/>
    <mergeCell ref="A79:AY79"/>
    <mergeCell ref="A88:AY88"/>
    <mergeCell ref="A78:AY78"/>
    <mergeCell ref="A69:AY69"/>
    <mergeCell ref="A87:AY87"/>
    <mergeCell ref="A65:AY65"/>
    <mergeCell ref="A99:AY99"/>
    <mergeCell ref="A90:AY90"/>
    <mergeCell ref="A108:AY108"/>
    <mergeCell ref="A66:AY66"/>
    <mergeCell ref="A80:AY80"/>
    <mergeCell ref="A75:AY75"/>
    <mergeCell ref="A89:AY89"/>
    <mergeCell ref="A105:AY105"/>
    <mergeCell ref="A74:AY74"/>
    <mergeCell ref="A101:AY101"/>
    <mergeCell ref="A86:AY86"/>
    <mergeCell ref="A104:AY104"/>
    <mergeCell ref="A95:AY95"/>
    <mergeCell ref="A71:AY71"/>
    <mergeCell ref="A85:AY85"/>
    <mergeCell ref="A76:AY76"/>
    <mergeCell ref="A106:AY106"/>
    <mergeCell ref="A97:AY97"/>
    <mergeCell ref="A100:AY100"/>
    <mergeCell ref="A62:AY62"/>
    <mergeCell ref="A96:AY96"/>
    <mergeCell ref="A91:AY91"/>
    <mergeCell ref="A72:AY72"/>
    <mergeCell ref="A81:AY81"/>
    <mergeCell ref="A63:AY63"/>
    <mergeCell ref="A93:AY93"/>
    <mergeCell ref="A68:AY68"/>
    <mergeCell ref="A102:AY102"/>
    <mergeCell ref="A67:AY67"/>
    <mergeCell ref="A83:AY83"/>
    <mergeCell ref="A92:AY92"/>
    <mergeCell ref="A77:AY77"/>
    <mergeCell ref="A64:AY64"/>
  </mergeCells>
  <conditionalFormatting sqref="A52:A65">
    <cfRule type="expression" priority="4" dxfId="0">
      <formula>OR($B$8="Liquid", $B$8="Gas")</formula>
    </cfRule>
  </conditionalFormatting>
  <conditionalFormatting sqref="B52:F61">
    <cfRule type="expression" priority="1" dxfId="0">
      <formula>OR($B$8="Liquid", $B$8="Gas")</formula>
    </cfRule>
  </conditionalFormatting>
  <dataValidations count="10">
    <dataValidation sqref="C2:C61 D2:D5 D7:D30 D33:D38 D40:D61 E2:E10 E12:E61" showDropDown="0" showInputMessage="1" showErrorMessage="1" allowBlank="1" type="decimal" operator="equal">
      <formula1>C2</formula1>
    </dataValidation>
    <dataValidation sqref="D6" showDropDown="0" showInputMessage="1" showErrorMessage="1" allowBlank="1" prompt="Typical Density values range from 1,01 to 1,06. The typical value in the table is the average of this range" type="decimal" operator="equal">
      <formula1>D6</formula1>
    </dataValidation>
    <dataValidation sqref="E11" showDropDown="0" showInputMessage="1" showErrorMessage="1" allowBlank="1" prompt="Typical Density values range from 0,45 to 0,50. The typical value in the table is the average of this range" type="decimal" operator="equal">
      <formula1>E11</formula1>
    </dataValidation>
    <dataValidation sqref="D39" showDropDown="0" showInputMessage="1" showErrorMessage="1" allowBlank="1" prompt="Typical Density values range from 0,70 to 0,95. The typical value in the table is the average of this range" type="decimal" operator="equal">
      <formula1>D39</formula1>
    </dataValidation>
    <dataValidation sqref="B2:B61" showDropDown="0" showInputMessage="1" showErrorMessage="1" allowBlank="1" type="list">
      <formula1>enum_ListStateOfMatter</formula1>
    </dataValidation>
    <dataValidation sqref="F2:F61" showDropDown="0" showInputMessage="1" showErrorMessage="1" allowBlank="1" type="list">
      <formula1>enum_ListRenewabilityState</formula1>
    </dataValidation>
    <dataValidation sqref="A13" showDropDown="0" showInputMessage="1" showErrorMessage="1" allowBlank="1" prompt="Distillates: distillate oil, distllate fuel oil No.1, distllate fuel No.2 and distllate fuel No.4"/>
    <dataValidation sqref="A9" showDropDown="0" showInputMessage="1" showErrorMessage="1" allowBlank="1" prompt="Isomers: isobutane and n-butane"/>
    <dataValidation sqref="D31" showDropDown="0" showInputMessage="1" showErrorMessage="1" allowBlank="1" prompt="Typical Density values range from 0,90 to 1,00. The typical value in the table is the average of this range" type="decimal" operator="equal">
      <formula1>D31</formula1>
    </dataValidation>
    <dataValidation sqref="D32" showDropDown="0" showInputMessage="1" showErrorMessage="1" allowBlank="1" prompt="Typical Density values range from 1,00 to 1,26. The typical value in the table is the average of this range" type="decimal" operator="equal">
      <formula1>D32</formula1>
    </dataValidation>
  </dataValidations>
  <hyperlinks>
    <hyperlink xmlns:r="http://schemas.openxmlformats.org/officeDocument/2006/relationships" ref="A64" display="Available at: https://cdn.cdp.net/cdp-production/cms/guidance_docs/pdfs/000/000/477/original/CDP-Conversion-of-fuel-data-to-MWh.pdf?1479755175." r:id="rId1"/>
    <hyperlink xmlns:r="http://schemas.openxmlformats.org/officeDocument/2006/relationships" ref="A67" display="available at: https://www.engineeringtoolbox.com/gasoline-density-specific-heat-dynamic-kinematic-viscosity-thermal-conductivity-vs-temperature-d_2224.html;" r:id="rId2"/>
    <hyperlink xmlns:r="http://schemas.openxmlformats.org/officeDocument/2006/relationships" ref="A69" display="available at: https://atdmco.com/wiki-density-of-bitumen/;" r:id="rId3"/>
    <hyperlink xmlns:r="http://schemas.openxmlformats.org/officeDocument/2006/relationships" ref="A71" display="https://engineeringtoolbox.com/gas-density-d_158.html" r:id="rId4"/>
    <hyperlink xmlns:r="http://schemas.openxmlformats.org/officeDocument/2006/relationships" ref="A73" display="avalable at: https://www.energuide.be/en/questions-answers/what-is-the-calorific-value-of-gas/9655/;" r:id="rId5"/>
    <hyperlink xmlns:r="http://schemas.openxmlformats.org/officeDocument/2006/relationships" ref="A75" display="available at: http://cyyenergy.com/en/Products/info_itemid_138.html;" r:id="rId6"/>
    <hyperlink xmlns:r="http://schemas.openxmlformats.org/officeDocument/2006/relationships" ref="A77" display="available at: https://op.europa.eu/en/publication-detail/-/publication/eaa047e8-644c-4149-bdcb-9dde79c64a12;" r:id="rId7"/>
    <hyperlink xmlns:r="http://schemas.openxmlformats.org/officeDocument/2006/relationships" ref="A78" display="https://www.bhel.com/sites/default/files/gas-properties-cog-1580716150.pdf" r:id="rId8"/>
    <hyperlink xmlns:r="http://schemas.openxmlformats.org/officeDocument/2006/relationships" ref="A80" display="available at: https://www.engineeringtoolbox.com/fuels-densities-specific-volumes-d_166.html;" r:id="rId9"/>
    <hyperlink xmlns:r="http://schemas.openxmlformats.org/officeDocument/2006/relationships" ref="A81" display="https://www.exxonmobil.com/en-bd/commercial-fuel/pds/gl-xx-jetfuel-series" r:id="rId10"/>
    <hyperlink xmlns:r="http://schemas.openxmlformats.org/officeDocument/2006/relationships" ref="A83" location=":~:text=Commission%20Implementing%20Regulation%20(EU)%202018,(Text%20with%20EEA%20relevance.)" display="https://eur-lex.europa.eu/eli/reg_impl/2018/2066/oj/eng#:~:text=Commission%20Implementing%20Regulation%20(EU)%202018,(Text%20with%20EEA%20relevance.)" r:id="rId11"/>
    <hyperlink xmlns:r="http://schemas.openxmlformats.org/officeDocument/2006/relationships" ref="A85" display="https://osf.io/s2qbt" r:id="rId12"/>
    <hyperlink xmlns:r="http://schemas.openxmlformats.org/officeDocument/2006/relationships" ref="A86" display="https://www.researchgate.net/figure/Density-and-viscosity-of-shale-oil-in-Lucaogou-Formation-Jimsar-Sag_tbl1_336793871" r:id="rId13"/>
    <hyperlink xmlns:r="http://schemas.openxmlformats.org/officeDocument/2006/relationships" ref="A88" display="https://archive.epa.gov/emergencies/content/fss/web/pdf/orimuls.pdf" r:id="rId14"/>
    <hyperlink xmlns:r="http://schemas.openxmlformats.org/officeDocument/2006/relationships" ref="A90" display="https://op.europa.eu/en/publication-detail/-/publication/eaa047e8-644c-4149-bdcb-9dde79c64a12" r:id="rId15"/>
    <hyperlink xmlns:r="http://schemas.openxmlformats.org/officeDocument/2006/relationships" ref="A92" display="https://www.engineeringtoolbox.com/propane-C3H8-density-specific-weight-temperature-pressure-d_2033.html?vA=15&amp;degree" r:id="rId16"/>
    <hyperlink xmlns:r="http://schemas.openxmlformats.org/officeDocument/2006/relationships" ref="A94" display="https://eippcb.jrc.ec.europa.eu/sites/default/files/2020-03/superseded_ref_bref-0203.pdf" r:id="rId17"/>
    <hyperlink xmlns:r="http://schemas.openxmlformats.org/officeDocument/2006/relationships" ref="A96" display="http://www.ipcc-nggip.iges.or.jp/efdb/find_ef_ft.php" r:id="rId18"/>
    <hyperlink xmlns:r="http://schemas.openxmlformats.org/officeDocument/2006/relationships" ref="A98" display="https://captainslog.gr/wp-content/uploads/2020/12/Sulphite-Lye-Cafn.pdf" r:id="rId19"/>
    <hyperlink xmlns:r="http://schemas.openxmlformats.org/officeDocument/2006/relationships" ref="A100" display="https://iopscience.iop.org/article/10.1088/1757-899X/912/4/042075" r:id="rId20"/>
    <hyperlink xmlns:r="http://schemas.openxmlformats.org/officeDocument/2006/relationships" ref="A102" display="https://www.engineeringtoolbox.com/fuels-higher-calorific-values-d_169.html" r:id="rId21"/>
    <hyperlink xmlns:r="http://schemas.openxmlformats.org/officeDocument/2006/relationships" ref="A104" display="https://ehs.cranesville.com/msds.pdfs/MSDS(U003).pdf" r:id="rId22"/>
    <hyperlink xmlns:r="http://schemas.openxmlformats.org/officeDocument/2006/relationships" ref="A106" display="https://www.mdpi.com/2673-5628/5/1/6;" r:id="rId23"/>
    <hyperlink xmlns:r="http://schemas.openxmlformats.org/officeDocument/2006/relationships" ref="A108" display="https://www.shell.com/business-customers/chemicals/our-products/solvents-hydrocarbon/special-boiling-point-solvents/sbp-140-165.html." r:id="rId24"/>
  </hyperlinks>
  <pageMargins left="0.7" right="0.7" top="0.75" bottom="0.75" header="0.3" footer="0.3"/>
</worksheet>
</file>

<file path=xl/worksheets/sheet9.xml><?xml version="1.0" encoding="utf-8"?>
<worksheet xmlns="http://schemas.openxmlformats.org/spreadsheetml/2006/main">
  <sheetPr codeName="Sheet8">
    <outlinePr summaryBelow="1" summaryRight="1"/>
    <pageSetUpPr/>
  </sheetPr>
  <dimension ref="A1:E22"/>
  <sheetViews>
    <sheetView workbookViewId="0">
      <selection activeCell="A1" sqref="A1:C1"/>
    </sheetView>
  </sheetViews>
  <sheetFormatPr baseColWidth="8" defaultRowHeight="14.4" outlineLevelCol="0"/>
  <cols>
    <col width="19.44140625" bestFit="1" customWidth="1" min="2" max="2"/>
    <col width="10.5546875" customWidth="1" min="3" max="3"/>
    <col width="43" customWidth="1" min="4" max="4"/>
    <col width="8.6640625" customWidth="1" style="10" min="5" max="37"/>
  </cols>
  <sheetData>
    <row r="1" ht="15.6" customFormat="1" customHeight="1" s="10" thickBot="1" thickTop="1">
      <c r="A1" s="1296" t="inlineStr">
        <is>
          <t>UNIT OF MEASUREMENT CONVERTER</t>
        </is>
      </c>
      <c r="B1" s="1297" t="n"/>
      <c r="C1" s="1298" t="n"/>
    </row>
    <row r="2" ht="15" customFormat="1" customHeight="1" s="10" thickTop="1">
      <c r="A2" s="19" t="n"/>
      <c r="B2" s="19" t="n"/>
      <c r="C2" s="19" t="n"/>
    </row>
    <row r="3" ht="15" customHeight="1" thickBot="1">
      <c r="A3" s="10" t="n"/>
      <c r="B3" s="10" t="n"/>
      <c r="C3" s="10" t="n"/>
      <c r="D3" s="10" t="n"/>
    </row>
    <row r="4" ht="15" customHeight="1" thickBot="1">
      <c r="A4" s="1114" t="inlineStr">
        <is>
          <t>Unit of measurement of Mass Converter</t>
        </is>
      </c>
      <c r="B4" s="142" t="n"/>
      <c r="C4" s="142" t="n"/>
      <c r="D4" s="142" t="n"/>
      <c r="E4" s="52" t="n"/>
    </row>
    <row r="5" ht="15" customHeight="1" thickBot="1">
      <c r="A5" s="45" t="inlineStr">
        <is>
          <t>From</t>
        </is>
      </c>
      <c r="B5" s="200" t="n"/>
      <c r="C5" s="46" t="inlineStr">
        <is>
          <t>to</t>
        </is>
      </c>
      <c r="D5" s="200" t="n"/>
    </row>
    <row r="6" ht="15" customHeight="1" thickBot="1">
      <c r="A6" s="10" t="n"/>
      <c r="B6" s="218" t="n"/>
      <c r="C6" s="10" t="n"/>
      <c r="D6" s="1299">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
      </c>
    </row>
    <row r="7" ht="15" customFormat="1" customHeight="1" s="10" thickBot="1"/>
    <row r="8" ht="15" customFormat="1" customHeight="1" s="10" thickBot="1">
      <c r="A8" s="1300" t="inlineStr">
        <is>
          <t>Unit of measurement of Volume Converter</t>
        </is>
      </c>
      <c r="B8" s="142" t="n"/>
      <c r="C8" s="142" t="n"/>
      <c r="D8" s="1211" t="n"/>
    </row>
    <row r="9" ht="15" customFormat="1" customHeight="1" s="10" thickBot="1">
      <c r="A9" s="45" t="inlineStr">
        <is>
          <t>From</t>
        </is>
      </c>
      <c r="B9" s="200" t="n"/>
      <c r="C9" s="46" t="inlineStr">
        <is>
          <t>to</t>
        </is>
      </c>
      <c r="D9" s="200" t="n"/>
    </row>
    <row r="10" ht="15" customFormat="1" customHeight="1" s="10" thickBot="1">
      <c r="B10" s="218" t="n"/>
      <c r="D10" s="24">
        <f>IF(OR(B9="",B10="",D9=""),"-", IF(AND(B9="m³ - cubic meters",D9="L - Liter"),B10*1000,
IF(AND(B9="m³ - cubic meters",D9="m³ - cubic meters"),B10*1,
IF(AND(B9="L - Liter",D9="m³ - cubic meters"),B10*0.001,
IF(AND(B9="L - Liter",D9="L - Liter"),B10*1,
"")))))</f>
        <v/>
      </c>
    </row>
    <row r="11" ht="15" customFormat="1" customHeight="1" s="10" thickBot="1">
      <c r="B11" s="25" t="n"/>
      <c r="D11" s="25" t="n"/>
    </row>
    <row r="12" ht="15" customFormat="1" customHeight="1" s="10" thickBot="1">
      <c r="A12" s="1300" t="inlineStr">
        <is>
          <t>Unit of measurement of Energy Consumption per Hour</t>
        </is>
      </c>
      <c r="B12" s="142" t="n"/>
      <c r="C12" s="142" t="n"/>
      <c r="D12" s="1211" t="n"/>
    </row>
    <row r="13" ht="15" customFormat="1" customHeight="1" s="10" thickBot="1">
      <c r="A13" s="45" t="inlineStr">
        <is>
          <t>From</t>
        </is>
      </c>
      <c r="B13" s="200" t="n"/>
      <c r="C13" s="46" t="inlineStr">
        <is>
          <t>to</t>
        </is>
      </c>
      <c r="D13" s="200" t="n"/>
    </row>
    <row r="14" ht="15" customFormat="1" customHeight="1" s="10" thickBot="1">
      <c r="B14" s="218" t="n"/>
      <c r="D14" s="1299">
        <f>IF(OR(B13="",B14="",D13=""),"-",
IF(AND(B13="MWh - Megawatt hours",D13="MWh - Megawatt hours"),B14*1,
IF(AND(B13="TJ - Terajoule",D13="TJ - Terajoule"),B14*1,
IF(AND(B13="TJ - Terajoule",D13="MWh - Megawatt hours"),B14*277.778,
IF(AND(B13="MWh - Megawatt hours",D13="MWh - Megawatt hours"),B14/277.778,
"")))))</f>
        <v/>
      </c>
    </row>
    <row r="15" customFormat="1" s="10"/>
    <row r="16" ht="15" customFormat="1" customHeight="1" s="10" thickBot="1">
      <c r="A16" s="1300" t="inlineStr">
        <is>
          <t>Unit of measurement of Density Converter</t>
        </is>
      </c>
      <c r="B16" s="142" t="n"/>
      <c r="C16" s="142" t="n"/>
      <c r="D16" s="1211" t="n"/>
    </row>
    <row r="17" ht="15" customFormat="1" customHeight="1" s="10" thickBot="1">
      <c r="A17" s="45" t="inlineStr">
        <is>
          <t>From</t>
        </is>
      </c>
      <c r="B17" s="200" t="n"/>
      <c r="C17" s="46" t="inlineStr">
        <is>
          <t>to</t>
        </is>
      </c>
      <c r="D17" s="200" t="n"/>
    </row>
    <row r="18" ht="15" customFormat="1" customHeight="1" s="10" thickBot="1">
      <c r="B18" s="218" t="n"/>
      <c r="D18" s="1299">
        <f>IF(OR(B17="",B16="",D17=""), "-", B18 * INDEX('Fuel Conversion Parameters'!L2:S9, MATCH(B17, 'Fuel Conversion Parameters'!K2:K9, 0), MATCH(D17, 'Fuel Conversion Parameters'!L1:S1, 0)))</f>
        <v/>
      </c>
    </row>
    <row r="19" ht="15" customFormat="1" customHeight="1" s="10" thickBot="1"/>
    <row r="20" ht="15" customFormat="1" customHeight="1" s="10" thickBot="1">
      <c r="A20" s="1300" t="inlineStr">
        <is>
          <t>Unit of measurement of NCV Converter</t>
        </is>
      </c>
      <c r="B20" s="142" t="n"/>
      <c r="C20" s="142" t="n"/>
      <c r="D20" s="1211" t="n"/>
    </row>
    <row r="21" ht="15" customFormat="1" customHeight="1" s="10" thickBot="1">
      <c r="A21" s="45" t="inlineStr">
        <is>
          <t>From</t>
        </is>
      </c>
      <c r="B21" s="200" t="n"/>
      <c r="C21" s="46" t="inlineStr">
        <is>
          <t>to</t>
        </is>
      </c>
      <c r="D21" s="200" t="n"/>
    </row>
    <row r="22" ht="15" customFormat="1" customHeight="1" s="10" thickBot="1">
      <c r="B22" s="218" t="n"/>
      <c r="D22" s="1301">
        <f>IF(OR(B21="",B22="",D21=""), "-", B22 * INDEX('Fuel Conversion Parameters'!V2:AK13, MATCH(B21, 'Fuel Conversion Parameters'!U2:U13, 0), MATCH(D21, 'Fuel Conversion Parameters'!V1:AK1, 0)))</f>
        <v/>
      </c>
    </row>
    <row r="23" customFormat="1" s="10"/>
    <row r="24" customFormat="1" s="10"/>
    <row r="25" customFormat="1" s="10"/>
    <row r="26" customFormat="1" s="10"/>
    <row r="27" customFormat="1" s="10"/>
    <row r="28" customFormat="1" s="10"/>
    <row r="29" customFormat="1" s="10"/>
    <row r="30" customFormat="1" s="10"/>
    <row r="31" customFormat="1" s="10"/>
    <row r="32" customFormat="1" s="10"/>
    <row r="33" customFormat="1" s="10"/>
    <row r="34" customFormat="1" s="10"/>
    <row r="35" customFormat="1" s="10"/>
    <row r="36" customFormat="1" s="10"/>
    <row r="37" customFormat="1" s="10"/>
    <row r="38" customFormat="1" s="10"/>
    <row r="39" customFormat="1" s="10"/>
    <row r="40" customFormat="1" s="10"/>
    <row r="41" customFormat="1" s="10"/>
    <row r="42" customFormat="1" s="10"/>
    <row r="43" customFormat="1" s="10"/>
    <row r="44" customFormat="1" s="10"/>
    <row r="45" customFormat="1" s="10"/>
    <row r="46" customFormat="1" s="10"/>
    <row r="47" customFormat="1" s="10"/>
    <row r="48" customFormat="1" s="10"/>
    <row r="49" customFormat="1" s="10"/>
    <row r="50" customFormat="1" s="10"/>
    <row r="51" customFormat="1" s="10"/>
    <row r="52" customFormat="1" s="10"/>
    <row r="53" customFormat="1" s="10"/>
    <row r="54" customFormat="1" s="10"/>
    <row r="55" customFormat="1" s="10"/>
    <row r="56" customFormat="1" s="10"/>
    <row r="57" customFormat="1" s="10"/>
    <row r="58" customFormat="1" s="10"/>
    <row r="59" customFormat="1" s="10"/>
    <row r="60" customFormat="1" s="10"/>
    <row r="61" customFormat="1" s="10"/>
    <row r="62" customFormat="1" s="10"/>
    <row r="63" customFormat="1" s="10"/>
    <row r="64" customFormat="1" s="10"/>
    <row r="65" customFormat="1" s="10"/>
    <row r="66" customFormat="1" s="10"/>
    <row r="67" customFormat="1" s="10"/>
    <row r="68" customFormat="1" s="10"/>
    <row r="69" customFormat="1" s="10"/>
    <row r="70" customFormat="1" s="10"/>
    <row r="71" customFormat="1" s="10"/>
    <row r="72" customFormat="1" s="10"/>
    <row r="73" customFormat="1" s="10"/>
    <row r="74" customFormat="1" s="10"/>
    <row r="75" customFormat="1" s="10"/>
    <row r="76" customFormat="1" s="10"/>
    <row r="77" customFormat="1" s="10"/>
    <row r="78" customFormat="1" s="10"/>
    <row r="79" customFormat="1" s="10"/>
    <row r="80" customFormat="1" s="10"/>
    <row r="81" customFormat="1" s="10"/>
    <row r="82" customFormat="1" s="10"/>
    <row r="83" customFormat="1" s="10"/>
    <row r="84" customFormat="1" s="10"/>
    <row r="85" customFormat="1" s="10"/>
    <row r="86" customFormat="1" s="10"/>
    <row r="87" customFormat="1" s="10"/>
    <row r="88" customFormat="1" s="10"/>
    <row r="89" customFormat="1" s="10"/>
    <row r="90" customFormat="1" s="10"/>
    <row r="91" customFormat="1" s="10"/>
    <row r="92" customFormat="1" s="10"/>
    <row r="93" customFormat="1" s="10"/>
    <row r="94" customFormat="1" s="10"/>
    <row r="95" customFormat="1" s="10"/>
    <row r="96" customFormat="1" s="10"/>
    <row r="97" customFormat="1" s="10"/>
    <row r="98" customFormat="1" s="10"/>
    <row r="99" customFormat="1" s="10"/>
    <row r="100" customFormat="1" s="10"/>
    <row r="101" customFormat="1" s="10"/>
    <row r="102" customFormat="1" s="10"/>
    <row r="103" customFormat="1" s="10"/>
    <row r="104" customFormat="1" s="10"/>
    <row r="105" customFormat="1" s="10"/>
    <row r="106" customFormat="1" s="10"/>
    <row r="107" customFormat="1" s="10"/>
    <row r="108" customFormat="1" s="10"/>
    <row r="109" customFormat="1" s="10"/>
    <row r="110" customFormat="1" s="10"/>
    <row r="111" customFormat="1" s="10"/>
    <row r="112" customFormat="1" s="10"/>
    <row r="113" customFormat="1" s="10"/>
    <row r="114" customFormat="1" s="10"/>
    <row r="115" customFormat="1" s="10"/>
    <row r="116" customFormat="1" s="10"/>
    <row r="117" customFormat="1" s="10"/>
    <row r="118" customFormat="1" s="10"/>
    <row r="119" customFormat="1" s="10"/>
    <row r="120" customFormat="1" s="10"/>
    <row r="121" customFormat="1" s="10"/>
    <row r="122" customFormat="1" s="10"/>
    <row r="123" customFormat="1" s="10"/>
    <row r="124" customFormat="1" s="10"/>
    <row r="125" customFormat="1" s="10"/>
    <row r="126" customFormat="1" s="10"/>
    <row r="127" customFormat="1" s="10"/>
    <row r="128" customFormat="1" s="10"/>
    <row r="129" customFormat="1" s="10"/>
    <row r="130" customFormat="1" s="10"/>
    <row r="131" customFormat="1" s="10"/>
    <row r="132" customFormat="1" s="10"/>
    <row r="133" customFormat="1" s="10"/>
    <row r="134" customFormat="1" s="10"/>
    <row r="135" customFormat="1" s="10"/>
    <row r="136" customFormat="1" s="10"/>
    <row r="137" customFormat="1" s="10"/>
    <row r="138" customFormat="1" s="10"/>
  </sheetData>
  <sheetProtection selectLockedCells="0" selectUnlockedCells="0" algorithmName="SHA-512" sheet="1" objects="1" insertRows="1" insertHyperlinks="1" autoFilter="1" scenarios="1" formatColumns="0" deleteColumns="1" insertColumns="1" pivotTables="1" deleteRows="1" formatCells="1" saltValue="JqPpyckQG4J/2jzWExZAlw==" formatRows="0" sort="1" spinCount="100000" hashValue="MON9J3MNh49KGs0t8RETzzP8LZbkX+yu3UY2ZtZI+Mmi2PRUE7LsYO91NPxy7UcqhzmkySKywWGoGyhAWkqJxw=="/>
  <mergeCells count="6">
    <mergeCell ref="A8:D8"/>
    <mergeCell ref="A1:C1"/>
    <mergeCell ref="A12:D12"/>
    <mergeCell ref="A4:D4"/>
    <mergeCell ref="A20:D20"/>
    <mergeCell ref="A16:D16"/>
  </mergeCells>
  <dataValidations count="7">
    <dataValidation sqref="B13" showDropDown="0" showInputMessage="1" showErrorMessage="1" allowBlank="1" type="list" operator="equal">
      <formula1>enum_ListEnergy</formula1>
    </dataValidation>
    <dataValidation sqref="B13 D13" showDropDown="0" showInputMessage="1" showErrorMessage="1" allowBlank="1" type="list">
      <formula1>enum_ListEnergy</formula1>
    </dataValidation>
    <dataValidation sqref="B21 D21" showDropDown="0" showInputMessage="1" showErrorMessage="1" allowBlank="1" type="list">
      <formula1>enum_ListNCV</formula1>
    </dataValidation>
    <dataValidation sqref="B17 D17" showDropDown="0" showInputMessage="1" showErrorMessage="1" allowBlank="1" type="list">
      <formula1>enum_ListDensity</formula1>
    </dataValidation>
    <dataValidation sqref="B6 B10:B12 B14 B18 B22" showDropDown="0" showInputMessage="1" showErrorMessage="1" allowBlank="1" type="decimal" operator="equal">
      <formula1>B6</formula1>
    </dataValidation>
    <dataValidation sqref="B5 D5" showDropDown="0" showInputMessage="1" showErrorMessage="1" allowBlank="1" type="list">
      <formula1>enum_ListMass</formula1>
    </dataValidation>
    <dataValidation sqref="B9 D9" showDropDown="0" showInputMessage="1" showErrorMessage="1" allowBlank="1" type="list">
      <formula1>enum_ListVolume</formula1>
    </dataValidation>
  </dataValidation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ColWidth="8.88671875" defaultRowHeight="14.4" outlineLevelCol="0"/>
  <cols>
    <col width="78.33203125" customWidth="1" style="10" min="1" max="1"/>
    <col width="8.88671875" customWidth="1" style="10" min="2" max="16384"/>
  </cols>
  <sheetData>
    <row r="1">
      <c r="A1" s="292" t="inlineStr">
        <is>
          <t>MIT License</t>
        </is>
      </c>
    </row>
    <row r="2">
      <c r="A2" s="293" t="n"/>
    </row>
    <row r="3">
      <c r="A3" s="293" t="inlineStr">
        <is>
          <t>Copyright (c) 2025 EFRAG</t>
        </is>
      </c>
    </row>
    <row r="4">
      <c r="A4" s="293" t="n"/>
    </row>
    <row r="5">
      <c r="A5" s="293" t="inlineStr">
        <is>
          <t>Permission is hereby granted, free of charge, to any person obtaining a copy</t>
        </is>
      </c>
    </row>
    <row r="6">
      <c r="A6" s="293" t="inlineStr">
        <is>
          <t>of this software and associated documentation files (the "Software"), to deal</t>
        </is>
      </c>
    </row>
    <row r="7">
      <c r="A7" s="293" t="inlineStr">
        <is>
          <t>in the Software without restriction, including without limitation the rights</t>
        </is>
      </c>
    </row>
    <row r="8">
      <c r="A8" s="293" t="inlineStr">
        <is>
          <t>to use, copy, modify, merge, publish, distribute, sublicense, and/or sell</t>
        </is>
      </c>
    </row>
    <row r="9">
      <c r="A9" s="293" t="inlineStr">
        <is>
          <t>copies of the Software, and to permit persons to whom the Software is</t>
        </is>
      </c>
    </row>
    <row r="10">
      <c r="A10" s="293" t="inlineStr">
        <is>
          <t>furnished to do so, subject to the following conditions:</t>
        </is>
      </c>
    </row>
    <row r="11">
      <c r="A11" s="293" t="n"/>
    </row>
    <row r="12">
      <c r="A12" s="293" t="inlineStr">
        <is>
          <t>The above copyright notice and this permission notice shall be included in all</t>
        </is>
      </c>
    </row>
    <row r="13">
      <c r="A13" s="293" t="inlineStr">
        <is>
          <t>copies or substantial portions of the Software.</t>
        </is>
      </c>
    </row>
    <row r="14">
      <c r="A14" s="293" t="n"/>
    </row>
    <row r="15">
      <c r="A15" s="293" t="inlineStr">
        <is>
          <t>THE SOFTWARE IS PROVIDED "AS IS", WITHOUT WARRANTY OF ANY KIND, EXPRESS OR</t>
        </is>
      </c>
    </row>
    <row r="16">
      <c r="A16" s="293" t="inlineStr">
        <is>
          <t>IMPLIED, INCLUDING BUT NOT LIMITED TO THE WARRANTIES OF MERCHANTABILITY,</t>
        </is>
      </c>
    </row>
    <row r="17">
      <c r="A17" s="293" t="inlineStr">
        <is>
          <t>FITNESS FOR A PARTICULAR PURPOSE AND NONINFRINGEMENT. IN NO EVENT SHALL THE</t>
        </is>
      </c>
    </row>
    <row r="18">
      <c r="A18" s="293" t="inlineStr">
        <is>
          <t>AUTHORS OR COPYRIGHT HOLDERS BE LIABLE FOR ANY CLAIM, DAMAGES OR OTHER</t>
        </is>
      </c>
    </row>
    <row r="19">
      <c r="A19" s="293" t="inlineStr">
        <is>
          <t>LIABILITY, WHETHER IN AN ACTION OF CONTRACT, TORT OR OTHERWISE, ARISING FROM,</t>
        </is>
      </c>
    </row>
    <row r="20">
      <c r="A20" s="293" t="inlineStr">
        <is>
          <t>OUT OF OR IN CONNECTION WITH THE SOFTWARE OR THE USE OR OTHER DEALINGS IN THE</t>
        </is>
      </c>
    </row>
    <row r="21" ht="15" customHeight="1" thickBot="1">
      <c r="A21" s="294" t="inlineStr">
        <is>
          <t>SOFTWARE.</t>
        </is>
      </c>
    </row>
  </sheetData>
  <sheetProtection selectLockedCells="0" selectUnlockedCells="0" algorithmName="SHA-512" sheet="1" objects="1" insertRows="1" insertHyperlinks="1" autoFilter="1" scenarios="1" formatColumns="1" deleteColumns="1" insertColumns="1" pivotTables="1" deleteRows="1" formatCells="1" saltValue="iAzexgvQifpq06z+5VGlBA==" formatRows="1" sort="1" spinCount="100000" hashValue="Pzzbhz0TI+fUPcrpxn3iZY+99mdUOgff14EbdwlmQNRaphGItbgk633zAcN8mqzFhKnd4X3FUVcUla+ZOUWbgg=="/>
  <pageMargins left="0.7" right="0.7" top="0.75" bottom="0.75" header="0.3" footer="0.3"/>
</worksheet>
</file>

<file path=xl/worksheets/sheet11.xml><?xml version="1.0" encoding="utf-8"?>
<worksheet xmlns="http://schemas.openxmlformats.org/spreadsheetml/2006/main">
  <sheetPr codeName="Sheet9">
    <outlinePr summaryBelow="1" summaryRight="1"/>
    <pageSetUpPr/>
  </sheetPr>
  <dimension ref="A1:AD1049"/>
  <sheetViews>
    <sheetView zoomScale="80" zoomScaleNormal="80" workbookViewId="0">
      <selection activeCell="A1" sqref="A1"/>
    </sheetView>
  </sheetViews>
  <sheetFormatPr baseColWidth="8" defaultRowHeight="14.4" outlineLevelCol="0"/>
  <cols>
    <col width="94.109375" customWidth="1" min="1" max="1"/>
    <col width="38.5546875" bestFit="1" customWidth="1" min="2" max="2"/>
    <col width="150.44140625" bestFit="1" customWidth="1" min="3" max="4"/>
    <col width="49.5546875" bestFit="1" customWidth="1" min="5" max="5"/>
    <col width="21.44140625" bestFit="1" customWidth="1" min="6" max="6"/>
    <col width="21.44140625" customWidth="1" min="7" max="7"/>
    <col width="92" bestFit="1" customWidth="1" min="8" max="8"/>
    <col width="49.44140625" bestFit="1" customWidth="1" min="9" max="9"/>
    <col width="44.44140625" customWidth="1" min="10" max="10"/>
    <col width="99.6640625" customWidth="1" min="11" max="11"/>
    <col width="48.44140625" bestFit="1" customWidth="1" min="12" max="12"/>
    <col width="20.44140625" bestFit="1" customWidth="1" min="13" max="13"/>
    <col width="18" bestFit="1" customWidth="1" min="14" max="14"/>
    <col width="30.5546875" bestFit="1" customWidth="1" min="15" max="15"/>
    <col width="26.5546875" bestFit="1" customWidth="1" min="16" max="16"/>
    <col width="10.5546875" customWidth="1" min="17" max="17"/>
    <col width="13.44140625" bestFit="1" customWidth="1" min="18" max="18"/>
    <col width="9.6640625" bestFit="1" customWidth="1" min="20" max="20"/>
    <col width="43.33203125" bestFit="1" customWidth="1" min="21" max="21"/>
    <col width="92" bestFit="1" customWidth="1" min="22" max="22"/>
    <col width="12.6640625" bestFit="1" customWidth="1" min="23" max="23"/>
    <col width="31.44140625" customWidth="1" min="25" max="25"/>
    <col width="255.44140625" bestFit="1" customWidth="1" min="26" max="26"/>
    <col width="17.44140625" customWidth="1" min="27" max="27"/>
    <col width="28.6640625" customWidth="1" min="28" max="28"/>
    <col width="23.21875" customWidth="1" min="29" max="29"/>
    <col width="17.77734375" customWidth="1" min="30" max="30"/>
  </cols>
  <sheetData>
    <row r="1" ht="100.8" customHeight="1">
      <c r="A1" s="372" t="inlineStr">
        <is>
          <t>NACE Code List (Commission Delegated Regulation (EU) 2023/137 of 10 October 2022 amending Regulation (EC) No 1893/2006 of the European Parliament and of the Council establishing the statistical classification of economic activities NACE Revision 2 (Text with EEA relevance) C/2022/7104)</t>
        </is>
      </c>
      <c r="B1" s="373" t="inlineStr">
        <is>
          <t>Technical Name</t>
        </is>
      </c>
      <c r="C1" s="374" t="inlineStr">
        <is>
          <t>NACE categories</t>
        </is>
      </c>
      <c r="D1" s="373" t="inlineStr">
        <is>
          <t>NACE Technical Name</t>
        </is>
      </c>
      <c r="E1" s="730" t="inlineStr">
        <is>
          <t>Country List</t>
        </is>
      </c>
      <c r="F1" s="730" t="inlineStr">
        <is>
          <t>CountryAxis</t>
        </is>
      </c>
      <c r="G1" s="730" t="inlineStr">
        <is>
          <t>Axis</t>
        </is>
      </c>
      <c r="H1" s="730" t="inlineStr">
        <is>
          <t>List of omitted disclosures (with None)</t>
        </is>
      </c>
      <c r="I1" s="637" t="inlineStr">
        <is>
          <t>Pollutants (Commission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t>
        </is>
      </c>
      <c r="J1" s="637" t="inlineStr">
        <is>
          <t>Location biodiversity areas</t>
        </is>
      </c>
      <c r="K1" s="637" t="inlineStr">
        <is>
          <t>Types of  Wastes (Regulation (EU) 2024/1244 of the European Parliament and of the Council of 24 April 2024 on reporting of environmental data from industrial installations, establishing an Industrial Emissions Portal and repealing Regulation (EC) No 166/2006)</t>
        </is>
      </c>
      <c r="L1" s="730" t="inlineStr">
        <is>
          <t>Undertakings Legal Forms</t>
        </is>
      </c>
      <c r="M1" s="730" t="inlineStr">
        <is>
          <t>Unit of measurement</t>
        </is>
      </c>
      <c r="N1" s="730" t="inlineStr">
        <is>
          <t>Medium of release</t>
        </is>
      </c>
      <c r="O1" s="730" t="inlineStr">
        <is>
          <t>Sustainability ussues addressed</t>
        </is>
      </c>
      <c r="P1" s="730" t="inlineStr">
        <is>
          <t>Hectares or meters squared</t>
        </is>
      </c>
      <c r="Q1" s="637" t="inlineStr">
        <is>
          <t>YES or NO</t>
        </is>
      </c>
      <c r="R1" s="730" t="inlineStr">
        <is>
          <t>B2</t>
        </is>
      </c>
      <c r="S1" s="730" t="inlineStr">
        <is>
          <t>Year</t>
        </is>
      </c>
      <c r="T1" s="730" t="inlineStr">
        <is>
          <t>Month</t>
        </is>
      </c>
      <c r="U1" s="730" t="inlineStr">
        <is>
          <t>Implementation status</t>
        </is>
      </c>
      <c r="V1" s="730" t="inlineStr">
        <is>
          <t xml:space="preserve">List of omitted disclosures </t>
        </is>
      </c>
      <c r="W1" s="730" t="inlineStr">
        <is>
          <t>Month number</t>
        </is>
      </c>
      <c r="X1" s="730" t="inlineStr">
        <is>
          <t>Month</t>
        </is>
      </c>
      <c r="Y1" s="375" t="inlineStr">
        <is>
          <t>Unit of measurement (mass only)</t>
        </is>
      </c>
      <c r="Z1" s="376" t="inlineStr">
        <is>
          <t>Waste categories (for validation only)</t>
        </is>
      </c>
      <c r="AA1" s="375" t="inlineStr">
        <is>
          <t>List of currencies  (ISO 4217)</t>
        </is>
      </c>
      <c r="AB1" s="377" t="inlineStr">
        <is>
          <t>Employee methodologies</t>
        </is>
      </c>
      <c r="AC1" s="494" t="inlineStr">
        <is>
          <t>Days</t>
        </is>
      </c>
      <c r="AD1" s="494" t="inlineStr">
        <is>
          <t>Identifier (context identifier scheme)</t>
        </is>
      </c>
    </row>
    <row r="2">
      <c r="A2" s="378" t="inlineStr">
        <is>
          <t>All Economic Activities (NACE) / NA [member]</t>
        </is>
      </c>
      <c r="B2" t="inlineStr">
        <is>
          <t>NACE_AllEconomicActivitiesNAMembeB1r</t>
        </is>
      </c>
      <c r="C2" s="379" t="inlineStr">
        <is>
          <t>NACE A - 01 Crop and animal production, hunting and related service activities</t>
        </is>
      </c>
      <c r="D2">
        <f>_xlfn.CONCAT("NACE ", A2)</f>
        <v/>
      </c>
      <c r="E2" s="380" t="inlineStr">
        <is>
          <t>Andorra</t>
        </is>
      </c>
      <c r="F2" t="inlineStr">
        <is>
          <t>country:AD</t>
        </is>
      </c>
      <c r="G2">
        <f>RIGHT(F2,2)</f>
        <v/>
      </c>
      <c r="H2" t="inlineStr">
        <is>
          <t>None</t>
        </is>
      </c>
      <c r="I2" t="inlineStr">
        <is>
          <t>Alachlor</t>
        </is>
      </c>
      <c r="J2" t="inlineStr">
        <is>
          <t>Located in biodiversity sensitive areas</t>
        </is>
      </c>
      <c r="K2" s="40" t="inlineStr">
        <is>
          <t>01 WASTES RESULTING FROM EXPLORATION, MINING, DRESSING AND FURTHER TREATMENT OF MINERALS AND QUARRY</t>
        </is>
      </c>
      <c r="L2" t="inlineStr">
        <is>
          <t>private limited liability undertaking</t>
        </is>
      </c>
      <c r="M2" t="inlineStr">
        <is>
          <t>kilograms (kg)</t>
        </is>
      </c>
      <c r="N2" t="inlineStr">
        <is>
          <t>Water</t>
        </is>
      </c>
      <c r="O2" t="inlineStr">
        <is>
          <t>Climate change</t>
        </is>
      </c>
      <c r="P2" t="inlineStr">
        <is>
          <t>hectares (ha)</t>
        </is>
      </c>
      <c r="Q2" t="inlineStr">
        <is>
          <t>YES</t>
        </is>
      </c>
      <c r="R2" t="inlineStr">
        <is>
          <t>Practice</t>
        </is>
      </c>
      <c r="S2" t="n">
        <v>2000</v>
      </c>
      <c r="T2" t="inlineStr">
        <is>
          <t>January</t>
        </is>
      </c>
      <c r="U2" t="inlineStr">
        <is>
          <t>Adoption of a transition plan is planned in the future</t>
        </is>
      </c>
      <c r="V2" t="inlineStr">
        <is>
          <t>B1 – Basis for preparation</t>
        </is>
      </c>
      <c r="W2" s="381" t="n">
        <v>1</v>
      </c>
      <c r="X2" t="inlineStr">
        <is>
          <t>January</t>
        </is>
      </c>
      <c r="Y2" t="inlineStr">
        <is>
          <t>kilograms (kg)</t>
        </is>
      </c>
      <c r="Z2" s="40" t="inlineStr">
        <is>
          <t>01 WASTES RESULTING FROM EXPLORATION, MINING, DRESSING AND FURTHER TREATMENT OF MINERALS AND QUARRY</t>
        </is>
      </c>
      <c r="AA2" t="inlineStr">
        <is>
          <t xml:space="preserve">AED  </t>
        </is>
      </c>
      <c r="AB2" s="2" t="inlineStr">
        <is>
          <t>At the end of the reporting period</t>
        </is>
      </c>
      <c r="AC2" t="n">
        <v>1</v>
      </c>
      <c r="AD2" t="inlineStr">
        <is>
          <t>LEI</t>
        </is>
      </c>
    </row>
    <row r="3" ht="28.8" customHeight="1">
      <c r="A3" s="380" t="inlineStr">
        <is>
          <t>A - AGRICULTURE, FORESTRY AND FISHING</t>
        </is>
      </c>
      <c r="B3" t="inlineStr">
        <is>
          <t>NACE_A</t>
        </is>
      </c>
      <c r="C3" s="382" t="inlineStr">
        <is>
          <t>NACE A - 01.1 Growing of non-perennial crops</t>
        </is>
      </c>
      <c r="D3" s="380">
        <f>_xlfn.CONCAT("NACE ", A3)</f>
        <v/>
      </c>
      <c r="E3" s="380" t="inlineStr">
        <is>
          <t>United Arab Emirates</t>
        </is>
      </c>
      <c r="F3" t="inlineStr">
        <is>
          <t>country:AE</t>
        </is>
      </c>
      <c r="G3">
        <f>RIGHT(F3,2)</f>
        <v/>
      </c>
      <c r="H3" t="inlineStr">
        <is>
          <t>B1 – Basis for preparation</t>
        </is>
      </c>
      <c r="I3" t="inlineStr">
        <is>
          <t>Aldrin</t>
        </is>
      </c>
      <c r="J3" t="inlineStr">
        <is>
          <t>Located near biodiversity sesnistive areas</t>
        </is>
      </c>
      <c r="K3" t="inlineStr">
        <is>
          <t xml:space="preserve">    0101 Wastes from mineral excavation</t>
        </is>
      </c>
      <c r="L3" t="inlineStr">
        <is>
          <t>sole proprietorship</t>
        </is>
      </c>
      <c r="M3" t="inlineStr">
        <is>
          <t>metric tonnes (t)</t>
        </is>
      </c>
      <c r="N3" t="inlineStr">
        <is>
          <t>Air</t>
        </is>
      </c>
      <c r="O3" t="inlineStr">
        <is>
          <t>Pollution</t>
        </is>
      </c>
      <c r="P3" t="inlineStr">
        <is>
          <t>squared meters (m2)</t>
        </is>
      </c>
      <c r="Q3" t="inlineStr">
        <is>
          <t>NO</t>
        </is>
      </c>
      <c r="R3" t="inlineStr">
        <is>
          <t>Policy</t>
        </is>
      </c>
      <c r="S3" t="n">
        <v>2001</v>
      </c>
      <c r="T3" t="inlineStr">
        <is>
          <t>February</t>
        </is>
      </c>
      <c r="U3" t="inlineStr">
        <is>
          <t>A transition plan has already been adopted</t>
        </is>
      </c>
      <c r="V3" t="inlineStr">
        <is>
          <t>B2 – Practices, policies and future initiatives for transitioning towards a more sustainable economy</t>
        </is>
      </c>
      <c r="W3" s="381" t="n">
        <v>2</v>
      </c>
      <c r="X3" t="inlineStr">
        <is>
          <t>February</t>
        </is>
      </c>
      <c r="Y3" t="inlineStr">
        <is>
          <t>metric tonnes (t)</t>
        </is>
      </c>
      <c r="Z3" t="inlineStr">
        <is>
          <t xml:space="preserve">    0101 Wastes from mineral excavation</t>
        </is>
      </c>
      <c r="AA3" t="inlineStr">
        <is>
          <t xml:space="preserve">AFN  </t>
        </is>
      </c>
      <c r="AB3" s="2" t="inlineStr">
        <is>
          <t>As an average across the reporting period</t>
        </is>
      </c>
      <c r="AC3" t="n">
        <v>2</v>
      </c>
      <c r="AD3" t="inlineStr">
        <is>
          <t>DUNS</t>
        </is>
      </c>
    </row>
    <row r="4">
      <c r="A4" s="379" t="inlineStr">
        <is>
          <t>A - 01 Crop and animal production, hunting and related service activities</t>
        </is>
      </c>
      <c r="B4" t="inlineStr">
        <is>
          <t>NACE_A01</t>
        </is>
      </c>
      <c r="C4" s="382" t="inlineStr">
        <is>
          <t>NACE A - 01.2 Growing of perennial crops</t>
        </is>
      </c>
      <c r="D4" s="379">
        <f>_xlfn.CONCAT("NACE ", A4)</f>
        <v/>
      </c>
      <c r="E4" s="380" t="inlineStr">
        <is>
          <t>Afghanistan</t>
        </is>
      </c>
      <c r="F4" t="inlineStr">
        <is>
          <t>country:AF</t>
        </is>
      </c>
      <c r="G4">
        <f>RIGHT(F4,2)</f>
        <v/>
      </c>
      <c r="H4" t="inlineStr">
        <is>
          <t>B2 – Practices, policies and future initiatives for transitioning towards a more sustainable economy</t>
        </is>
      </c>
      <c r="I4" t="inlineStr">
        <is>
          <t>Ammonia (NH3)</t>
        </is>
      </c>
      <c r="K4" t="inlineStr">
        <is>
          <t xml:space="preserve">        010101 Non-Hazardous Waste - Waste from mineral metalliferous excavation</t>
        </is>
      </c>
      <c r="L4" t="inlineStr">
        <is>
          <t>partnership</t>
        </is>
      </c>
      <c r="M4" t="inlineStr">
        <is>
          <t>cubic meters (m3)</t>
        </is>
      </c>
      <c r="N4" t="inlineStr">
        <is>
          <t>Soil</t>
        </is>
      </c>
      <c r="O4" t="inlineStr">
        <is>
          <t>Water and marine resources</t>
        </is>
      </c>
      <c r="R4" t="inlineStr">
        <is>
          <t>Future Initiative</t>
        </is>
      </c>
      <c r="S4" t="n">
        <v>2002</v>
      </c>
      <c r="T4" t="inlineStr">
        <is>
          <t>March</t>
        </is>
      </c>
      <c r="V4" t="inlineStr">
        <is>
          <t>B3 – Energy and greenhouse gas emissions</t>
        </is>
      </c>
      <c r="W4" s="381" t="n">
        <v>3</v>
      </c>
      <c r="X4" t="inlineStr">
        <is>
          <t>March</t>
        </is>
      </c>
      <c r="Z4" t="inlineStr">
        <is>
          <t xml:space="preserve">    0102 Wastes from mineral dressing</t>
        </is>
      </c>
      <c r="AA4" t="inlineStr">
        <is>
          <t xml:space="preserve">ALL  </t>
        </is>
      </c>
      <c r="AC4" t="n">
        <v>3</v>
      </c>
      <c r="AD4" t="inlineStr">
        <is>
          <t>EU ID</t>
        </is>
      </c>
    </row>
    <row r="5">
      <c r="A5" s="382" t="inlineStr">
        <is>
          <t>A - 01.1 Growing of non-perennial crops</t>
        </is>
      </c>
      <c r="B5" t="inlineStr">
        <is>
          <t>NACE_A011</t>
        </is>
      </c>
      <c r="C5" s="382" t="inlineStr">
        <is>
          <t>NACE A - 01.3 Plant propagation</t>
        </is>
      </c>
      <c r="D5" s="382">
        <f>_xlfn.CONCAT("NACE ", A5)</f>
        <v/>
      </c>
      <c r="E5" s="380" t="inlineStr">
        <is>
          <t>Antigua and Barbuda</t>
        </is>
      </c>
      <c r="F5" t="inlineStr">
        <is>
          <t>country:AG</t>
        </is>
      </c>
      <c r="G5">
        <f>RIGHT(F5,2)</f>
        <v/>
      </c>
      <c r="H5" t="inlineStr">
        <is>
          <t>B3 – Energy and greenhouse gas emissions</t>
        </is>
      </c>
      <c r="I5" t="inlineStr">
        <is>
          <t>Anthracene</t>
        </is>
      </c>
      <c r="K5" t="inlineStr">
        <is>
          <t xml:space="preserve">        010102 Non-Hazardous Waste - Waste from mineral non-metalliferous excavation</t>
        </is>
      </c>
      <c r="L5" t="inlineStr">
        <is>
          <t>cooperative</t>
        </is>
      </c>
      <c r="O5" t="inlineStr">
        <is>
          <t>Biodiversity and ecosystems</t>
        </is>
      </c>
      <c r="S5" t="n">
        <v>2003</v>
      </c>
      <c r="T5" t="inlineStr">
        <is>
          <t>April</t>
        </is>
      </c>
      <c r="V5" t="inlineStr">
        <is>
          <t>B4 – Pollution of air, water and soil</t>
        </is>
      </c>
      <c r="W5" s="381" t="n">
        <v>4</v>
      </c>
      <c r="X5" t="inlineStr">
        <is>
          <t>April</t>
        </is>
      </c>
      <c r="Z5" t="inlineStr">
        <is>
          <t xml:space="preserve">    0103 Wastes from further physical and chemical processing of metalliferous minerals</t>
        </is>
      </c>
      <c r="AA5" t="inlineStr">
        <is>
          <t xml:space="preserve">AMD  </t>
        </is>
      </c>
      <c r="AC5" t="n">
        <v>4</v>
      </c>
      <c r="AD5" t="inlineStr">
        <is>
          <t>PermID</t>
        </is>
      </c>
    </row>
    <row r="6">
      <c r="A6" s="383" t="inlineStr">
        <is>
          <t>A - 01.11 Growing of cereals, other than rice, leguminous crops and oil seeds</t>
        </is>
      </c>
      <c r="B6" t="inlineStr">
        <is>
          <t>NACE_A0111</t>
        </is>
      </c>
      <c r="C6" s="382" t="inlineStr">
        <is>
          <t>NACE A - 01.4 Animal production</t>
        </is>
      </c>
      <c r="D6" s="383">
        <f>_xlfn.CONCAT("NACE ", A6)</f>
        <v/>
      </c>
      <c r="E6" s="380" t="inlineStr">
        <is>
          <t>Anguilla</t>
        </is>
      </c>
      <c r="F6" t="inlineStr">
        <is>
          <t>country:AI</t>
        </is>
      </c>
      <c r="G6">
        <f>RIGHT(F6,2)</f>
        <v/>
      </c>
      <c r="H6" t="inlineStr">
        <is>
          <t>B4 – Pollution of air, water and soil</t>
        </is>
      </c>
      <c r="I6" t="inlineStr">
        <is>
          <t>Arsenic and compounds (As)</t>
        </is>
      </c>
      <c r="K6" t="inlineStr">
        <is>
          <t xml:space="preserve">    0102 Wastes from mineral dressing</t>
        </is>
      </c>
      <c r="L6" t="inlineStr">
        <is>
          <t>other (please specify the legal form in the row below)</t>
        </is>
      </c>
      <c r="O6" t="inlineStr">
        <is>
          <t>Circular economy</t>
        </is>
      </c>
      <c r="S6" t="n">
        <v>2004</v>
      </c>
      <c r="T6" t="inlineStr">
        <is>
          <t>May</t>
        </is>
      </c>
      <c r="V6" t="inlineStr">
        <is>
          <t>B5 – Biodiversity</t>
        </is>
      </c>
      <c r="W6" s="381" t="n">
        <v>5</v>
      </c>
      <c r="X6" t="inlineStr">
        <is>
          <t>May</t>
        </is>
      </c>
      <c r="Z6" t="inlineStr">
        <is>
          <t xml:space="preserve">    0104 Wastes from further physical and chemical processing on non-metalliferous minerals</t>
        </is>
      </c>
      <c r="AA6" t="inlineStr">
        <is>
          <t xml:space="preserve">ANG  </t>
        </is>
      </c>
      <c r="AC6" t="n">
        <v>5</v>
      </c>
    </row>
    <row r="7">
      <c r="A7" s="383" t="inlineStr">
        <is>
          <t>A - 01.12 Growing of rice</t>
        </is>
      </c>
      <c r="B7" t="inlineStr">
        <is>
          <t>NACE_A0112</t>
        </is>
      </c>
      <c r="C7" s="382" t="inlineStr">
        <is>
          <t>NACE A - 01.5 Mixed farming</t>
        </is>
      </c>
      <c r="D7" s="383">
        <f>_xlfn.CONCAT("NACE ", A7)</f>
        <v/>
      </c>
      <c r="E7" s="380" t="inlineStr">
        <is>
          <t>Albania</t>
        </is>
      </c>
      <c r="F7" t="inlineStr">
        <is>
          <t>country:AL</t>
        </is>
      </c>
      <c r="G7">
        <f>RIGHT(F7,2)</f>
        <v/>
      </c>
      <c r="H7" t="inlineStr">
        <is>
          <t>B5 – Biodiversity</t>
        </is>
      </c>
      <c r="I7" t="inlineStr">
        <is>
          <t>Asbestos</t>
        </is>
      </c>
      <c r="K7" t="inlineStr">
        <is>
          <t xml:space="preserve">        010201 Non-Hazardous Waste - Wastes from the dressing of metalliferous minerals</t>
        </is>
      </c>
      <c r="O7" t="inlineStr">
        <is>
          <t>Own workforce</t>
        </is>
      </c>
      <c r="S7" t="n">
        <v>2005</v>
      </c>
      <c r="T7" t="inlineStr">
        <is>
          <t>June</t>
        </is>
      </c>
      <c r="V7" t="inlineStr">
        <is>
          <t>B6 – Water</t>
        </is>
      </c>
      <c r="W7" s="381" t="n">
        <v>6</v>
      </c>
      <c r="X7" t="inlineStr">
        <is>
          <t>June</t>
        </is>
      </c>
      <c r="Z7" t="inlineStr">
        <is>
          <t xml:space="preserve">    0105 Drilling muds and other drilling wastes</t>
        </is>
      </c>
      <c r="AA7" t="inlineStr">
        <is>
          <t xml:space="preserve">AOA  </t>
        </is>
      </c>
      <c r="AC7" t="n">
        <v>6</v>
      </c>
    </row>
    <row r="8">
      <c r="A8" s="383" t="inlineStr">
        <is>
          <t>A - 01.13 Growing of vegetables and melons, roots and tubers</t>
        </is>
      </c>
      <c r="B8" t="inlineStr">
        <is>
          <t>NACE_A0113</t>
        </is>
      </c>
      <c r="C8" s="382" t="inlineStr">
        <is>
          <t>NACE A - 01.6 Support activities to agriculture and post-harvest crop activities</t>
        </is>
      </c>
      <c r="D8" s="383">
        <f>_xlfn.CONCAT("NACE ", A8)</f>
        <v/>
      </c>
      <c r="E8" s="380" t="inlineStr">
        <is>
          <t>Armenia</t>
        </is>
      </c>
      <c r="F8" t="inlineStr">
        <is>
          <t>country:AM</t>
        </is>
      </c>
      <c r="G8">
        <f>RIGHT(F8,2)</f>
        <v/>
      </c>
      <c r="H8" t="inlineStr">
        <is>
          <t>B6 – Water</t>
        </is>
      </c>
      <c r="I8" t="inlineStr">
        <is>
          <t>Atrazine</t>
        </is>
      </c>
      <c r="K8" t="inlineStr">
        <is>
          <t xml:space="preserve">        010202 Non-Hazardous Waste - Wastes from the dressing on non-metalliferous minerals</t>
        </is>
      </c>
      <c r="O8" t="inlineStr">
        <is>
          <t>Workers in the value chain</t>
        </is>
      </c>
      <c r="S8" t="n">
        <v>2006</v>
      </c>
      <c r="T8" t="inlineStr">
        <is>
          <t>July</t>
        </is>
      </c>
      <c r="V8" t="inlineStr">
        <is>
          <t>B7 – Resource use, circular economy and waste management</t>
        </is>
      </c>
      <c r="W8" s="381" t="n">
        <v>7</v>
      </c>
      <c r="X8" t="inlineStr">
        <is>
          <t>July</t>
        </is>
      </c>
      <c r="Z8" t="inlineStr">
        <is>
          <t>02 WASTES FROM AGRICULTURAL, HORTICULTURAL, HUNTING, FISHING AND AQUACULTURAL PRIMARY PRODUCTION, FOOD PREPARATION AND PROCESSING</t>
        </is>
      </c>
      <c r="AA8" t="inlineStr">
        <is>
          <t xml:space="preserve">ARS  </t>
        </is>
      </c>
      <c r="AC8" t="n">
        <v>7</v>
      </c>
    </row>
    <row r="9">
      <c r="A9" s="383" t="inlineStr">
        <is>
          <t>A - 01.14 Growing of sugar cane</t>
        </is>
      </c>
      <c r="B9" t="inlineStr">
        <is>
          <t>NACE_A0114</t>
        </is>
      </c>
      <c r="C9" s="382" t="inlineStr">
        <is>
          <t>NACE A - 01.7 Hunting, trapping and related service activities</t>
        </is>
      </c>
      <c r="D9" s="383">
        <f>_xlfn.CONCAT("NACE ", A9)</f>
        <v/>
      </c>
      <c r="E9" s="380" t="inlineStr">
        <is>
          <t>Netherlands Antilles (before 2010-12-15)</t>
        </is>
      </c>
      <c r="F9" t="inlineStr">
        <is>
          <t>country:AN</t>
        </is>
      </c>
      <c r="G9">
        <f>RIGHT(F9,2)</f>
        <v/>
      </c>
      <c r="H9" t="inlineStr">
        <is>
          <t>B7 – Resource use, circular economy and waste management</t>
        </is>
      </c>
      <c r="I9" t="inlineStr">
        <is>
          <t>Benzene</t>
        </is>
      </c>
      <c r="K9" t="inlineStr">
        <is>
          <t xml:space="preserve">    0103 Wastes from further physical and chemical processing of metalliferous minerals</t>
        </is>
      </c>
      <c r="O9" t="inlineStr">
        <is>
          <t>Affected communities</t>
        </is>
      </c>
      <c r="S9" t="n">
        <v>2007</v>
      </c>
      <c r="T9" t="inlineStr">
        <is>
          <t>August</t>
        </is>
      </c>
      <c r="V9" t="inlineStr">
        <is>
          <t>B8 – Workforce – General characteristics</t>
        </is>
      </c>
      <c r="W9" s="381" t="n">
        <v>8</v>
      </c>
      <c r="X9" t="inlineStr">
        <is>
          <t>August</t>
        </is>
      </c>
      <c r="Z9" t="inlineStr">
        <is>
          <t xml:space="preserve">    0201 Primary production wastes</t>
        </is>
      </c>
      <c r="AA9" t="inlineStr">
        <is>
          <t xml:space="preserve">AUD  </t>
        </is>
      </c>
      <c r="AC9" t="n">
        <v>8</v>
      </c>
    </row>
    <row r="10">
      <c r="A10" s="383" t="inlineStr">
        <is>
          <t>A - 01.15 Growing of tobacco</t>
        </is>
      </c>
      <c r="B10" t="inlineStr">
        <is>
          <t>NACE_A0115</t>
        </is>
      </c>
      <c r="C10" s="379" t="inlineStr">
        <is>
          <t>NACE A - 02 Forestry and logging</t>
        </is>
      </c>
      <c r="D10" s="383">
        <f>_xlfn.CONCAT("NACE ", A10)</f>
        <v/>
      </c>
      <c r="E10" s="380" t="inlineStr">
        <is>
          <t>Angola</t>
        </is>
      </c>
      <c r="F10" t="inlineStr">
        <is>
          <t>country:AO</t>
        </is>
      </c>
      <c r="G10">
        <f>RIGHT(F10,2)</f>
        <v/>
      </c>
      <c r="H10" t="inlineStr">
        <is>
          <t>B8 – Workforce – General characteristics</t>
        </is>
      </c>
      <c r="I10" t="inlineStr">
        <is>
          <t>Benzo(g,h,i)perylene</t>
        </is>
      </c>
      <c r="K10" t="inlineStr">
        <is>
          <t xml:space="preserve">        010301 Non-Hazardous Waste - Tailings</t>
        </is>
      </c>
      <c r="O10" t="inlineStr">
        <is>
          <t>Consumers and end-users</t>
        </is>
      </c>
      <c r="S10" t="n">
        <v>2008</v>
      </c>
      <c r="T10" t="inlineStr">
        <is>
          <t>September</t>
        </is>
      </c>
      <c r="V10" t="inlineStr">
        <is>
          <t>B9 – Workforce – Health and safety</t>
        </is>
      </c>
      <c r="W10" s="381" t="n">
        <v>9</v>
      </c>
      <c r="X10" t="inlineStr">
        <is>
          <t>September</t>
        </is>
      </c>
      <c r="Z10" t="inlineStr">
        <is>
          <t xml:space="preserve">    0202 Wastes from the preparation and processing of meat, fish and other foods of animal origin</t>
        </is>
      </c>
      <c r="AA10" t="inlineStr">
        <is>
          <t xml:space="preserve">AWG  </t>
        </is>
      </c>
      <c r="AC10" t="n">
        <v>9</v>
      </c>
    </row>
    <row r="11">
      <c r="A11" s="383" t="inlineStr">
        <is>
          <t>A - 01.16 Growing of fibre crops</t>
        </is>
      </c>
      <c r="B11" t="inlineStr">
        <is>
          <t>NACE_A0116</t>
        </is>
      </c>
      <c r="C11" s="382" t="inlineStr">
        <is>
          <t>NACE A - 02.1 Silviculture and other forestry activities</t>
        </is>
      </c>
      <c r="D11" s="383">
        <f>_xlfn.CONCAT("NACE ", A11)</f>
        <v/>
      </c>
      <c r="E11" s="380" t="inlineStr">
        <is>
          <t>Antarctica</t>
        </is>
      </c>
      <c r="F11" t="inlineStr">
        <is>
          <t>country:AQ</t>
        </is>
      </c>
      <c r="G11">
        <f>RIGHT(F11,2)</f>
        <v/>
      </c>
      <c r="H11" t="inlineStr">
        <is>
          <t>B9 – Workforce – Health and safety</t>
        </is>
      </c>
      <c r="I11" t="inlineStr">
        <is>
          <t>Brominated diphenylethers (PBDE)</t>
        </is>
      </c>
      <c r="K11" t="inlineStr">
        <is>
          <t xml:space="preserve">        010302 Non-Hazardous Waste - Dusty and powdery waste</t>
        </is>
      </c>
      <c r="O11" t="inlineStr">
        <is>
          <t>Business conduct</t>
        </is>
      </c>
      <c r="S11" t="n">
        <v>2009</v>
      </c>
      <c r="T11" t="inlineStr">
        <is>
          <t>October</t>
        </is>
      </c>
      <c r="V11" t="inlineStr">
        <is>
          <t>B10 – Workforce – Remuneration, collective bargaining and training</t>
        </is>
      </c>
      <c r="W11" s="381" t="n">
        <v>10</v>
      </c>
      <c r="X11" t="inlineStr">
        <is>
          <t>October</t>
        </is>
      </c>
      <c r="Z11" t="inlineStr">
        <is>
          <t xml:space="preserve">    0203 Wastes from fruit, vegetables, cereals, edible oils, cocoa, coffee and tobacco preparation and processing; tobacco processing; conserve production</t>
        </is>
      </c>
      <c r="AA11" t="inlineStr">
        <is>
          <t xml:space="preserve">AZN  </t>
        </is>
      </c>
      <c r="AC11" t="n">
        <v>10</v>
      </c>
    </row>
    <row r="12">
      <c r="A12" s="383" t="inlineStr">
        <is>
          <t>A - 01.19 Growing of other non-perennial crops</t>
        </is>
      </c>
      <c r="B12" t="inlineStr">
        <is>
          <t>NACE_A0119</t>
        </is>
      </c>
      <c r="C12" s="382" t="inlineStr">
        <is>
          <t>NACE A - 02.2 Logging</t>
        </is>
      </c>
      <c r="D12" s="383">
        <f>_xlfn.CONCAT("NACE ", A12)</f>
        <v/>
      </c>
      <c r="E12" s="380" t="inlineStr">
        <is>
          <t>Argentina</t>
        </is>
      </c>
      <c r="F12" t="inlineStr">
        <is>
          <t>country:AR</t>
        </is>
      </c>
      <c r="G12">
        <f>RIGHT(F12,2)</f>
        <v/>
      </c>
      <c r="H12" t="inlineStr">
        <is>
          <t>B10 – Workforce – Remuneration, collective bargaining and training</t>
        </is>
      </c>
      <c r="I12" t="inlineStr">
        <is>
          <t>Cadmium and compounds (Cd)</t>
        </is>
      </c>
      <c r="K12" t="inlineStr">
        <is>
          <t xml:space="preserve">        010303 Non-Hazardous Waste - Red mud from alumina production</t>
        </is>
      </c>
      <c r="O12" t="inlineStr">
        <is>
          <t>Other</t>
        </is>
      </c>
      <c r="S12" t="n">
        <v>2010</v>
      </c>
      <c r="T12" t="inlineStr">
        <is>
          <t>November</t>
        </is>
      </c>
      <c r="V12" t="inlineStr">
        <is>
          <t>B11 – Convictions and fines for corruption and bribery</t>
        </is>
      </c>
      <c r="W12" s="381" t="n">
        <v>11</v>
      </c>
      <c r="X12" t="inlineStr">
        <is>
          <t>November</t>
        </is>
      </c>
      <c r="Z12" t="inlineStr">
        <is>
          <t xml:space="preserve">    0204 Wastes from sugar processing</t>
        </is>
      </c>
      <c r="AA12" t="inlineStr">
        <is>
          <t xml:space="preserve">BAM  </t>
        </is>
      </c>
      <c r="AC12" t="n">
        <v>11</v>
      </c>
    </row>
    <row r="13">
      <c r="A13" s="382" t="inlineStr">
        <is>
          <t>A - 01.2 Growing of perennial crops</t>
        </is>
      </c>
      <c r="B13" t="inlineStr">
        <is>
          <t>NACE_A012</t>
        </is>
      </c>
      <c r="C13" s="382" t="inlineStr">
        <is>
          <t>NACE A - 02.3 Gathering of wild growing non-wood products</t>
        </is>
      </c>
      <c r="D13" s="382">
        <f>_xlfn.CONCAT("NACE ", A13)</f>
        <v/>
      </c>
      <c r="E13" s="380" t="inlineStr">
        <is>
          <t>American Samoa</t>
        </is>
      </c>
      <c r="F13" t="inlineStr">
        <is>
          <t>country:AS</t>
        </is>
      </c>
      <c r="G13">
        <f>RIGHT(F13,2)</f>
        <v/>
      </c>
      <c r="H13" t="inlineStr">
        <is>
          <t>B11 – Convictions and fines for corruption and bribery</t>
        </is>
      </c>
      <c r="I13" t="inlineStr">
        <is>
          <t>Carbon dioxide (CO2)</t>
        </is>
      </c>
      <c r="K13" t="inlineStr">
        <is>
          <t xml:space="preserve">        010399 Non-Hazardous Waste - Wastes not otherwise specified</t>
        </is>
      </c>
      <c r="S13" t="n">
        <v>2011</v>
      </c>
      <c r="T13" t="inlineStr">
        <is>
          <t>December</t>
        </is>
      </c>
      <c r="V13" t="inlineStr">
        <is>
          <t>C1 – Strategy: Business Model and Sustainability – Related Initiatives</t>
        </is>
      </c>
      <c r="W13" s="381" t="n">
        <v>12</v>
      </c>
      <c r="X13" t="inlineStr">
        <is>
          <t>December</t>
        </is>
      </c>
      <c r="Z13" t="inlineStr">
        <is>
          <t xml:space="preserve">    0205 Wastes from the dairy products industry</t>
        </is>
      </c>
      <c r="AA13" t="inlineStr">
        <is>
          <t xml:space="preserve">BBD  </t>
        </is>
      </c>
      <c r="AC13" t="n">
        <v>12</v>
      </c>
    </row>
    <row r="14">
      <c r="A14" s="383" t="inlineStr">
        <is>
          <t>A - 01.21 Growing of grapes</t>
        </is>
      </c>
      <c r="B14" t="inlineStr">
        <is>
          <t>NACE_A0121</t>
        </is>
      </c>
      <c r="C14" s="382" t="inlineStr">
        <is>
          <t>NACE A - 02.4 Support services to forestry</t>
        </is>
      </c>
      <c r="D14" s="383">
        <f>_xlfn.CONCAT("NACE ", A14)</f>
        <v/>
      </c>
      <c r="E14" s="380" t="inlineStr">
        <is>
          <t>Austria</t>
        </is>
      </c>
      <c r="F14" t="inlineStr">
        <is>
          <t>country:AT</t>
        </is>
      </c>
      <c r="G14">
        <f>RIGHT(F14,2)</f>
        <v/>
      </c>
      <c r="H14" t="inlineStr">
        <is>
          <t>C1 – Strategy: Business Model and Sustainability – Related Initiatives</t>
        </is>
      </c>
      <c r="I14" t="inlineStr">
        <is>
          <t>Carbon monoxide (CO)</t>
        </is>
      </c>
      <c r="K14" t="inlineStr">
        <is>
          <t xml:space="preserve">    0104 Wastes from further physical and chemical processing on non-metalliferous minerals</t>
        </is>
      </c>
      <c r="S14" t="n">
        <v>2012</v>
      </c>
      <c r="V14" t="inlineStr">
        <is>
          <t>C2 – Description of practices, policies and future initiatives for transitioning towards a more sustainable economy</t>
        </is>
      </c>
      <c r="Z14" t="inlineStr">
        <is>
          <t xml:space="preserve">    0206 Wastes from the baking and confectionery industry</t>
        </is>
      </c>
      <c r="AA14" t="inlineStr">
        <is>
          <t xml:space="preserve">BDT  </t>
        </is>
      </c>
      <c r="AC14" t="n">
        <v>13</v>
      </c>
    </row>
    <row r="15">
      <c r="A15" s="383" t="inlineStr">
        <is>
          <t>A - 01.22 Growing of tropical and subtropical fruits</t>
        </is>
      </c>
      <c r="B15" t="inlineStr">
        <is>
          <t>NACE_A0122</t>
        </is>
      </c>
      <c r="C15" s="379" t="inlineStr">
        <is>
          <t>NACE A - 03 Fishing and aquaculture</t>
        </is>
      </c>
      <c r="D15" s="383">
        <f>_xlfn.CONCAT("NACE ", A15)</f>
        <v/>
      </c>
      <c r="E15" s="380" t="inlineStr">
        <is>
          <t>Australia</t>
        </is>
      </c>
      <c r="F15" t="inlineStr">
        <is>
          <t>country:AU</t>
        </is>
      </c>
      <c r="G15">
        <f>RIGHT(F15,2)</f>
        <v/>
      </c>
      <c r="H15" t="inlineStr">
        <is>
          <t>C2 – Description of practices, policies and future initiatives for transitioning towards a more sustainable economy</t>
        </is>
      </c>
      <c r="I15" t="inlineStr">
        <is>
          <t>Chlordane</t>
        </is>
      </c>
      <c r="K15" t="inlineStr">
        <is>
          <t xml:space="preserve">        010401 Non-Hazardous Waste - Waste gravel and crushed rocks</t>
        </is>
      </c>
      <c r="S15" t="n">
        <v>2013</v>
      </c>
      <c r="V15" t="inlineStr">
        <is>
          <t>C3 – GHG reduction targets and climate transition</t>
        </is>
      </c>
      <c r="Z15" t="inlineStr">
        <is>
          <t xml:space="preserve">    0207 Wastes from the production of alcoholic and non-alcoholic beverages (except coffee, tea and cocoa)</t>
        </is>
      </c>
      <c r="AA15" t="inlineStr">
        <is>
          <t xml:space="preserve">BGN  </t>
        </is>
      </c>
      <c r="AC15" t="n">
        <v>14</v>
      </c>
    </row>
    <row r="16">
      <c r="A16" s="383" t="inlineStr">
        <is>
          <t>A - 01.23 Growing of citrus fruits</t>
        </is>
      </c>
      <c r="B16" t="inlineStr">
        <is>
          <t>NACE_A0123</t>
        </is>
      </c>
      <c r="C16" s="382" t="inlineStr">
        <is>
          <t>NACE A - 03.1 Fishing</t>
        </is>
      </c>
      <c r="D16" s="383">
        <f>_xlfn.CONCAT("NACE ", A16)</f>
        <v/>
      </c>
      <c r="E16" s="380" t="inlineStr">
        <is>
          <t>Aruba</t>
        </is>
      </c>
      <c r="F16" t="inlineStr">
        <is>
          <t>country:AW</t>
        </is>
      </c>
      <c r="G16">
        <f>RIGHT(F16,2)</f>
        <v/>
      </c>
      <c r="H16" t="inlineStr">
        <is>
          <t>C3 – GHG reduction targets and climate transition</t>
        </is>
      </c>
      <c r="I16" t="inlineStr">
        <is>
          <t>Chlordecone</t>
        </is>
      </c>
      <c r="K16" t="inlineStr">
        <is>
          <t xml:space="preserve">        010402 Non-Hazardous Waste - Waste sand and clays</t>
        </is>
      </c>
      <c r="S16" t="n">
        <v>2014</v>
      </c>
      <c r="V16" t="inlineStr">
        <is>
          <t>C4 – Climate risks</t>
        </is>
      </c>
      <c r="Z16" t="inlineStr">
        <is>
          <t>03 WASTES FROM WOOD PROCESSING AND THE PRODUCTION OF PAPER, CARDBOARD, PULP, PANELS AND FURNITURE</t>
        </is>
      </c>
      <c r="AA16" t="inlineStr">
        <is>
          <t xml:space="preserve">BHD  </t>
        </is>
      </c>
      <c r="AC16" t="n">
        <v>15</v>
      </c>
    </row>
    <row r="17">
      <c r="A17" s="383" t="inlineStr">
        <is>
          <t>A - 01.24 Growing of pome fruits and stone fruits</t>
        </is>
      </c>
      <c r="B17" t="inlineStr">
        <is>
          <t>NACE_A0124</t>
        </is>
      </c>
      <c r="C17" s="382" t="inlineStr">
        <is>
          <t>NACE A - 03.2 Aquaculture</t>
        </is>
      </c>
      <c r="D17" s="383">
        <f>_xlfn.CONCAT("NACE ", A17)</f>
        <v/>
      </c>
      <c r="E17" s="380" t="inlineStr">
        <is>
          <t>Åland Islands</t>
        </is>
      </c>
      <c r="F17" t="inlineStr">
        <is>
          <t>country:AX</t>
        </is>
      </c>
      <c r="G17">
        <f>RIGHT(F17,2)</f>
        <v/>
      </c>
      <c r="H17" t="inlineStr">
        <is>
          <t>C4 – Climate risks</t>
        </is>
      </c>
      <c r="I17" t="inlineStr">
        <is>
          <t>Chlorfenvinphos</t>
        </is>
      </c>
      <c r="K17" t="inlineStr">
        <is>
          <t xml:space="preserve">        010403 Non-Hazardous Waste - Dusy and powdery waste</t>
        </is>
      </c>
      <c r="S17" t="n">
        <v>2015</v>
      </c>
      <c r="V17" t="inlineStr">
        <is>
          <t>C5 – Additional (general) workforce characteristics</t>
        </is>
      </c>
      <c r="Z17" t="inlineStr">
        <is>
          <t xml:space="preserve">    0301 Wastes from wood processing and the production of panels and furniture</t>
        </is>
      </c>
      <c r="AA17" t="inlineStr">
        <is>
          <t xml:space="preserve">BIF  </t>
        </is>
      </c>
      <c r="AC17" t="n">
        <v>16</v>
      </c>
    </row>
    <row r="18">
      <c r="A18" s="383" t="inlineStr">
        <is>
          <t>A - 01.25 Growing of other tree and bush fruits and nuts</t>
        </is>
      </c>
      <c r="B18" t="inlineStr">
        <is>
          <t>NACE_A0125</t>
        </is>
      </c>
      <c r="C18" s="382" t="inlineStr">
        <is>
          <t>NACE A - 03.3 Support activities for fishing and aquaculture</t>
        </is>
      </c>
      <c r="D18" s="383">
        <f>_xlfn.CONCAT("NACE ", A18)</f>
        <v/>
      </c>
      <c r="E18" s="380" t="inlineStr">
        <is>
          <t>Azerbaijan</t>
        </is>
      </c>
      <c r="F18" t="inlineStr">
        <is>
          <t>country:AZ</t>
        </is>
      </c>
      <c r="G18">
        <f>RIGHT(F18,2)</f>
        <v/>
      </c>
      <c r="H18" t="inlineStr">
        <is>
          <t>C5 – Additional (general) workforce characteristics</t>
        </is>
      </c>
      <c r="I18" t="inlineStr">
        <is>
          <t>Chlorides (total Cl)</t>
        </is>
      </c>
      <c r="K18" t="inlineStr">
        <is>
          <t xml:space="preserve">        010404 Non-Hazardous Waste - Waste from potash and rock-salt processing</t>
        </is>
      </c>
      <c r="S18" t="n">
        <v>2016</v>
      </c>
      <c r="V18" t="inlineStr">
        <is>
          <t>C6 – Additional own workforce information - Human rights policies and processes</t>
        </is>
      </c>
      <c r="Z18" t="inlineStr">
        <is>
          <t xml:space="preserve">    0302 Wood preservation wastes</t>
        </is>
      </c>
      <c r="AA18" t="inlineStr">
        <is>
          <t xml:space="preserve">BMD  </t>
        </is>
      </c>
      <c r="AC18" t="n">
        <v>17</v>
      </c>
    </row>
    <row r="19">
      <c r="A19" s="383" t="inlineStr">
        <is>
          <t>A - 01.26 Growing of oleaginous fruits</t>
        </is>
      </c>
      <c r="B19" t="inlineStr">
        <is>
          <t>NACE_A0126</t>
        </is>
      </c>
      <c r="C19" s="380" t="inlineStr">
        <is>
          <t>NACE A - AGRICULTURE, FORESTRY AND FISHING</t>
        </is>
      </c>
      <c r="D19" s="383">
        <f>_xlfn.CONCAT("NACE ", A19)</f>
        <v/>
      </c>
      <c r="E19" s="380" t="inlineStr">
        <is>
          <t>Bosnia and Herzegovina</t>
        </is>
      </c>
      <c r="F19" t="inlineStr">
        <is>
          <t>country:BA</t>
        </is>
      </c>
      <c r="G19">
        <f>RIGHT(F19,2)</f>
        <v/>
      </c>
      <c r="H19" t="inlineStr">
        <is>
          <t>C6 – Additional own workforce information - Human rights policies and processes</t>
        </is>
      </c>
      <c r="I19" t="inlineStr">
        <is>
          <t>Chlorine and inorganic compounds (HCl)</t>
        </is>
      </c>
      <c r="K19" t="inlineStr">
        <is>
          <t xml:space="preserve">        010405 Non-Hazardous Waste - Waste from washing and cleaning of minerals</t>
        </is>
      </c>
      <c r="S19" t="n">
        <v>2017</v>
      </c>
      <c r="V19" t="inlineStr">
        <is>
          <t>C7 – Severe negative human rights incidents</t>
        </is>
      </c>
      <c r="Z19" t="inlineStr">
        <is>
          <t xml:space="preserve">    0303 Wastes from pulp, paper and cardboard production and processing</t>
        </is>
      </c>
      <c r="AA19" t="inlineStr">
        <is>
          <t xml:space="preserve">BND  </t>
        </is>
      </c>
      <c r="AC19" t="n">
        <v>18</v>
      </c>
    </row>
    <row r="20">
      <c r="A20" s="383" t="inlineStr">
        <is>
          <t>A - 01.27 Growing of beverage crops</t>
        </is>
      </c>
      <c r="B20" t="inlineStr">
        <is>
          <t>NACE_A0127</t>
        </is>
      </c>
      <c r="C20" s="379" t="inlineStr">
        <is>
          <t>NACE B - 04 Mining of coal and lignite</t>
        </is>
      </c>
      <c r="D20" s="383">
        <f>_xlfn.CONCAT("NACE ", A20)</f>
        <v/>
      </c>
      <c r="E20" s="380" t="inlineStr">
        <is>
          <t>Barbados</t>
        </is>
      </c>
      <c r="F20" t="inlineStr">
        <is>
          <t>country:BB</t>
        </is>
      </c>
      <c r="G20">
        <f>RIGHT(F20,2)</f>
        <v/>
      </c>
      <c r="H20" t="inlineStr">
        <is>
          <t>C7 – Severe negative human rights incidents</t>
        </is>
      </c>
      <c r="I20" t="inlineStr">
        <is>
          <t>Chloro-alkanes, C10-C13</t>
        </is>
      </c>
      <c r="K20" t="inlineStr">
        <is>
          <t xml:space="preserve">        010406 Non-Hazardous Waste - Waste from stone cutting and sawing</t>
        </is>
      </c>
      <c r="S20" t="n">
        <v>2018</v>
      </c>
      <c r="V20" t="inlineStr">
        <is>
          <t>C8 – Revenues from certain sectors and exclusion from EU reference benchmarks</t>
        </is>
      </c>
      <c r="Z20" t="inlineStr">
        <is>
          <t>04 WASTES FROM THE LEATHER, FUR AND TEXTILE INDUSTRIES</t>
        </is>
      </c>
      <c r="AA20" t="inlineStr">
        <is>
          <t xml:space="preserve">BOB  </t>
        </is>
      </c>
      <c r="AC20" t="n">
        <v>19</v>
      </c>
    </row>
    <row r="21">
      <c r="A21" s="383" t="inlineStr">
        <is>
          <t>A - 01.28 Growing of spices, aromatic, drug and pharmaceutical crops</t>
        </is>
      </c>
      <c r="B21" t="inlineStr">
        <is>
          <t>NACE_A0128</t>
        </is>
      </c>
      <c r="C21" s="379" t="inlineStr">
        <is>
          <t>NACE B - 05 Extraction of crude petroleum and natural gas</t>
        </is>
      </c>
      <c r="D21" s="383">
        <f>_xlfn.CONCAT("NACE ", A21)</f>
        <v/>
      </c>
      <c r="E21" s="380" t="inlineStr">
        <is>
          <t>Bangladesh</t>
        </is>
      </c>
      <c r="F21" t="inlineStr">
        <is>
          <t>country:BD</t>
        </is>
      </c>
      <c r="G21">
        <f>RIGHT(F21,2)</f>
        <v/>
      </c>
      <c r="H21" t="inlineStr">
        <is>
          <t>C8 – Revenues from certain sectors and exclusion from EU reference benchmarks</t>
        </is>
      </c>
      <c r="I21" t="inlineStr">
        <is>
          <t>Chlorofluorocarbons (CFCs)</t>
        </is>
      </c>
      <c r="K21" t="inlineStr">
        <is>
          <t xml:space="preserve">        010499 Non-Hazardous Waste - Waste not otherwise specified</t>
        </is>
      </c>
      <c r="S21" t="n">
        <v>2019</v>
      </c>
      <c r="V21" t="inlineStr">
        <is>
          <t>C9 – Gender diversity ratio in the governance body</t>
        </is>
      </c>
      <c r="Z21" t="inlineStr">
        <is>
          <t xml:space="preserve">    0401 Wastes from the leather and fur industry</t>
        </is>
      </c>
      <c r="AA21" t="inlineStr">
        <is>
          <t xml:space="preserve">BOV  </t>
        </is>
      </c>
      <c r="AC21" t="n">
        <v>20</v>
      </c>
    </row>
    <row r="22">
      <c r="A22" s="383" t="inlineStr">
        <is>
          <t>A - 01.29 Growing of other perennial crops</t>
        </is>
      </c>
      <c r="B22" t="inlineStr">
        <is>
          <t>NACE_A0129</t>
        </is>
      </c>
      <c r="C22" s="382" t="inlineStr">
        <is>
          <t>NACE B - 05.1 Mining of hard coal</t>
        </is>
      </c>
      <c r="D22" s="383">
        <f>_xlfn.CONCAT("NACE ", A22)</f>
        <v/>
      </c>
      <c r="E22" s="380" t="inlineStr">
        <is>
          <t>Belgium</t>
        </is>
      </c>
      <c r="F22" t="inlineStr">
        <is>
          <t>country:BE</t>
        </is>
      </c>
      <c r="G22">
        <f>RIGHT(F22,2)</f>
        <v/>
      </c>
      <c r="H22" t="inlineStr">
        <is>
          <t>C9 – Gender diversity ratio in the governance body</t>
        </is>
      </c>
      <c r="I22" t="inlineStr">
        <is>
          <t>Chlorpyrifos</t>
        </is>
      </c>
      <c r="K22" t="inlineStr">
        <is>
          <t xml:space="preserve">    0105 Drilling muds and other drilling wastes</t>
        </is>
      </c>
      <c r="S22" t="n">
        <v>2020</v>
      </c>
      <c r="Z22" t="inlineStr">
        <is>
          <t xml:space="preserve">    0402 Wastes from the textile industry</t>
        </is>
      </c>
      <c r="AA22" t="inlineStr">
        <is>
          <t xml:space="preserve">BRL  </t>
        </is>
      </c>
      <c r="AC22" t="n">
        <v>21</v>
      </c>
    </row>
    <row r="23">
      <c r="A23" s="382" t="inlineStr">
        <is>
          <t>A - 01.3 Plant propagation</t>
        </is>
      </c>
      <c r="B23" t="inlineStr">
        <is>
          <t>NACE_A013</t>
        </is>
      </c>
      <c r="C23" s="382" t="inlineStr">
        <is>
          <t>NACE B - 05.2 Mining of lignite</t>
        </is>
      </c>
      <c r="D23" s="382">
        <f>_xlfn.CONCAT("NACE ", A23)</f>
        <v/>
      </c>
      <c r="E23" s="380" t="inlineStr">
        <is>
          <t>Burkina Faso</t>
        </is>
      </c>
      <c r="F23" t="inlineStr">
        <is>
          <t>country:BF</t>
        </is>
      </c>
      <c r="G23">
        <f>RIGHT(F23,2)</f>
        <v/>
      </c>
      <c r="I23" t="inlineStr">
        <is>
          <t>Chromium and compounds (Cr)</t>
        </is>
      </c>
      <c r="K23" t="inlineStr">
        <is>
          <t xml:space="preserve">        010501 Non-Hazardous Waste - Oil-containing drilling muds and wastes</t>
        </is>
      </c>
      <c r="S23" t="n">
        <v>2021</v>
      </c>
      <c r="Z23" t="inlineStr">
        <is>
          <t>05 WASTES FROM PETROLEUM REFINING, NATURAL GAS PURIFICATION AND PYROLYTIC TREATMENT OF COAL</t>
        </is>
      </c>
      <c r="AA23" t="inlineStr">
        <is>
          <t xml:space="preserve">BSD  </t>
        </is>
      </c>
      <c r="AC23" t="n">
        <v>22</v>
      </c>
    </row>
    <row r="24">
      <c r="A24" s="383" t="inlineStr">
        <is>
          <t>A - 01.30 Plant propagation</t>
        </is>
      </c>
      <c r="B24" t="inlineStr">
        <is>
          <t>NACE_A0130</t>
        </is>
      </c>
      <c r="C24" s="379" t="inlineStr">
        <is>
          <t>NACE B - 06 Mining of metal ores</t>
        </is>
      </c>
      <c r="D24" s="383">
        <f>_xlfn.CONCAT("NACE ", A24)</f>
        <v/>
      </c>
      <c r="E24" s="380" t="inlineStr">
        <is>
          <t>Bulgaria</t>
        </is>
      </c>
      <c r="F24" t="inlineStr">
        <is>
          <t>country:BG</t>
        </is>
      </c>
      <c r="G24">
        <f>RIGHT(F24,2)</f>
        <v/>
      </c>
      <c r="I24" t="inlineStr">
        <is>
          <t>Copper and compounds (Cu)</t>
        </is>
      </c>
      <c r="K24" t="inlineStr">
        <is>
          <t xml:space="preserve">        010502 Non-Hazardous Waste - Barite-containing drilling muds and wastes</t>
        </is>
      </c>
      <c r="S24" t="n">
        <v>2022</v>
      </c>
      <c r="Z24" t="inlineStr">
        <is>
          <t xml:space="preserve">    0501 Oily sludges and solid wastes</t>
        </is>
      </c>
      <c r="AA24" t="inlineStr">
        <is>
          <t xml:space="preserve">BTN  </t>
        </is>
      </c>
      <c r="AC24" t="n">
        <v>23</v>
      </c>
    </row>
    <row r="25">
      <c r="A25" s="382" t="inlineStr">
        <is>
          <t>A - 01.4 Animal production</t>
        </is>
      </c>
      <c r="B25" t="inlineStr">
        <is>
          <t>NACE_A014</t>
        </is>
      </c>
      <c r="C25" s="382" t="inlineStr">
        <is>
          <t>NACE B - 06.1 Extraction of crude petroleum</t>
        </is>
      </c>
      <c r="D25" s="382">
        <f>_xlfn.CONCAT("NACE ", A25)</f>
        <v/>
      </c>
      <c r="E25" s="380" t="inlineStr">
        <is>
          <t>Bahrain</t>
        </is>
      </c>
      <c r="F25" t="inlineStr">
        <is>
          <t>country:BH</t>
        </is>
      </c>
      <c r="G25">
        <f>RIGHT(F25,2)</f>
        <v/>
      </c>
      <c r="I25" t="inlineStr">
        <is>
          <t>Cyanides (total CN)</t>
        </is>
      </c>
      <c r="K25" t="inlineStr">
        <is>
          <t xml:space="preserve">        010503 Non-Hazardous Waste - Chloride-containing drilling muds and wastes</t>
        </is>
      </c>
      <c r="S25" t="n">
        <v>2023</v>
      </c>
      <c r="Z25" t="inlineStr">
        <is>
          <t xml:space="preserve">    0502 Non oily sludges and solid wastes</t>
        </is>
      </c>
      <c r="AA25" t="inlineStr">
        <is>
          <t xml:space="preserve">BWP  </t>
        </is>
      </c>
      <c r="AC25" t="n">
        <v>24</v>
      </c>
    </row>
    <row r="26">
      <c r="A26" s="383" t="inlineStr">
        <is>
          <t>A - 01.41 Raising of dairy cattle</t>
        </is>
      </c>
      <c r="B26" t="inlineStr">
        <is>
          <t>NACE_A0141</t>
        </is>
      </c>
      <c r="C26" s="382" t="inlineStr">
        <is>
          <t>NACE B - 06.2 Extraction of natural gas</t>
        </is>
      </c>
      <c r="D26" s="383">
        <f>_xlfn.CONCAT("NACE ", A26)</f>
        <v/>
      </c>
      <c r="E26" s="380" t="inlineStr">
        <is>
          <t>Burundi</t>
        </is>
      </c>
      <c r="F26" t="inlineStr">
        <is>
          <t>country:BI</t>
        </is>
      </c>
      <c r="G26">
        <f>RIGHT(F26,2)</f>
        <v/>
      </c>
      <c r="I26" t="inlineStr">
        <is>
          <t>DDT</t>
        </is>
      </c>
      <c r="K26" t="inlineStr">
        <is>
          <t xml:space="preserve">        010504 Non-Hazardous Waste - Fresh-water drilling muds and wastes</t>
        </is>
      </c>
      <c r="S26" t="n">
        <v>2024</v>
      </c>
      <c r="Z26" t="inlineStr">
        <is>
          <t xml:space="preserve">    0504 Spent filter clays</t>
        </is>
      </c>
      <c r="AA26" t="inlineStr">
        <is>
          <t xml:space="preserve">BZD  </t>
        </is>
      </c>
      <c r="AC26" t="n">
        <v>25</v>
      </c>
    </row>
    <row r="27">
      <c r="A27" s="383" t="inlineStr">
        <is>
          <t>A - 01.42 Raising of other cattle and buffaloes</t>
        </is>
      </c>
      <c r="B27" t="inlineStr">
        <is>
          <t>NACE_A0142</t>
        </is>
      </c>
      <c r="C27" s="379" t="inlineStr">
        <is>
          <t>NACE B - 07 Other mining and quarrying</t>
        </is>
      </c>
      <c r="D27" s="383">
        <f>_xlfn.CONCAT("NACE ", A27)</f>
        <v/>
      </c>
      <c r="E27" s="380" t="inlineStr">
        <is>
          <t>Benin</t>
        </is>
      </c>
      <c r="F27" t="inlineStr">
        <is>
          <t>country:BJ</t>
        </is>
      </c>
      <c r="G27">
        <f>RIGHT(F27,2)</f>
        <v/>
      </c>
      <c r="I27" t="inlineStr">
        <is>
          <t>Di-(2-ethyl hexyl) phthalate (DEHP)</t>
        </is>
      </c>
      <c r="K27" t="inlineStr">
        <is>
          <t xml:space="preserve">        010599 Non-Hazardous Waste - Wastes not otherwise specified</t>
        </is>
      </c>
      <c r="S27" t="n">
        <v>2025</v>
      </c>
      <c r="Z27" t="inlineStr">
        <is>
          <t xml:space="preserve">    0505 Oil desulphurisation wastes</t>
        </is>
      </c>
      <c r="AA27" t="inlineStr">
        <is>
          <t xml:space="preserve">CAD  </t>
        </is>
      </c>
      <c r="AC27" t="n">
        <v>26</v>
      </c>
    </row>
    <row r="28">
      <c r="A28" s="383" t="inlineStr">
        <is>
          <t>A - 01.43 Raising of horses and other equines</t>
        </is>
      </c>
      <c r="B28" t="inlineStr">
        <is>
          <t>NACE_A0143</t>
        </is>
      </c>
      <c r="C28" s="382" t="inlineStr">
        <is>
          <t>NACE B - 07.1 Mining of iron ores</t>
        </is>
      </c>
      <c r="D28" s="383">
        <f>_xlfn.CONCAT("NACE ", A28)</f>
        <v/>
      </c>
      <c r="E28" s="380" t="inlineStr">
        <is>
          <t>Saint Barthélemy</t>
        </is>
      </c>
      <c r="F28" t="inlineStr">
        <is>
          <t>country:BL</t>
        </is>
      </c>
      <c r="G28">
        <f>RIGHT(F28,2)</f>
        <v/>
      </c>
      <c r="I28" t="inlineStr">
        <is>
          <t>1,2-dichloroethane (EDC)</t>
        </is>
      </c>
      <c r="K28" t="inlineStr">
        <is>
          <t>02 WASTES FROM AGRICULTURAL, HORTICULTURAL, HUNTING, FISHING AND AQUACULTURAL PRIMARY PRODUCTION, FOOD PREPARATION AND PROCESSING</t>
        </is>
      </c>
      <c r="S28" t="n">
        <v>2026</v>
      </c>
      <c r="Z28" t="inlineStr">
        <is>
          <t xml:space="preserve">    0506 Wastes from the pyrolytic treatment of coal</t>
        </is>
      </c>
      <c r="AA28" t="inlineStr">
        <is>
          <t xml:space="preserve">CDF  </t>
        </is>
      </c>
      <c r="AC28" t="n">
        <v>27</v>
      </c>
    </row>
    <row r="29">
      <c r="A29" s="383" t="inlineStr">
        <is>
          <t>A - 01.44 Raising of camels and camelids</t>
        </is>
      </c>
      <c r="B29" t="inlineStr">
        <is>
          <t>NACE_A0144</t>
        </is>
      </c>
      <c r="C29" s="382" t="inlineStr">
        <is>
          <t>NACE B - 07.2 Mining of non-ferrous metal ores</t>
        </is>
      </c>
      <c r="D29" s="383">
        <f>_xlfn.CONCAT("NACE ", A29)</f>
        <v/>
      </c>
      <c r="E29" s="380" t="inlineStr">
        <is>
          <t>Bermuda</t>
        </is>
      </c>
      <c r="F29" t="inlineStr">
        <is>
          <t>country:BM</t>
        </is>
      </c>
      <c r="G29">
        <f>RIGHT(F29,2)</f>
        <v/>
      </c>
      <c r="I29" t="inlineStr">
        <is>
          <t>Dichloromethane (DCM)</t>
        </is>
      </c>
      <c r="K29" t="inlineStr">
        <is>
          <t xml:space="preserve">    0201 Primary production wastes</t>
        </is>
      </c>
      <c r="S29" t="n">
        <v>2027</v>
      </c>
      <c r="Z29" t="inlineStr">
        <is>
          <t xml:space="preserve">    0507 Wastes from natural gas purification</t>
        </is>
      </c>
      <c r="AA29" t="inlineStr">
        <is>
          <t xml:space="preserve">CHE  </t>
        </is>
      </c>
      <c r="AC29" t="n">
        <v>28</v>
      </c>
    </row>
    <row r="30">
      <c r="A30" s="383" t="inlineStr">
        <is>
          <t>A - 01.45 Raising of sheep and goats</t>
        </is>
      </c>
      <c r="B30" t="inlineStr">
        <is>
          <t>NACE_A0145</t>
        </is>
      </c>
      <c r="C30" s="379" t="inlineStr">
        <is>
          <t>NACE B - 08 Mining support service activities</t>
        </is>
      </c>
      <c r="D30" s="383">
        <f>_xlfn.CONCAT("NACE ", A30)</f>
        <v/>
      </c>
      <c r="E30" s="380" t="inlineStr">
        <is>
          <t>Brunei Darussalam</t>
        </is>
      </c>
      <c r="F30" t="inlineStr">
        <is>
          <t>country:BN</t>
        </is>
      </c>
      <c r="G30">
        <f>RIGHT(F30,2)</f>
        <v/>
      </c>
      <c r="I30" t="inlineStr">
        <is>
          <t>Dicofol</t>
        </is>
      </c>
      <c r="K30" t="inlineStr">
        <is>
          <t xml:space="preserve">        020101 Non-Hazardous Waste - Sludges from washing and cleaning</t>
        </is>
      </c>
      <c r="S30" t="n">
        <v>2028</v>
      </c>
      <c r="Z30" t="inlineStr">
        <is>
          <t xml:space="preserve">    0508 Wastes from oil regeneration</t>
        </is>
      </c>
      <c r="AA30" t="inlineStr">
        <is>
          <t xml:space="preserve">CHF  </t>
        </is>
      </c>
      <c r="AC30" t="n">
        <v>29</v>
      </c>
    </row>
    <row r="31">
      <c r="A31" s="383" t="inlineStr">
        <is>
          <t>A - 01.46 Raising of swine and pigs</t>
        </is>
      </c>
      <c r="B31" t="inlineStr">
        <is>
          <t>NACE_A0146</t>
        </is>
      </c>
      <c r="C31" s="382" t="inlineStr">
        <is>
          <t>NACE B - 08.1 Quarrying of stone, sand and clay</t>
        </is>
      </c>
      <c r="D31" s="383">
        <f>_xlfn.CONCAT("NACE ", A31)</f>
        <v/>
      </c>
      <c r="E31" s="380" t="inlineStr">
        <is>
          <t>Bolivia (Plurinational State of)</t>
        </is>
      </c>
      <c r="F31" t="inlineStr">
        <is>
          <t>country:BO</t>
        </is>
      </c>
      <c r="G31">
        <f>RIGHT(F31,2)</f>
        <v/>
      </c>
      <c r="I31" t="inlineStr">
        <is>
          <t>Dieldrin</t>
        </is>
      </c>
      <c r="K31" t="inlineStr">
        <is>
          <t xml:space="preserve">        020102 Non-Hazardous Waste - Animal tissue waste</t>
        </is>
      </c>
      <c r="S31" t="n">
        <v>2029</v>
      </c>
      <c r="Z31" t="inlineStr">
        <is>
          <t>06 WASTES FROM INORGANIC CHEMICAL PROCESSES</t>
        </is>
      </c>
      <c r="AA31" t="inlineStr">
        <is>
          <t xml:space="preserve">CHW  </t>
        </is>
      </c>
      <c r="AC31" t="n">
        <v>30</v>
      </c>
    </row>
    <row r="32">
      <c r="A32" s="383" t="inlineStr">
        <is>
          <t>A - 01.47 Raising of poultry</t>
        </is>
      </c>
      <c r="B32" t="inlineStr">
        <is>
          <t>NACE_A0147</t>
        </is>
      </c>
      <c r="C32" s="382" t="inlineStr">
        <is>
          <t>NACE B - 08.9 Mining and quarrying n.e.c.</t>
        </is>
      </c>
      <c r="D32" s="383">
        <f>_xlfn.CONCAT("NACE ", A32)</f>
        <v/>
      </c>
      <c r="E32" s="380" t="inlineStr">
        <is>
          <t>Bonaire, Sint Eustatius and Saba</t>
        </is>
      </c>
      <c r="F32" t="inlineStr">
        <is>
          <t>country:BQ</t>
        </is>
      </c>
      <c r="G32">
        <f>RIGHT(F32,2)</f>
        <v/>
      </c>
      <c r="I32" t="inlineStr">
        <is>
          <t>Diuron</t>
        </is>
      </c>
      <c r="K32" t="inlineStr">
        <is>
          <t xml:space="preserve">        020103 Non-Hazardous Waste - Plant tissue waste</t>
        </is>
      </c>
      <c r="S32" t="n">
        <v>2030</v>
      </c>
      <c r="Z32" t="inlineStr">
        <is>
          <t xml:space="preserve">    0601 Waste acidic solutions</t>
        </is>
      </c>
      <c r="AA32" t="inlineStr">
        <is>
          <t xml:space="preserve">CLF  </t>
        </is>
      </c>
      <c r="AC32" t="n">
        <v>31</v>
      </c>
    </row>
    <row r="33">
      <c r="A33" s="383" t="inlineStr">
        <is>
          <t>A - 01.48 Raising of other animals</t>
        </is>
      </c>
      <c r="B33" t="inlineStr">
        <is>
          <t>NACE_A0148</t>
        </is>
      </c>
      <c r="C33" s="382" t="inlineStr">
        <is>
          <t>NACE B - 09.1 Support activities for petroleum and natural gas extraction</t>
        </is>
      </c>
      <c r="D33" s="383">
        <f>_xlfn.CONCAT("NACE ", A33)</f>
        <v/>
      </c>
      <c r="E33" s="380" t="inlineStr">
        <is>
          <t>Brazil</t>
        </is>
      </c>
      <c r="F33" t="inlineStr">
        <is>
          <t>country:BR</t>
        </is>
      </c>
      <c r="G33">
        <f>RIGHT(F33,2)</f>
        <v/>
      </c>
      <c r="I33" t="inlineStr">
        <is>
          <t>Endosulphan</t>
        </is>
      </c>
      <c r="K33" t="inlineStr">
        <is>
          <t xml:space="preserve">        020104 Non-Hazardous Waste - Waste plastics (except packaging)</t>
        </is>
      </c>
      <c r="S33" t="n">
        <v>2031</v>
      </c>
      <c r="Z33" t="inlineStr">
        <is>
          <t xml:space="preserve">    0602 Waste alkaline solutions</t>
        </is>
      </c>
      <c r="AA33" t="inlineStr">
        <is>
          <t xml:space="preserve">CLP  </t>
        </is>
      </c>
    </row>
    <row r="34">
      <c r="A34" s="382" t="inlineStr">
        <is>
          <t>A - 01.5 Mixed farming</t>
        </is>
      </c>
      <c r="B34" t="inlineStr">
        <is>
          <t>NACE_A015</t>
        </is>
      </c>
      <c r="C34" s="382" t="inlineStr">
        <is>
          <t>NACE B - 09.9 Support activities for other mining and quarrying</t>
        </is>
      </c>
      <c r="D34" s="382">
        <f>_xlfn.CONCAT("NACE ", A34)</f>
        <v/>
      </c>
      <c r="E34" s="380" t="inlineStr">
        <is>
          <t>Bahamas</t>
        </is>
      </c>
      <c r="F34" t="inlineStr">
        <is>
          <t>country:BS</t>
        </is>
      </c>
      <c r="G34">
        <f>RIGHT(F34,2)</f>
        <v/>
      </c>
      <c r="I34" t="inlineStr">
        <is>
          <t>Endrin</t>
        </is>
      </c>
      <c r="K34" t="inlineStr">
        <is>
          <t xml:space="preserve">        020105 Hazardous Waste - Agrochemical wastes</t>
        </is>
      </c>
      <c r="S34" t="n">
        <v>2032</v>
      </c>
      <c r="Z34" t="inlineStr">
        <is>
          <t xml:space="preserve">    0603 Waste salts and their solutions</t>
        </is>
      </c>
      <c r="AA34" t="inlineStr">
        <is>
          <t xml:space="preserve">CNY  </t>
        </is>
      </c>
    </row>
    <row r="35">
      <c r="A35" s="383" t="inlineStr">
        <is>
          <t>A - 01.50 Mixed farming</t>
        </is>
      </c>
      <c r="B35" t="inlineStr">
        <is>
          <t>NACE_A0150</t>
        </is>
      </c>
      <c r="C35" s="380" t="inlineStr">
        <is>
          <t>NACE B - MINING AND QUARRYING</t>
        </is>
      </c>
      <c r="D35" s="383">
        <f>_xlfn.CONCAT("NACE ", A35)</f>
        <v/>
      </c>
      <c r="E35" s="380" t="inlineStr">
        <is>
          <t>Bhutan</t>
        </is>
      </c>
      <c r="F35" t="inlineStr">
        <is>
          <t>country:BT</t>
        </is>
      </c>
      <c r="G35">
        <f>RIGHT(F35,2)</f>
        <v/>
      </c>
      <c r="I35" t="inlineStr">
        <is>
          <t>Ethyl benzene</t>
        </is>
      </c>
      <c r="K35" t="inlineStr">
        <is>
          <t xml:space="preserve">        020106 Non-Hazardous Waste - Animal faeces, urine and manure (including spoiled straw), effluent, collected separately and treated off-site</t>
        </is>
      </c>
      <c r="S35" t="n">
        <v>2033</v>
      </c>
      <c r="Z35" t="inlineStr">
        <is>
          <t xml:space="preserve">    0604 Metal-containing wastes</t>
        </is>
      </c>
      <c r="AA35" t="inlineStr">
        <is>
          <t xml:space="preserve">COP  </t>
        </is>
      </c>
    </row>
    <row r="36">
      <c r="A36" s="382" t="inlineStr">
        <is>
          <t>A - 01.6 Support activities to agriculture and post-harvest crop activities</t>
        </is>
      </c>
      <c r="B36" t="inlineStr">
        <is>
          <t>NACE_A016</t>
        </is>
      </c>
      <c r="C36" s="379" t="inlineStr">
        <is>
          <t>NACE C - 10 Manufacture of food products</t>
        </is>
      </c>
      <c r="D36" s="382">
        <f>_xlfn.CONCAT("NACE ", A36)</f>
        <v/>
      </c>
      <c r="E36" s="380" t="inlineStr">
        <is>
          <t>Burma (before 1989-12-15)</t>
        </is>
      </c>
      <c r="F36" t="inlineStr">
        <is>
          <t>country:BU</t>
        </is>
      </c>
      <c r="G36">
        <f>RIGHT(F36,2)</f>
        <v/>
      </c>
      <c r="I36" t="inlineStr">
        <is>
          <t>Ethylene oxide</t>
        </is>
      </c>
      <c r="K36" t="inlineStr">
        <is>
          <t xml:space="preserve">        020107 Non-Hazardous Waste - Waste from forestry exploitation</t>
        </is>
      </c>
      <c r="S36" t="n">
        <v>2034</v>
      </c>
      <c r="Z36" t="inlineStr">
        <is>
          <t xml:space="preserve">    0605 Sludges from on-site effluent treatment</t>
        </is>
      </c>
      <c r="AA36" t="inlineStr">
        <is>
          <t xml:space="preserve">COU  </t>
        </is>
      </c>
    </row>
    <row r="37">
      <c r="A37" s="383" t="inlineStr">
        <is>
          <t>A - 01.61 Support activities for crop production</t>
        </is>
      </c>
      <c r="B37" t="inlineStr">
        <is>
          <t>NACE_A0161</t>
        </is>
      </c>
      <c r="C37" s="382" t="inlineStr">
        <is>
          <t>NACE C - 10.1 Processing and preserving of meat and production of meat products</t>
        </is>
      </c>
      <c r="D37" s="383">
        <f>_xlfn.CONCAT("NACE ", A37)</f>
        <v/>
      </c>
      <c r="E37" s="380" t="inlineStr">
        <is>
          <t>Bouvet Island</t>
        </is>
      </c>
      <c r="F37" t="inlineStr">
        <is>
          <t>country:BV</t>
        </is>
      </c>
      <c r="G37">
        <f>RIGHT(F37,2)</f>
        <v/>
      </c>
      <c r="I37" t="inlineStr">
        <is>
          <t>Fluoranthene</t>
        </is>
      </c>
      <c r="K37" t="inlineStr">
        <is>
          <t xml:space="preserve">        020199 Non-Hazardous Waste - Waste not otherwise specified</t>
        </is>
      </c>
      <c r="S37" t="n">
        <v>2035</v>
      </c>
      <c r="Z37" t="inlineStr">
        <is>
          <t xml:space="preserve">    0606 Wastes from sulphur chemical processes (production and transformation) and desulphurisation processes</t>
        </is>
      </c>
      <c r="AA37" t="inlineStr">
        <is>
          <t xml:space="preserve">CRC  </t>
        </is>
      </c>
    </row>
    <row r="38">
      <c r="A38" s="383" t="inlineStr">
        <is>
          <t>A - 01.62 Support activities for animal production</t>
        </is>
      </c>
      <c r="B38" t="inlineStr">
        <is>
          <t>NACE_A0162</t>
        </is>
      </c>
      <c r="C38" s="382" t="inlineStr">
        <is>
          <t>NACE C - 10.2 Processing and preserving of fish, crustaceans and molluscs</t>
        </is>
      </c>
      <c r="D38" s="383">
        <f>_xlfn.CONCAT("NACE ", A38)</f>
        <v/>
      </c>
      <c r="E38" s="380" t="inlineStr">
        <is>
          <t>Botswana</t>
        </is>
      </c>
      <c r="F38" t="inlineStr">
        <is>
          <t>country:BW</t>
        </is>
      </c>
      <c r="G38">
        <f>RIGHT(F38,2)</f>
        <v/>
      </c>
      <c r="I38" t="inlineStr">
        <is>
          <t>Fluorides (total F)</t>
        </is>
      </c>
      <c r="K38" t="inlineStr">
        <is>
          <t xml:space="preserve">    0202 Wastes from the preparation and processing of meat, fish and other foods of animal origin</t>
        </is>
      </c>
      <c r="S38" t="n">
        <v>2036</v>
      </c>
      <c r="Z38" t="inlineStr">
        <is>
          <t xml:space="preserve">    0607 Wastes from halogen chemical processes</t>
        </is>
      </c>
      <c r="AA38" t="inlineStr">
        <is>
          <t xml:space="preserve">CUC  </t>
        </is>
      </c>
    </row>
    <row r="39">
      <c r="A39" s="383" t="inlineStr">
        <is>
          <t>A - 01.63 Post-harvest crop activities and seed processing for propagation</t>
        </is>
      </c>
      <c r="B39" t="inlineStr">
        <is>
          <t>NACE_A0163</t>
        </is>
      </c>
      <c r="C39" s="382" t="inlineStr">
        <is>
          <t>NACE C - 10.3 Processing and preserving of fruit and vegetables</t>
        </is>
      </c>
      <c r="D39" s="383">
        <f>_xlfn.CONCAT("NACE ", A39)</f>
        <v/>
      </c>
      <c r="E39" s="380" t="inlineStr">
        <is>
          <t>Belarus</t>
        </is>
      </c>
      <c r="F39" t="inlineStr">
        <is>
          <t>country:BY</t>
        </is>
      </c>
      <c r="G39">
        <f>RIGHT(F39,2)</f>
        <v/>
      </c>
      <c r="I39" t="inlineStr">
        <is>
          <t>Fluorine and inorganic compounds (HF)</t>
        </is>
      </c>
      <c r="K39" t="inlineStr">
        <is>
          <t xml:space="preserve">        020201 Non-Hazardous Waste - Sludges from washing and cleaning</t>
        </is>
      </c>
      <c r="S39" t="n">
        <v>2037</v>
      </c>
      <c r="Z39" t="inlineStr">
        <is>
          <t xml:space="preserve">    0608 Waste from production of silicon and silicon derivatives</t>
        </is>
      </c>
      <c r="AA39" t="inlineStr">
        <is>
          <t xml:space="preserve">CUP  </t>
        </is>
      </c>
    </row>
    <row r="40">
      <c r="A40" s="382" t="inlineStr">
        <is>
          <t>A - 01.7 Hunting, trapping and related service activities</t>
        </is>
      </c>
      <c r="B40" t="inlineStr">
        <is>
          <t>NACE_A017</t>
        </is>
      </c>
      <c r="C40" s="382" t="inlineStr">
        <is>
          <t>NACE C - 10.4 Manufacture of vegetable and animal oils and fats</t>
        </is>
      </c>
      <c r="D40" s="382">
        <f>_xlfn.CONCAT("NACE ", A40)</f>
        <v/>
      </c>
      <c r="E40" s="380" t="inlineStr">
        <is>
          <t>Belize</t>
        </is>
      </c>
      <c r="F40" t="inlineStr">
        <is>
          <t>country:BZ</t>
        </is>
      </c>
      <c r="G40">
        <f>RIGHT(F40,2)</f>
        <v/>
      </c>
      <c r="I40" t="inlineStr">
        <is>
          <t>Halogenated organic compounds (AOX)</t>
        </is>
      </c>
      <c r="K40" t="inlineStr">
        <is>
          <t xml:space="preserve">        020202 Non-Hazardous Waste - Animal tissue waste</t>
        </is>
      </c>
      <c r="S40" t="n">
        <v>2038</v>
      </c>
      <c r="Z40" t="inlineStr">
        <is>
          <t xml:space="preserve">    0609 Wastes from phosphorus chemical processes</t>
        </is>
      </c>
      <c r="AA40" t="inlineStr">
        <is>
          <t xml:space="preserve">CVE  </t>
        </is>
      </c>
    </row>
    <row r="41">
      <c r="A41" s="383" t="inlineStr">
        <is>
          <t>A - 01.70 Hunting, trapping and related service activities</t>
        </is>
      </c>
      <c r="B41" t="inlineStr">
        <is>
          <t>NACE_A0170</t>
        </is>
      </c>
      <c r="C41" s="382" t="inlineStr">
        <is>
          <t>NACE C - 10.5 Manufacture of dairy products and edible ice</t>
        </is>
      </c>
      <c r="D41" s="383">
        <f>_xlfn.CONCAT("NACE ", A41)</f>
        <v/>
      </c>
      <c r="E41" s="380" t="inlineStr">
        <is>
          <t>Canada</t>
        </is>
      </c>
      <c r="F41" t="inlineStr">
        <is>
          <t>country:CA</t>
        </is>
      </c>
      <c r="G41">
        <f>RIGHT(F41,2)</f>
        <v/>
      </c>
      <c r="I41" t="inlineStr">
        <is>
          <t>Halons</t>
        </is>
      </c>
      <c r="K41" t="inlineStr">
        <is>
          <t xml:space="preserve">        020203 Non-Hazardous Waste - Material unsuitable for consumption or processing</t>
        </is>
      </c>
      <c r="S41" t="n">
        <v>2039</v>
      </c>
      <c r="Z41" t="inlineStr">
        <is>
          <t xml:space="preserve">    0610 Waste from nitrogen chemical processes and fertiliser manufacture</t>
        </is>
      </c>
      <c r="AA41" t="inlineStr">
        <is>
          <t xml:space="preserve">CZK  </t>
        </is>
      </c>
    </row>
    <row r="42">
      <c r="A42" s="379" t="inlineStr">
        <is>
          <t>A - 02 Forestry and logging</t>
        </is>
      </c>
      <c r="B42" t="inlineStr">
        <is>
          <t>NACE_A02</t>
        </is>
      </c>
      <c r="C42" s="382" t="inlineStr">
        <is>
          <t>NACE C - 10.6 Manufacture of grain mill products, starches and starch products</t>
        </is>
      </c>
      <c r="D42" s="379">
        <f>_xlfn.CONCAT("NACE ", A42)</f>
        <v/>
      </c>
      <c r="E42" s="380" t="inlineStr">
        <is>
          <t>Cocos (Keeling) Islands</t>
        </is>
      </c>
      <c r="F42" t="inlineStr">
        <is>
          <t>country:CC</t>
        </is>
      </c>
      <c r="G42">
        <f>RIGHT(F42,2)</f>
        <v/>
      </c>
      <c r="I42" t="inlineStr">
        <is>
          <t>Heptachlor</t>
        </is>
      </c>
      <c r="K42" t="inlineStr">
        <is>
          <t xml:space="preserve">        020204 Non-Hazardous Waste - Sludges from on-site effluent treatment</t>
        </is>
      </c>
      <c r="S42" t="n">
        <v>2040</v>
      </c>
      <c r="Z42" t="inlineStr">
        <is>
          <t xml:space="preserve">    0611 Waste from the manufacture of inorganic pigments and opacificiers</t>
        </is>
      </c>
      <c r="AA42" t="inlineStr">
        <is>
          <t xml:space="preserve">DJF  </t>
        </is>
      </c>
    </row>
    <row r="43">
      <c r="A43" s="382" t="inlineStr">
        <is>
          <t>A - 02.1 Silviculture and other forestry activities</t>
        </is>
      </c>
      <c r="B43" t="inlineStr">
        <is>
          <t>NACE_A021</t>
        </is>
      </c>
      <c r="C43" s="382" t="inlineStr">
        <is>
          <t>NACE C - 10.7 Manufacture of bakery and farinaceous products</t>
        </is>
      </c>
      <c r="D43" s="382">
        <f>_xlfn.CONCAT("NACE ", A43)</f>
        <v/>
      </c>
      <c r="E43" s="380" t="inlineStr">
        <is>
          <t>Congo (the Democratic Republic of the)</t>
        </is>
      </c>
      <c r="F43" t="inlineStr">
        <is>
          <t>country:CD</t>
        </is>
      </c>
      <c r="G43">
        <f>RIGHT(F43,2)</f>
        <v/>
      </c>
      <c r="I43" t="inlineStr">
        <is>
          <t>Hexabromobiphenyl</t>
        </is>
      </c>
      <c r="K43" t="inlineStr">
        <is>
          <t xml:space="preserve">        020299 Non-Hazardous Waste - Waste not otherwise specified</t>
        </is>
      </c>
      <c r="S43" t="n">
        <v>2041</v>
      </c>
      <c r="Z43" t="inlineStr">
        <is>
          <t xml:space="preserve">    0613 Wastes from other inorganic chemical processes</t>
        </is>
      </c>
      <c r="AA43" t="inlineStr">
        <is>
          <t xml:space="preserve">DKK  </t>
        </is>
      </c>
    </row>
    <row r="44">
      <c r="A44" s="383" t="inlineStr">
        <is>
          <t>A - 02.10 Silviculture and other forestry activities</t>
        </is>
      </c>
      <c r="B44" t="inlineStr">
        <is>
          <t>NACE_A0210</t>
        </is>
      </c>
      <c r="C44" s="382" t="inlineStr">
        <is>
          <t>NACE C - 10.8 Manufacture of other food products</t>
        </is>
      </c>
      <c r="D44" s="383">
        <f>_xlfn.CONCAT("NACE ", A44)</f>
        <v/>
      </c>
      <c r="E44" s="380" t="inlineStr">
        <is>
          <t>Central African Republic</t>
        </is>
      </c>
      <c r="F44" t="inlineStr">
        <is>
          <t>country:CF</t>
        </is>
      </c>
      <c r="G44">
        <f>RIGHT(F44,2)</f>
        <v/>
      </c>
      <c r="I44" t="inlineStr">
        <is>
          <t>Hexachlorobenzene (HCB)</t>
        </is>
      </c>
      <c r="K44" t="inlineStr">
        <is>
          <t xml:space="preserve">    0203 Wastes from fruit, vegetables, cereals, edible oils, cocoa, coffee and tobacco preparation and processing; tobacco processing; conserve production</t>
        </is>
      </c>
      <c r="S44" t="n">
        <v>2042</v>
      </c>
      <c r="Z44" t="inlineStr">
        <is>
          <t>07 WASTES FROM ORGANIC CHEMICAL PROCESSES</t>
        </is>
      </c>
      <c r="AA44" t="inlineStr">
        <is>
          <t xml:space="preserve">DOP  </t>
        </is>
      </c>
    </row>
    <row r="45">
      <c r="A45" s="382" t="inlineStr">
        <is>
          <t>A - 02.2 Logging</t>
        </is>
      </c>
      <c r="B45" t="inlineStr">
        <is>
          <t>NACE_A022</t>
        </is>
      </c>
      <c r="C45" s="382" t="inlineStr">
        <is>
          <t>NACE C - 10.9 Manufacture of prepared animal feeds</t>
        </is>
      </c>
      <c r="D45" s="382">
        <f>_xlfn.CONCAT("NACE ", A45)</f>
        <v/>
      </c>
      <c r="E45" s="380" t="inlineStr">
        <is>
          <t>Congo</t>
        </is>
      </c>
      <c r="F45" t="inlineStr">
        <is>
          <t>country:CG</t>
        </is>
      </c>
      <c r="G45">
        <f>RIGHT(F45,2)</f>
        <v/>
      </c>
      <c r="I45" t="inlineStr">
        <is>
          <t>Hexachlorobutadiene (HCBD)</t>
        </is>
      </c>
      <c r="K45" t="inlineStr">
        <is>
          <t xml:space="preserve">        020301 Non-Hazardous Waste - Sludges from washing, cleaning, peeling, centrifuging and separation</t>
        </is>
      </c>
      <c r="S45" t="n">
        <v>2043</v>
      </c>
      <c r="Z45" t="inlineStr">
        <is>
          <t xml:space="preserve">    0701 Wastes from the manufacture, formulation, supply and use (MFSU) of basic organic chemicals</t>
        </is>
      </c>
      <c r="AA45" t="inlineStr">
        <is>
          <t xml:space="preserve">DZD  </t>
        </is>
      </c>
    </row>
    <row r="46">
      <c r="A46" s="383" t="inlineStr">
        <is>
          <t>A - 02.20 Logging</t>
        </is>
      </c>
      <c r="B46" t="inlineStr">
        <is>
          <t>NACE_A0220</t>
        </is>
      </c>
      <c r="C46" s="379" t="inlineStr">
        <is>
          <t>NACE C - 11 Manufacture of beverages</t>
        </is>
      </c>
      <c r="D46" s="383">
        <f>_xlfn.CONCAT("NACE ", A46)</f>
        <v/>
      </c>
      <c r="E46" s="380" t="inlineStr">
        <is>
          <t>Switzerland</t>
        </is>
      </c>
      <c r="F46" t="inlineStr">
        <is>
          <t>country:CH</t>
        </is>
      </c>
      <c r="G46">
        <f>RIGHT(F46,2)</f>
        <v/>
      </c>
      <c r="I46" t="inlineStr">
        <is>
          <t>1,2,3,4,5,6-hexachlorocyclohexane (HCH)</t>
        </is>
      </c>
      <c r="K46" t="inlineStr">
        <is>
          <t xml:space="preserve">        020302 Non-Hazardous Waste - Waste from preserving agents</t>
        </is>
      </c>
      <c r="S46" t="n">
        <v>2044</v>
      </c>
      <c r="Z46" t="inlineStr">
        <is>
          <t xml:space="preserve">    0702 Wastes from the MFSU of plastics, synthetic rubber and man-made fibres</t>
        </is>
      </c>
      <c r="AA46" t="inlineStr">
        <is>
          <t xml:space="preserve">EGP  </t>
        </is>
      </c>
    </row>
    <row r="47">
      <c r="A47" s="382" t="inlineStr">
        <is>
          <t>A - 02.3 Gathering of wild growing non-wood products</t>
        </is>
      </c>
      <c r="B47" t="inlineStr">
        <is>
          <t>NACE_A023</t>
        </is>
      </c>
      <c r="C47" s="382" t="inlineStr">
        <is>
          <t>NACE C - 11.0 Manufacture of beverages</t>
        </is>
      </c>
      <c r="D47" s="382">
        <f>_xlfn.CONCAT("NACE ", A47)</f>
        <v/>
      </c>
      <c r="E47" s="380" t="inlineStr">
        <is>
          <t>Côte d'Ivoire</t>
        </is>
      </c>
      <c r="F47" t="inlineStr">
        <is>
          <t>country:CI</t>
        </is>
      </c>
      <c r="G47">
        <f>RIGHT(F47,2)</f>
        <v/>
      </c>
      <c r="I47" t="inlineStr">
        <is>
          <t>Hydrochlorofluorocarbons (HCFCs)</t>
        </is>
      </c>
      <c r="K47" t="inlineStr">
        <is>
          <t xml:space="preserve">        020303 Non-Hazardous Waste - Waste from solvent extraction</t>
        </is>
      </c>
      <c r="S47" t="n">
        <v>2045</v>
      </c>
      <c r="Z47" t="inlineStr">
        <is>
          <t xml:space="preserve">    0703 Wastes from the MFSU of organic dyes and pigments (except waste from the manufacture of inorganic pigments and opacificiers)</t>
        </is>
      </c>
      <c r="AA47" t="inlineStr">
        <is>
          <t xml:space="preserve">ERN  </t>
        </is>
      </c>
    </row>
    <row r="48">
      <c r="A48" s="383" t="inlineStr">
        <is>
          <t>A - 02.30 Gathering of wild growing non-wood products</t>
        </is>
      </c>
      <c r="B48" t="inlineStr">
        <is>
          <t>NACE_A0230</t>
        </is>
      </c>
      <c r="C48" s="379" t="inlineStr">
        <is>
          <t>NACE C - 12 Manufacture of tobacco products</t>
        </is>
      </c>
      <c r="D48" s="383">
        <f>_xlfn.CONCAT("NACE ", A48)</f>
        <v/>
      </c>
      <c r="E48" s="380" t="inlineStr">
        <is>
          <t>Cook Islands</t>
        </is>
      </c>
      <c r="F48" t="inlineStr">
        <is>
          <t>country:CK</t>
        </is>
      </c>
      <c r="G48">
        <f>RIGHT(F48,2)</f>
        <v/>
      </c>
      <c r="I48" t="inlineStr">
        <is>
          <t>Hydro-fluorocarbons (HFCs)</t>
        </is>
      </c>
      <c r="K48" t="inlineStr">
        <is>
          <t xml:space="preserve">        020304 Non-Hazardous Waste - Materials unsuitable for consumption or processing</t>
        </is>
      </c>
      <c r="S48" t="n">
        <v>2046</v>
      </c>
      <c r="Z48" t="inlineStr">
        <is>
          <t xml:space="preserve">    0704 Wastes from the MFSU of organic pesticides (except agrochemical wastes)</t>
        </is>
      </c>
      <c r="AA48" t="inlineStr">
        <is>
          <t xml:space="preserve">ETB  </t>
        </is>
      </c>
    </row>
    <row r="49">
      <c r="A49" s="382" t="inlineStr">
        <is>
          <t>A - 02.4 Support services to forestry</t>
        </is>
      </c>
      <c r="B49" t="inlineStr">
        <is>
          <t>NACE_A024</t>
        </is>
      </c>
      <c r="C49" s="382" t="inlineStr">
        <is>
          <t>NACE C - 12.0 Manufacture of tobacco products</t>
        </is>
      </c>
      <c r="D49" s="382">
        <f>_xlfn.CONCAT("NACE ", A49)</f>
        <v/>
      </c>
      <c r="E49" s="380" t="inlineStr">
        <is>
          <t>Chile</t>
        </is>
      </c>
      <c r="F49" t="inlineStr">
        <is>
          <t>country:CL</t>
        </is>
      </c>
      <c r="G49">
        <f>RIGHT(F49,2)</f>
        <v/>
      </c>
      <c r="I49" t="inlineStr">
        <is>
          <t>Hydrogen cyanide (HCN)</t>
        </is>
      </c>
      <c r="K49" t="inlineStr">
        <is>
          <t xml:space="preserve">        020305 Non-Hazardous Waste - Sludges from on-site effluent treatment</t>
        </is>
      </c>
      <c r="S49" t="n">
        <v>2047</v>
      </c>
      <c r="Z49" t="inlineStr">
        <is>
          <t xml:space="preserve">    0705 Wastes from the MFSU of pharmaceuticals</t>
        </is>
      </c>
      <c r="AA49" t="inlineStr">
        <is>
          <t xml:space="preserve">EUR  </t>
        </is>
      </c>
    </row>
    <row r="50">
      <c r="A50" s="383" t="inlineStr">
        <is>
          <t>A - 02.40 Support services to forestry</t>
        </is>
      </c>
      <c r="B50" t="inlineStr">
        <is>
          <t>NACE_A0240</t>
        </is>
      </c>
      <c r="C50" s="379" t="inlineStr">
        <is>
          <t>NACE C - 13 Manufacture of textiles</t>
        </is>
      </c>
      <c r="D50" s="383">
        <f>_xlfn.CONCAT("NACE ", A50)</f>
        <v/>
      </c>
      <c r="E50" s="380" t="inlineStr">
        <is>
          <t>Cameroon</t>
        </is>
      </c>
      <c r="F50" t="inlineStr">
        <is>
          <t>country:CM</t>
        </is>
      </c>
      <c r="G50">
        <f>RIGHT(F50,2)</f>
        <v/>
      </c>
      <c r="I50" t="inlineStr">
        <is>
          <t>Isodrin</t>
        </is>
      </c>
      <c r="K50" t="inlineStr">
        <is>
          <t xml:space="preserve">        020399 Non-Hazardous Waste - Wastes not otherwise specified</t>
        </is>
      </c>
      <c r="S50" t="n">
        <v>2048</v>
      </c>
      <c r="Z50" t="inlineStr">
        <is>
          <t xml:space="preserve">    0706 Wastes from the MFSU of fats, grease, soaps, detergents disinfectants and cosmetics</t>
        </is>
      </c>
      <c r="AA50" t="inlineStr">
        <is>
          <t xml:space="preserve">FJD  </t>
        </is>
      </c>
    </row>
    <row r="51">
      <c r="A51" s="379" t="inlineStr">
        <is>
          <t>A - 03 Fishing and aquaculture</t>
        </is>
      </c>
      <c r="B51" t="inlineStr">
        <is>
          <t>NACE_A03</t>
        </is>
      </c>
      <c r="C51" s="382" t="inlineStr">
        <is>
          <t>NACE C - 13.1 Preparation and spinning of textile fibres</t>
        </is>
      </c>
      <c r="D51" s="379">
        <f>_xlfn.CONCAT("NACE ", A51)</f>
        <v/>
      </c>
      <c r="E51" s="380" t="inlineStr">
        <is>
          <t>China</t>
        </is>
      </c>
      <c r="F51" t="inlineStr">
        <is>
          <t>country:CN</t>
        </is>
      </c>
      <c r="G51">
        <f>RIGHT(F51,2)</f>
        <v/>
      </c>
      <c r="I51" t="inlineStr">
        <is>
          <t>Isoproturon</t>
        </is>
      </c>
      <c r="K51" t="inlineStr">
        <is>
          <t xml:space="preserve">    0204 Wastes from sugar processing</t>
        </is>
      </c>
      <c r="S51" t="n">
        <v>2049</v>
      </c>
      <c r="Z51" t="inlineStr">
        <is>
          <t xml:space="preserve">    0707 Wastes from the MFSU of fine chemicals and chemical products not otherwise specified</t>
        </is>
      </c>
      <c r="AA51" t="inlineStr">
        <is>
          <t xml:space="preserve">FKP  </t>
        </is>
      </c>
    </row>
    <row r="52">
      <c r="A52" s="382" t="inlineStr">
        <is>
          <t>A - 03.1 Fishing</t>
        </is>
      </c>
      <c r="B52" t="inlineStr">
        <is>
          <t>NACE_A031</t>
        </is>
      </c>
      <c r="C52" s="382" t="inlineStr">
        <is>
          <t>NACE C - 13.2 Weaving of textiles</t>
        </is>
      </c>
      <c r="D52" s="382">
        <f>_xlfn.CONCAT("NACE ", A52)</f>
        <v/>
      </c>
      <c r="E52" s="380" t="inlineStr">
        <is>
          <t>Colombia</t>
        </is>
      </c>
      <c r="F52" t="inlineStr">
        <is>
          <t>country:CO</t>
        </is>
      </c>
      <c r="G52">
        <f>RIGHT(F52,2)</f>
        <v/>
      </c>
      <c r="I52" t="inlineStr">
        <is>
          <t>Lead and compounds (Pb)</t>
        </is>
      </c>
      <c r="K52" t="inlineStr">
        <is>
          <t xml:space="preserve">        020401 Non-Hazardous Waste - Soil from cleaning and washing beet</t>
        </is>
      </c>
      <c r="S52" t="n">
        <v>2050</v>
      </c>
      <c r="Z52" t="inlineStr">
        <is>
          <t>08 WASTES FROM THE MANUFACTURE, FORMULATION, SUPPLY AND USE (MFSU) OF COATINGS (PAINTS, VARNISHES AND VITREOUS ENAMELS), ADHESIVES, SEALANTS AND PRINTING INKS</t>
        </is>
      </c>
      <c r="AA52" t="inlineStr">
        <is>
          <t xml:space="preserve">GBP  </t>
        </is>
      </c>
    </row>
    <row r="53">
      <c r="A53" s="383" t="inlineStr">
        <is>
          <t>A - 03.11 Marine fishing</t>
        </is>
      </c>
      <c r="B53" t="inlineStr">
        <is>
          <t>NACE_A0311</t>
        </is>
      </c>
      <c r="C53" s="382" t="inlineStr">
        <is>
          <t>NACE C - 13.3 Finishing of textiles</t>
        </is>
      </c>
      <c r="D53" s="383">
        <f>_xlfn.CONCAT("NACE ", A53)</f>
        <v/>
      </c>
      <c r="E53" s="380" t="inlineStr">
        <is>
          <t>Costa Rica</t>
        </is>
      </c>
      <c r="F53" t="inlineStr">
        <is>
          <t>country:CR</t>
        </is>
      </c>
      <c r="G53">
        <f>RIGHT(F53,2)</f>
        <v/>
      </c>
      <c r="I53" t="inlineStr">
        <is>
          <t>Lindane</t>
        </is>
      </c>
      <c r="K53" t="inlineStr">
        <is>
          <t xml:space="preserve">        020402 Non-Hazardous Waste - Off-specification calcium carbonate</t>
        </is>
      </c>
      <c r="S53" t="n">
        <v>2051</v>
      </c>
      <c r="Z53" t="inlineStr">
        <is>
          <t xml:space="preserve">    0801 Wastes from MFSU and removal of paint and varnish</t>
        </is>
      </c>
      <c r="AA53" t="inlineStr">
        <is>
          <t xml:space="preserve">GEL  </t>
        </is>
      </c>
    </row>
    <row r="54">
      <c r="A54" s="383" t="inlineStr">
        <is>
          <t>A - 03.12 Freshwater fishing</t>
        </is>
      </c>
      <c r="B54" t="inlineStr">
        <is>
          <t>NACE_A0312</t>
        </is>
      </c>
      <c r="C54" s="382" t="inlineStr">
        <is>
          <t>NACE C - 13.9 Manufacture of other textiles</t>
        </is>
      </c>
      <c r="D54" s="383">
        <f>_xlfn.CONCAT("NACE ", A54)</f>
        <v/>
      </c>
      <c r="E54" s="380" t="inlineStr">
        <is>
          <t>Serbia and Montenegro (before 2006-09-26)</t>
        </is>
      </c>
      <c r="F54" t="inlineStr">
        <is>
          <t>country:CS</t>
        </is>
      </c>
      <c r="G54">
        <f>RIGHT(F54,2)</f>
        <v/>
      </c>
      <c r="I54" t="inlineStr">
        <is>
          <t>Mercury and compounds (Hg)</t>
        </is>
      </c>
      <c r="K54" t="inlineStr">
        <is>
          <t xml:space="preserve">        020403 Non-Hazardous Waste - Sludges from on-site effluent treatment</t>
        </is>
      </c>
      <c r="S54" t="n">
        <v>2052</v>
      </c>
      <c r="Z54" t="inlineStr">
        <is>
          <t xml:space="preserve">    0802 Wastes from MFSU of other coatings (including ceramic materials)</t>
        </is>
      </c>
      <c r="AA54" t="inlineStr">
        <is>
          <t xml:space="preserve">GHS  </t>
        </is>
      </c>
    </row>
    <row r="55">
      <c r="A55" s="382" t="inlineStr">
        <is>
          <t>A - 03.2 Aquaculture</t>
        </is>
      </c>
      <c r="B55" t="inlineStr">
        <is>
          <t>NACE_A032</t>
        </is>
      </c>
      <c r="C55" s="379" t="inlineStr">
        <is>
          <t>NACE C - 14 Manufacture of wearing apparel</t>
        </is>
      </c>
      <c r="D55" s="382">
        <f>_xlfn.CONCAT("NACE ", A55)</f>
        <v/>
      </c>
      <c r="E55" s="380" t="inlineStr">
        <is>
          <t>Cuba</t>
        </is>
      </c>
      <c r="F55" t="inlineStr">
        <is>
          <t>country:CU</t>
        </is>
      </c>
      <c r="G55">
        <f>RIGHT(F55,2)</f>
        <v/>
      </c>
      <c r="I55" t="inlineStr">
        <is>
          <t>Methane (CH4)</t>
        </is>
      </c>
      <c r="K55" t="inlineStr">
        <is>
          <t xml:space="preserve">        020499 Non-Hazardous Waste - Wastes not otherwise specified</t>
        </is>
      </c>
      <c r="S55" t="n">
        <v>2053</v>
      </c>
      <c r="Z55" t="inlineStr">
        <is>
          <t xml:space="preserve">    0803 Wastes from MFSU of printing inks</t>
        </is>
      </c>
      <c r="AA55" t="inlineStr">
        <is>
          <t xml:space="preserve">GIP  </t>
        </is>
      </c>
    </row>
    <row r="56">
      <c r="A56" s="383" t="inlineStr">
        <is>
          <t>A - 03.21 Marine aquaculture</t>
        </is>
      </c>
      <c r="B56" t="inlineStr">
        <is>
          <t>NACE_A0321</t>
        </is>
      </c>
      <c r="C56" s="382" t="inlineStr">
        <is>
          <t>NACE C - 14.1 Manufacture of knitted and crocheted apparel</t>
        </is>
      </c>
      <c r="D56" s="383">
        <f>_xlfn.CONCAT("NACE ", A56)</f>
        <v/>
      </c>
      <c r="E56" s="380" t="inlineStr">
        <is>
          <t>Cabo Verde</t>
        </is>
      </c>
      <c r="F56" t="inlineStr">
        <is>
          <t>country:CV</t>
        </is>
      </c>
      <c r="G56">
        <f>RIGHT(F56,2)</f>
        <v/>
      </c>
      <c r="I56" t="inlineStr">
        <is>
          <t>Mirex</t>
        </is>
      </c>
      <c r="K56" t="inlineStr">
        <is>
          <t xml:space="preserve">    0205 Wastes from the dairy products industry</t>
        </is>
      </c>
      <c r="S56" t="n">
        <v>2054</v>
      </c>
      <c r="Z56" t="inlineStr">
        <is>
          <t xml:space="preserve">    0804 Wastes from MFSU of adhesives and sealants (including waterproofing products)</t>
        </is>
      </c>
      <c r="AA56" t="inlineStr">
        <is>
          <t xml:space="preserve">GMD  </t>
        </is>
      </c>
    </row>
    <row r="57">
      <c r="A57" s="383" t="inlineStr">
        <is>
          <t>A - 03.22 Freshwater aquaculture</t>
        </is>
      </c>
      <c r="B57" t="inlineStr">
        <is>
          <t>NACE_A0322</t>
        </is>
      </c>
      <c r="C57" s="382" t="inlineStr">
        <is>
          <t>NACE C - 14.2 Manufacture of other wearing apparel and accessories</t>
        </is>
      </c>
      <c r="D57" s="383">
        <f>_xlfn.CONCAT("NACE ", A57)</f>
        <v/>
      </c>
      <c r="E57" s="380" t="inlineStr">
        <is>
          <t>Curaçao</t>
        </is>
      </c>
      <c r="F57" t="inlineStr">
        <is>
          <t>country:CW</t>
        </is>
      </c>
      <c r="G57">
        <f>RIGHT(F57,2)</f>
        <v/>
      </c>
      <c r="I57" t="inlineStr">
        <is>
          <t>Naphthalene</t>
        </is>
      </c>
      <c r="K57" t="inlineStr">
        <is>
          <t xml:space="preserve">        020501 Non-Hazardous Waste - Materials unsuitable for consumption or processing</t>
        </is>
      </c>
      <c r="S57" t="n">
        <v>2055</v>
      </c>
      <c r="Z57" t="inlineStr">
        <is>
          <t xml:space="preserve">    0805 Wastes not otherwise specified</t>
        </is>
      </c>
      <c r="AA57" t="inlineStr">
        <is>
          <t xml:space="preserve">GNF  </t>
        </is>
      </c>
    </row>
    <row r="58">
      <c r="A58" s="382" t="inlineStr">
        <is>
          <t>A - 03.3 Support activities for fishing and aquaculture</t>
        </is>
      </c>
      <c r="B58" t="inlineStr">
        <is>
          <t>NACE_A033</t>
        </is>
      </c>
      <c r="C58" s="379" t="inlineStr">
        <is>
          <t>NACE C - 15 Manufacture of leather and related products of other materials</t>
        </is>
      </c>
      <c r="D58" s="382">
        <f>_xlfn.CONCAT("NACE ", A58)</f>
        <v/>
      </c>
      <c r="E58" s="380" t="inlineStr">
        <is>
          <t>Christmas Island</t>
        </is>
      </c>
      <c r="F58" t="inlineStr">
        <is>
          <t>country:CX</t>
        </is>
      </c>
      <c r="G58">
        <f>RIGHT(F58,2)</f>
        <v/>
      </c>
      <c r="I58" t="inlineStr">
        <is>
          <t>Nickel and compounds (Ni)</t>
        </is>
      </c>
      <c r="K58" t="inlineStr">
        <is>
          <t xml:space="preserve">        020502 Non-Hazardous Waste - Sludges from on-site effluent treatment</t>
        </is>
      </c>
      <c r="S58" t="n">
        <v>2056</v>
      </c>
      <c r="Z58" t="inlineStr">
        <is>
          <t>09 WASTES FROM THE PHOTOGRAPHIC INDUSTRY</t>
        </is>
      </c>
      <c r="AA58" t="inlineStr">
        <is>
          <t xml:space="preserve">GTQ  </t>
        </is>
      </c>
    </row>
    <row r="59">
      <c r="A59" s="383" t="inlineStr">
        <is>
          <t>A - 03.30 Support activities for fishing and aquaculture</t>
        </is>
      </c>
      <c r="B59" t="inlineStr">
        <is>
          <t>NACE_A0330</t>
        </is>
      </c>
      <c r="C59" s="382" t="inlineStr">
        <is>
          <t>NACE C - 15.1 Tanning, dyeing, dressing of leather and fur; manufacture of luggage, handbags, saddlery and harness</t>
        </is>
      </c>
      <c r="D59" s="383">
        <f>_xlfn.CONCAT("NACE ", A59)</f>
        <v/>
      </c>
      <c r="E59" s="380" t="inlineStr">
        <is>
          <t>Cyprus</t>
        </is>
      </c>
      <c r="F59" t="inlineStr">
        <is>
          <t>country:CY</t>
        </is>
      </c>
      <c r="G59">
        <f>RIGHT(F59,2)</f>
        <v/>
      </c>
      <c r="I59" t="inlineStr">
        <is>
          <t>Nitrogen oxides (NOx/NO2)</t>
        </is>
      </c>
      <c r="K59" t="inlineStr">
        <is>
          <t xml:space="preserve">        020599 Non-Hazardous Waste - Wastes not otherwise specified</t>
        </is>
      </c>
      <c r="S59" t="n">
        <v>2057</v>
      </c>
      <c r="Z59" t="inlineStr">
        <is>
          <t xml:space="preserve">    0901 Wastes from the photographic industry</t>
        </is>
      </c>
      <c r="AA59" t="inlineStr">
        <is>
          <t xml:space="preserve">GYD  </t>
        </is>
      </c>
    </row>
    <row r="60">
      <c r="A60" s="380" t="inlineStr">
        <is>
          <t>B - MINING AND QUARRYING</t>
        </is>
      </c>
      <c r="B60" t="inlineStr">
        <is>
          <t>NACE_B</t>
        </is>
      </c>
      <c r="C60" s="382" t="inlineStr">
        <is>
          <t>NACE C - 15.2 Manufacture of footwear</t>
        </is>
      </c>
      <c r="D60" s="380">
        <f>_xlfn.CONCAT("NACE ", A60)</f>
        <v/>
      </c>
      <c r="E60" s="380" t="inlineStr">
        <is>
          <t>Czechia</t>
        </is>
      </c>
      <c r="F60" t="inlineStr">
        <is>
          <t>country:CZ</t>
        </is>
      </c>
      <c r="G60">
        <f>RIGHT(F60,2)</f>
        <v/>
      </c>
      <c r="I60" t="inlineStr">
        <is>
          <t>Nitrous oxide (N2O)</t>
        </is>
      </c>
      <c r="K60" t="inlineStr">
        <is>
          <t xml:space="preserve">    0206 Wastes from the baking and confectionery industry</t>
        </is>
      </c>
      <c r="S60" t="n">
        <v>2058</v>
      </c>
      <c r="Z60" t="inlineStr">
        <is>
          <t>10 INORGANIC WASTES FROM THERMAL PROCESSES</t>
        </is>
      </c>
      <c r="AA60" t="inlineStr">
        <is>
          <t xml:space="preserve">HKD  </t>
        </is>
      </c>
    </row>
    <row r="61">
      <c r="A61" s="379" t="inlineStr">
        <is>
          <t>B - 04 Mining of coal and lignite</t>
        </is>
      </c>
      <c r="B61" t="inlineStr">
        <is>
          <t>NACE_B04</t>
        </is>
      </c>
      <c r="C61" s="383" t="inlineStr">
        <is>
          <t>NACE C - 15.20 Manufacture of footwear</t>
        </is>
      </c>
      <c r="D61" s="379">
        <f>_xlfn.CONCAT("NACE ", A61)</f>
        <v/>
      </c>
      <c r="E61" s="380" t="inlineStr">
        <is>
          <t>Germany</t>
        </is>
      </c>
      <c r="F61" t="inlineStr">
        <is>
          <t>country:DE</t>
        </is>
      </c>
      <c r="G61">
        <f>RIGHT(F61,2)</f>
        <v/>
      </c>
      <c r="I61" t="inlineStr">
        <is>
          <t>Non-methane volatile organic compounds (NMVOC)</t>
        </is>
      </c>
      <c r="K61" t="inlineStr">
        <is>
          <t xml:space="preserve">        020601 Non-Hazardous Waste - Materials unsuitable for consumption or processing</t>
        </is>
      </c>
      <c r="S61" t="n">
        <v>2059</v>
      </c>
      <c r="Z61" t="inlineStr">
        <is>
          <t xml:space="preserve">    1001 Wastes from power stations and other combustion plants (except wastes from waste treatment facilities, off-site waste water treatment plants and the water industry)</t>
        </is>
      </c>
      <c r="AA61" t="inlineStr">
        <is>
          <t xml:space="preserve">HNL  </t>
        </is>
      </c>
    </row>
    <row r="62">
      <c r="A62" s="382" t="inlineStr">
        <is>
          <t>B - 05.1 Mining of hard coal</t>
        </is>
      </c>
      <c r="B62" t="inlineStr">
        <is>
          <t>NACE_B051</t>
        </is>
      </c>
      <c r="C62" s="379" t="inlineStr">
        <is>
          <t>NACE C - 16 Manufacture of wood and of products of wood and cork, except furniture; manufacture of articles of straw and plaiting materials</t>
        </is>
      </c>
      <c r="D62" s="382">
        <f>_xlfn.CONCAT("NACE ", A62)</f>
        <v/>
      </c>
      <c r="E62" s="380" t="inlineStr">
        <is>
          <t>Djibouti</t>
        </is>
      </c>
      <c r="F62" t="inlineStr">
        <is>
          <t>country:DJ</t>
        </is>
      </c>
      <c r="G62">
        <f>RIGHT(F62,2)</f>
        <v/>
      </c>
      <c r="I62" t="inlineStr">
        <is>
          <t>Nonylphenol and Nonylphenol ethoxylates (NP/NPEs)</t>
        </is>
      </c>
      <c r="K62" t="inlineStr">
        <is>
          <t xml:space="preserve">        020602 Non-Hazardous Waste - Wastes from preserving agents</t>
        </is>
      </c>
      <c r="S62" t="n">
        <v>2060</v>
      </c>
      <c r="Z62" t="inlineStr">
        <is>
          <t xml:space="preserve">    1002 Wastes from the iron and steel industry</t>
        </is>
      </c>
      <c r="AA62" t="inlineStr">
        <is>
          <t xml:space="preserve">HRK  </t>
        </is>
      </c>
    </row>
    <row r="63">
      <c r="A63" s="383" t="inlineStr">
        <is>
          <t>B - 05.10 Mining of hard coal</t>
        </is>
      </c>
      <c r="B63" t="inlineStr">
        <is>
          <t>NACE_B0510</t>
        </is>
      </c>
      <c r="C63" s="382" t="inlineStr">
        <is>
          <t>NACE C - 16.1 Sawmilling and planing of wood; processing and finishing of wood</t>
        </is>
      </c>
      <c r="D63" s="383">
        <f>_xlfn.CONCAT("NACE ", A63)</f>
        <v/>
      </c>
      <c r="E63" s="380" t="inlineStr">
        <is>
          <t>Denmark</t>
        </is>
      </c>
      <c r="F63" t="inlineStr">
        <is>
          <t>country:DK</t>
        </is>
      </c>
      <c r="G63">
        <f>RIGHT(F63,2)</f>
        <v/>
      </c>
      <c r="I63" t="inlineStr">
        <is>
          <t>Octylphenols and Octylphenol ethoxylates</t>
        </is>
      </c>
      <c r="K63" t="inlineStr">
        <is>
          <t xml:space="preserve">        020603 Non-Hazardous Waste - Sludges from on-site effluent treatment</t>
        </is>
      </c>
      <c r="S63" t="n">
        <v>2061</v>
      </c>
      <c r="Z63" t="inlineStr">
        <is>
          <t xml:space="preserve">    1003 Wastes from aluminium thermal metallurgy</t>
        </is>
      </c>
      <c r="AA63" t="inlineStr">
        <is>
          <t xml:space="preserve">HTG  </t>
        </is>
      </c>
    </row>
    <row r="64">
      <c r="A64" s="382" t="inlineStr">
        <is>
          <t>B - 05.2 Mining of lignite</t>
        </is>
      </c>
      <c r="B64" t="inlineStr">
        <is>
          <t>NACE_B052</t>
        </is>
      </c>
      <c r="C64" s="382" t="inlineStr">
        <is>
          <t>NACE C - 16.2 Manufacture of products of wood, cork, straw and plaiting materials</t>
        </is>
      </c>
      <c r="D64" s="382">
        <f>_xlfn.CONCAT("NACE ", A64)</f>
        <v/>
      </c>
      <c r="E64" s="380" t="inlineStr">
        <is>
          <t>Dominica</t>
        </is>
      </c>
      <c r="F64" t="inlineStr">
        <is>
          <t>country:DM</t>
        </is>
      </c>
      <c r="G64">
        <f>RIGHT(F64,2)</f>
        <v/>
      </c>
      <c r="I64" t="inlineStr">
        <is>
          <t>Organotin compounds (total Sn)</t>
        </is>
      </c>
      <c r="K64" t="inlineStr">
        <is>
          <t xml:space="preserve">        020699 Non-Hazardous Waste - Wastes not otherwiese specified</t>
        </is>
      </c>
      <c r="S64" t="n">
        <v>2062</v>
      </c>
      <c r="Z64" t="inlineStr">
        <is>
          <t xml:space="preserve">    1004 Wastes from lead thermal metallurgy</t>
        </is>
      </c>
      <c r="AA64" t="inlineStr">
        <is>
          <t xml:space="preserve">HUF  </t>
        </is>
      </c>
    </row>
    <row r="65">
      <c r="A65" s="383" t="inlineStr">
        <is>
          <t>B - 05.20 Mining of lignite</t>
        </is>
      </c>
      <c r="B65" t="inlineStr">
        <is>
          <t>NACE_B0520</t>
        </is>
      </c>
      <c r="C65" s="379" t="inlineStr">
        <is>
          <t>NACE C - 17 Manufacture of paper and paper products</t>
        </is>
      </c>
      <c r="D65" s="383">
        <f>_xlfn.CONCAT("NACE ", A65)</f>
        <v/>
      </c>
      <c r="E65" s="380" t="inlineStr">
        <is>
          <t>Dominican Republic</t>
        </is>
      </c>
      <c r="F65" t="inlineStr">
        <is>
          <t>country:DO</t>
        </is>
      </c>
      <c r="G65">
        <f>RIGHT(F65,2)</f>
        <v/>
      </c>
      <c r="I65" t="inlineStr">
        <is>
          <t>Particulate matter (PM)</t>
        </is>
      </c>
      <c r="K65" t="inlineStr">
        <is>
          <t xml:space="preserve">    0207 Wastes from the production of alcoholic and non-alcoholic beverages (except coffee, tea and cocoa)</t>
        </is>
      </c>
      <c r="S65" t="n">
        <v>2063</v>
      </c>
      <c r="Z65" t="inlineStr">
        <is>
          <t xml:space="preserve">    1005 Wastes from zinc thermal metallurgy</t>
        </is>
      </c>
      <c r="AA65" t="inlineStr">
        <is>
          <t xml:space="preserve">IDR  </t>
        </is>
      </c>
    </row>
    <row r="66">
      <c r="A66" s="379" t="inlineStr">
        <is>
          <t>B - 05 Extraction of crude petroleum and natural gas</t>
        </is>
      </c>
      <c r="B66" t="inlineStr">
        <is>
          <t>NACE_B05</t>
        </is>
      </c>
      <c r="C66" s="382" t="inlineStr">
        <is>
          <t>NACE C - 17.1 Manufacture of pulp, paper and paperboard</t>
        </is>
      </c>
      <c r="D66" s="379">
        <f>_xlfn.CONCAT("NACE ", A66)</f>
        <v/>
      </c>
      <c r="E66" s="380" t="inlineStr">
        <is>
          <t>Algeria</t>
        </is>
      </c>
      <c r="F66" t="inlineStr">
        <is>
          <t>country:DZ</t>
        </is>
      </c>
      <c r="G66">
        <f>RIGHT(F66,2)</f>
        <v/>
      </c>
      <c r="I66" t="inlineStr">
        <is>
          <t>PCDD + PCDF (dioxins + furans) (Teq)</t>
        </is>
      </c>
      <c r="K66" t="inlineStr">
        <is>
          <t xml:space="preserve">        020701 Non-Hazardous Waste - Waste from washing, cleaning and mechanical reduction of raw materials</t>
        </is>
      </c>
      <c r="S66" t="n">
        <v>2064</v>
      </c>
      <c r="Z66" t="inlineStr">
        <is>
          <t xml:space="preserve">    1006 Wastes from copper thermal metallurgy</t>
        </is>
      </c>
      <c r="AA66" t="inlineStr">
        <is>
          <t xml:space="preserve">ILS  </t>
        </is>
      </c>
    </row>
    <row r="67">
      <c r="A67" s="382" t="inlineStr">
        <is>
          <t>B - 06.1 Extraction of crude petroleum</t>
        </is>
      </c>
      <c r="B67" t="inlineStr">
        <is>
          <t>NACE_B061</t>
        </is>
      </c>
      <c r="C67" s="382" t="inlineStr">
        <is>
          <t>NACE C - 17.2 Manufacture of articles of paper and paperboard</t>
        </is>
      </c>
      <c r="D67" s="382">
        <f>_xlfn.CONCAT("NACE ", A67)</f>
        <v/>
      </c>
      <c r="E67" s="380" t="inlineStr">
        <is>
          <t>Ecuador</t>
        </is>
      </c>
      <c r="F67" t="inlineStr">
        <is>
          <t>country:EC</t>
        </is>
      </c>
      <c r="G67">
        <f>RIGHT(F67,2)</f>
        <v/>
      </c>
      <c r="I67" t="inlineStr">
        <is>
          <t>Pentachlorobenzene</t>
        </is>
      </c>
      <c r="K67" t="inlineStr">
        <is>
          <t xml:space="preserve">        020702 Non-Hazardous Waste - Waste from spirits distillation</t>
        </is>
      </c>
      <c r="S67" t="n">
        <v>2065</v>
      </c>
      <c r="Z67" t="inlineStr">
        <is>
          <t xml:space="preserve">    1007 Wastes from silver, gold and platinum thermal metallurgy</t>
        </is>
      </c>
      <c r="AA67" t="inlineStr">
        <is>
          <t xml:space="preserve">INR  </t>
        </is>
      </c>
    </row>
    <row r="68">
      <c r="A68" s="383" t="inlineStr">
        <is>
          <t>B - 06.10 Extraction of crude petroleum</t>
        </is>
      </c>
      <c r="B68" t="inlineStr">
        <is>
          <t>NACE_B0610</t>
        </is>
      </c>
      <c r="C68" s="379" t="inlineStr">
        <is>
          <t>NACE C - 18 Printing and reproduction of recorded media</t>
        </is>
      </c>
      <c r="D68" s="383">
        <f>_xlfn.CONCAT("NACE ", A68)</f>
        <v/>
      </c>
      <c r="E68" s="380" t="inlineStr">
        <is>
          <t>Estonia</t>
        </is>
      </c>
      <c r="F68" t="inlineStr">
        <is>
          <t>country:EE</t>
        </is>
      </c>
      <c r="G68">
        <f>RIGHT(F68,2)</f>
        <v/>
      </c>
      <c r="I68" t="inlineStr">
        <is>
          <t>Pentachlorophenol (PCP)</t>
        </is>
      </c>
      <c r="K68" t="inlineStr">
        <is>
          <t xml:space="preserve">        020703 Non-Hazardous Waste - Waste from chemical treatment</t>
        </is>
      </c>
      <c r="S68" t="n">
        <v>2066</v>
      </c>
      <c r="Z68" t="inlineStr">
        <is>
          <t xml:space="preserve">    1008 Wastes from other non-ferrous thermal metallurgy</t>
        </is>
      </c>
      <c r="AA68" t="inlineStr">
        <is>
          <t xml:space="preserve">IQD  </t>
        </is>
      </c>
    </row>
    <row r="69">
      <c r="A69" s="382" t="inlineStr">
        <is>
          <t>B - 06.2 Extraction of natural gas</t>
        </is>
      </c>
      <c r="B69" t="inlineStr">
        <is>
          <t>NACE_B062</t>
        </is>
      </c>
      <c r="C69" s="382" t="inlineStr">
        <is>
          <t>NACE C - 18.1 Printing and service activities related to printing</t>
        </is>
      </c>
      <c r="D69" s="382">
        <f>_xlfn.CONCAT("NACE ", A69)</f>
        <v/>
      </c>
      <c r="E69" s="380" t="inlineStr">
        <is>
          <t>Egypt</t>
        </is>
      </c>
      <c r="F69" t="inlineStr">
        <is>
          <t>country:EG</t>
        </is>
      </c>
      <c r="G69">
        <f>RIGHT(F69,2)</f>
        <v/>
      </c>
      <c r="I69" t="inlineStr">
        <is>
          <t>Perfluorocarbons (PFCs)</t>
        </is>
      </c>
      <c r="K69" t="inlineStr">
        <is>
          <t xml:space="preserve">        020704 Non-Hazardous Waste - Materials unsuitable for consumption or processing</t>
        </is>
      </c>
      <c r="S69" t="n">
        <v>2067</v>
      </c>
      <c r="Z69" t="inlineStr">
        <is>
          <t xml:space="preserve">    1009 Wastes from casting of ferrous pieces</t>
        </is>
      </c>
      <c r="AA69" t="inlineStr">
        <is>
          <t xml:space="preserve">IRR  </t>
        </is>
      </c>
    </row>
    <row r="70">
      <c r="A70" s="383" t="inlineStr">
        <is>
          <t>B - 06.20 Extraction of natural gas</t>
        </is>
      </c>
      <c r="B70" t="inlineStr">
        <is>
          <t>NACE_B0620</t>
        </is>
      </c>
      <c r="C70" s="382" t="inlineStr">
        <is>
          <t>NACE C - 18.2 Reproduction of recorded media</t>
        </is>
      </c>
      <c r="D70" s="383">
        <f>_xlfn.CONCAT("NACE ", A70)</f>
        <v/>
      </c>
      <c r="E70" s="380" t="inlineStr">
        <is>
          <t>Western Sahara*</t>
        </is>
      </c>
      <c r="F70" t="inlineStr">
        <is>
          <t>country:EH</t>
        </is>
      </c>
      <c r="G70">
        <f>RIGHT(F70,2)</f>
        <v/>
      </c>
      <c r="I70" t="inlineStr">
        <is>
          <t>Perfluorohexane-1-sulfonic acid (PFHxS) and its salts</t>
        </is>
      </c>
      <c r="K70" t="inlineStr">
        <is>
          <t xml:space="preserve">        020705 Non-Hazardous Waste - Sludges from on-site effluent treatment</t>
        </is>
      </c>
      <c r="S70" t="n">
        <v>2068</v>
      </c>
      <c r="Z70" t="inlineStr">
        <is>
          <t xml:space="preserve">    1010 Wastes from casting of non-ferrous pieces</t>
        </is>
      </c>
      <c r="AA70" t="inlineStr">
        <is>
          <t xml:space="preserve">ISK  </t>
        </is>
      </c>
    </row>
    <row r="71">
      <c r="A71" s="379" t="inlineStr">
        <is>
          <t>B - 06 Mining of metal ores</t>
        </is>
      </c>
      <c r="B71" t="inlineStr">
        <is>
          <t>NACE_B06</t>
        </is>
      </c>
      <c r="C71" s="379" t="inlineStr">
        <is>
          <t>NACE C - 19 Manufacture of coke and refined petroleum products</t>
        </is>
      </c>
      <c r="D71" s="379">
        <f>_xlfn.CONCAT("NACE ", A71)</f>
        <v/>
      </c>
      <c r="E71" s="380" t="inlineStr">
        <is>
          <t>Eritrea</t>
        </is>
      </c>
      <c r="F71" t="inlineStr">
        <is>
          <t>country:ER</t>
        </is>
      </c>
      <c r="G71">
        <f>RIGHT(F71,2)</f>
        <v/>
      </c>
      <c r="I71" t="inlineStr">
        <is>
          <t>Perfluorooctanoic acid (PFOA) and its salts</t>
        </is>
      </c>
      <c r="K71" t="inlineStr">
        <is>
          <t xml:space="preserve">        020799 Non-Hazardous Waste - Wastes not otherwise specified</t>
        </is>
      </c>
      <c r="S71" t="n">
        <v>2069</v>
      </c>
      <c r="Z71" t="inlineStr">
        <is>
          <t xml:space="preserve">    1011 Wastes from manufacture of glass and glass products</t>
        </is>
      </c>
      <c r="AA71" t="inlineStr">
        <is>
          <t xml:space="preserve">JMD  </t>
        </is>
      </c>
    </row>
    <row r="72">
      <c r="A72" s="382" t="inlineStr">
        <is>
          <t>B - 07.1 Mining of iron ores</t>
        </is>
      </c>
      <c r="B72" t="inlineStr">
        <is>
          <t>NACE_B071</t>
        </is>
      </c>
      <c r="C72" s="382" t="inlineStr">
        <is>
          <t>NACE C - 19.1 Manufacture of coke oven products</t>
        </is>
      </c>
      <c r="D72" s="382">
        <f>_xlfn.CONCAT("NACE ", A72)</f>
        <v/>
      </c>
      <c r="E72" s="380" t="inlineStr">
        <is>
          <t>Spain</t>
        </is>
      </c>
      <c r="F72" t="inlineStr">
        <is>
          <t>country:ES</t>
        </is>
      </c>
      <c r="G72">
        <f>RIGHT(F72,2)</f>
        <v/>
      </c>
      <c r="I72" t="inlineStr">
        <is>
          <t>Phenols (total C)</t>
        </is>
      </c>
      <c r="K72" t="inlineStr">
        <is>
          <t>03 WASTES FROM WOOD PROCESSING AND THE PRODUCTION OF PAPER, CARDBOARD, PULP, PANELS AND FURNITURE</t>
        </is>
      </c>
      <c r="S72" t="n">
        <v>2070</v>
      </c>
      <c r="Z72" t="inlineStr">
        <is>
          <t xml:space="preserve">    1012 Wastes from manufacture of ceramic goods, bricks, tiles and construction products</t>
        </is>
      </c>
      <c r="AA72" t="inlineStr">
        <is>
          <t xml:space="preserve">JOD  </t>
        </is>
      </c>
    </row>
    <row r="73">
      <c r="A73" s="383" t="inlineStr">
        <is>
          <t>B - 07.10 Mining of iron ores</t>
        </is>
      </c>
      <c r="B73" t="inlineStr">
        <is>
          <t>NACE_B0710</t>
        </is>
      </c>
      <c r="C73" s="382" t="inlineStr">
        <is>
          <t>NACE C - 19.2 Manufacture of refined petroleum products and fossil fuel products</t>
        </is>
      </c>
      <c r="D73" s="383">
        <f>_xlfn.CONCAT("NACE ", A73)</f>
        <v/>
      </c>
      <c r="E73" s="380" t="inlineStr">
        <is>
          <t>Ethiopia</t>
        </is>
      </c>
      <c r="F73" t="inlineStr">
        <is>
          <t>country:ET</t>
        </is>
      </c>
      <c r="G73">
        <f>RIGHT(F73,2)</f>
        <v/>
      </c>
      <c r="I73" t="inlineStr">
        <is>
          <t>Polychlorinated biphenyls (PCBs)</t>
        </is>
      </c>
      <c r="K73" t="inlineStr">
        <is>
          <t xml:space="preserve">    0301 Wastes from wood processing and the production of panels and furniture</t>
        </is>
      </c>
      <c r="S73" t="n">
        <v>2071</v>
      </c>
      <c r="Z73" t="inlineStr">
        <is>
          <t xml:space="preserve">    1013 Wastes from manufacture of cement, lime and plaster and articles and products made from them</t>
        </is>
      </c>
      <c r="AA73" t="inlineStr">
        <is>
          <t xml:space="preserve">JPY  </t>
        </is>
      </c>
    </row>
    <row r="74">
      <c r="A74" s="382" t="inlineStr">
        <is>
          <t>B - 07.2 Mining of non-ferrous metal ores</t>
        </is>
      </c>
      <c r="B74" t="inlineStr">
        <is>
          <t>NACE_B072</t>
        </is>
      </c>
      <c r="C74" s="379" t="inlineStr">
        <is>
          <t>NACE C - 20 Manufacture of chemicals and chemical products</t>
        </is>
      </c>
      <c r="D74" s="382">
        <f>_xlfn.CONCAT("NACE ", A74)</f>
        <v/>
      </c>
      <c r="E74" s="380" t="inlineStr">
        <is>
          <t>Finland</t>
        </is>
      </c>
      <c r="F74" t="inlineStr">
        <is>
          <t>country:FI</t>
        </is>
      </c>
      <c r="G74">
        <f>RIGHT(F74,2)</f>
        <v/>
      </c>
      <c r="I74" t="inlineStr">
        <is>
          <t>Polycyclic aromatic hydrocarbons (PAHs)</t>
        </is>
      </c>
      <c r="K74" t="inlineStr">
        <is>
          <t xml:space="preserve">        030101 Hazardous Waste - Waste bark and cork</t>
        </is>
      </c>
      <c r="S74" t="n">
        <v>2072</v>
      </c>
      <c r="Z74" t="inlineStr">
        <is>
          <t>11 INORGANIC METAL-CONTAINING WASTES FROM METAL TREATMENT AND THE COATING OF METALS, AND NON-FERROUS HYDROMETALLURGY</t>
        </is>
      </c>
      <c r="AA74" t="inlineStr">
        <is>
          <t xml:space="preserve">KES  </t>
        </is>
      </c>
    </row>
    <row r="75">
      <c r="A75" s="383" t="inlineStr">
        <is>
          <t>B - 07.21 Mining of uranium and thorium ores</t>
        </is>
      </c>
      <c r="B75" t="inlineStr">
        <is>
          <t>NACE_B0721</t>
        </is>
      </c>
      <c r="C75" s="382" t="inlineStr">
        <is>
          <t>NACE C - 20.1 Manufacture of basic chemicals, fertilisers and nitrogen compounds, plastics and synthetic rubber in primary forms</t>
        </is>
      </c>
      <c r="D75" s="383">
        <f>_xlfn.CONCAT("NACE ", A75)</f>
        <v/>
      </c>
      <c r="E75" s="380" t="inlineStr">
        <is>
          <t>Fiji</t>
        </is>
      </c>
      <c r="F75" t="inlineStr">
        <is>
          <t>country:FJ</t>
        </is>
      </c>
      <c r="G75">
        <f>RIGHT(F75,2)</f>
        <v/>
      </c>
      <c r="I75" t="inlineStr">
        <is>
          <t>Simazine</t>
        </is>
      </c>
      <c r="K75" t="inlineStr">
        <is>
          <t xml:space="preserve">        030102 Hazardous Waste - Sawdust</t>
        </is>
      </c>
      <c r="S75" t="n">
        <v>2073</v>
      </c>
      <c r="Z75" t="inlineStr">
        <is>
          <t xml:space="preserve">    1101 Liquid wastes and sludges from metal treatment and coating of metals, (e.g. galvanic processes, zinc coating processes, pickling processes, etching, phosphatising, alkaline degreasing)</t>
        </is>
      </c>
      <c r="AA75" t="inlineStr">
        <is>
          <t xml:space="preserve">KGS  </t>
        </is>
      </c>
    </row>
    <row r="76">
      <c r="A76" s="383" t="inlineStr">
        <is>
          <t>B - 07.29 Mining of other non-ferrous metal ores</t>
        </is>
      </c>
      <c r="B76" t="inlineStr">
        <is>
          <t>NACE_B0729</t>
        </is>
      </c>
      <c r="C76" s="382" t="inlineStr">
        <is>
          <t>NACE C - 20.2 Manufacture of pesticides, disinfectants and other agrochemical products</t>
        </is>
      </c>
      <c r="D76" s="383">
        <f>_xlfn.CONCAT("NACE ", A76)</f>
        <v/>
      </c>
      <c r="E76" s="380" t="inlineStr">
        <is>
          <t>Falkland Islands (the) [Malvinas]</t>
        </is>
      </c>
      <c r="F76" t="inlineStr">
        <is>
          <t>country:FK</t>
        </is>
      </c>
      <c r="G76">
        <f>RIGHT(F76,2)</f>
        <v/>
      </c>
      <c r="I76" t="inlineStr">
        <is>
          <t>Sulphur hexafluoride (SF6)</t>
        </is>
      </c>
      <c r="K76" t="inlineStr">
        <is>
          <t xml:space="preserve">        030103 Hazardous Waste - Shaving, cuttings, spoiled timber/particle board/veneer</t>
        </is>
      </c>
      <c r="S76" t="n">
        <v>2074</v>
      </c>
      <c r="Z76" t="inlineStr">
        <is>
          <t xml:space="preserve">    1102 Wastes and sludges from non-ferrous hydrometallurgical processes</t>
        </is>
      </c>
      <c r="AA76" t="inlineStr">
        <is>
          <t xml:space="preserve">KHR  </t>
        </is>
      </c>
    </row>
    <row r="77">
      <c r="A77" s="379" t="inlineStr">
        <is>
          <t>B - 07 Other mining and quarrying</t>
        </is>
      </c>
      <c r="B77" t="inlineStr">
        <is>
          <t>NACE_B07</t>
        </is>
      </c>
      <c r="C77" s="382" t="inlineStr">
        <is>
          <t>NACE C - 20.3 Manufacture of paints, varnishes and similar coatings, printing ink and mastics</t>
        </is>
      </c>
      <c r="D77" s="379">
        <f>_xlfn.CONCAT("NACE ", A77)</f>
        <v/>
      </c>
      <c r="E77" s="380" t="inlineStr">
        <is>
          <t>Micronesia (Federated States of)</t>
        </is>
      </c>
      <c r="F77" t="inlineStr">
        <is>
          <t>country:FM</t>
        </is>
      </c>
      <c r="G77">
        <f>RIGHT(F77,2)</f>
        <v/>
      </c>
      <c r="I77" t="inlineStr">
        <is>
          <t>Sulphur oxides (SOx/SO2)</t>
        </is>
      </c>
      <c r="K77" t="inlineStr">
        <is>
          <t xml:space="preserve">        030199 Hazardous Waste - Wastes not otherwise specified</t>
        </is>
      </c>
      <c r="S77" t="n">
        <v>2075</v>
      </c>
      <c r="Z77" t="inlineStr">
        <is>
          <t xml:space="preserve">    1103 Sludges and solids from tempering processes</t>
        </is>
      </c>
      <c r="AA77" t="inlineStr">
        <is>
          <t xml:space="preserve">KMF  </t>
        </is>
      </c>
    </row>
    <row r="78">
      <c r="A78" s="382" t="inlineStr">
        <is>
          <t>B - 08.1 Quarrying of stone, sand and clay</t>
        </is>
      </c>
      <c r="B78" t="inlineStr">
        <is>
          <t>NACE_B081</t>
        </is>
      </c>
      <c r="C78" s="382" t="inlineStr">
        <is>
          <t>NACE C - 20.4 Manufacture of washing, cleaning and polishing preparations</t>
        </is>
      </c>
      <c r="D78" s="382">
        <f>_xlfn.CONCAT("NACE ", A78)</f>
        <v/>
      </c>
      <c r="E78" s="380" t="inlineStr">
        <is>
          <t>Faroe Islands</t>
        </is>
      </c>
      <c r="F78" t="inlineStr">
        <is>
          <t>country:FO</t>
        </is>
      </c>
      <c r="G78">
        <f>RIGHT(F78,2)</f>
        <v/>
      </c>
      <c r="I78" t="inlineStr">
        <is>
          <t>Tetrachloroethylene (PER)</t>
        </is>
      </c>
      <c r="K78" t="inlineStr">
        <is>
          <t xml:space="preserve">    0302 Wood preservation wastes</t>
        </is>
      </c>
      <c r="S78" t="n">
        <v>2076</v>
      </c>
      <c r="Z78" t="inlineStr">
        <is>
          <t xml:space="preserve">    1104 Other inorganic metal-containing wastes not otherwise specified</t>
        </is>
      </c>
      <c r="AA78" t="inlineStr">
        <is>
          <t xml:space="preserve">KPW  </t>
        </is>
      </c>
    </row>
    <row r="79">
      <c r="A79" s="383" t="inlineStr">
        <is>
          <t>B - 08.11 Quarrying of ornamental stone, limestone, gypsum, slate and other stone</t>
        </is>
      </c>
      <c r="B79" t="inlineStr">
        <is>
          <t>NACE_B0811</t>
        </is>
      </c>
      <c r="C79" s="382" t="inlineStr">
        <is>
          <t>NACE C - 20.5 Manufacture of other chemical products</t>
        </is>
      </c>
      <c r="D79" s="383">
        <f>_xlfn.CONCAT("NACE ", A79)</f>
        <v/>
      </c>
      <c r="E79" s="380" t="inlineStr">
        <is>
          <t>France</t>
        </is>
      </c>
      <c r="F79" t="inlineStr">
        <is>
          <t>country:FR</t>
        </is>
      </c>
      <c r="G79">
        <f>RIGHT(F79,2)</f>
        <v/>
      </c>
      <c r="I79" t="inlineStr">
        <is>
          <t>Tetrachloromethane (TCM)</t>
        </is>
      </c>
      <c r="K79" t="inlineStr">
        <is>
          <t xml:space="preserve">        030201 Non-Hazardous Waste - Non-halogenated organic wood preservatives</t>
        </is>
      </c>
      <c r="S79" t="n">
        <v>2077</v>
      </c>
      <c r="Z79" t="inlineStr">
        <is>
          <t>12 WASTES FROM SHAPING AND SURFACE TREATMENT OF METALS AND PLASTICS</t>
        </is>
      </c>
      <c r="AA79" t="inlineStr">
        <is>
          <t xml:space="preserve">KRW  </t>
        </is>
      </c>
    </row>
    <row r="80">
      <c r="A80" s="383" t="inlineStr">
        <is>
          <t>B - 08.12 Operation of gravel and sand pits and mining of clay and kaolin</t>
        </is>
      </c>
      <c r="B80" t="inlineStr">
        <is>
          <t>NACE_B0812</t>
        </is>
      </c>
      <c r="C80" s="382" t="inlineStr">
        <is>
          <t>NACE C - 20.6 Manufacture of man-made fibres</t>
        </is>
      </c>
      <c r="D80" s="383">
        <f>_xlfn.CONCAT("NACE ", A80)</f>
        <v/>
      </c>
      <c r="E80" s="380" t="inlineStr">
        <is>
          <t>Gabon</t>
        </is>
      </c>
      <c r="F80" t="inlineStr">
        <is>
          <t>country:GA</t>
        </is>
      </c>
      <c r="G80">
        <f>RIGHT(F80,2)</f>
        <v/>
      </c>
      <c r="I80" t="inlineStr">
        <is>
          <t>1,1,2,2-tetrachloroethane</t>
        </is>
      </c>
      <c r="K80" t="inlineStr">
        <is>
          <t xml:space="preserve">        030202 Non-Hazardous Waste - Organochlorinated wood preservatives</t>
        </is>
      </c>
      <c r="S80" t="n">
        <v>2078</v>
      </c>
      <c r="Z80" t="inlineStr">
        <is>
          <t xml:space="preserve">    1201 Wastes from shaping (including forgoing, welding, pressing, drawing, turning, cutting and filing)</t>
        </is>
      </c>
      <c r="AA80" t="inlineStr">
        <is>
          <t xml:space="preserve">KWD  </t>
        </is>
      </c>
    </row>
    <row r="81">
      <c r="A81" s="382" t="inlineStr">
        <is>
          <t>B - 08.9 Mining and quarrying n.e.c.</t>
        </is>
      </c>
      <c r="B81" t="inlineStr">
        <is>
          <t>NACE_B089</t>
        </is>
      </c>
      <c r="C81" s="379" t="inlineStr">
        <is>
          <t>NACE C - 21 Manufacture of basic pharmaceutical products and pharmaceutical preparations</t>
        </is>
      </c>
      <c r="D81" s="382">
        <f>_xlfn.CONCAT("NACE ", A81)</f>
        <v/>
      </c>
      <c r="E81" s="380" t="inlineStr">
        <is>
          <t>United Kingdom of Great Britain and Northern Ireland</t>
        </is>
      </c>
      <c r="F81" t="inlineStr">
        <is>
          <t>country:GB</t>
        </is>
      </c>
      <c r="G81">
        <f>RIGHT(F81,2)</f>
        <v/>
      </c>
      <c r="I81" t="inlineStr">
        <is>
          <t>Toluene</t>
        </is>
      </c>
      <c r="K81" t="inlineStr">
        <is>
          <t xml:space="preserve">        030203 Non-Hazardous Waste - Organometallic wood preservatives</t>
        </is>
      </c>
      <c r="S81" t="n">
        <v>2079</v>
      </c>
      <c r="Z81" t="inlineStr">
        <is>
          <t xml:space="preserve">    1202 Wastes from mechanical surface treatment processes (blasting, grinding, honing, lapping, polishing)</t>
        </is>
      </c>
      <c r="AA81" t="inlineStr">
        <is>
          <t xml:space="preserve">KYD  </t>
        </is>
      </c>
    </row>
    <row r="82">
      <c r="A82" s="383" t="inlineStr">
        <is>
          <t>B - 08.91 Mining of chemical and fertiliser minerals</t>
        </is>
      </c>
      <c r="B82" t="inlineStr">
        <is>
          <t>NACE_B0891</t>
        </is>
      </c>
      <c r="C82" s="382" t="inlineStr">
        <is>
          <t>NACE C - 21.1 Manufacture of basic pharmaceutical products</t>
        </is>
      </c>
      <c r="D82" s="383">
        <f>_xlfn.CONCAT("NACE ", A82)</f>
        <v/>
      </c>
      <c r="E82" s="380" t="inlineStr">
        <is>
          <t>Grenada</t>
        </is>
      </c>
      <c r="F82" t="inlineStr">
        <is>
          <t>country:GD</t>
        </is>
      </c>
      <c r="G82">
        <f>RIGHT(F82,2)</f>
        <v/>
      </c>
      <c r="I82" t="inlineStr">
        <is>
          <t>Total nitrogen</t>
        </is>
      </c>
      <c r="K82" t="inlineStr">
        <is>
          <t xml:space="preserve">        030204 Non-Hazardous Waste - Inorganic wood preservatives</t>
        </is>
      </c>
      <c r="S82" t="n">
        <v>2080</v>
      </c>
      <c r="Z82" t="inlineStr">
        <is>
          <t xml:space="preserve">    1203 Wastes from water and steam degreasing processes (except inorganic metal-containing wastes from metal treatment and the coating of metals, and non-ferrous hydrometallurgy)</t>
        </is>
      </c>
      <c r="AA82" t="inlineStr">
        <is>
          <t xml:space="preserve">KZT  </t>
        </is>
      </c>
    </row>
    <row r="83">
      <c r="A83" s="383" t="inlineStr">
        <is>
          <t>B - 08.92 Extraction of peat</t>
        </is>
      </c>
      <c r="B83" t="inlineStr">
        <is>
          <t>NACE_B0892</t>
        </is>
      </c>
      <c r="C83" s="382" t="inlineStr">
        <is>
          <t>NACE C - 21.2 Manufacture of pharmaceutical preparations</t>
        </is>
      </c>
      <c r="D83" s="383">
        <f>_xlfn.CONCAT("NACE ", A83)</f>
        <v/>
      </c>
      <c r="E83" s="380" t="inlineStr">
        <is>
          <t>Georgia</t>
        </is>
      </c>
      <c r="F83" t="inlineStr">
        <is>
          <t>country:GE</t>
        </is>
      </c>
      <c r="G83">
        <f>RIGHT(F83,2)</f>
        <v/>
      </c>
      <c r="I83" t="inlineStr">
        <is>
          <t>Total organic carbon (TOC) (total C or COD/3)</t>
        </is>
      </c>
      <c r="K83" t="inlineStr">
        <is>
          <t xml:space="preserve">    0303 Wastes from pulp, paper and cardboard production and processing</t>
        </is>
      </c>
      <c r="S83" t="n">
        <v>2081</v>
      </c>
      <c r="Z83" t="inlineStr">
        <is>
          <t>13 OIL WASTES (except edible oils, wastes from petroleum refining, natural gas purification and pyrolytic treatment of coal and wastes from shaping and surface treatment of metals and plastics)</t>
        </is>
      </c>
      <c r="AA83" t="inlineStr">
        <is>
          <t xml:space="preserve">LAK  </t>
        </is>
      </c>
    </row>
    <row r="84">
      <c r="A84" s="383" t="inlineStr">
        <is>
          <t>B - 08.93 Extraction of salt</t>
        </is>
      </c>
      <c r="B84" t="inlineStr">
        <is>
          <t>NACE_B0893</t>
        </is>
      </c>
      <c r="C84" s="379" t="inlineStr">
        <is>
          <t>NACE C - 22 Manufacture of rubber and plastic products</t>
        </is>
      </c>
      <c r="D84" s="383">
        <f>_xlfn.CONCAT("NACE ", A84)</f>
        <v/>
      </c>
      <c r="E84" s="380" t="inlineStr">
        <is>
          <t>French Guiana</t>
        </is>
      </c>
      <c r="F84" t="inlineStr">
        <is>
          <t>country:GF</t>
        </is>
      </c>
      <c r="G84">
        <f>RIGHT(F84,2)</f>
        <v/>
      </c>
      <c r="I84" t="inlineStr">
        <is>
          <t>Total phosphorus</t>
        </is>
      </c>
      <c r="K84" t="inlineStr">
        <is>
          <t xml:space="preserve">        030301 Non-Hazardous Waste - Bark</t>
        </is>
      </c>
      <c r="S84" t="n">
        <v>2082</v>
      </c>
      <c r="Z84" t="inlineStr">
        <is>
          <t xml:space="preserve">    1301 Waste hydraulic oils and brake fluids</t>
        </is>
      </c>
      <c r="AA84" t="inlineStr">
        <is>
          <t xml:space="preserve">LBP  </t>
        </is>
      </c>
    </row>
    <row r="85">
      <c r="A85" s="383" t="inlineStr">
        <is>
          <t>B - 08.99 Other mining and quarrying n.e.c.</t>
        </is>
      </c>
      <c r="B85" t="inlineStr">
        <is>
          <t>NACE_B0899</t>
        </is>
      </c>
      <c r="C85" s="382" t="inlineStr">
        <is>
          <t>NACE C - 22.1 Manufacture of rubber products</t>
        </is>
      </c>
      <c r="D85" s="383">
        <f>_xlfn.CONCAT("NACE ", A85)</f>
        <v/>
      </c>
      <c r="E85" s="380" t="inlineStr">
        <is>
          <t>Guernsey</t>
        </is>
      </c>
      <c r="F85" t="inlineStr">
        <is>
          <t>country:GG</t>
        </is>
      </c>
      <c r="G85">
        <f>RIGHT(F85,2)</f>
        <v/>
      </c>
      <c r="I85" t="inlineStr">
        <is>
          <t>Toxaphene</t>
        </is>
      </c>
      <c r="K85" t="inlineStr">
        <is>
          <t xml:space="preserve">        030302 Non-Hazardous Waste - Dregs and green liquor sludges (from black liquor treatment)</t>
        </is>
      </c>
      <c r="S85" t="n">
        <v>2083</v>
      </c>
      <c r="Z85" t="inlineStr">
        <is>
          <t xml:space="preserve">    1302 Waste engine, gear and lubricating oils</t>
        </is>
      </c>
      <c r="AA85" t="inlineStr">
        <is>
          <t xml:space="preserve">LKR  </t>
        </is>
      </c>
    </row>
    <row r="86">
      <c r="A86" s="379" t="inlineStr">
        <is>
          <t>B - 08 Mining support service activities</t>
        </is>
      </c>
      <c r="B86" t="inlineStr">
        <is>
          <t>NACE_B08</t>
        </is>
      </c>
      <c r="C86" s="382" t="inlineStr">
        <is>
          <t>NACE C - 22.2 Manufacture of plastic products</t>
        </is>
      </c>
      <c r="D86" s="379">
        <f>_xlfn.CONCAT("NACE ", A86)</f>
        <v/>
      </c>
      <c r="E86" s="380" t="inlineStr">
        <is>
          <t>Ghana</t>
        </is>
      </c>
      <c r="F86" t="inlineStr">
        <is>
          <t>country:GH</t>
        </is>
      </c>
      <c r="G86">
        <f>RIGHT(F86,2)</f>
        <v/>
      </c>
      <c r="I86" t="inlineStr">
        <is>
          <t>Tributyltin and compounds</t>
        </is>
      </c>
      <c r="K86" t="inlineStr">
        <is>
          <t xml:space="preserve">        030303 Non-Hazardous Waste - Bleaching sludges from hypochlorite and chlorine processes</t>
        </is>
      </c>
      <c r="S86" t="n">
        <v>2084</v>
      </c>
      <c r="Z86" t="inlineStr">
        <is>
          <t xml:space="preserve">    1303 Waste insulating and heat transmission oils and other liquids</t>
        </is>
      </c>
      <c r="AA86" t="inlineStr">
        <is>
          <t xml:space="preserve">LRD  </t>
        </is>
      </c>
    </row>
    <row r="87">
      <c r="A87" s="382" t="inlineStr">
        <is>
          <t>B - 09.1 Support activities for petroleum and natural gas extraction</t>
        </is>
      </c>
      <c r="B87" t="inlineStr">
        <is>
          <t>NACE_B091</t>
        </is>
      </c>
      <c r="C87" s="379" t="inlineStr">
        <is>
          <t>NACE C - 23 Manufacture of other non-metallic mineral products</t>
        </is>
      </c>
      <c r="D87" s="382">
        <f>_xlfn.CONCAT("NACE ", A87)</f>
        <v/>
      </c>
      <c r="E87" s="380" t="inlineStr">
        <is>
          <t>Gibraltar</t>
        </is>
      </c>
      <c r="F87" t="inlineStr">
        <is>
          <t>country:GI</t>
        </is>
      </c>
      <c r="G87">
        <f>RIGHT(F87,2)</f>
        <v/>
      </c>
      <c r="I87" t="inlineStr">
        <is>
          <t>Trichlorobenzenes (TCBs) (all isomers)</t>
        </is>
      </c>
      <c r="K87" t="inlineStr">
        <is>
          <t xml:space="preserve">        030304 Non-Hazardous Waste - Bleaching sludges from other bleaching processes</t>
        </is>
      </c>
      <c r="S87" t="n">
        <v>2085</v>
      </c>
      <c r="Z87" t="inlineStr">
        <is>
          <t xml:space="preserve">    1304 Bilge oils</t>
        </is>
      </c>
      <c r="AA87" t="inlineStr">
        <is>
          <t xml:space="preserve">LSL  </t>
        </is>
      </c>
    </row>
    <row r="88">
      <c r="A88" s="383" t="inlineStr">
        <is>
          <t>B - 09.10 Support activities for petroleum and natural gas extraction</t>
        </is>
      </c>
      <c r="B88" t="inlineStr">
        <is>
          <t>NACE_B0910</t>
        </is>
      </c>
      <c r="C88" s="382" t="inlineStr">
        <is>
          <t>NACE C - 23.1 Manufacture of glass and glass products</t>
        </is>
      </c>
      <c r="D88" s="383">
        <f>_xlfn.CONCAT("NACE ", A88)</f>
        <v/>
      </c>
      <c r="E88" s="380" t="inlineStr">
        <is>
          <t>Greenland</t>
        </is>
      </c>
      <c r="F88" t="inlineStr">
        <is>
          <t>country:GL</t>
        </is>
      </c>
      <c r="G88">
        <f>RIGHT(F88,2)</f>
        <v/>
      </c>
      <c r="I88" t="inlineStr">
        <is>
          <t>1,1,1-trichloroethane</t>
        </is>
      </c>
      <c r="K88" t="inlineStr">
        <is>
          <t xml:space="preserve">        030305 Non-Hazardous Waste - De-inking sludges from paper recycling</t>
        </is>
      </c>
      <c r="S88" t="n">
        <v>2086</v>
      </c>
      <c r="Z88" t="inlineStr">
        <is>
          <t xml:space="preserve">    1305 Oil/water separator contents</t>
        </is>
      </c>
      <c r="AA88" t="inlineStr">
        <is>
          <t xml:space="preserve">LYD  </t>
        </is>
      </c>
    </row>
    <row r="89">
      <c r="A89" s="382" t="inlineStr">
        <is>
          <t>B - 09.9 Support activities for other mining and quarrying</t>
        </is>
      </c>
      <c r="B89" t="inlineStr">
        <is>
          <t>NACE_B099</t>
        </is>
      </c>
      <c r="C89" s="382" t="inlineStr">
        <is>
          <t>NACE C - 23.2 Manufacture of refractory products</t>
        </is>
      </c>
      <c r="D89" s="382">
        <f>_xlfn.CONCAT("NACE ", A89)</f>
        <v/>
      </c>
      <c r="E89" s="380" t="inlineStr">
        <is>
          <t>Gambia</t>
        </is>
      </c>
      <c r="F89" t="inlineStr">
        <is>
          <t>country:GM</t>
        </is>
      </c>
      <c r="G89">
        <f>RIGHT(F89,2)</f>
        <v/>
      </c>
      <c r="I89" t="inlineStr">
        <is>
          <t>Trichloroethylene</t>
        </is>
      </c>
      <c r="K89" t="inlineStr">
        <is>
          <t xml:space="preserve">        030306 Non-Hazardous Waste - Fibre and paper sludge</t>
        </is>
      </c>
      <c r="S89" t="n">
        <v>2087</v>
      </c>
      <c r="Z89" t="inlineStr">
        <is>
          <t xml:space="preserve">    1306 Oil waste not otherwise specified</t>
        </is>
      </c>
      <c r="AA89" t="inlineStr">
        <is>
          <t xml:space="preserve">MAD  </t>
        </is>
      </c>
    </row>
    <row r="90">
      <c r="A90" s="383" t="inlineStr">
        <is>
          <t>B - 09.90 Support activities for other mining and quarrying</t>
        </is>
      </c>
      <c r="B90" t="inlineStr">
        <is>
          <t>NACE_B0990</t>
        </is>
      </c>
      <c r="C90" s="382" t="inlineStr">
        <is>
          <t>NACE C - 23.3 Manufacture of clay building materials</t>
        </is>
      </c>
      <c r="D90" s="383">
        <f>_xlfn.CONCAT("NACE ", A90)</f>
        <v/>
      </c>
      <c r="E90" s="380" t="inlineStr">
        <is>
          <t>Guinea</t>
        </is>
      </c>
      <c r="F90" t="inlineStr">
        <is>
          <t>country:GN</t>
        </is>
      </c>
      <c r="G90">
        <f>RIGHT(F90,2)</f>
        <v/>
      </c>
      <c r="I90" t="inlineStr">
        <is>
          <t>Trichloromethane</t>
        </is>
      </c>
      <c r="K90" t="inlineStr">
        <is>
          <t xml:space="preserve">        030307 Non-Hazardous Waste - Rejects from paper and cardboard recycling</t>
        </is>
      </c>
      <c r="S90" t="n">
        <v>2088</v>
      </c>
      <c r="Z90" t="inlineStr">
        <is>
          <t>14 WASTES FROM ORGANIC SUBSTANCES USED AS SOLVENTS (except WASTES FROM ORGANIC CHEMICAL PROCESSES and WASTES FROM THE MANUFACTURE, FORMULATION, SUPPLY AND USE (MFSU) OF COATINGS (PAINTS, VARNISHES AND VITREOUS ENAMELS), ADHESIVES, SEALANTS AND PRINTING INKS)</t>
        </is>
      </c>
      <c r="AA90" t="inlineStr">
        <is>
          <t xml:space="preserve">MDL  </t>
        </is>
      </c>
    </row>
    <row r="91">
      <c r="A91" s="380" t="inlineStr">
        <is>
          <t>C - MANUFACTURING</t>
        </is>
      </c>
      <c r="B91" t="inlineStr">
        <is>
          <t>NACE_C</t>
        </is>
      </c>
      <c r="C91" s="382" t="inlineStr">
        <is>
          <t>NACE C - 23.4 Manufacture of other porcelain and ceramic products</t>
        </is>
      </c>
      <c r="D91" s="380">
        <f>_xlfn.CONCAT("NACE ", A91)</f>
        <v/>
      </c>
      <c r="E91" s="380" t="inlineStr">
        <is>
          <t>Guadeloupe</t>
        </is>
      </c>
      <c r="F91" t="inlineStr">
        <is>
          <t>country:GP</t>
        </is>
      </c>
      <c r="G91">
        <f>RIGHT(F91,2)</f>
        <v/>
      </c>
      <c r="I91" t="inlineStr">
        <is>
          <t>Trifluralin</t>
        </is>
      </c>
      <c r="K91" t="inlineStr">
        <is>
          <t xml:space="preserve">        030399 Non-Hazardous Waste - Wastes not otherwise specified</t>
        </is>
      </c>
      <c r="S91" t="n">
        <v>2089</v>
      </c>
      <c r="Z91" t="inlineStr">
        <is>
          <t xml:space="preserve">    1401 Wastes from metal degreasing and machinery maintenance</t>
        </is>
      </c>
      <c r="AA91" t="inlineStr">
        <is>
          <t xml:space="preserve">MGA  </t>
        </is>
      </c>
    </row>
    <row r="92">
      <c r="A92" s="379" t="inlineStr">
        <is>
          <t>C - 10 Manufacture of food products</t>
        </is>
      </c>
      <c r="B92" t="inlineStr">
        <is>
          <t>NACE_C10</t>
        </is>
      </c>
      <c r="C92" s="382" t="inlineStr">
        <is>
          <t>NACE C - 23.5 Manufacture of cement, lime and plaster</t>
        </is>
      </c>
      <c r="D92" s="379">
        <f>_xlfn.CONCAT("NACE ", A92)</f>
        <v/>
      </c>
      <c r="E92" s="380" t="inlineStr">
        <is>
          <t>Equatorial Guinea</t>
        </is>
      </c>
      <c r="F92" t="inlineStr">
        <is>
          <t>country:GQ</t>
        </is>
      </c>
      <c r="G92">
        <f>RIGHT(F92,2)</f>
        <v/>
      </c>
      <c r="I92" t="inlineStr">
        <is>
          <t>Triphenyltin and compounds</t>
        </is>
      </c>
      <c r="K92" t="inlineStr">
        <is>
          <t>04 WASTES FROM THE LEATHER, FUR AND TEXTILE INDUSTRIES</t>
        </is>
      </c>
      <c r="S92" t="n">
        <v>2090</v>
      </c>
      <c r="Z92" t="inlineStr">
        <is>
          <t xml:space="preserve">    1402 Wastes from textile cleaning and degreasing of natural products</t>
        </is>
      </c>
      <c r="AA92" t="inlineStr">
        <is>
          <t xml:space="preserve">MKD  </t>
        </is>
      </c>
    </row>
    <row r="93">
      <c r="A93" s="382" t="inlineStr">
        <is>
          <t>C - 10.1 Processing and preserving of meat and production of meat products</t>
        </is>
      </c>
      <c r="B93" t="inlineStr">
        <is>
          <t>NACE_C101</t>
        </is>
      </c>
      <c r="C93" s="382" t="inlineStr">
        <is>
          <t>NACE C - 23.6 Manufacture of articles of concrete, cement and plaster</t>
        </is>
      </c>
      <c r="D93" s="382">
        <f>_xlfn.CONCAT("NACE ", A93)</f>
        <v/>
      </c>
      <c r="E93" s="380" t="inlineStr">
        <is>
          <t>Greece</t>
        </is>
      </c>
      <c r="F93" t="inlineStr">
        <is>
          <t>country:GR</t>
        </is>
      </c>
      <c r="G93">
        <f>RIGHT(F93,2)</f>
        <v/>
      </c>
      <c r="I93" t="inlineStr">
        <is>
          <t>Vinyl chloride</t>
        </is>
      </c>
      <c r="K93" t="inlineStr">
        <is>
          <t xml:space="preserve">    0401 Wastes from the leather and fur industry</t>
        </is>
      </c>
      <c r="S93" t="n">
        <v>2091</v>
      </c>
      <c r="Z93" t="inlineStr">
        <is>
          <t xml:space="preserve">    1403 Wastes from the electronic industry</t>
        </is>
      </c>
      <c r="AA93" t="inlineStr">
        <is>
          <t xml:space="preserve">MMK  </t>
        </is>
      </c>
    </row>
    <row r="94">
      <c r="A94" s="383" t="inlineStr">
        <is>
          <t>C - 10.11 Processing and preserving of meat, except of poultry meat</t>
        </is>
      </c>
      <c r="B94" t="inlineStr">
        <is>
          <t>NACE_C1011</t>
        </is>
      </c>
      <c r="C94" s="382" t="inlineStr">
        <is>
          <t>NACE C - 23.7 Cutting, shaping and finishing of stone</t>
        </is>
      </c>
      <c r="D94" s="383">
        <f>_xlfn.CONCAT("NACE ", A94)</f>
        <v/>
      </c>
      <c r="E94" s="380" t="inlineStr">
        <is>
          <t>South Georgia and the South Sandwich Islands</t>
        </is>
      </c>
      <c r="F94" t="inlineStr">
        <is>
          <t>country:GS</t>
        </is>
      </c>
      <c r="G94">
        <f>RIGHT(F94,2)</f>
        <v/>
      </c>
      <c r="I94" t="inlineStr">
        <is>
          <t>Xylenes</t>
        </is>
      </c>
      <c r="K94" t="inlineStr">
        <is>
          <t xml:space="preserve">        040101 Non-Hazardous Waste - Fleshings and lime split waste</t>
        </is>
      </c>
      <c r="S94" t="n">
        <v>2092</v>
      </c>
      <c r="Z94" t="inlineStr">
        <is>
          <t xml:space="preserve">    1404 Wastes from coolants, foam/aerosol propellents</t>
        </is>
      </c>
      <c r="AA94" t="inlineStr">
        <is>
          <t xml:space="preserve">MNT  </t>
        </is>
      </c>
    </row>
    <row r="95">
      <c r="A95" s="383" t="inlineStr">
        <is>
          <t>C - 10.12 Processing and preserving of poultry meat</t>
        </is>
      </c>
      <c r="B95" t="inlineStr">
        <is>
          <t>NACE_C1012</t>
        </is>
      </c>
      <c r="C95" s="382" t="inlineStr">
        <is>
          <t>NACE C - 23.9 Manufacture of abrasive products and non-metallic mineral products n.e.c.</t>
        </is>
      </c>
      <c r="D95" s="383">
        <f>_xlfn.CONCAT("NACE ", A95)</f>
        <v/>
      </c>
      <c r="E95" s="380" t="inlineStr">
        <is>
          <t>Guatemala</t>
        </is>
      </c>
      <c r="F95" t="inlineStr">
        <is>
          <t>country:GT</t>
        </is>
      </c>
      <c r="G95">
        <f>RIGHT(F95,2)</f>
        <v/>
      </c>
      <c r="I95" t="inlineStr">
        <is>
          <t>Zinc and compounds (Zn)</t>
        </is>
      </c>
      <c r="K95" t="inlineStr">
        <is>
          <t xml:space="preserve">        040102 Non-Hazardous Waste - Liming waste</t>
        </is>
      </c>
      <c r="S95" t="n">
        <v>2093</v>
      </c>
      <c r="Z95" t="inlineStr">
        <is>
          <t xml:space="preserve">    1405 Wastes from solvent and coolant recovery (still bottoms)</t>
        </is>
      </c>
      <c r="AA95" t="inlineStr">
        <is>
          <t xml:space="preserve">MOP  </t>
        </is>
      </c>
    </row>
    <row r="96">
      <c r="A96" s="383" t="inlineStr">
        <is>
          <t>C - 10.13 Production of meat and poultry meat products</t>
        </is>
      </c>
      <c r="B96" t="inlineStr">
        <is>
          <t>NACE_C1013</t>
        </is>
      </c>
      <c r="C96" s="379" t="inlineStr">
        <is>
          <t>NACE C - 24 Manufacture of basic metals</t>
        </is>
      </c>
      <c r="D96" s="383">
        <f>_xlfn.CONCAT("NACE ", A96)</f>
        <v/>
      </c>
      <c r="E96" s="380" t="inlineStr">
        <is>
          <t>Guam</t>
        </is>
      </c>
      <c r="F96" t="inlineStr">
        <is>
          <t>country:GU</t>
        </is>
      </c>
      <c r="G96">
        <f>RIGHT(F96,2)</f>
        <v/>
      </c>
      <c r="K96" t="inlineStr">
        <is>
          <t xml:space="preserve">        040103 Hazardous Waste - Degreasing waste containing solvents without a liquid phase</t>
        </is>
      </c>
      <c r="S96" t="n">
        <v>2094</v>
      </c>
      <c r="Z96" t="inlineStr">
        <is>
          <t>15 WASTE PACKAGING; ABSORBENTS, WIPING CLOTHS, FILTER MATERIALS AND PROTECTIVE CLOTHING NOT OTHERWISE SPECIFIED</t>
        </is>
      </c>
      <c r="AA96" t="inlineStr">
        <is>
          <t xml:space="preserve">MRU  </t>
        </is>
      </c>
    </row>
    <row r="97">
      <c r="A97" s="382" t="inlineStr">
        <is>
          <t>C - 10.2 Processing and preserving of fish, crustaceans and molluscs</t>
        </is>
      </c>
      <c r="B97" t="inlineStr">
        <is>
          <t>NACE_C102</t>
        </is>
      </c>
      <c r="C97" s="382" t="inlineStr">
        <is>
          <t>NACE C - 24.1 Manufacture of basic iron and steel and of ferro-alloys</t>
        </is>
      </c>
      <c r="D97" s="382">
        <f>_xlfn.CONCAT("NACE ", A97)</f>
        <v/>
      </c>
      <c r="E97" s="380" t="inlineStr">
        <is>
          <t>Guinea-Bissau</t>
        </is>
      </c>
      <c r="F97" t="inlineStr">
        <is>
          <t>country:GW</t>
        </is>
      </c>
      <c r="G97">
        <f>RIGHT(F97,2)</f>
        <v/>
      </c>
      <c r="K97" t="inlineStr">
        <is>
          <t xml:space="preserve">        040104 Non-Hazardous Waste - Tanning liquor containing chromium</t>
        </is>
      </c>
      <c r="S97" t="n">
        <v>2095</v>
      </c>
      <c r="Z97" t="inlineStr">
        <is>
          <t xml:space="preserve">    1501 Packaging</t>
        </is>
      </c>
      <c r="AA97" t="inlineStr">
        <is>
          <t xml:space="preserve">MUR  </t>
        </is>
      </c>
    </row>
    <row r="98">
      <c r="A98" s="383" t="inlineStr">
        <is>
          <t>C - 10.20 Processing and preserving of fish, crustaceans and molluscs</t>
        </is>
      </c>
      <c r="B98" t="inlineStr">
        <is>
          <t>NACE_C1020</t>
        </is>
      </c>
      <c r="C98" s="382" t="inlineStr">
        <is>
          <t>NACE C - 24.2 Manufacture of tubes, pipes, hollow profiles and related fittings, of steel</t>
        </is>
      </c>
      <c r="D98" s="383">
        <f>_xlfn.CONCAT("NACE ", A98)</f>
        <v/>
      </c>
      <c r="E98" s="380" t="inlineStr">
        <is>
          <t>Guyana</t>
        </is>
      </c>
      <c r="F98" t="inlineStr">
        <is>
          <t>country:GY</t>
        </is>
      </c>
      <c r="G98">
        <f>RIGHT(F98,2)</f>
        <v/>
      </c>
      <c r="K98" t="inlineStr">
        <is>
          <t xml:space="preserve">        040105 Non-Hazardous Waste - Tanning liquor free of chromium</t>
        </is>
      </c>
      <c r="S98" t="n">
        <v>2096</v>
      </c>
      <c r="Z98" t="inlineStr">
        <is>
          <t xml:space="preserve">    1502 Absorbents, filter materials, wiping cloths and protective clothing</t>
        </is>
      </c>
      <c r="AA98" t="inlineStr">
        <is>
          <t xml:space="preserve">MVR  </t>
        </is>
      </c>
    </row>
    <row r="99">
      <c r="A99" s="382" t="inlineStr">
        <is>
          <t>C - 10.3 Processing and preserving of fruit and vegetables</t>
        </is>
      </c>
      <c r="B99" t="inlineStr">
        <is>
          <t>NACE_C103</t>
        </is>
      </c>
      <c r="C99" s="382" t="inlineStr">
        <is>
          <t>NACE C - 24.3 Manufacture of other products of first processing of steel</t>
        </is>
      </c>
      <c r="D99" s="382">
        <f>_xlfn.CONCAT("NACE ", A99)</f>
        <v/>
      </c>
      <c r="E99" s="380" t="inlineStr">
        <is>
          <t>Hong Kong</t>
        </is>
      </c>
      <c r="F99" t="inlineStr">
        <is>
          <t>country:HK</t>
        </is>
      </c>
      <c r="G99">
        <f>RIGHT(F99,2)</f>
        <v/>
      </c>
      <c r="K99" t="inlineStr">
        <is>
          <t xml:space="preserve">        040106 Non-Hazardous Waste - Sludges, in particular from on-site, effluent treatment containing chromium</t>
        </is>
      </c>
      <c r="S99" t="n">
        <v>2097</v>
      </c>
      <c r="Z99" t="inlineStr">
        <is>
          <t>16 WASTES NOT OTHERWISE SPECIFIED IN THE LIST</t>
        </is>
      </c>
      <c r="AA99" t="inlineStr">
        <is>
          <t xml:space="preserve">MWK  </t>
        </is>
      </c>
    </row>
    <row r="100">
      <c r="A100" s="383" t="inlineStr">
        <is>
          <t>C - 10.31 Processing and preserving of potatoes</t>
        </is>
      </c>
      <c r="B100" t="inlineStr">
        <is>
          <t>NACE_C1031</t>
        </is>
      </c>
      <c r="C100" s="382" t="inlineStr">
        <is>
          <t>NACE C - 24.4 Manufacture of basic precious and other non-ferrous metals</t>
        </is>
      </c>
      <c r="D100" s="383">
        <f>_xlfn.CONCAT("NACE ", A100)</f>
        <v/>
      </c>
      <c r="E100" s="380" t="inlineStr">
        <is>
          <t>Heard Island and McDonald Islands</t>
        </is>
      </c>
      <c r="F100" t="inlineStr">
        <is>
          <t>country:HM</t>
        </is>
      </c>
      <c r="G100">
        <f>RIGHT(F100,2)</f>
        <v/>
      </c>
      <c r="K100" t="inlineStr">
        <is>
          <t xml:space="preserve">        040107 Non-Hazardous Waste - Sludges, in particular from on-site effluent treatment free of chromium</t>
        </is>
      </c>
      <c r="S100" t="n">
        <v>2098</v>
      </c>
      <c r="Z100" t="inlineStr">
        <is>
          <t xml:space="preserve">    1601 End-of-life vehicles and their components</t>
        </is>
      </c>
      <c r="AA100" t="inlineStr">
        <is>
          <t xml:space="preserve">MXN  </t>
        </is>
      </c>
    </row>
    <row r="101">
      <c r="A101" s="383" t="inlineStr">
        <is>
          <t>C - 10.32 Manufacture of fruit and vegetable juice</t>
        </is>
      </c>
      <c r="B101" t="inlineStr">
        <is>
          <t>NACE_C1032</t>
        </is>
      </c>
      <c r="C101" s="382" t="inlineStr">
        <is>
          <t>NACE C - 24.5 Casting of metals</t>
        </is>
      </c>
      <c r="D101" s="383">
        <f>_xlfn.CONCAT("NACE ", A101)</f>
        <v/>
      </c>
      <c r="E101" s="380" t="inlineStr">
        <is>
          <t>Honduras</t>
        </is>
      </c>
      <c r="F101" t="inlineStr">
        <is>
          <t>country:HN</t>
        </is>
      </c>
      <c r="G101">
        <f>RIGHT(F101,2)</f>
        <v/>
      </c>
      <c r="K101" t="inlineStr">
        <is>
          <t xml:space="preserve">        040108 Non-Hazardous Waste - Waste tanned leather (blue sheetings, shavings, cuttings, buffing dust) containing chromium</t>
        </is>
      </c>
      <c r="S101" t="n">
        <v>2099</v>
      </c>
      <c r="Z101" t="inlineStr">
        <is>
          <t xml:space="preserve">    1602 Discarded equipment and its components</t>
        </is>
      </c>
      <c r="AA101" t="inlineStr">
        <is>
          <t xml:space="preserve">MXV  </t>
        </is>
      </c>
    </row>
    <row r="102">
      <c r="A102" s="383" t="inlineStr">
        <is>
          <t>C - 10.39 Other processing and preserving of fruit and vegetables</t>
        </is>
      </c>
      <c r="B102" t="inlineStr">
        <is>
          <t>NACE_C1039</t>
        </is>
      </c>
      <c r="C102" s="379" t="inlineStr">
        <is>
          <t>NACE C - 25 Manufacture of fabricated metal products, except machinery and equipment</t>
        </is>
      </c>
      <c r="D102" s="383">
        <f>_xlfn.CONCAT("NACE ", A102)</f>
        <v/>
      </c>
      <c r="E102" s="380" t="inlineStr">
        <is>
          <t>Croatia</t>
        </is>
      </c>
      <c r="F102" t="inlineStr">
        <is>
          <t>country:HR</t>
        </is>
      </c>
      <c r="G102">
        <f>RIGHT(F102,2)</f>
        <v/>
      </c>
      <c r="K102" t="inlineStr">
        <is>
          <t xml:space="preserve">        040109 Non-Hazardous Waste - Waste from dressing and finishing</t>
        </is>
      </c>
      <c r="S102" t="n">
        <v>2100</v>
      </c>
      <c r="Z102" t="inlineStr">
        <is>
          <t xml:space="preserve">    1603 Off-specification batches</t>
        </is>
      </c>
      <c r="AA102" t="inlineStr">
        <is>
          <t xml:space="preserve">MYR  </t>
        </is>
      </c>
    </row>
    <row r="103">
      <c r="A103" s="382" t="inlineStr">
        <is>
          <t>C - 10.4 Manufacture of vegetable and animal oils and fats</t>
        </is>
      </c>
      <c r="B103" t="inlineStr">
        <is>
          <t>NACE_C104</t>
        </is>
      </c>
      <c r="C103" s="382" t="inlineStr">
        <is>
          <t>NACE C - 25.1 Manufacture of structural metal products</t>
        </is>
      </c>
      <c r="D103" s="382">
        <f>_xlfn.CONCAT("NACE ", A103)</f>
        <v/>
      </c>
      <c r="E103" s="380" t="inlineStr">
        <is>
          <t>Haiti</t>
        </is>
      </c>
      <c r="F103" t="inlineStr">
        <is>
          <t>country:HT</t>
        </is>
      </c>
      <c r="G103">
        <f>RIGHT(F103,2)</f>
        <v/>
      </c>
      <c r="K103" t="inlineStr">
        <is>
          <t xml:space="preserve">        040199 Non-Hazardous Waste - Waste not otherwise specified</t>
        </is>
      </c>
      <c r="Z103" t="inlineStr">
        <is>
          <t xml:space="preserve">    1604 Waste explosives</t>
        </is>
      </c>
      <c r="AA103" t="inlineStr">
        <is>
          <t xml:space="preserve">MZN  </t>
        </is>
      </c>
    </row>
    <row r="104">
      <c r="A104" s="383" t="inlineStr">
        <is>
          <t>C - 10.41 Manufacture of oils and fats</t>
        </is>
      </c>
      <c r="B104" t="inlineStr">
        <is>
          <t>NACE_C1041</t>
        </is>
      </c>
      <c r="C104" s="382" t="inlineStr">
        <is>
          <t>NACE C - 25.2 Manufacture of tanks, reservoirs and containers of metal</t>
        </is>
      </c>
      <c r="D104" s="383">
        <f>_xlfn.CONCAT("NACE ", A104)</f>
        <v/>
      </c>
      <c r="E104" s="380" t="inlineStr">
        <is>
          <t>Hungary</t>
        </is>
      </c>
      <c r="F104" t="inlineStr">
        <is>
          <t>country:HU</t>
        </is>
      </c>
      <c r="G104">
        <f>RIGHT(F104,2)</f>
        <v/>
      </c>
      <c r="K104" t="inlineStr">
        <is>
          <t xml:space="preserve">    0402 Wastes from the textile industry</t>
        </is>
      </c>
      <c r="Z104" t="inlineStr">
        <is>
          <t xml:space="preserve">    1605 Chemicals and gases in containers</t>
        </is>
      </c>
      <c r="AA104" t="inlineStr">
        <is>
          <t xml:space="preserve">NAD  </t>
        </is>
      </c>
    </row>
    <row r="105">
      <c r="A105" s="383" t="inlineStr">
        <is>
          <t>C - 10.42 Manufacture of margarine and similar edible fats</t>
        </is>
      </c>
      <c r="B105" t="inlineStr">
        <is>
          <t>NACE_C1042</t>
        </is>
      </c>
      <c r="C105" s="382" t="inlineStr">
        <is>
          <t>NACE C - 25.3 Manufacture of weapons and ammunition</t>
        </is>
      </c>
      <c r="D105" s="383">
        <f>_xlfn.CONCAT("NACE ", A105)</f>
        <v/>
      </c>
      <c r="E105" s="380" t="inlineStr">
        <is>
          <t>Indonesia</t>
        </is>
      </c>
      <c r="F105" t="inlineStr">
        <is>
          <t>country:ID</t>
        </is>
      </c>
      <c r="G105">
        <f>RIGHT(F105,2)</f>
        <v/>
      </c>
      <c r="K105" t="inlineStr">
        <is>
          <t xml:space="preserve">        040201 Non-Hazardous Waste - Waste from unprocessed textile fibres and other natural fibrous substances mainly of vegetable origin</t>
        </is>
      </c>
      <c r="Z105" t="inlineStr">
        <is>
          <t xml:space="preserve">    1606 Batteries and accumulators</t>
        </is>
      </c>
      <c r="AA105" t="inlineStr">
        <is>
          <t xml:space="preserve">NGN  </t>
        </is>
      </c>
    </row>
    <row r="106">
      <c r="A106" s="382" t="inlineStr">
        <is>
          <t>C - 10.5 Manufacture of dairy products and edible ice</t>
        </is>
      </c>
      <c r="B106" t="inlineStr">
        <is>
          <t>NACE_C105</t>
        </is>
      </c>
      <c r="C106" s="382" t="inlineStr">
        <is>
          <t>NACE C - 25.4 Forging and shaping metal and powder metallurgy</t>
        </is>
      </c>
      <c r="D106" s="382">
        <f>_xlfn.CONCAT("NACE ", A106)</f>
        <v/>
      </c>
      <c r="E106" s="380" t="inlineStr">
        <is>
          <t>Ireland</t>
        </is>
      </c>
      <c r="F106" t="inlineStr">
        <is>
          <t>country:IE</t>
        </is>
      </c>
      <c r="G106">
        <f>RIGHT(F106,2)</f>
        <v/>
      </c>
      <c r="K106" t="inlineStr">
        <is>
          <t xml:space="preserve">        040202 Non-Hazardous Waste - Waste from unprocessed textile fibres mainly of animal origin</t>
        </is>
      </c>
      <c r="Z106" t="inlineStr">
        <is>
          <t xml:space="preserve">    1607 Wastes from transport and storage tank cleaning (except wastes from petroleum refining, natural gas purification and pyrolytic treatment of coal and wastes from shaping and surface treatment of metals and plastics)</t>
        </is>
      </c>
      <c r="AA106" t="inlineStr">
        <is>
          <t xml:space="preserve">NIO  </t>
        </is>
      </c>
    </row>
    <row r="107">
      <c r="A107" s="383" t="inlineStr">
        <is>
          <t>C - 10.51 Manufacture of dairy products</t>
        </is>
      </c>
      <c r="B107" t="inlineStr">
        <is>
          <t>NACE_C1051</t>
        </is>
      </c>
      <c r="C107" s="382" t="inlineStr">
        <is>
          <t>NACE C - 25.5 Treatment and coating of metals; machining</t>
        </is>
      </c>
      <c r="D107" s="383">
        <f>_xlfn.CONCAT("NACE ", A107)</f>
        <v/>
      </c>
      <c r="E107" s="380" t="inlineStr">
        <is>
          <t>Israel</t>
        </is>
      </c>
      <c r="F107" t="inlineStr">
        <is>
          <t>country:IL</t>
        </is>
      </c>
      <c r="G107">
        <f>RIGHT(F107,2)</f>
        <v/>
      </c>
      <c r="K107" t="inlineStr">
        <is>
          <t xml:space="preserve">        040203 Non-Hazardous Waste - Waste from unprocessed textile fibres mainly of artificial or synthetic origin</t>
        </is>
      </c>
      <c r="Z107" t="inlineStr">
        <is>
          <t xml:space="preserve">    1608 Spent catalysts</t>
        </is>
      </c>
      <c r="AA107" t="inlineStr">
        <is>
          <t xml:space="preserve">NOK  </t>
        </is>
      </c>
    </row>
    <row r="108">
      <c r="A108" s="383" t="inlineStr">
        <is>
          <t>C - 10.52 Manufacture of ice cream and other edible ice</t>
        </is>
      </c>
      <c r="B108" t="inlineStr">
        <is>
          <t>NACE_C1052</t>
        </is>
      </c>
      <c r="C108" s="382" t="inlineStr">
        <is>
          <t>NACE C - 25.6 Manufacture of cutlery, tools and general hardware</t>
        </is>
      </c>
      <c r="D108" s="383">
        <f>_xlfn.CONCAT("NACE ", A108)</f>
        <v/>
      </c>
      <c r="E108" s="380" t="inlineStr">
        <is>
          <t>Isle of Man</t>
        </is>
      </c>
      <c r="F108" t="inlineStr">
        <is>
          <t>country:IM</t>
        </is>
      </c>
      <c r="G108">
        <f>RIGHT(F108,2)</f>
        <v/>
      </c>
      <c r="K108" t="inlineStr">
        <is>
          <t xml:space="preserve">        040204 Non-Hazardous Waste - Waste from unprocessed mixed textile fibres before spinning and weaving</t>
        </is>
      </c>
      <c r="Z108" t="inlineStr">
        <is>
          <t>17 CONSTRUCTION AND DEMOLITION WASTES (INCLUDING ROAD CONSTRUCTION)</t>
        </is>
      </c>
      <c r="AA108" t="inlineStr">
        <is>
          <t xml:space="preserve">NPR  </t>
        </is>
      </c>
    </row>
    <row r="109">
      <c r="A109" s="382" t="inlineStr">
        <is>
          <t>C - 10.6 Manufacture of grain mill products, starches and starch products</t>
        </is>
      </c>
      <c r="B109" t="inlineStr">
        <is>
          <t>NACE_C106</t>
        </is>
      </c>
      <c r="C109" s="382" t="inlineStr">
        <is>
          <t>NACE C - 25.9 Manufacture of other fabricated metal products</t>
        </is>
      </c>
      <c r="D109" s="382">
        <f>_xlfn.CONCAT("NACE ", A109)</f>
        <v/>
      </c>
      <c r="E109" s="380" t="inlineStr">
        <is>
          <t>India</t>
        </is>
      </c>
      <c r="F109" t="inlineStr">
        <is>
          <t>country:IN</t>
        </is>
      </c>
      <c r="G109">
        <f>RIGHT(F109,2)</f>
        <v/>
      </c>
      <c r="K109" t="inlineStr">
        <is>
          <t xml:space="preserve">        040205 Non-Hazardous Waste - Waste from processed textile fibres mainly of vegetable origin</t>
        </is>
      </c>
      <c r="Z109" t="inlineStr">
        <is>
          <t xml:space="preserve">    1701 Concrete, bricks, tiles, ceramics, and gypsum-based materials</t>
        </is>
      </c>
      <c r="AA109" t="inlineStr">
        <is>
          <t xml:space="preserve">NZD  </t>
        </is>
      </c>
    </row>
    <row r="110">
      <c r="A110" s="383" t="inlineStr">
        <is>
          <t>C - 10.61 Manufacture of grain mill products</t>
        </is>
      </c>
      <c r="B110" t="inlineStr">
        <is>
          <t>NACE_C1061</t>
        </is>
      </c>
      <c r="C110" s="379" t="inlineStr">
        <is>
          <t>NACE C - 26 Manufacture of computer, electronic and optical products</t>
        </is>
      </c>
      <c r="D110" s="383">
        <f>_xlfn.CONCAT("NACE ", A110)</f>
        <v/>
      </c>
      <c r="E110" s="380" t="inlineStr">
        <is>
          <t>British Indian Ocean Territory</t>
        </is>
      </c>
      <c r="F110" t="inlineStr">
        <is>
          <t>country:IO</t>
        </is>
      </c>
      <c r="G110">
        <f>RIGHT(F110,2)</f>
        <v/>
      </c>
      <c r="K110" t="inlineStr">
        <is>
          <t xml:space="preserve">        040206 Non-Hazardous Waste - Waste from processed textile fibres mainly of animal origin</t>
        </is>
      </c>
      <c r="Z110" t="inlineStr">
        <is>
          <t xml:space="preserve">    1702 Wood, glass and plastic</t>
        </is>
      </c>
      <c r="AA110" t="inlineStr">
        <is>
          <t xml:space="preserve">OMR  </t>
        </is>
      </c>
    </row>
    <row r="111">
      <c r="A111" s="383" t="inlineStr">
        <is>
          <t>C - 10.62 Manufacture of starches and starch products</t>
        </is>
      </c>
      <c r="B111" t="inlineStr">
        <is>
          <t>NACE_C1062</t>
        </is>
      </c>
      <c r="C111" s="382" t="inlineStr">
        <is>
          <t>NACE C - 26.1 Manufacture of electronic components and boards</t>
        </is>
      </c>
      <c r="D111" s="383">
        <f>_xlfn.CONCAT("NACE ", A111)</f>
        <v/>
      </c>
      <c r="E111" s="380" t="inlineStr">
        <is>
          <t>Iraq</t>
        </is>
      </c>
      <c r="F111" t="inlineStr">
        <is>
          <t>country:IQ</t>
        </is>
      </c>
      <c r="G111">
        <f>RIGHT(F111,2)</f>
        <v/>
      </c>
      <c r="K111" t="inlineStr">
        <is>
          <t xml:space="preserve">        040207 Non-Hazardous Waste - Waste from processed fibres mainly of artifical or synthetic origin</t>
        </is>
      </c>
      <c r="Z111" t="inlineStr">
        <is>
          <t xml:space="preserve">    1703 Asphalt, tar and tarred products</t>
        </is>
      </c>
      <c r="AA111" t="inlineStr">
        <is>
          <t xml:space="preserve">PAB  </t>
        </is>
      </c>
    </row>
    <row r="112">
      <c r="A112" s="382" t="inlineStr">
        <is>
          <t>C - 10.7 Manufacture of bakery and farinaceous products</t>
        </is>
      </c>
      <c r="B112" t="inlineStr">
        <is>
          <t>NACE_C107</t>
        </is>
      </c>
      <c r="C112" s="382" t="inlineStr">
        <is>
          <t>NACE C - 26.2 Manufacture of computers and peripheral equipment</t>
        </is>
      </c>
      <c r="D112" s="382">
        <f>_xlfn.CONCAT("NACE ", A112)</f>
        <v/>
      </c>
      <c r="E112" s="380" t="inlineStr">
        <is>
          <t>Iran (Islamic Republic of)</t>
        </is>
      </c>
      <c r="F112" t="inlineStr">
        <is>
          <t>country:IR</t>
        </is>
      </c>
      <c r="G112">
        <f>RIGHT(F112,2)</f>
        <v/>
      </c>
      <c r="K112" t="inlineStr">
        <is>
          <t xml:space="preserve">        040208 Non-Hazardous Waste - Waste from processed mixed textile fibres</t>
        </is>
      </c>
      <c r="Z112" t="inlineStr">
        <is>
          <t xml:space="preserve">    1704 Metals (including their alloys)</t>
        </is>
      </c>
      <c r="AA112" t="inlineStr">
        <is>
          <t xml:space="preserve">PEN  </t>
        </is>
      </c>
    </row>
    <row r="113">
      <c r="A113" s="383" t="inlineStr">
        <is>
          <t>C - 10.71 Manufacture of bread; manufacture of fresh pastry goods and cakes</t>
        </is>
      </c>
      <c r="B113" t="inlineStr">
        <is>
          <t>NACE_C1071</t>
        </is>
      </c>
      <c r="C113" s="382" t="inlineStr">
        <is>
          <t>NACE C - 26.3 Manufacture of communication equipment</t>
        </is>
      </c>
      <c r="D113" s="383">
        <f>_xlfn.CONCAT("NACE ", A113)</f>
        <v/>
      </c>
      <c r="E113" s="380" t="inlineStr">
        <is>
          <t>Iceland</t>
        </is>
      </c>
      <c r="F113" t="inlineStr">
        <is>
          <t>country:IS</t>
        </is>
      </c>
      <c r="G113">
        <f>RIGHT(F113,2)</f>
        <v/>
      </c>
      <c r="K113" t="inlineStr">
        <is>
          <t xml:space="preserve">        040209 Non-Hazardous Waste - Waste from composite materials (impregnated textile, elastomer, plastomer)</t>
        </is>
      </c>
      <c r="Z113" t="inlineStr">
        <is>
          <t xml:space="preserve">    1705 Soil and dredging spoil</t>
        </is>
      </c>
      <c r="AA113" t="inlineStr">
        <is>
          <t xml:space="preserve">PGK  </t>
        </is>
      </c>
    </row>
    <row r="114">
      <c r="A114" s="383" t="inlineStr">
        <is>
          <t>C - 10.72 Manufacture of rusks, biscuits, preserved pastries and cakes</t>
        </is>
      </c>
      <c r="B114" t="inlineStr">
        <is>
          <t>NACE_C1072</t>
        </is>
      </c>
      <c r="C114" s="382" t="inlineStr">
        <is>
          <t>NACE C - 26.4 Manufacture of consumer electronics</t>
        </is>
      </c>
      <c r="D114" s="383">
        <f>_xlfn.CONCAT("NACE ", A114)</f>
        <v/>
      </c>
      <c r="E114" s="380" t="inlineStr">
        <is>
          <t>Italy</t>
        </is>
      </c>
      <c r="F114" t="inlineStr">
        <is>
          <t>country:IT</t>
        </is>
      </c>
      <c r="G114">
        <f>RIGHT(F114,2)</f>
        <v/>
      </c>
      <c r="K114" t="inlineStr">
        <is>
          <t xml:space="preserve">        040210 Non-Hazardous Waste - Organic matter from natural products (e.g. grease, wax)</t>
        </is>
      </c>
      <c r="Z114" t="inlineStr">
        <is>
          <t xml:space="preserve">    1706 Insulation materials</t>
        </is>
      </c>
      <c r="AA114" t="inlineStr">
        <is>
          <t xml:space="preserve">PHP  </t>
        </is>
      </c>
    </row>
    <row r="115">
      <c r="A115" s="383" t="inlineStr">
        <is>
          <t>C - 10.73 Manufacture of farinaceous products</t>
        </is>
      </c>
      <c r="B115" t="inlineStr">
        <is>
          <t>NACE_C1073</t>
        </is>
      </c>
      <c r="C115" s="382" t="inlineStr">
        <is>
          <t>NACE C - 26.5 Manufacture of measuring testing instruments, clocks and watches</t>
        </is>
      </c>
      <c r="D115" s="383">
        <f>_xlfn.CONCAT("NACE ", A115)</f>
        <v/>
      </c>
      <c r="E115" s="380" t="inlineStr">
        <is>
          <t>Jersey</t>
        </is>
      </c>
      <c r="F115" t="inlineStr">
        <is>
          <t>country:JE</t>
        </is>
      </c>
      <c r="G115">
        <f>RIGHT(F115,2)</f>
        <v/>
      </c>
      <c r="K115" t="inlineStr">
        <is>
          <t xml:space="preserve">        040214 Hazardous Waste - Waste from finishing containing organic solvents</t>
        </is>
      </c>
      <c r="Z115" t="inlineStr">
        <is>
          <t xml:space="preserve">    1707 Mixed construction and demolition waste</t>
        </is>
      </c>
      <c r="AA115" t="inlineStr">
        <is>
          <t xml:space="preserve">PKR  </t>
        </is>
      </c>
    </row>
    <row r="116">
      <c r="A116" s="382" t="inlineStr">
        <is>
          <t>C - 10.8 Manufacture of other food products</t>
        </is>
      </c>
      <c r="B116" t="inlineStr">
        <is>
          <t>NACE_C108</t>
        </is>
      </c>
      <c r="C116" s="382" t="inlineStr">
        <is>
          <t>NACE C - 26.6 Manufacture of irradiation, electromedical and electrotherapeutic equipment</t>
        </is>
      </c>
      <c r="D116" s="382">
        <f>_xlfn.CONCAT("NACE ", A116)</f>
        <v/>
      </c>
      <c r="E116" s="380" t="inlineStr">
        <is>
          <t>Jamaica</t>
        </is>
      </c>
      <c r="F116" t="inlineStr">
        <is>
          <t>country:JM</t>
        </is>
      </c>
      <c r="G116">
        <f>RIGHT(F116,2)</f>
        <v/>
      </c>
      <c r="K116" t="inlineStr">
        <is>
          <t xml:space="preserve">        040215 Non-Hazardous Waste - Other wastes from finishing</t>
        </is>
      </c>
      <c r="Z116" t="inlineStr">
        <is>
          <t>18 WASTES FROM HUMAN OR ANIMAL HEALTH CARE AND/OR RELATED RESEARCH (except kitchen and restaurant wastes not arising from immediate health care)</t>
        </is>
      </c>
      <c r="AA116" t="inlineStr">
        <is>
          <t xml:space="preserve">PLN  </t>
        </is>
      </c>
    </row>
    <row r="117">
      <c r="A117" s="383" t="inlineStr">
        <is>
          <t>C - 10.81 Manufacture of sugar</t>
        </is>
      </c>
      <c r="B117" t="inlineStr">
        <is>
          <t>NACE_C1081</t>
        </is>
      </c>
      <c r="C117" s="382" t="inlineStr">
        <is>
          <t>NACE C - 26.7 Manufacture of optical instruments, magnetic and optical media and photographic equipment</t>
        </is>
      </c>
      <c r="D117" s="383">
        <f>_xlfn.CONCAT("NACE ", A117)</f>
        <v/>
      </c>
      <c r="E117" s="380" t="inlineStr">
        <is>
          <t>Jordan</t>
        </is>
      </c>
      <c r="F117" t="inlineStr">
        <is>
          <t>country:JO</t>
        </is>
      </c>
      <c r="G117">
        <f>RIGHT(F117,2)</f>
        <v/>
      </c>
      <c r="K117" t="inlineStr">
        <is>
          <t xml:space="preserve">        040216 Hazardous Waste - Dyestuffs and pigments containing dangerous substances</t>
        </is>
      </c>
      <c r="Z117" t="inlineStr">
        <is>
          <t xml:space="preserve">    1801 Wastes from natal care, diagnosis, treatment or prevention of disease in humans</t>
        </is>
      </c>
      <c r="AA117" t="inlineStr">
        <is>
          <t xml:space="preserve">PYG  </t>
        </is>
      </c>
    </row>
    <row r="118">
      <c r="A118" s="383" t="inlineStr">
        <is>
          <t>C - 10.82 Manufacture of cocoa, chocolate and sugar confectionery</t>
        </is>
      </c>
      <c r="B118" t="inlineStr">
        <is>
          <t>NACE_C1082</t>
        </is>
      </c>
      <c r="C118" s="379" t="inlineStr">
        <is>
          <t>NACE C - 27 Manufacture of electrical equipment</t>
        </is>
      </c>
      <c r="D118" s="383">
        <f>_xlfn.CONCAT("NACE ", A118)</f>
        <v/>
      </c>
      <c r="E118" s="380" t="inlineStr">
        <is>
          <t>Japan</t>
        </is>
      </c>
      <c r="F118" t="inlineStr">
        <is>
          <t>country:JP</t>
        </is>
      </c>
      <c r="G118">
        <f>RIGHT(F118,2)</f>
        <v/>
      </c>
      <c r="K118" t="inlineStr">
        <is>
          <t xml:space="preserve">        040217 Non-Hazardous Waste - Other dyestuffs and pigments</t>
        </is>
      </c>
      <c r="Z118" t="inlineStr">
        <is>
          <t xml:space="preserve">    1802 Wastes from research, diagnosis, treatment or prevention of disease involving animals</t>
        </is>
      </c>
      <c r="AA118" t="inlineStr">
        <is>
          <t xml:space="preserve">QAR  </t>
        </is>
      </c>
    </row>
    <row r="119">
      <c r="A119" s="383" t="inlineStr">
        <is>
          <t>C - 10.83 Processing of tea and coffee</t>
        </is>
      </c>
      <c r="B119" t="inlineStr">
        <is>
          <t>NACE_C1083</t>
        </is>
      </c>
      <c r="C119" s="382" t="inlineStr">
        <is>
          <t>NACE C - 27.1 Manufacture of electric motors, generators, transformers and electricity distribution and control apparatus</t>
        </is>
      </c>
      <c r="D119" s="383">
        <f>_xlfn.CONCAT("NACE ", A119)</f>
        <v/>
      </c>
      <c r="E119" s="380" t="inlineStr">
        <is>
          <t>Kenya</t>
        </is>
      </c>
      <c r="F119" t="inlineStr">
        <is>
          <t>country:KE</t>
        </is>
      </c>
      <c r="G119">
        <f>RIGHT(F119,2)</f>
        <v/>
      </c>
      <c r="K119" t="inlineStr">
        <is>
          <t xml:space="preserve">        040219 Hazardous Waste - Sludges from on-site effluent treatment containing dangereous substances</t>
        </is>
      </c>
      <c r="Z119" t="inlineStr">
        <is>
          <t>19 WASTES FROM WASTE TREATMENT FACILITIES, OFF-SITE WASTE WATER TREATMENT PLANTS AND THE WATER INDUSTRY</t>
        </is>
      </c>
      <c r="AA119" t="inlineStr">
        <is>
          <t xml:space="preserve">RON  </t>
        </is>
      </c>
    </row>
    <row r="120">
      <c r="A120" s="383" t="inlineStr">
        <is>
          <t>C - 10.84 Manufacture of condiments and seasonings</t>
        </is>
      </c>
      <c r="B120" t="inlineStr">
        <is>
          <t>NACE_C1084</t>
        </is>
      </c>
      <c r="C120" s="382" t="inlineStr">
        <is>
          <t>NACE C - 27.2 Manufacture of batteries and accumulators</t>
        </is>
      </c>
      <c r="D120" s="383">
        <f>_xlfn.CONCAT("NACE ", A120)</f>
        <v/>
      </c>
      <c r="E120" s="380" t="inlineStr">
        <is>
          <t>Kyrgyzstan</t>
        </is>
      </c>
      <c r="F120" t="inlineStr">
        <is>
          <t>country:KG</t>
        </is>
      </c>
      <c r="G120">
        <f>RIGHT(F120,2)</f>
        <v/>
      </c>
      <c r="K120" t="inlineStr">
        <is>
          <t xml:space="preserve">        040220 Non-Hazardous Waste - Other sludges from on-site effluent treatment</t>
        </is>
      </c>
      <c r="Z120" t="inlineStr">
        <is>
          <t xml:space="preserve">    1901 Wastes from incineration or pyrolysis of waste</t>
        </is>
      </c>
      <c r="AA120" t="inlineStr">
        <is>
          <t xml:space="preserve">RSD  </t>
        </is>
      </c>
    </row>
    <row r="121">
      <c r="A121" s="383" t="inlineStr">
        <is>
          <t>C - 10.85 Manufacture of prepared meals and dishes</t>
        </is>
      </c>
      <c r="B121" t="inlineStr">
        <is>
          <t>NACE_C1085</t>
        </is>
      </c>
      <c r="C121" s="382" t="inlineStr">
        <is>
          <t>NACE C - 27.3 Manufacture of wiring and wiring devices</t>
        </is>
      </c>
      <c r="D121" s="383">
        <f>_xlfn.CONCAT("NACE ", A121)</f>
        <v/>
      </c>
      <c r="E121" s="380" t="inlineStr">
        <is>
          <t>Cambodia</t>
        </is>
      </c>
      <c r="F121" t="inlineStr">
        <is>
          <t>country:KH</t>
        </is>
      </c>
      <c r="G121">
        <f>RIGHT(F121,2)</f>
        <v/>
      </c>
      <c r="K121" t="inlineStr">
        <is>
          <t xml:space="preserve">        040299 Non-Hazardous Waste - Wastes not otherwise specified</t>
        </is>
      </c>
      <c r="Z121" t="inlineStr">
        <is>
          <t xml:space="preserve">    1902 Wastes from specific physico/chemical treatments of industrial waste, (e.g. dechromatation, decyanidation, neutralisation)</t>
        </is>
      </c>
      <c r="AA121" t="inlineStr">
        <is>
          <t xml:space="preserve">RUB  </t>
        </is>
      </c>
    </row>
    <row r="122">
      <c r="A122" s="383" t="inlineStr">
        <is>
          <t>C - 10.86 Manufacture of homogenised food preparations and dietetic food</t>
        </is>
      </c>
      <c r="B122" t="inlineStr">
        <is>
          <t>NACE_C1086</t>
        </is>
      </c>
      <c r="C122" s="382" t="inlineStr">
        <is>
          <t>NACE C - 27.4 Manufacture of lighting equipment</t>
        </is>
      </c>
      <c r="D122" s="383">
        <f>_xlfn.CONCAT("NACE ", A122)</f>
        <v/>
      </c>
      <c r="E122" s="380" t="inlineStr">
        <is>
          <t>Kiribati</t>
        </is>
      </c>
      <c r="F122" t="inlineStr">
        <is>
          <t>country:KI</t>
        </is>
      </c>
      <c r="G122">
        <f>RIGHT(F122,2)</f>
        <v/>
      </c>
      <c r="K122" t="inlineStr">
        <is>
          <t>05 WASTES FROM PETROLEUM REFINING, NATURAL GAS PURIFICATION AND PYROLYTIC TREATMENT OF COAL</t>
        </is>
      </c>
      <c r="Z122" t="inlineStr">
        <is>
          <t xml:space="preserve">    1903 Stabilised/solidified wastes</t>
        </is>
      </c>
      <c r="AA122" t="inlineStr">
        <is>
          <t xml:space="preserve">RWF  </t>
        </is>
      </c>
    </row>
    <row r="123">
      <c r="A123" s="383" t="inlineStr">
        <is>
          <t>C - 10.89 Manufacture of other food products n.e.c.</t>
        </is>
      </c>
      <c r="B123" t="inlineStr">
        <is>
          <t>NACE_C1089</t>
        </is>
      </c>
      <c r="C123" s="382" t="inlineStr">
        <is>
          <t>NACE C - 27.5 Manufacture of domestic appliances</t>
        </is>
      </c>
      <c r="D123" s="383">
        <f>_xlfn.CONCAT("NACE ", A123)</f>
        <v/>
      </c>
      <c r="E123" s="380" t="inlineStr">
        <is>
          <t>Comoros</t>
        </is>
      </c>
      <c r="F123" t="inlineStr">
        <is>
          <t>country:KM</t>
        </is>
      </c>
      <c r="G123">
        <f>RIGHT(F123,2)</f>
        <v/>
      </c>
      <c r="K123" t="inlineStr">
        <is>
          <t xml:space="preserve">    0501 Oily sludges and solid wastes</t>
        </is>
      </c>
      <c r="Z123" t="inlineStr">
        <is>
          <t xml:space="preserve">    1904 Vitrified waste and wastes from vitrification</t>
        </is>
      </c>
      <c r="AA123" t="inlineStr">
        <is>
          <t xml:space="preserve">SAR  </t>
        </is>
      </c>
    </row>
    <row r="124">
      <c r="A124" s="382" t="inlineStr">
        <is>
          <t>C - 10.9 Manufacture of prepared animal feeds</t>
        </is>
      </c>
      <c r="B124" t="inlineStr">
        <is>
          <t>NACE_C109</t>
        </is>
      </c>
      <c r="C124" s="382" t="inlineStr">
        <is>
          <t>NACE C - 27.9 Manufacture of other electrical equipment</t>
        </is>
      </c>
      <c r="D124" s="382">
        <f>_xlfn.CONCAT("NACE ", A124)</f>
        <v/>
      </c>
      <c r="E124" s="380" t="inlineStr">
        <is>
          <t>Saint Kitts and Nevis</t>
        </is>
      </c>
      <c r="F124" t="inlineStr">
        <is>
          <t>country:KN</t>
        </is>
      </c>
      <c r="G124">
        <f>RIGHT(F124,2)</f>
        <v/>
      </c>
      <c r="K124" t="inlineStr">
        <is>
          <t xml:space="preserve">        050102 Non-Hazardous Waste - Desalter sludges</t>
        </is>
      </c>
      <c r="Z124" t="inlineStr">
        <is>
          <t xml:space="preserve">    1905 Wastes from aerobic treatment of solid wastes</t>
        </is>
      </c>
      <c r="AA124" t="inlineStr">
        <is>
          <t xml:space="preserve">SBD  </t>
        </is>
      </c>
    </row>
    <row r="125">
      <c r="A125" s="383" t="inlineStr">
        <is>
          <t>C - 10.91 Manufacture of prepared feeds for farm animals</t>
        </is>
      </c>
      <c r="B125" t="inlineStr">
        <is>
          <t>NACE_C1091</t>
        </is>
      </c>
      <c r="C125" s="379" t="inlineStr">
        <is>
          <t>NACE C - 28 Manufacture of machinery and equipment n.e.c.</t>
        </is>
      </c>
      <c r="D125" s="383">
        <f>_xlfn.CONCAT("NACE ", A125)</f>
        <v/>
      </c>
      <c r="E125" s="380" t="inlineStr">
        <is>
          <t>Korea (the Democratic People's Republic of)</t>
        </is>
      </c>
      <c r="F125" t="inlineStr">
        <is>
          <t>country:KP</t>
        </is>
      </c>
      <c r="G125">
        <f>RIGHT(F125,2)</f>
        <v/>
      </c>
      <c r="K125" t="inlineStr">
        <is>
          <t xml:space="preserve">        050103 Hazardous Waste - Tank bottom sludges</t>
        </is>
      </c>
      <c r="Z125" t="inlineStr">
        <is>
          <t xml:space="preserve">    1906 Wastes from anaerobic treatment of waste</t>
        </is>
      </c>
      <c r="AA125" t="inlineStr">
        <is>
          <t xml:space="preserve">SCR  </t>
        </is>
      </c>
    </row>
    <row r="126">
      <c r="A126" s="383" t="inlineStr">
        <is>
          <t>C - 10.92 Manufacture of prepared pet foods</t>
        </is>
      </c>
      <c r="B126" t="inlineStr">
        <is>
          <t>NACE_C1092</t>
        </is>
      </c>
      <c r="C126" s="382" t="inlineStr">
        <is>
          <t>NACE C - 28.1 Manufacture of general-purpose machinery</t>
        </is>
      </c>
      <c r="D126" s="383">
        <f>_xlfn.CONCAT("NACE ", A126)</f>
        <v/>
      </c>
      <c r="E126" s="380" t="inlineStr">
        <is>
          <t>Korea (the Republic of)</t>
        </is>
      </c>
      <c r="F126" t="inlineStr">
        <is>
          <t>country:KR</t>
        </is>
      </c>
      <c r="G126">
        <f>RIGHT(F126,2)</f>
        <v/>
      </c>
      <c r="K126" t="inlineStr">
        <is>
          <t xml:space="preserve">        050104 Hazardous Waste - Acid alkyl sludges</t>
        </is>
      </c>
      <c r="Z126" t="inlineStr">
        <is>
          <t xml:space="preserve">    1907 Landfill leachate</t>
        </is>
      </c>
      <c r="AA126" t="inlineStr">
        <is>
          <t xml:space="preserve">SDG  </t>
        </is>
      </c>
    </row>
    <row r="127">
      <c r="A127" s="379" t="inlineStr">
        <is>
          <t>C - 11 Manufacture of beverages</t>
        </is>
      </c>
      <c r="B127" t="inlineStr">
        <is>
          <t>NACE_C11</t>
        </is>
      </c>
      <c r="C127" s="382" t="inlineStr">
        <is>
          <t>NACE C - 28.2 Manufacture of other general-purpose machinery</t>
        </is>
      </c>
      <c r="D127" s="379">
        <f>_xlfn.CONCAT("NACE ", A127)</f>
        <v/>
      </c>
      <c r="E127" s="380" t="inlineStr">
        <is>
          <t>Kuwait</t>
        </is>
      </c>
      <c r="F127" t="inlineStr">
        <is>
          <t>country:KW</t>
        </is>
      </c>
      <c r="G127">
        <f>RIGHT(F127,2)</f>
        <v/>
      </c>
      <c r="K127" t="inlineStr">
        <is>
          <t xml:space="preserve">        050105 Hazardous Waste - Oil spills</t>
        </is>
      </c>
      <c r="Z127" t="inlineStr">
        <is>
          <t xml:space="preserve">    1908 Wastes from waste water treatment plants not otherwise specified</t>
        </is>
      </c>
      <c r="AA127" t="inlineStr">
        <is>
          <t xml:space="preserve">SEK  </t>
        </is>
      </c>
    </row>
    <row r="128">
      <c r="A128" s="382" t="inlineStr">
        <is>
          <t>C - 11.0 Manufacture of beverages</t>
        </is>
      </c>
      <c r="B128" t="inlineStr">
        <is>
          <t>NACE_C110</t>
        </is>
      </c>
      <c r="C128" s="382" t="inlineStr">
        <is>
          <t>NACE C - 28.3 Manufacture of agricultural and forestry machinery</t>
        </is>
      </c>
      <c r="D128" s="382">
        <f>_xlfn.CONCAT("NACE ", A128)</f>
        <v/>
      </c>
      <c r="E128" s="380" t="inlineStr">
        <is>
          <t>Cayman Islands</t>
        </is>
      </c>
      <c r="F128" t="inlineStr">
        <is>
          <t>country:KY</t>
        </is>
      </c>
      <c r="G128">
        <f>RIGHT(F128,2)</f>
        <v/>
      </c>
      <c r="K128" t="inlineStr">
        <is>
          <t xml:space="preserve">        050106 Non-Hazardous Waste - Sludges from plant, equipment and maintenance operations</t>
        </is>
      </c>
      <c r="Z128" t="inlineStr">
        <is>
          <t xml:space="preserve">    1909 Wastes from the preparation of drinking water or water for industrial use</t>
        </is>
      </c>
      <c r="AA128" t="inlineStr">
        <is>
          <t xml:space="preserve">SGD  </t>
        </is>
      </c>
    </row>
    <row r="129">
      <c r="A129" s="383" t="inlineStr">
        <is>
          <t>C - 11.01 Distilling, rectifying and blending of spirits</t>
        </is>
      </c>
      <c r="B129" t="inlineStr">
        <is>
          <t>NACE_C1101</t>
        </is>
      </c>
      <c r="C129" s="382" t="inlineStr">
        <is>
          <t>NACE C - 28.4 Manufacture of metal forming machinery and machine tools</t>
        </is>
      </c>
      <c r="D129" s="383">
        <f>_xlfn.CONCAT("NACE ", A129)</f>
        <v/>
      </c>
      <c r="E129" s="380" t="inlineStr">
        <is>
          <t>Kazakhstan</t>
        </is>
      </c>
      <c r="F129" t="inlineStr">
        <is>
          <t>country:KZ</t>
        </is>
      </c>
      <c r="G129">
        <f>RIGHT(F129,2)</f>
        <v/>
      </c>
      <c r="K129" t="inlineStr">
        <is>
          <t xml:space="preserve">        050107 Hazardous Waste - Acid tars</t>
        </is>
      </c>
      <c r="Z129" t="inlineStr">
        <is>
          <t xml:space="preserve">    1910 Wastes from shredding of metal-containing waste</t>
        </is>
      </c>
      <c r="AA129" t="inlineStr">
        <is>
          <t xml:space="preserve">SHP  </t>
        </is>
      </c>
    </row>
    <row r="130">
      <c r="A130" s="383" t="inlineStr">
        <is>
          <t>C - 11.02 Manufacture of wine from grape</t>
        </is>
      </c>
      <c r="B130" t="inlineStr">
        <is>
          <t>NACE_C1102</t>
        </is>
      </c>
      <c r="C130" s="382" t="inlineStr">
        <is>
          <t>NACE C - 28.9 Manufacture of other special-purpose machinery</t>
        </is>
      </c>
      <c r="D130" s="383">
        <f>_xlfn.CONCAT("NACE ", A130)</f>
        <v/>
      </c>
      <c r="E130" s="380" t="inlineStr">
        <is>
          <t>Lao People's Democratic Republic</t>
        </is>
      </c>
      <c r="F130" t="inlineStr">
        <is>
          <t>country:LA</t>
        </is>
      </c>
      <c r="G130">
        <f>RIGHT(F130,2)</f>
        <v/>
      </c>
      <c r="K130" t="inlineStr">
        <is>
          <t xml:space="preserve">        050108 Hazardous Waste - Other tars</t>
        </is>
      </c>
      <c r="Z130" t="inlineStr">
        <is>
          <t>20 MUNICIPAL WASTES AND SIMILAR COMMERCIAL, INDUSTRIAL AND INSTITUTIONAL WASTES INCLUDING SEPARATELY COLLECTED FRACTIONS</t>
        </is>
      </c>
      <c r="AA130" t="inlineStr">
        <is>
          <t xml:space="preserve">SLL  </t>
        </is>
      </c>
    </row>
    <row r="131">
      <c r="A131" s="383" t="inlineStr">
        <is>
          <t>C - 11.03 Manufacture of cider and other fermented fruit beverages</t>
        </is>
      </c>
      <c r="B131" t="inlineStr">
        <is>
          <t>NACE_C1103</t>
        </is>
      </c>
      <c r="C131" s="379" t="inlineStr">
        <is>
          <t>NACE C - 29 Manufacture of motor vehicles, trailers and semi-trailers</t>
        </is>
      </c>
      <c r="D131" s="383">
        <f>_xlfn.CONCAT("NACE ", A131)</f>
        <v/>
      </c>
      <c r="E131" s="380" t="inlineStr">
        <is>
          <t>Lebanon</t>
        </is>
      </c>
      <c r="F131" t="inlineStr">
        <is>
          <t>country:LB</t>
        </is>
      </c>
      <c r="G131">
        <f>RIGHT(F131,2)</f>
        <v/>
      </c>
      <c r="K131" t="inlineStr">
        <is>
          <t xml:space="preserve">        050109 Hazardous Waste - Sludges from on-site effluent treatment containing dangerous substances</t>
        </is>
      </c>
      <c r="Z131" t="inlineStr">
        <is>
          <t xml:space="preserve">    2001 Separately collected fractions</t>
        </is>
      </c>
      <c r="AA131" t="inlineStr">
        <is>
          <t xml:space="preserve">SOS  </t>
        </is>
      </c>
    </row>
    <row r="132">
      <c r="A132" s="383" t="inlineStr">
        <is>
          <t>C - 11.04 Manufacture of other non-distilled fermented beverages</t>
        </is>
      </c>
      <c r="B132" t="inlineStr">
        <is>
          <t>NACE_C1104</t>
        </is>
      </c>
      <c r="C132" s="382" t="inlineStr">
        <is>
          <t>NACE C - 29.1 Manufacture of motor vehicles</t>
        </is>
      </c>
      <c r="D132" s="383">
        <f>_xlfn.CONCAT("NACE ", A132)</f>
        <v/>
      </c>
      <c r="E132" s="380" t="inlineStr">
        <is>
          <t>Saint Lucia</t>
        </is>
      </c>
      <c r="F132" t="inlineStr">
        <is>
          <t>country:LC</t>
        </is>
      </c>
      <c r="G132">
        <f>RIGHT(F132,2)</f>
        <v/>
      </c>
      <c r="K132" t="inlineStr">
        <is>
          <t xml:space="preserve">        050110 Non-Hazardous Waste - Other sludges from on-site effluent treatment</t>
        </is>
      </c>
      <c r="Z132" t="inlineStr">
        <is>
          <t xml:space="preserve">    2002 Garden and park wastes (including cemetery waste)</t>
        </is>
      </c>
      <c r="AA132" t="inlineStr">
        <is>
          <t xml:space="preserve">SRD  </t>
        </is>
      </c>
    </row>
    <row r="133">
      <c r="A133" s="383" t="inlineStr">
        <is>
          <t>C - 11.05 Manufacture of beer</t>
        </is>
      </c>
      <c r="B133" t="inlineStr">
        <is>
          <t>NACE_C1105</t>
        </is>
      </c>
      <c r="C133" s="382" t="inlineStr">
        <is>
          <t>NACE C - 29.2 Manufacture of bodies and coachwork for motor vehicles; manufacture of trailers and semi-trailers</t>
        </is>
      </c>
      <c r="D133" s="383">
        <f>_xlfn.CONCAT("NACE ", A133)</f>
        <v/>
      </c>
      <c r="E133" s="380" t="inlineStr">
        <is>
          <t>Liechtenstein</t>
        </is>
      </c>
      <c r="F133" t="inlineStr">
        <is>
          <t>country:LI</t>
        </is>
      </c>
      <c r="G133">
        <f>RIGHT(F133,2)</f>
        <v/>
      </c>
      <c r="K133" t="inlineStr">
        <is>
          <t xml:space="preserve">        050199 Non-Hazardous Waste - Wastes not otherwise specified</t>
        </is>
      </c>
      <c r="Z133" t="inlineStr">
        <is>
          <t xml:space="preserve">    2003 Other municipal wastes</t>
        </is>
      </c>
      <c r="AA133" t="inlineStr">
        <is>
          <t xml:space="preserve">SSP  </t>
        </is>
      </c>
    </row>
    <row r="134">
      <c r="A134" s="383" t="inlineStr">
        <is>
          <t>C - 11.06 Manufacture of malt</t>
        </is>
      </c>
      <c r="B134" t="inlineStr">
        <is>
          <t>NACE_C1106</t>
        </is>
      </c>
      <c r="C134" s="382" t="inlineStr">
        <is>
          <t>NACE C - 29.3 Manufacture of motor vehicle parts and accessories</t>
        </is>
      </c>
      <c r="D134" s="383">
        <f>_xlfn.CONCAT("NACE ", A134)</f>
        <v/>
      </c>
      <c r="E134" s="380" t="inlineStr">
        <is>
          <t>Sri Lanka</t>
        </is>
      </c>
      <c r="F134" t="inlineStr">
        <is>
          <t>country:LK</t>
        </is>
      </c>
      <c r="G134">
        <f>RIGHT(F134,2)</f>
        <v/>
      </c>
      <c r="K134" t="inlineStr">
        <is>
          <t xml:space="preserve">    0502 Non oily sludges and solid wastes</t>
        </is>
      </c>
      <c r="AA134" t="inlineStr">
        <is>
          <t xml:space="preserve">STD  </t>
        </is>
      </c>
    </row>
    <row r="135">
      <c r="A135" s="383" t="inlineStr">
        <is>
          <t>C - 11.07 Manufacture of soft drinks and bottled waters</t>
        </is>
      </c>
      <c r="B135" t="inlineStr">
        <is>
          <t>NACE_C1107</t>
        </is>
      </c>
      <c r="C135" s="379" t="inlineStr">
        <is>
          <t>NACE C - 30 Manufacture of other transport equipment</t>
        </is>
      </c>
      <c r="D135" s="383">
        <f>_xlfn.CONCAT("NACE ", A135)</f>
        <v/>
      </c>
      <c r="E135" s="380" t="inlineStr">
        <is>
          <t>Liberia</t>
        </is>
      </c>
      <c r="F135" t="inlineStr">
        <is>
          <t>country:LR</t>
        </is>
      </c>
      <c r="G135">
        <f>RIGHT(F135,2)</f>
        <v/>
      </c>
      <c r="K135" t="inlineStr">
        <is>
          <t xml:space="preserve">        050201 Non-Hazardous Waste - Boiler feedwater sludges</t>
        </is>
      </c>
      <c r="AA135" t="inlineStr">
        <is>
          <t xml:space="preserve">SVC  </t>
        </is>
      </c>
    </row>
    <row r="136">
      <c r="A136" s="379" t="inlineStr">
        <is>
          <t>C - 12 Manufacture of tobacco products</t>
        </is>
      </c>
      <c r="B136" t="inlineStr">
        <is>
          <t>NACE_C12</t>
        </is>
      </c>
      <c r="C136" s="382" t="inlineStr">
        <is>
          <t>NACE C - 30.1 Building of ships and boats</t>
        </is>
      </c>
      <c r="D136" s="379">
        <f>_xlfn.CONCAT("NACE ", A136)</f>
        <v/>
      </c>
      <c r="E136" s="380" t="inlineStr">
        <is>
          <t>Lesotho</t>
        </is>
      </c>
      <c r="F136" t="inlineStr">
        <is>
          <t>country:LS</t>
        </is>
      </c>
      <c r="G136">
        <f>RIGHT(F136,2)</f>
        <v/>
      </c>
      <c r="K136" t="inlineStr">
        <is>
          <t xml:space="preserve">        050202 Non-Hazardous Waste - Waste from cooling columns</t>
        </is>
      </c>
      <c r="AA136" t="inlineStr">
        <is>
          <t xml:space="preserve">SYP  </t>
        </is>
      </c>
    </row>
    <row r="137">
      <c r="A137" s="382" t="inlineStr">
        <is>
          <t>C - 12.0 Manufacture of tobacco products</t>
        </is>
      </c>
      <c r="B137" t="inlineStr">
        <is>
          <t>NACE_C120</t>
        </is>
      </c>
      <c r="C137" s="382" t="inlineStr">
        <is>
          <t>NACE C - 30.2 Manufacture of railway locomotives and rolling stock</t>
        </is>
      </c>
      <c r="D137" s="382">
        <f>_xlfn.CONCAT("NACE ", A137)</f>
        <v/>
      </c>
      <c r="E137" s="380" t="inlineStr">
        <is>
          <t>Lithuania</t>
        </is>
      </c>
      <c r="F137" t="inlineStr">
        <is>
          <t>country:LT</t>
        </is>
      </c>
      <c r="G137">
        <f>RIGHT(F137,2)</f>
        <v/>
      </c>
      <c r="K137" t="inlineStr">
        <is>
          <t xml:space="preserve">        050299 Non-Hazardous Waste - Wastes not otherwise specified</t>
        </is>
      </c>
      <c r="AA137" t="inlineStr">
        <is>
          <t xml:space="preserve">SZL  </t>
        </is>
      </c>
    </row>
    <row r="138">
      <c r="A138" s="383" t="inlineStr">
        <is>
          <t>C - 12.00 Manufacture of tobacco products</t>
        </is>
      </c>
      <c r="B138" t="inlineStr">
        <is>
          <t>NACE_C1200</t>
        </is>
      </c>
      <c r="C138" s="382" t="inlineStr">
        <is>
          <t>NACE C - 30.3 Manufacture of air and spacecraft and related machinery</t>
        </is>
      </c>
      <c r="D138" s="383">
        <f>_xlfn.CONCAT("NACE ", A138)</f>
        <v/>
      </c>
      <c r="E138" s="380" t="inlineStr">
        <is>
          <t>Luxembourg</t>
        </is>
      </c>
      <c r="F138" t="inlineStr">
        <is>
          <t>country:LU</t>
        </is>
      </c>
      <c r="G138">
        <f>RIGHT(F138,2)</f>
        <v/>
      </c>
      <c r="K138" t="inlineStr">
        <is>
          <t xml:space="preserve">    0504 Spent filter clays</t>
        </is>
      </c>
      <c r="AA138" t="inlineStr">
        <is>
          <t xml:space="preserve">THB  </t>
        </is>
      </c>
    </row>
    <row r="139">
      <c r="A139" s="379" t="inlineStr">
        <is>
          <t>C - 13 Manufacture of textiles</t>
        </is>
      </c>
      <c r="B139" t="inlineStr">
        <is>
          <t>NACE_C13</t>
        </is>
      </c>
      <c r="C139" s="382" t="inlineStr">
        <is>
          <t>NACE C - 30.4 Manufacture of military fighting vehicles</t>
        </is>
      </c>
      <c r="D139" s="379">
        <f>_xlfn.CONCAT("NACE ", A139)</f>
        <v/>
      </c>
      <c r="E139" s="380" t="inlineStr">
        <is>
          <t>Latvia</t>
        </is>
      </c>
      <c r="F139" t="inlineStr">
        <is>
          <t>country:LV</t>
        </is>
      </c>
      <c r="G139">
        <f>RIGHT(F139,2)</f>
        <v/>
      </c>
      <c r="K139" t="inlineStr">
        <is>
          <t xml:space="preserve">        050401 Hazardous Waste - Spent filter clays</t>
        </is>
      </c>
      <c r="AA139" t="inlineStr">
        <is>
          <t xml:space="preserve">TJS  </t>
        </is>
      </c>
    </row>
    <row r="140">
      <c r="A140" s="382" t="inlineStr">
        <is>
          <t>C - 13.1 Preparation and spinning of textile fibres</t>
        </is>
      </c>
      <c r="B140" t="inlineStr">
        <is>
          <t>NACE_C131</t>
        </is>
      </c>
      <c r="C140" s="382" t="inlineStr">
        <is>
          <t>NACE C - 30.9 Manufacture of transport equipment n.e.c.</t>
        </is>
      </c>
      <c r="D140" s="382">
        <f>_xlfn.CONCAT("NACE ", A140)</f>
        <v/>
      </c>
      <c r="E140" s="380" t="inlineStr">
        <is>
          <t>Libya</t>
        </is>
      </c>
      <c r="F140" t="inlineStr">
        <is>
          <t>country:LY</t>
        </is>
      </c>
      <c r="G140">
        <f>RIGHT(F140,2)</f>
        <v/>
      </c>
      <c r="K140" t="inlineStr">
        <is>
          <t xml:space="preserve">    0505 Oil desulphurisation wastes</t>
        </is>
      </c>
      <c r="AA140" t="inlineStr">
        <is>
          <t xml:space="preserve">TMT  </t>
        </is>
      </c>
    </row>
    <row r="141">
      <c r="A141" s="383" t="inlineStr">
        <is>
          <t>C - 13.10 Preparation and spinning of textile fibres</t>
        </is>
      </c>
      <c r="B141" t="inlineStr">
        <is>
          <t>NACE_C1310</t>
        </is>
      </c>
      <c r="C141" s="379" t="inlineStr">
        <is>
          <t>NACE C - 31 Manufacture of furniture</t>
        </is>
      </c>
      <c r="D141" s="383">
        <f>_xlfn.CONCAT("NACE ", A141)</f>
        <v/>
      </c>
      <c r="E141" s="380" t="inlineStr">
        <is>
          <t>Morocco</t>
        </is>
      </c>
      <c r="F141" t="inlineStr">
        <is>
          <t>country:MA</t>
        </is>
      </c>
      <c r="G141">
        <f>RIGHT(F141,2)</f>
        <v/>
      </c>
      <c r="K141" t="inlineStr">
        <is>
          <t xml:space="preserve">        050501 Non-Hazardous Waste - Waste containing sulphur</t>
        </is>
      </c>
      <c r="AA141" t="inlineStr">
        <is>
          <t xml:space="preserve">TND  </t>
        </is>
      </c>
    </row>
    <row r="142">
      <c r="A142" s="382" t="inlineStr">
        <is>
          <t>C - 13.2 Weaving of textiles</t>
        </is>
      </c>
      <c r="B142" t="inlineStr">
        <is>
          <t>NACE_C132</t>
        </is>
      </c>
      <c r="C142" s="382" t="inlineStr">
        <is>
          <t>NACE C - 31.0 Manufacture of furniture</t>
        </is>
      </c>
      <c r="D142" s="382">
        <f>_xlfn.CONCAT("NACE ", A142)</f>
        <v/>
      </c>
      <c r="E142" s="380" t="inlineStr">
        <is>
          <t>Monaco</t>
        </is>
      </c>
      <c r="F142" t="inlineStr">
        <is>
          <t>country:MC</t>
        </is>
      </c>
      <c r="G142">
        <f>RIGHT(F142,2)</f>
        <v/>
      </c>
      <c r="K142" t="inlineStr">
        <is>
          <t xml:space="preserve">        050599 Non-Hazardous Waste - Wastes not otherwise specified</t>
        </is>
      </c>
      <c r="AA142" t="inlineStr">
        <is>
          <t xml:space="preserve">TOP  </t>
        </is>
      </c>
    </row>
    <row r="143">
      <c r="A143" s="383" t="inlineStr">
        <is>
          <t>C - 13.20 Weaving of textiles</t>
        </is>
      </c>
      <c r="B143" t="inlineStr">
        <is>
          <t>NACE_C1320</t>
        </is>
      </c>
      <c r="C143" s="379" t="inlineStr">
        <is>
          <t>NACE C - 32 Other manufacturing</t>
        </is>
      </c>
      <c r="D143" s="383">
        <f>_xlfn.CONCAT("NACE ", A143)</f>
        <v/>
      </c>
      <c r="E143" s="380" t="inlineStr">
        <is>
          <t>Moldova (the Republic of)</t>
        </is>
      </c>
      <c r="F143" t="inlineStr">
        <is>
          <t>country:MD</t>
        </is>
      </c>
      <c r="G143">
        <f>RIGHT(F143,2)</f>
        <v/>
      </c>
      <c r="K143" t="inlineStr">
        <is>
          <t xml:space="preserve">    0506 Wastes from the pyrolytic treatment of coal</t>
        </is>
      </c>
      <c r="AA143" t="inlineStr">
        <is>
          <t xml:space="preserve">TRY  </t>
        </is>
      </c>
    </row>
    <row r="144">
      <c r="A144" s="382" t="inlineStr">
        <is>
          <t>C - 13.3 Finishing of textiles</t>
        </is>
      </c>
      <c r="B144" t="inlineStr">
        <is>
          <t>NACE_C133</t>
        </is>
      </c>
      <c r="C144" s="382" t="inlineStr">
        <is>
          <t>NACE C - 32.1 Manufacture of jewellery, bijouterie and related articles</t>
        </is>
      </c>
      <c r="D144" s="382">
        <f>_xlfn.CONCAT("NACE ", A144)</f>
        <v/>
      </c>
      <c r="E144" s="380" t="inlineStr">
        <is>
          <t>Montenegro</t>
        </is>
      </c>
      <c r="F144" t="inlineStr">
        <is>
          <t>country:ME</t>
        </is>
      </c>
      <c r="G144">
        <f>RIGHT(F144,2)</f>
        <v/>
      </c>
      <c r="K144" t="inlineStr">
        <is>
          <t xml:space="preserve">        050601 Hazardous Waste - Acid tars</t>
        </is>
      </c>
      <c r="AA144" t="inlineStr">
        <is>
          <t xml:space="preserve">TTD  </t>
        </is>
      </c>
    </row>
    <row r="145">
      <c r="A145" s="383" t="inlineStr">
        <is>
          <t>C - 13.30 Finishing of textiles</t>
        </is>
      </c>
      <c r="B145" t="inlineStr">
        <is>
          <t>NACE_C1330</t>
        </is>
      </c>
      <c r="C145" s="382" t="inlineStr">
        <is>
          <t>NACE C - 32.2 Manufacture of musical instruments</t>
        </is>
      </c>
      <c r="D145" s="383">
        <f>_xlfn.CONCAT("NACE ", A145)</f>
        <v/>
      </c>
      <c r="E145" s="380" t="inlineStr">
        <is>
          <t>Saint Martin (French part)</t>
        </is>
      </c>
      <c r="F145" t="inlineStr">
        <is>
          <t>country:MF</t>
        </is>
      </c>
      <c r="G145">
        <f>RIGHT(F145,2)</f>
        <v/>
      </c>
      <c r="K145" t="inlineStr">
        <is>
          <t xml:space="preserve">        050602 Non-Hazardous Waste - Asphalt</t>
        </is>
      </c>
      <c r="AA145" t="inlineStr">
        <is>
          <t xml:space="preserve">TWD  </t>
        </is>
      </c>
    </row>
    <row r="146">
      <c r="A146" s="382" t="inlineStr">
        <is>
          <t>C - 13.9 Manufacture of other textiles</t>
        </is>
      </c>
      <c r="B146" t="inlineStr">
        <is>
          <t>NACE_C139</t>
        </is>
      </c>
      <c r="C146" s="382" t="inlineStr">
        <is>
          <t>NACE C - 32.3 Manufacture of sports goods</t>
        </is>
      </c>
      <c r="D146" s="382">
        <f>_xlfn.CONCAT("NACE ", A146)</f>
        <v/>
      </c>
      <c r="E146" s="380" t="inlineStr">
        <is>
          <t>Madagascar</t>
        </is>
      </c>
      <c r="F146" t="inlineStr">
        <is>
          <t>country:MG</t>
        </is>
      </c>
      <c r="G146">
        <f>RIGHT(F146,2)</f>
        <v/>
      </c>
      <c r="K146" t="inlineStr">
        <is>
          <t xml:space="preserve">        050603 Hazardous Waste - Other tars</t>
        </is>
      </c>
      <c r="AA146" t="inlineStr">
        <is>
          <t xml:space="preserve">TZS  </t>
        </is>
      </c>
    </row>
    <row r="147">
      <c r="A147" s="383" t="inlineStr">
        <is>
          <t>C - 13.91 Manufacture of knitted and crocheted fabrics</t>
        </is>
      </c>
      <c r="B147" t="inlineStr">
        <is>
          <t>NACE_C1391</t>
        </is>
      </c>
      <c r="C147" s="382" t="inlineStr">
        <is>
          <t>NACE C - 32.4 Manufacture of games and toys</t>
        </is>
      </c>
      <c r="D147" s="383">
        <f>_xlfn.CONCAT("NACE ", A147)</f>
        <v/>
      </c>
      <c r="E147" s="380" t="inlineStr">
        <is>
          <t>Marshall Islands</t>
        </is>
      </c>
      <c r="F147" t="inlineStr">
        <is>
          <t>country:MH</t>
        </is>
      </c>
      <c r="G147">
        <f>RIGHT(F147,2)</f>
        <v/>
      </c>
      <c r="K147" t="inlineStr">
        <is>
          <t xml:space="preserve">        050604 Non-Hazardous Waste - Waste from cooling columns</t>
        </is>
      </c>
      <c r="AA147" t="inlineStr">
        <is>
          <t xml:space="preserve">UAH  </t>
        </is>
      </c>
    </row>
    <row r="148">
      <c r="A148" s="383" t="inlineStr">
        <is>
          <t>C - 13.92 Manufacture of household textiles and made-up furnishing articles</t>
        </is>
      </c>
      <c r="B148" t="inlineStr">
        <is>
          <t>NACE_C1392</t>
        </is>
      </c>
      <c r="C148" s="382" t="inlineStr">
        <is>
          <t>NACE C - 32.5 Manufacture of medical and dental instruments and supplies</t>
        </is>
      </c>
      <c r="D148" s="383">
        <f>_xlfn.CONCAT("NACE ", A148)</f>
        <v/>
      </c>
      <c r="E148" s="380" t="inlineStr">
        <is>
          <t>North Macedonia</t>
        </is>
      </c>
      <c r="F148" t="inlineStr">
        <is>
          <t>country:MK</t>
        </is>
      </c>
      <c r="G148">
        <f>RIGHT(F148,2)</f>
        <v/>
      </c>
      <c r="K148" t="inlineStr">
        <is>
          <t xml:space="preserve">        050699 Non-Hazardous Waste - Wastes not otherwise specified</t>
        </is>
      </c>
      <c r="AA148" t="inlineStr">
        <is>
          <t xml:space="preserve">UGX  </t>
        </is>
      </c>
    </row>
    <row r="149">
      <c r="A149" s="383" t="inlineStr">
        <is>
          <t>C - 13.93 Manufacture of carpets and rugs</t>
        </is>
      </c>
      <c r="B149" t="inlineStr">
        <is>
          <t>NACE_C1393</t>
        </is>
      </c>
      <c r="C149" s="382" t="inlineStr">
        <is>
          <t>NACE C - 32.9 Manufacturing n.e.c.</t>
        </is>
      </c>
      <c r="D149" s="383">
        <f>_xlfn.CONCAT("NACE ", A149)</f>
        <v/>
      </c>
      <c r="E149" s="380" t="inlineStr">
        <is>
          <t>Mali</t>
        </is>
      </c>
      <c r="F149" t="inlineStr">
        <is>
          <t>country:ML</t>
        </is>
      </c>
      <c r="G149">
        <f>RIGHT(F149,2)</f>
        <v/>
      </c>
      <c r="K149" t="inlineStr">
        <is>
          <t xml:space="preserve">    0507 Wastes from natural gas purification</t>
        </is>
      </c>
      <c r="AA149" t="inlineStr">
        <is>
          <t xml:space="preserve">USD  </t>
        </is>
      </c>
    </row>
    <row r="150">
      <c r="A150" s="383" t="inlineStr">
        <is>
          <t>C - 13.94 Manufacture of cordage, rope, twine and netting</t>
        </is>
      </c>
      <c r="B150" t="inlineStr">
        <is>
          <t>NACE_C1394</t>
        </is>
      </c>
      <c r="C150" s="379" t="inlineStr">
        <is>
          <t>NACE C - 33 Repair, maintenance and installation of machinery and equipment</t>
        </is>
      </c>
      <c r="D150" s="383">
        <f>_xlfn.CONCAT("NACE ", A150)</f>
        <v/>
      </c>
      <c r="E150" s="380" t="inlineStr">
        <is>
          <t>Myanmar</t>
        </is>
      </c>
      <c r="F150" t="inlineStr">
        <is>
          <t>country:MM</t>
        </is>
      </c>
      <c r="G150">
        <f>RIGHT(F150,2)</f>
        <v/>
      </c>
      <c r="K150" t="inlineStr">
        <is>
          <t xml:space="preserve">        050701 Hazardous Waste - Sludges containing mercury</t>
        </is>
      </c>
      <c r="AA150" t="inlineStr">
        <is>
          <t xml:space="preserve">UYI  </t>
        </is>
      </c>
    </row>
    <row r="151">
      <c r="A151" s="383" t="inlineStr">
        <is>
          <t>C - 13.95 Manufacture of non-wovens and non-woven articles</t>
        </is>
      </c>
      <c r="B151" t="inlineStr">
        <is>
          <t>NACE_C1395</t>
        </is>
      </c>
      <c r="C151" s="382" t="inlineStr">
        <is>
          <t>NACE C - 33.1 Repair and maintenance of fabricated metal products, machinery and equipment</t>
        </is>
      </c>
      <c r="D151" s="383">
        <f>_xlfn.CONCAT("NACE ", A151)</f>
        <v/>
      </c>
      <c r="E151" s="380" t="inlineStr">
        <is>
          <t>Mongolia</t>
        </is>
      </c>
      <c r="F151" t="inlineStr">
        <is>
          <t>country:MN</t>
        </is>
      </c>
      <c r="G151">
        <f>RIGHT(F151,2)</f>
        <v/>
      </c>
      <c r="K151" t="inlineStr">
        <is>
          <t xml:space="preserve">        050702 Non-Hazardous Waste - Waste containing sulphur</t>
        </is>
      </c>
      <c r="AA151" t="inlineStr">
        <is>
          <t xml:space="preserve">UYU  </t>
        </is>
      </c>
    </row>
    <row r="152">
      <c r="A152" s="383" t="inlineStr">
        <is>
          <t>C - 13.96 Manufacture of other technical and industrial textiles</t>
        </is>
      </c>
      <c r="B152" t="inlineStr">
        <is>
          <t>NACE_C1396</t>
        </is>
      </c>
      <c r="C152" s="382" t="inlineStr">
        <is>
          <t>NACE C - 33.2 Installation of industrial machinery and equipment</t>
        </is>
      </c>
      <c r="D152" s="383">
        <f>_xlfn.CONCAT("NACE ", A152)</f>
        <v/>
      </c>
      <c r="E152" s="380" t="inlineStr">
        <is>
          <t>Macao</t>
        </is>
      </c>
      <c r="F152" t="inlineStr">
        <is>
          <t>country:MO</t>
        </is>
      </c>
      <c r="G152">
        <f>RIGHT(F152,2)</f>
        <v/>
      </c>
      <c r="K152" t="inlineStr">
        <is>
          <t xml:space="preserve">        050799 Non-Hazardous Waste - Wastes not otherwise specified</t>
        </is>
      </c>
      <c r="AA152" t="inlineStr">
        <is>
          <t xml:space="preserve">UZS  </t>
        </is>
      </c>
    </row>
    <row r="153">
      <c r="A153" s="383" t="inlineStr">
        <is>
          <t>C - 13.99 Manufacture of other textiles n.e.c.</t>
        </is>
      </c>
      <c r="B153" t="inlineStr">
        <is>
          <t>NACE_C1399</t>
        </is>
      </c>
      <c r="C153" s="380" t="inlineStr">
        <is>
          <t>NACE C - MANUFACTURING</t>
        </is>
      </c>
      <c r="D153" s="383">
        <f>_xlfn.CONCAT("NACE ", A153)</f>
        <v/>
      </c>
      <c r="E153" s="380" t="inlineStr">
        <is>
          <t>Northern Mariana Islands</t>
        </is>
      </c>
      <c r="F153" t="inlineStr">
        <is>
          <t>country:MP</t>
        </is>
      </c>
      <c r="G153">
        <f>RIGHT(F153,2)</f>
        <v/>
      </c>
      <c r="K153" t="inlineStr">
        <is>
          <t xml:space="preserve">    0508 Wastes from oil regeneration</t>
        </is>
      </c>
      <c r="AA153" t="inlineStr">
        <is>
          <t xml:space="preserve">VES  </t>
        </is>
      </c>
    </row>
    <row r="154">
      <c r="A154" s="379" t="inlineStr">
        <is>
          <t>C - 14 Manufacture of wearing apparel</t>
        </is>
      </c>
      <c r="B154" t="inlineStr">
        <is>
          <t>NACE_C14</t>
        </is>
      </c>
      <c r="C154" s="379" t="inlineStr">
        <is>
          <t>NACE D - 35 Electricity, gas, steam and air conditioning supply</t>
        </is>
      </c>
      <c r="D154" s="379">
        <f>_xlfn.CONCAT("NACE ", A154)</f>
        <v/>
      </c>
      <c r="E154" s="380" t="inlineStr">
        <is>
          <t>Martinique</t>
        </is>
      </c>
      <c r="F154" t="inlineStr">
        <is>
          <t>country:MQ</t>
        </is>
      </c>
      <c r="G154">
        <f>RIGHT(F154,2)</f>
        <v/>
      </c>
      <c r="K154" t="inlineStr">
        <is>
          <t xml:space="preserve">        050801 Hazardous Waste - Spent filter clays</t>
        </is>
      </c>
      <c r="AA154" t="inlineStr">
        <is>
          <t xml:space="preserve">VND  </t>
        </is>
      </c>
    </row>
    <row r="155">
      <c r="A155" s="382" t="inlineStr">
        <is>
          <t>C - 14.1 Manufacture of knitted and crocheted apparel</t>
        </is>
      </c>
      <c r="B155" t="inlineStr">
        <is>
          <t>NACE_C141</t>
        </is>
      </c>
      <c r="C155" s="382" t="inlineStr">
        <is>
          <t>NACE D - 35.1 Electric power generation, transmission and distribution</t>
        </is>
      </c>
      <c r="D155" s="382">
        <f>_xlfn.CONCAT("NACE ", A155)</f>
        <v/>
      </c>
      <c r="E155" s="380" t="inlineStr">
        <is>
          <t>Mauritania</t>
        </is>
      </c>
      <c r="F155" t="inlineStr">
        <is>
          <t>country:MR</t>
        </is>
      </c>
      <c r="G155">
        <f>RIGHT(F155,2)</f>
        <v/>
      </c>
      <c r="K155" t="inlineStr">
        <is>
          <t xml:space="preserve">        050802 Hazardous Waste - Acid tars</t>
        </is>
      </c>
      <c r="AA155" t="inlineStr">
        <is>
          <t xml:space="preserve">VUV  </t>
        </is>
      </c>
    </row>
    <row r="156">
      <c r="A156" s="383" t="inlineStr">
        <is>
          <t>C - 14.10 Manufacture of knitted and crocheted apparel</t>
        </is>
      </c>
      <c r="B156" t="inlineStr">
        <is>
          <t>NACE_C1410</t>
        </is>
      </c>
      <c r="C156" s="382" t="inlineStr">
        <is>
          <t>NACE D - 35.2 Manufacture of gas, and distribution of gaseous fuels through mains</t>
        </is>
      </c>
      <c r="D156" s="383">
        <f>_xlfn.CONCAT("NACE ", A156)</f>
        <v/>
      </c>
      <c r="E156" s="380" t="inlineStr">
        <is>
          <t>Montserrat</t>
        </is>
      </c>
      <c r="F156" t="inlineStr">
        <is>
          <t>country:MS</t>
        </is>
      </c>
      <c r="G156">
        <f>RIGHT(F156,2)</f>
        <v/>
      </c>
      <c r="K156" t="inlineStr">
        <is>
          <t xml:space="preserve">        050803 Hazardous Waste - Other tars</t>
        </is>
      </c>
      <c r="AA156" t="inlineStr">
        <is>
          <t xml:space="preserve">WST  </t>
        </is>
      </c>
    </row>
    <row r="157">
      <c r="A157" s="382" t="inlineStr">
        <is>
          <t>C - 14.2 Manufacture of other wearing apparel and accessories</t>
        </is>
      </c>
      <c r="B157" t="inlineStr">
        <is>
          <t>NACE_C142</t>
        </is>
      </c>
      <c r="C157" s="382" t="inlineStr">
        <is>
          <t>NACE D - 35.3 Steam and air conditioning supply</t>
        </is>
      </c>
      <c r="D157" s="382">
        <f>_xlfn.CONCAT("NACE ", A157)</f>
        <v/>
      </c>
      <c r="E157" s="380" t="inlineStr">
        <is>
          <t>Malta</t>
        </is>
      </c>
      <c r="F157" t="inlineStr">
        <is>
          <t>country:MT</t>
        </is>
      </c>
      <c r="G157">
        <f>RIGHT(F157,2)</f>
        <v/>
      </c>
      <c r="K157" t="inlineStr">
        <is>
          <t xml:space="preserve">        050804 Hazardous Waste - Aqueous liquid waste from oil regeneration</t>
        </is>
      </c>
      <c r="AA157" t="inlineStr">
        <is>
          <t xml:space="preserve">XAF  </t>
        </is>
      </c>
    </row>
    <row r="158">
      <c r="A158" s="383" t="inlineStr">
        <is>
          <t>C - 14.21 Manufacture of outerwear</t>
        </is>
      </c>
      <c r="B158" t="inlineStr">
        <is>
          <t>NACE_C1421</t>
        </is>
      </c>
      <c r="C158" s="382" t="inlineStr">
        <is>
          <t>NACE D - 35.4 Activities of brokers and agents for electric power and natural gas</t>
        </is>
      </c>
      <c r="D158" s="383">
        <f>_xlfn.CONCAT("NACE ", A158)</f>
        <v/>
      </c>
      <c r="E158" s="380" t="inlineStr">
        <is>
          <t>Mauritius</t>
        </is>
      </c>
      <c r="F158" t="inlineStr">
        <is>
          <t>country:MU</t>
        </is>
      </c>
      <c r="G158">
        <f>RIGHT(F158,2)</f>
        <v/>
      </c>
      <c r="K158" t="inlineStr">
        <is>
          <t xml:space="preserve">        050899 Hazardous Waste - Wastes not otherwise specified</t>
        </is>
      </c>
      <c r="AA158" t="inlineStr">
        <is>
          <t xml:space="preserve">XAG  </t>
        </is>
      </c>
    </row>
    <row r="159">
      <c r="A159" s="383" t="inlineStr">
        <is>
          <t>C - 14.22 Manufacture of underwear</t>
        </is>
      </c>
      <c r="B159" t="inlineStr">
        <is>
          <t>NACE_C1422</t>
        </is>
      </c>
      <c r="C159" s="380" t="inlineStr">
        <is>
          <t>NACE D - ELECTRICITY, GAS, STEAM AND AIR CONDITIONING SUPPLY</t>
        </is>
      </c>
      <c r="D159" s="383">
        <f>_xlfn.CONCAT("NACE ", A159)</f>
        <v/>
      </c>
      <c r="E159" s="380" t="inlineStr">
        <is>
          <t>Maldives</t>
        </is>
      </c>
      <c r="F159" t="inlineStr">
        <is>
          <t>country:MV</t>
        </is>
      </c>
      <c r="G159">
        <f>RIGHT(F159,2)</f>
        <v/>
      </c>
      <c r="K159" t="inlineStr">
        <is>
          <t>06 WASTES FROM INORGANIC CHEMICAL PROCESSES</t>
        </is>
      </c>
      <c r="AA159" t="inlineStr">
        <is>
          <t xml:space="preserve">XAU  </t>
        </is>
      </c>
    </row>
    <row r="160">
      <c r="A160" s="383" t="inlineStr">
        <is>
          <t>C - 14.23 Manufacture of workwear</t>
        </is>
      </c>
      <c r="B160" t="inlineStr">
        <is>
          <t>NACE_C1423</t>
        </is>
      </c>
      <c r="C160" s="379" t="inlineStr">
        <is>
          <t>NACE E - 36 Water collection, treatment and supply</t>
        </is>
      </c>
      <c r="D160" s="383">
        <f>_xlfn.CONCAT("NACE ", A160)</f>
        <v/>
      </c>
      <c r="E160" s="380" t="inlineStr">
        <is>
          <t>Malawi</t>
        </is>
      </c>
      <c r="F160" t="inlineStr">
        <is>
          <t>country:MW</t>
        </is>
      </c>
      <c r="G160">
        <f>RIGHT(F160,2)</f>
        <v/>
      </c>
      <c r="K160" t="inlineStr">
        <is>
          <t xml:space="preserve">    0601 Waste acidic solutions</t>
        </is>
      </c>
      <c r="AA160" t="inlineStr">
        <is>
          <t xml:space="preserve">XCD  </t>
        </is>
      </c>
    </row>
    <row r="161">
      <c r="A161" s="383" t="inlineStr">
        <is>
          <t>C - 14.24 Manufacture of leather clothes and fur apparel</t>
        </is>
      </c>
      <c r="B161" t="inlineStr">
        <is>
          <t>NACE_C1424</t>
        </is>
      </c>
      <c r="C161" s="382" t="inlineStr">
        <is>
          <t>NACE E - 36.0 Water collection, treatment and supply</t>
        </is>
      </c>
      <c r="D161" s="383">
        <f>_xlfn.CONCAT("NACE ", A161)</f>
        <v/>
      </c>
      <c r="E161" s="380" t="inlineStr">
        <is>
          <t>Mexico</t>
        </is>
      </c>
      <c r="F161" t="inlineStr">
        <is>
          <t>country:MX</t>
        </is>
      </c>
      <c r="G161">
        <f>RIGHT(F161,2)</f>
        <v/>
      </c>
      <c r="K161" t="inlineStr">
        <is>
          <t xml:space="preserve">        060101 Hazardous Waste - Sulphuric acid and sulphurous acid</t>
        </is>
      </c>
      <c r="AA161" t="inlineStr">
        <is>
          <t xml:space="preserve">XDR  </t>
        </is>
      </c>
    </row>
    <row r="162">
      <c r="A162" s="383" t="inlineStr">
        <is>
          <t>C - 14.29 Manufacture of other wearing apparel and accessories n.e.c.</t>
        </is>
      </c>
      <c r="B162" t="inlineStr">
        <is>
          <t>NACE_C1429</t>
        </is>
      </c>
      <c r="C162" s="379" t="inlineStr">
        <is>
          <t>NACE E - 37 Sewerage</t>
        </is>
      </c>
      <c r="D162" s="383">
        <f>_xlfn.CONCAT("NACE ", A162)</f>
        <v/>
      </c>
      <c r="E162" s="380" t="inlineStr">
        <is>
          <t>Malaysia</t>
        </is>
      </c>
      <c r="F162" t="inlineStr">
        <is>
          <t>country:MY</t>
        </is>
      </c>
      <c r="G162">
        <f>RIGHT(F162,2)</f>
        <v/>
      </c>
      <c r="K162" t="inlineStr">
        <is>
          <t xml:space="preserve">        060102 Hazardous Waste - Hydrochloric acid</t>
        </is>
      </c>
      <c r="AA162" t="inlineStr">
        <is>
          <t xml:space="preserve">XOF  </t>
        </is>
      </c>
    </row>
    <row r="163">
      <c r="A163" s="379" t="inlineStr">
        <is>
          <t>C - 15 Manufacture of leather and related products of other materials</t>
        </is>
      </c>
      <c r="B163" t="inlineStr">
        <is>
          <t>NACE_C15</t>
        </is>
      </c>
      <c r="C163" s="382" t="inlineStr">
        <is>
          <t>NACE E - 37.0 Sewerage</t>
        </is>
      </c>
      <c r="D163" s="379">
        <f>_xlfn.CONCAT("NACE ", A163)</f>
        <v/>
      </c>
      <c r="E163" s="380" t="inlineStr">
        <is>
          <t>Mozambique</t>
        </is>
      </c>
      <c r="F163" t="inlineStr">
        <is>
          <t>country:MZ</t>
        </is>
      </c>
      <c r="G163">
        <f>RIGHT(F163,2)</f>
        <v/>
      </c>
      <c r="K163" t="inlineStr">
        <is>
          <t xml:space="preserve">        060103 Hazardous Waste - Hydrofluoric acid</t>
        </is>
      </c>
      <c r="AA163" t="inlineStr">
        <is>
          <t xml:space="preserve">XPD  </t>
        </is>
      </c>
    </row>
    <row r="164">
      <c r="A164" s="382" t="inlineStr">
        <is>
          <t>C - 15.1 Tanning, dyeing, dressing of leather and fur; manufacture of luggage, handbags, saddlery and harness</t>
        </is>
      </c>
      <c r="B164" t="inlineStr">
        <is>
          <t>NACE_C151</t>
        </is>
      </c>
      <c r="C164" s="379" t="inlineStr">
        <is>
          <t>NACE E - 38 Waste collection, recovery and disposal activities</t>
        </is>
      </c>
      <c r="D164" s="382">
        <f>_xlfn.CONCAT("NACE ", A164)</f>
        <v/>
      </c>
      <c r="E164" s="380" t="inlineStr">
        <is>
          <t>Namibia</t>
        </is>
      </c>
      <c r="F164" t="inlineStr">
        <is>
          <t>country:NA</t>
        </is>
      </c>
      <c r="G164">
        <f>RIGHT(F164,2)</f>
        <v/>
      </c>
      <c r="K164" t="inlineStr">
        <is>
          <t xml:space="preserve">        060104 Hazardous Waste - Phosphoric and phosphorous acid</t>
        </is>
      </c>
      <c r="AA164" t="inlineStr">
        <is>
          <t xml:space="preserve">XPF  </t>
        </is>
      </c>
    </row>
    <row r="165">
      <c r="A165" s="383" t="inlineStr">
        <is>
          <t>C - 15.11 Tanning, dressing, dyeing of leather and fur</t>
        </is>
      </c>
      <c r="B165" t="inlineStr">
        <is>
          <t>NACE_C1511</t>
        </is>
      </c>
      <c r="C165" s="382" t="inlineStr">
        <is>
          <t>NACE E - 38.1 Waste collection</t>
        </is>
      </c>
      <c r="D165" s="383">
        <f>_xlfn.CONCAT("NACE ", A165)</f>
        <v/>
      </c>
      <c r="E165" s="380" t="inlineStr">
        <is>
          <t>New Caledonia</t>
        </is>
      </c>
      <c r="F165" t="inlineStr">
        <is>
          <t>country:NC</t>
        </is>
      </c>
      <c r="G165">
        <f>RIGHT(F165,2)</f>
        <v/>
      </c>
      <c r="K165" t="inlineStr">
        <is>
          <t xml:space="preserve">        060105 Hazardous Waste - Nitric acid and nitrous acid</t>
        </is>
      </c>
      <c r="AA165" t="inlineStr">
        <is>
          <t xml:space="preserve">XPT  </t>
        </is>
      </c>
    </row>
    <row r="166">
      <c r="A166" s="383" t="inlineStr">
        <is>
          <t>C - 15.12 Manufacture of luggage, handbags, saddlery and harness of any material</t>
        </is>
      </c>
      <c r="B166" t="inlineStr">
        <is>
          <t>NACE_C1512</t>
        </is>
      </c>
      <c r="C166" s="382" t="inlineStr">
        <is>
          <t>NACE E - 38.2 Waste recovery</t>
        </is>
      </c>
      <c r="D166" s="383">
        <f>_xlfn.CONCAT("NACE ", A166)</f>
        <v/>
      </c>
      <c r="E166" s="380" t="inlineStr">
        <is>
          <t>Niger</t>
        </is>
      </c>
      <c r="F166" t="inlineStr">
        <is>
          <t>country:NE</t>
        </is>
      </c>
      <c r="G166">
        <f>RIGHT(F166,2)</f>
        <v/>
      </c>
      <c r="K166" t="inlineStr">
        <is>
          <t xml:space="preserve">        060199 Hazardous Waste - Wastes not otherwise specified</t>
        </is>
      </c>
      <c r="AA166" t="inlineStr">
        <is>
          <t xml:space="preserve">XSU  </t>
        </is>
      </c>
    </row>
    <row r="167">
      <c r="A167" s="382" t="inlineStr">
        <is>
          <t>C - 15.2 Manufacture of footwear</t>
        </is>
      </c>
      <c r="B167" t="inlineStr">
        <is>
          <t>NACE_C152</t>
        </is>
      </c>
      <c r="C167" s="382" t="inlineStr">
        <is>
          <t>NACE E - 38.3 Waste disposal without recovery</t>
        </is>
      </c>
      <c r="D167" s="382">
        <f>_xlfn.CONCAT("NACE ", A167)</f>
        <v/>
      </c>
      <c r="E167" s="380" t="inlineStr">
        <is>
          <t>Norfolk Island</t>
        </is>
      </c>
      <c r="F167" t="inlineStr">
        <is>
          <t>country:NF</t>
        </is>
      </c>
      <c r="G167">
        <f>RIGHT(F167,2)</f>
        <v/>
      </c>
      <c r="K167" t="inlineStr">
        <is>
          <t xml:space="preserve">    0602 Waste alkaline solutions</t>
        </is>
      </c>
      <c r="AA167" t="inlineStr">
        <is>
          <t xml:space="preserve">XUA  </t>
        </is>
      </c>
    </row>
    <row r="168">
      <c r="A168" s="383" t="inlineStr">
        <is>
          <t>C - 15.20 Manufacture of footwear</t>
        </is>
      </c>
      <c r="B168" t="inlineStr">
        <is>
          <t>NACE_C1520</t>
        </is>
      </c>
      <c r="C168" s="379" t="inlineStr">
        <is>
          <t>NACE E - 39 Remediation activities and other waste management service activities</t>
        </is>
      </c>
      <c r="D168" s="383">
        <f>_xlfn.CONCAT("NACE ", A168)</f>
        <v/>
      </c>
      <c r="E168" s="380" t="inlineStr">
        <is>
          <t>Nigeria</t>
        </is>
      </c>
      <c r="F168" t="inlineStr">
        <is>
          <t>country:NG</t>
        </is>
      </c>
      <c r="G168">
        <f>RIGHT(F168,2)</f>
        <v/>
      </c>
      <c r="K168" t="inlineStr">
        <is>
          <t xml:space="preserve">        060201 Hazardous Waste - Calcium hydroxide</t>
        </is>
      </c>
      <c r="AA168" t="inlineStr">
        <is>
          <t xml:space="preserve">YER  </t>
        </is>
      </c>
    </row>
    <row r="169">
      <c r="A169" s="379" t="inlineStr">
        <is>
          <t>C - 16 Manufacture of wood and of products of wood and cork, except furniture; manufacture of articles of straw and plaiting materials</t>
        </is>
      </c>
      <c r="B169" t="inlineStr">
        <is>
          <t>NACE_C16</t>
        </is>
      </c>
      <c r="C169" s="382" t="inlineStr">
        <is>
          <t>NACE E - 39.0 Remediation activities and other waste management service activities</t>
        </is>
      </c>
      <c r="D169" s="379">
        <f>_xlfn.CONCAT("NACE ", A169)</f>
        <v/>
      </c>
      <c r="E169" s="380" t="inlineStr">
        <is>
          <t>Nicaragua</t>
        </is>
      </c>
      <c r="F169" t="inlineStr">
        <is>
          <t>country:NI</t>
        </is>
      </c>
      <c r="G169">
        <f>RIGHT(F169,2)</f>
        <v/>
      </c>
      <c r="K169" t="inlineStr">
        <is>
          <t xml:space="preserve">        060202 Hazardous Waste - Soda</t>
        </is>
      </c>
      <c r="AA169" t="inlineStr">
        <is>
          <t xml:space="preserve">ZAR  </t>
        </is>
      </c>
    </row>
    <row r="170">
      <c r="A170" s="382" t="inlineStr">
        <is>
          <t>C - 16.1 Sawmilling and planing of wood; processing and finishing of wood</t>
        </is>
      </c>
      <c r="B170" t="inlineStr">
        <is>
          <t>NACE_C161</t>
        </is>
      </c>
      <c r="C170" s="380" t="inlineStr">
        <is>
          <t>NACE E - WATER SUPPLY; SEWERAGE, WASTE MANAGEMENT AND REMEDIATION ACTIVITIES</t>
        </is>
      </c>
      <c r="D170" s="382">
        <f>_xlfn.CONCAT("NACE ", A170)</f>
        <v/>
      </c>
      <c r="E170" s="380" t="inlineStr">
        <is>
          <t>Netherlands (Kingdom of the)</t>
        </is>
      </c>
      <c r="F170" t="inlineStr">
        <is>
          <t>country:NL</t>
        </is>
      </c>
      <c r="G170">
        <f>RIGHT(F170,2)</f>
        <v/>
      </c>
      <c r="K170" t="inlineStr">
        <is>
          <t xml:space="preserve">        060203 Hazardous Waste - Ammonia</t>
        </is>
      </c>
      <c r="AA170" t="inlineStr">
        <is>
          <t xml:space="preserve">ZMW  </t>
        </is>
      </c>
    </row>
    <row r="171">
      <c r="A171" s="383" t="inlineStr">
        <is>
          <t>C - 16.11 Sawmilling and planing of wood</t>
        </is>
      </c>
      <c r="B171" t="inlineStr">
        <is>
          <t>NACE_C1611</t>
        </is>
      </c>
      <c r="C171" s="379" t="inlineStr">
        <is>
          <t>NACE F - 41 Construction of residential and non-residential buildings</t>
        </is>
      </c>
      <c r="D171" s="383">
        <f>_xlfn.CONCAT("NACE ", A171)</f>
        <v/>
      </c>
      <c r="E171" s="380" t="inlineStr">
        <is>
          <t>Norway</t>
        </is>
      </c>
      <c r="F171" t="inlineStr">
        <is>
          <t>country:NO</t>
        </is>
      </c>
      <c r="G171">
        <f>RIGHT(F171,2)</f>
        <v/>
      </c>
      <c r="K171" t="inlineStr">
        <is>
          <t xml:space="preserve">        060299 Hazardous Waste - Waste salts and their solutions</t>
        </is>
      </c>
    </row>
    <row r="172">
      <c r="A172" s="383" t="inlineStr">
        <is>
          <t>C - 16.12 Processing and finishing of wood</t>
        </is>
      </c>
      <c r="B172" t="inlineStr">
        <is>
          <t>NACE_C1612</t>
        </is>
      </c>
      <c r="C172" s="382" t="inlineStr">
        <is>
          <t>NACE F - 41.0 Construction of residential and non-residential buildings</t>
        </is>
      </c>
      <c r="D172" s="383">
        <f>_xlfn.CONCAT("NACE ", A172)</f>
        <v/>
      </c>
      <c r="E172" s="380" t="inlineStr">
        <is>
          <t>Nepal</t>
        </is>
      </c>
      <c r="F172" t="inlineStr">
        <is>
          <t>country:NP</t>
        </is>
      </c>
      <c r="G172">
        <f>RIGHT(F172,2)</f>
        <v/>
      </c>
      <c r="K172" t="inlineStr">
        <is>
          <t xml:space="preserve">    0603 Waste salts and their solutions</t>
        </is>
      </c>
    </row>
    <row r="173">
      <c r="A173" s="382" t="inlineStr">
        <is>
          <t>C - 16.2 Manufacture of products of wood, cork, straw and plaiting materials</t>
        </is>
      </c>
      <c r="B173" t="inlineStr">
        <is>
          <t>NACE_C162</t>
        </is>
      </c>
      <c r="C173" s="379" t="inlineStr">
        <is>
          <t>NACE F - 42 Civil engineering</t>
        </is>
      </c>
      <c r="D173" s="382">
        <f>_xlfn.CONCAT("NACE ", A173)</f>
        <v/>
      </c>
      <c r="E173" s="380" t="inlineStr">
        <is>
          <t>Nauru</t>
        </is>
      </c>
      <c r="F173" t="inlineStr">
        <is>
          <t>country:NR</t>
        </is>
      </c>
      <c r="G173">
        <f>RIGHT(F173,2)</f>
        <v/>
      </c>
      <c r="K173" t="inlineStr">
        <is>
          <t xml:space="preserve">        060301 Non-Hazardous Waste - Carbonates (except off-specification calcium carbonate)</t>
        </is>
      </c>
    </row>
    <row r="174">
      <c r="A174" s="383" t="inlineStr">
        <is>
          <t>C - 16.21 Manufacture of veneer sheets and wood-based panels</t>
        </is>
      </c>
      <c r="B174" t="inlineStr">
        <is>
          <t>NACE_C1621</t>
        </is>
      </c>
      <c r="C174" s="382" t="inlineStr">
        <is>
          <t>NACE F - 42.1 Construction of roads and railways</t>
        </is>
      </c>
      <c r="D174" s="383">
        <f>_xlfn.CONCAT("NACE ", A174)</f>
        <v/>
      </c>
      <c r="E174" s="380" t="inlineStr">
        <is>
          <t>Neutral Zone (before 1993-07-12)</t>
        </is>
      </c>
      <c r="F174" t="inlineStr">
        <is>
          <t>country:NT</t>
        </is>
      </c>
      <c r="G174">
        <f>RIGHT(F174,2)</f>
        <v/>
      </c>
      <c r="K174" t="inlineStr">
        <is>
          <t xml:space="preserve">        060302 Non-Hazardous Waste - Saline solutions containing sulphates, sulphites or sulphides</t>
        </is>
      </c>
    </row>
    <row r="175">
      <c r="A175" s="383" t="inlineStr">
        <is>
          <t>C - 16.22 Manufacture of assembled parquet floors</t>
        </is>
      </c>
      <c r="B175" t="inlineStr">
        <is>
          <t>NACE_C1622</t>
        </is>
      </c>
      <c r="C175" s="382" t="inlineStr">
        <is>
          <t>NACE F - 42.2 Construction of utility projects</t>
        </is>
      </c>
      <c r="D175" s="383">
        <f>_xlfn.CONCAT("NACE ", A175)</f>
        <v/>
      </c>
      <c r="E175" s="380" t="inlineStr">
        <is>
          <t>Niue</t>
        </is>
      </c>
      <c r="F175" t="inlineStr">
        <is>
          <t>country:NU</t>
        </is>
      </c>
      <c r="G175">
        <f>RIGHT(F175,2)</f>
        <v/>
      </c>
      <c r="K175" t="inlineStr">
        <is>
          <t xml:space="preserve">        060303 Non-Hazardous Waste - Solid salts containing sulphates, sulphites or sulphides</t>
        </is>
      </c>
    </row>
    <row r="176">
      <c r="A176" s="383" t="inlineStr">
        <is>
          <t>C - 16.23 Manufacture of other builders’ carpentry and joinery</t>
        </is>
      </c>
      <c r="B176" t="inlineStr">
        <is>
          <t>NACE_C1623</t>
        </is>
      </c>
      <c r="C176" s="382" t="inlineStr">
        <is>
          <t>NACE F - 42.9 Construction of other civil engineering projects</t>
        </is>
      </c>
      <c r="D176" s="383">
        <f>_xlfn.CONCAT("NACE ", A176)</f>
        <v/>
      </c>
      <c r="E176" s="380" t="inlineStr">
        <is>
          <t>New Zealand</t>
        </is>
      </c>
      <c r="F176" t="inlineStr">
        <is>
          <t>country:NZ</t>
        </is>
      </c>
      <c r="G176">
        <f>RIGHT(F176,2)</f>
        <v/>
      </c>
      <c r="K176" t="inlineStr">
        <is>
          <t xml:space="preserve">        060304 Non-Hazardous Waste - Saline solutions containing chlorides, fluorides and halides</t>
        </is>
      </c>
    </row>
    <row r="177">
      <c r="A177" s="383" t="inlineStr">
        <is>
          <t>C - 16.24 Manufacture of wooden containers</t>
        </is>
      </c>
      <c r="B177" t="inlineStr">
        <is>
          <t>NACE_C1624</t>
        </is>
      </c>
      <c r="C177" s="379" t="inlineStr">
        <is>
          <t>NACE F - 43 Specialised construction activities</t>
        </is>
      </c>
      <c r="D177" s="383">
        <f>_xlfn.CONCAT("NACE ", A177)</f>
        <v/>
      </c>
      <c r="E177" s="380" t="inlineStr">
        <is>
          <t>Oman</t>
        </is>
      </c>
      <c r="F177" t="inlineStr">
        <is>
          <t>country:OM</t>
        </is>
      </c>
      <c r="G177">
        <f>RIGHT(F177,2)</f>
        <v/>
      </c>
      <c r="K177" t="inlineStr">
        <is>
          <t xml:space="preserve">        060305 Non-Hazardous Waste - Solid salts containing chlorides, fluorides and other halogenated solid salts</t>
        </is>
      </c>
    </row>
    <row r="178">
      <c r="A178" s="383" t="inlineStr">
        <is>
          <t>C - 16.25 Manufacture of doors and windows of wood</t>
        </is>
      </c>
      <c r="B178" t="inlineStr">
        <is>
          <t>NACE_C1625</t>
        </is>
      </c>
      <c r="C178" s="382" t="inlineStr">
        <is>
          <t>NACE F - 43.1 Demolition and site preparation</t>
        </is>
      </c>
      <c r="D178" s="383">
        <f>_xlfn.CONCAT("NACE ", A178)</f>
        <v/>
      </c>
      <c r="E178" s="380" t="inlineStr">
        <is>
          <t>Panama</t>
        </is>
      </c>
      <c r="F178" t="inlineStr">
        <is>
          <t>country:PA</t>
        </is>
      </c>
      <c r="G178">
        <f>RIGHT(F178,2)</f>
        <v/>
      </c>
      <c r="K178" t="inlineStr">
        <is>
          <t xml:space="preserve">        060306 Non-Hazardous Waste - Saline solutions containing phosphates and related solid salts</t>
        </is>
      </c>
    </row>
    <row r="179">
      <c r="A179" s="383" t="inlineStr">
        <is>
          <t>C - 16.26 Manufacture of solid fuels from vegetable biomass</t>
        </is>
      </c>
      <c r="B179" t="inlineStr">
        <is>
          <t>NACE_C1626</t>
        </is>
      </c>
      <c r="C179" s="382" t="inlineStr">
        <is>
          <t>NACE F - 43.2 Electrical, plumbing and other construction installation activities</t>
        </is>
      </c>
      <c r="D179" s="383">
        <f>_xlfn.CONCAT("NACE ", A179)</f>
        <v/>
      </c>
      <c r="E179" s="380" t="inlineStr">
        <is>
          <t>Peru</t>
        </is>
      </c>
      <c r="F179" t="inlineStr">
        <is>
          <t>country:PE</t>
        </is>
      </c>
      <c r="G179">
        <f>RIGHT(F179,2)</f>
        <v/>
      </c>
      <c r="K179" t="inlineStr">
        <is>
          <t xml:space="preserve">        060307 Non-Hazardous Waste - Phosphates and related solid salts</t>
        </is>
      </c>
    </row>
    <row r="180">
      <c r="A180" s="383" t="inlineStr">
        <is>
          <t>C - 16.27 Finishing of wooden products</t>
        </is>
      </c>
      <c r="B180" t="inlineStr">
        <is>
          <t>NACE_C1627</t>
        </is>
      </c>
      <c r="C180" s="382" t="inlineStr">
        <is>
          <t>NACE F - 43.3 Building completion and finishing</t>
        </is>
      </c>
      <c r="D180" s="383">
        <f>_xlfn.CONCAT("NACE ", A180)</f>
        <v/>
      </c>
      <c r="E180" s="380" t="inlineStr">
        <is>
          <t>French Polynesia</t>
        </is>
      </c>
      <c r="F180" t="inlineStr">
        <is>
          <t>country:PF</t>
        </is>
      </c>
      <c r="G180">
        <f>RIGHT(F180,2)</f>
        <v/>
      </c>
      <c r="K180" t="inlineStr">
        <is>
          <t xml:space="preserve">        060308 Non-Hazardous Waste - Saline solutions containing nitrates and related compounds</t>
        </is>
      </c>
    </row>
    <row r="181">
      <c r="A181" s="383" t="inlineStr">
        <is>
          <t>C - 16.28 Manufacture of other products of wood and articles of cork, straw and plaiting materials</t>
        </is>
      </c>
      <c r="B181" t="inlineStr">
        <is>
          <t>NACE_C1628</t>
        </is>
      </c>
      <c r="C181" s="382" t="inlineStr">
        <is>
          <t>NACE F - 43.4 Specialised construction activities in construction of buildings</t>
        </is>
      </c>
      <c r="D181" s="383">
        <f>_xlfn.CONCAT("NACE ", A181)</f>
        <v/>
      </c>
      <c r="E181" s="380" t="inlineStr">
        <is>
          <t>Papua New Guinea</t>
        </is>
      </c>
      <c r="F181" t="inlineStr">
        <is>
          <t>country:PG</t>
        </is>
      </c>
      <c r="G181">
        <f>RIGHT(F181,2)</f>
        <v/>
      </c>
      <c r="K181" t="inlineStr">
        <is>
          <t xml:space="preserve">        060309 Non-Hazardous Waste - Solid salts containing nitrides (nitrometallic)</t>
        </is>
      </c>
    </row>
    <row r="182">
      <c r="A182" s="379" t="inlineStr">
        <is>
          <t>C - 17 Manufacture of paper and paper products</t>
        </is>
      </c>
      <c r="B182" t="inlineStr">
        <is>
          <t>NACE_C17</t>
        </is>
      </c>
      <c r="C182" s="382" t="inlineStr">
        <is>
          <t>NACE F - 43.5 Specialised construction activities in civil engineering</t>
        </is>
      </c>
      <c r="D182" s="379">
        <f>_xlfn.CONCAT("NACE ", A182)</f>
        <v/>
      </c>
      <c r="E182" s="380" t="inlineStr">
        <is>
          <t>Philippines</t>
        </is>
      </c>
      <c r="F182" t="inlineStr">
        <is>
          <t>country:PH</t>
        </is>
      </c>
      <c r="G182">
        <f>RIGHT(F182,2)</f>
        <v/>
      </c>
      <c r="K182" t="inlineStr">
        <is>
          <t xml:space="preserve">        060310 Non-Hazardous Waste - Solid salts containing ammonium</t>
        </is>
      </c>
    </row>
    <row r="183">
      <c r="A183" s="382" t="inlineStr">
        <is>
          <t>C - 17.1 Manufacture of pulp, paper and paperboard</t>
        </is>
      </c>
      <c r="B183" t="inlineStr">
        <is>
          <t>NACE_C171</t>
        </is>
      </c>
      <c r="C183" s="382" t="inlineStr">
        <is>
          <t>NACE F - 43.6 Intermediation service activities for specialised construction services</t>
        </is>
      </c>
      <c r="D183" s="382">
        <f>_xlfn.CONCAT("NACE ", A183)</f>
        <v/>
      </c>
      <c r="E183" s="380" t="inlineStr">
        <is>
          <t>Pakistan</t>
        </is>
      </c>
      <c r="F183" t="inlineStr">
        <is>
          <t>country:PK</t>
        </is>
      </c>
      <c r="G183">
        <f>RIGHT(F183,2)</f>
        <v/>
      </c>
      <c r="K183" t="inlineStr">
        <is>
          <t xml:space="preserve">        060311 Hazardous Waste - Salts and solutions containing cyanides</t>
        </is>
      </c>
    </row>
    <row r="184">
      <c r="A184" s="383" t="inlineStr">
        <is>
          <t>C - 17.11 Manufacture of pulp</t>
        </is>
      </c>
      <c r="B184" t="inlineStr">
        <is>
          <t>NACE_C1711</t>
        </is>
      </c>
      <c r="C184" s="382" t="inlineStr">
        <is>
          <t>NACE F - 43.9 Other specialised construction activities</t>
        </is>
      </c>
      <c r="D184" s="383">
        <f>_xlfn.CONCAT("NACE ", A184)</f>
        <v/>
      </c>
      <c r="E184" s="380" t="inlineStr">
        <is>
          <t>Poland</t>
        </is>
      </c>
      <c r="F184" t="inlineStr">
        <is>
          <t>country:PL</t>
        </is>
      </c>
      <c r="G184">
        <f>RIGHT(F184,2)</f>
        <v/>
      </c>
      <c r="K184" t="inlineStr">
        <is>
          <t xml:space="preserve">        060312 Non-Hazardous Waste - Salts and solutions containing organic compounds</t>
        </is>
      </c>
    </row>
    <row r="185">
      <c r="A185" s="383" t="inlineStr">
        <is>
          <t>C - 17.12 Manufacture of paper and paperboard</t>
        </is>
      </c>
      <c r="B185" t="inlineStr">
        <is>
          <t>NACE_C1712</t>
        </is>
      </c>
      <c r="C185" s="380" t="inlineStr">
        <is>
          <t>NACE F - CONSTRUCTION</t>
        </is>
      </c>
      <c r="D185" s="383">
        <f>_xlfn.CONCAT("NACE ", A185)</f>
        <v/>
      </c>
      <c r="E185" s="380" t="inlineStr">
        <is>
          <t>Saint Pierre and Miquelon</t>
        </is>
      </c>
      <c r="F185" t="inlineStr">
        <is>
          <t>country:PM</t>
        </is>
      </c>
      <c r="G185">
        <f>RIGHT(F185,2)</f>
        <v/>
      </c>
      <c r="K185" t="inlineStr">
        <is>
          <t xml:space="preserve">        060399 Non-Hazardous Waste - Wastes not otherwise specified</t>
        </is>
      </c>
    </row>
    <row r="186">
      <c r="A186" s="382" t="inlineStr">
        <is>
          <t>C - 17.2 Manufacture of articles of paper and paperboard</t>
        </is>
      </c>
      <c r="B186" t="inlineStr">
        <is>
          <t>NACE_C172</t>
        </is>
      </c>
      <c r="C186" s="379" t="inlineStr">
        <is>
          <t>NACE G - 46 Wholesale trade</t>
        </is>
      </c>
      <c r="D186" s="382">
        <f>_xlfn.CONCAT("NACE ", A186)</f>
        <v/>
      </c>
      <c r="E186" s="380" t="inlineStr">
        <is>
          <t>Pitcairn</t>
        </is>
      </c>
      <c r="F186" t="inlineStr">
        <is>
          <t>country:PN</t>
        </is>
      </c>
      <c r="G186">
        <f>RIGHT(F186,2)</f>
        <v/>
      </c>
      <c r="K186" t="inlineStr">
        <is>
          <t xml:space="preserve">    0604 Metal-containing wastes</t>
        </is>
      </c>
    </row>
    <row r="187">
      <c r="A187" s="383" t="inlineStr">
        <is>
          <t>C - 17.21 Manufacture of corrugated paper, paperboard and containers of paper and paperboard</t>
        </is>
      </c>
      <c r="B187" t="inlineStr">
        <is>
          <t>NACE_C1721</t>
        </is>
      </c>
      <c r="C187" s="382" t="inlineStr">
        <is>
          <t>NACE G - 46.1 Wholesale on a fee or contract basis</t>
        </is>
      </c>
      <c r="D187" s="383">
        <f>_xlfn.CONCAT("NACE ", A187)</f>
        <v/>
      </c>
      <c r="E187" s="380" t="inlineStr">
        <is>
          <t>Puerto Rico</t>
        </is>
      </c>
      <c r="F187" t="inlineStr">
        <is>
          <t>country:PR</t>
        </is>
      </c>
      <c r="G187">
        <f>RIGHT(F187,2)</f>
        <v/>
      </c>
      <c r="K187" t="inlineStr">
        <is>
          <t xml:space="preserve">        060401 Non-Hazardous Waste - Metallic oxides</t>
        </is>
      </c>
    </row>
    <row r="188">
      <c r="A188" s="383" t="inlineStr">
        <is>
          <t>C - 17.22 Manufacture of household and sanitary goods and of toilet requisites</t>
        </is>
      </c>
      <c r="B188" t="inlineStr">
        <is>
          <t>NACE_C1722</t>
        </is>
      </c>
      <c r="C188" s="382" t="inlineStr">
        <is>
          <t>NACE G - 46.2 Wholesale of agricultural raw materials and live animals</t>
        </is>
      </c>
      <c r="D188" s="383">
        <f>_xlfn.CONCAT("NACE ", A188)</f>
        <v/>
      </c>
      <c r="E188" s="380" t="inlineStr">
        <is>
          <t>Palestine, State of</t>
        </is>
      </c>
      <c r="F188" t="inlineStr">
        <is>
          <t>country:PS</t>
        </is>
      </c>
      <c r="G188">
        <f>RIGHT(F188,2)</f>
        <v/>
      </c>
      <c r="K188" t="inlineStr">
        <is>
          <t xml:space="preserve">        060402 Hazardous Waste - Metallic salts (except waste salts and their solutions)</t>
        </is>
      </c>
    </row>
    <row r="189">
      <c r="A189" s="383" t="inlineStr">
        <is>
          <t>C - 17.23 Manufacture of paper stationery</t>
        </is>
      </c>
      <c r="B189" t="inlineStr">
        <is>
          <t>NACE_C1723</t>
        </is>
      </c>
      <c r="C189" s="382" t="inlineStr">
        <is>
          <t>NACE G - 46.3 Wholesale of food, beverages and tobacco</t>
        </is>
      </c>
      <c r="D189" s="383">
        <f>_xlfn.CONCAT("NACE ", A189)</f>
        <v/>
      </c>
      <c r="E189" s="380" t="inlineStr">
        <is>
          <t>Portugal</t>
        </is>
      </c>
      <c r="F189" t="inlineStr">
        <is>
          <t>country:PT</t>
        </is>
      </c>
      <c r="G189">
        <f>RIGHT(F189,2)</f>
        <v/>
      </c>
      <c r="K189" t="inlineStr">
        <is>
          <t xml:space="preserve">        060403 Hazardous Waste - Waste containing arsenic</t>
        </is>
      </c>
    </row>
    <row r="190">
      <c r="A190" s="383" t="inlineStr">
        <is>
          <t>C - 17.24 Manufacture of wallpaper</t>
        </is>
      </c>
      <c r="B190" t="inlineStr">
        <is>
          <t>NACE_C1724</t>
        </is>
      </c>
      <c r="C190" s="382" t="inlineStr">
        <is>
          <t>NACE G - 46.4 Wholesale of household goods</t>
        </is>
      </c>
      <c r="D190" s="383">
        <f>_xlfn.CONCAT("NACE ", A190)</f>
        <v/>
      </c>
      <c r="E190" s="380" t="inlineStr">
        <is>
          <t>Palau</t>
        </is>
      </c>
      <c r="F190" t="inlineStr">
        <is>
          <t>country:PW</t>
        </is>
      </c>
      <c r="G190">
        <f>RIGHT(F190,2)</f>
        <v/>
      </c>
      <c r="K190" t="inlineStr">
        <is>
          <t xml:space="preserve">        060404 Hazardous Waste - Waste containing mercury</t>
        </is>
      </c>
    </row>
    <row r="191">
      <c r="A191" s="383" t="inlineStr">
        <is>
          <t>C - 17.25 Manufacture of other articles of paper and paperboard</t>
        </is>
      </c>
      <c r="B191" t="inlineStr">
        <is>
          <t>NACE_C1725</t>
        </is>
      </c>
      <c r="C191" s="382" t="inlineStr">
        <is>
          <t>NACE G - 46.5 Wholesale of information and communication equipment</t>
        </is>
      </c>
      <c r="D191" s="383">
        <f>_xlfn.CONCAT("NACE ", A191)</f>
        <v/>
      </c>
      <c r="E191" s="380" t="inlineStr">
        <is>
          <t>Paraguay</t>
        </is>
      </c>
      <c r="F191" t="inlineStr">
        <is>
          <t>country:PY</t>
        </is>
      </c>
      <c r="G191">
        <f>RIGHT(F191,2)</f>
        <v/>
      </c>
      <c r="K191" t="inlineStr">
        <is>
          <t xml:space="preserve">        060405 Hazardous Waste - Waste containing other heavy metals</t>
        </is>
      </c>
    </row>
    <row r="192">
      <c r="A192" s="379" t="inlineStr">
        <is>
          <t>C - 18 Printing and reproduction of recorded media</t>
        </is>
      </c>
      <c r="B192" t="inlineStr">
        <is>
          <t>NACE_C18</t>
        </is>
      </c>
      <c r="C192" s="382" t="inlineStr">
        <is>
          <t>NACE G - 46.6 Wholesale of other machinery, equipment and supplies</t>
        </is>
      </c>
      <c r="D192" s="379">
        <f>_xlfn.CONCAT("NACE ", A192)</f>
        <v/>
      </c>
      <c r="E192" s="380" t="inlineStr">
        <is>
          <t>Qatar</t>
        </is>
      </c>
      <c r="F192" t="inlineStr">
        <is>
          <t>country:QA</t>
        </is>
      </c>
      <c r="G192">
        <f>RIGHT(F192,2)</f>
        <v/>
      </c>
      <c r="K192" t="inlineStr">
        <is>
          <t xml:space="preserve">        060499 Non-Hazardous Waste - Wastes not otherwise specified</t>
        </is>
      </c>
    </row>
    <row r="193">
      <c r="A193" s="382" t="inlineStr">
        <is>
          <t>C - 18.1 Printing and service activities related to printing</t>
        </is>
      </c>
      <c r="B193" t="inlineStr">
        <is>
          <t>NACE_C181</t>
        </is>
      </c>
      <c r="C193" s="382" t="inlineStr">
        <is>
          <t>NACE G - 46.7 Wholesale of motor vehicles, motorcycles and related parts and accessories</t>
        </is>
      </c>
      <c r="D193" s="382">
        <f>_xlfn.CONCAT("NACE ", A193)</f>
        <v/>
      </c>
      <c r="E193" s="380" t="inlineStr">
        <is>
          <t>Réunion</t>
        </is>
      </c>
      <c r="F193" t="inlineStr">
        <is>
          <t>country:RE</t>
        </is>
      </c>
      <c r="G193">
        <f>RIGHT(F193,2)</f>
        <v/>
      </c>
      <c r="K193" t="inlineStr">
        <is>
          <t xml:space="preserve">    0605 Sludges from on-site effluent treatment</t>
        </is>
      </c>
    </row>
    <row r="194">
      <c r="A194" s="383" t="inlineStr">
        <is>
          <t>C - 18.11 Printing of newspapers</t>
        </is>
      </c>
      <c r="B194" t="inlineStr">
        <is>
          <t>NACE_C1811</t>
        </is>
      </c>
      <c r="C194" s="382" t="inlineStr">
        <is>
          <t>NACE G - 46.8 Other specialised wholesale</t>
        </is>
      </c>
      <c r="D194" s="383">
        <f>_xlfn.CONCAT("NACE ", A194)</f>
        <v/>
      </c>
      <c r="E194" s="380" t="inlineStr">
        <is>
          <t>Romania</t>
        </is>
      </c>
      <c r="F194" t="inlineStr">
        <is>
          <t>country:RO</t>
        </is>
      </c>
      <c r="G194">
        <f>RIGHT(F194,2)</f>
        <v/>
      </c>
      <c r="K194" t="inlineStr">
        <is>
          <t xml:space="preserve">        060502 Hazardous Waste - Sludges from on-site effluent treatment containing dangerous substances</t>
        </is>
      </c>
    </row>
    <row r="195">
      <c r="A195" s="383" t="inlineStr">
        <is>
          <t>C - 18.12 Other printing</t>
        </is>
      </c>
      <c r="B195" t="inlineStr">
        <is>
          <t>NACE_C1812</t>
        </is>
      </c>
      <c r="C195" s="382" t="inlineStr">
        <is>
          <t>NACE G - 46.9 Non-specialised wholesale trade</t>
        </is>
      </c>
      <c r="D195" s="383">
        <f>_xlfn.CONCAT("NACE ", A195)</f>
        <v/>
      </c>
      <c r="E195" s="380" t="inlineStr">
        <is>
          <t>Serbia</t>
        </is>
      </c>
      <c r="F195" t="inlineStr">
        <is>
          <t>country:RS</t>
        </is>
      </c>
      <c r="G195">
        <f>RIGHT(F195,2)</f>
        <v/>
      </c>
      <c r="K195" t="inlineStr">
        <is>
          <t xml:space="preserve">        060503 Non-Hazardous Waste - Other sludges from on-site effluent treatment</t>
        </is>
      </c>
    </row>
    <row r="196">
      <c r="A196" s="383" t="inlineStr">
        <is>
          <t>C - 18.13 Pre-press and pre-media services</t>
        </is>
      </c>
      <c r="B196" t="inlineStr">
        <is>
          <t>NACE_C1813</t>
        </is>
      </c>
      <c r="C196" s="379" t="inlineStr">
        <is>
          <t>NACE G - 47 Retail trade</t>
        </is>
      </c>
      <c r="D196" s="383">
        <f>_xlfn.CONCAT("NACE ", A196)</f>
        <v/>
      </c>
      <c r="E196" s="380" t="inlineStr">
        <is>
          <t>Russian Federation</t>
        </is>
      </c>
      <c r="F196" t="inlineStr">
        <is>
          <t>country:RU</t>
        </is>
      </c>
      <c r="G196">
        <f>RIGHT(F196,2)</f>
        <v/>
      </c>
      <c r="K196" t="inlineStr">
        <is>
          <t xml:space="preserve">    0606 Wastes from sulphur chemical processes (production and transformation) and desulphurisation processes</t>
        </is>
      </c>
    </row>
    <row r="197">
      <c r="A197" s="383" t="inlineStr">
        <is>
          <t>C - 18.14 Binding and related services</t>
        </is>
      </c>
      <c r="B197" t="inlineStr">
        <is>
          <t>NACE_C1814</t>
        </is>
      </c>
      <c r="C197" s="382" t="inlineStr">
        <is>
          <t>NACE G - 47.1 Non-specialised retail sale</t>
        </is>
      </c>
      <c r="D197" s="383">
        <f>_xlfn.CONCAT("NACE ", A197)</f>
        <v/>
      </c>
      <c r="E197" s="380" t="inlineStr">
        <is>
          <t>Rwanda</t>
        </is>
      </c>
      <c r="F197" t="inlineStr">
        <is>
          <t>country:RW</t>
        </is>
      </c>
      <c r="G197">
        <f>RIGHT(F197,2)</f>
        <v/>
      </c>
      <c r="K197" t="inlineStr">
        <is>
          <t xml:space="preserve">        060601 Non-Hazardous Waste - Waste containing sulphur</t>
        </is>
      </c>
    </row>
    <row r="198">
      <c r="A198" s="382" t="inlineStr">
        <is>
          <t>C - 18.2 Reproduction of recorded media</t>
        </is>
      </c>
      <c r="B198" t="inlineStr">
        <is>
          <t>NACE_C182</t>
        </is>
      </c>
      <c r="C198" s="382" t="inlineStr">
        <is>
          <t>NACE G - 47.2 Retail sale of food, beverages and tobacco</t>
        </is>
      </c>
      <c r="D198" s="382">
        <f>_xlfn.CONCAT("NACE ", A198)</f>
        <v/>
      </c>
      <c r="E198" s="380" t="inlineStr">
        <is>
          <t>Saudi Arabia</t>
        </is>
      </c>
      <c r="F198" t="inlineStr">
        <is>
          <t>country:SA</t>
        </is>
      </c>
      <c r="G198">
        <f>RIGHT(F198,2)</f>
        <v/>
      </c>
      <c r="K198" t="inlineStr">
        <is>
          <t xml:space="preserve">        060699 Non-Hazardous Waste - Wastes not otherwise specified</t>
        </is>
      </c>
    </row>
    <row r="199">
      <c r="A199" s="383" t="inlineStr">
        <is>
          <t>C - 18.20 Reproduction of recorded media</t>
        </is>
      </c>
      <c r="B199" t="inlineStr">
        <is>
          <t>NACE_C1820</t>
        </is>
      </c>
      <c r="C199" s="382" t="inlineStr">
        <is>
          <t>NACE G - 47.3 Retail sale of automotive fuel</t>
        </is>
      </c>
      <c r="D199" s="383">
        <f>_xlfn.CONCAT("NACE ", A199)</f>
        <v/>
      </c>
      <c r="E199" s="380" t="inlineStr">
        <is>
          <t>Solomon Islands</t>
        </is>
      </c>
      <c r="F199" t="inlineStr">
        <is>
          <t>country:SB</t>
        </is>
      </c>
      <c r="G199">
        <f>RIGHT(F199,2)</f>
        <v/>
      </c>
      <c r="K199" t="inlineStr">
        <is>
          <t xml:space="preserve">    0607 Wastes from halogen chemical processes</t>
        </is>
      </c>
    </row>
    <row r="200">
      <c r="A200" s="379" t="inlineStr">
        <is>
          <t>C - 19 Manufacture of coke and refined petroleum products</t>
        </is>
      </c>
      <c r="B200" t="inlineStr">
        <is>
          <t>NACE_C19</t>
        </is>
      </c>
      <c r="C200" s="382" t="inlineStr">
        <is>
          <t>NACE G - 47.4 Retail sale of information and communication equipment</t>
        </is>
      </c>
      <c r="D200" s="379">
        <f>_xlfn.CONCAT("NACE ", A200)</f>
        <v/>
      </c>
      <c r="E200" s="380" t="inlineStr">
        <is>
          <t>Seychelles</t>
        </is>
      </c>
      <c r="F200" t="inlineStr">
        <is>
          <t>country:SC</t>
        </is>
      </c>
      <c r="G200">
        <f>RIGHT(F200,2)</f>
        <v/>
      </c>
      <c r="K200" t="inlineStr">
        <is>
          <t xml:space="preserve">        060701 Hazardous Waste - Waste containing asbestos from electrolysis</t>
        </is>
      </c>
    </row>
    <row r="201">
      <c r="A201" s="382" t="inlineStr">
        <is>
          <t>C - 19.1 Manufacture of coke oven products</t>
        </is>
      </c>
      <c r="B201" t="inlineStr">
        <is>
          <t>NACE_C191</t>
        </is>
      </c>
      <c r="C201" s="382" t="inlineStr">
        <is>
          <t>NACE G - 47.5 Retail sale of other household equipment</t>
        </is>
      </c>
      <c r="D201" s="382">
        <f>_xlfn.CONCAT("NACE ", A201)</f>
        <v/>
      </c>
      <c r="E201" s="380" t="inlineStr">
        <is>
          <t>Sudan</t>
        </is>
      </c>
      <c r="F201" t="inlineStr">
        <is>
          <t>country:SD</t>
        </is>
      </c>
      <c r="G201">
        <f>RIGHT(F201,2)</f>
        <v/>
      </c>
      <c r="K201" t="inlineStr">
        <is>
          <t xml:space="preserve">        060702 Hazardous Waste - Activated carbon from chlorine production</t>
        </is>
      </c>
    </row>
    <row r="202">
      <c r="A202" s="383" t="inlineStr">
        <is>
          <t>C - 19.10 Manufacture of coke oven products</t>
        </is>
      </c>
      <c r="B202" t="inlineStr">
        <is>
          <t>NACE_C1910</t>
        </is>
      </c>
      <c r="C202" s="382" t="inlineStr">
        <is>
          <t>NACE G - 47.6 Retail sale of cultural and recreation goods</t>
        </is>
      </c>
      <c r="D202" s="383">
        <f>_xlfn.CONCAT("NACE ", A202)</f>
        <v/>
      </c>
      <c r="E202" s="380" t="inlineStr">
        <is>
          <t>Sweden</t>
        </is>
      </c>
      <c r="F202" t="inlineStr">
        <is>
          <t>country:SE</t>
        </is>
      </c>
      <c r="G202">
        <f>RIGHT(F202,2)</f>
        <v/>
      </c>
      <c r="K202" t="inlineStr">
        <is>
          <t xml:space="preserve">        060799 Non-Hazardous Waste - Wastes not otherwise specified</t>
        </is>
      </c>
    </row>
    <row r="203">
      <c r="A203" s="382" t="inlineStr">
        <is>
          <t>C - 19.2 Manufacture of refined petroleum products and fossil fuel products</t>
        </is>
      </c>
      <c r="B203" t="inlineStr">
        <is>
          <t>NACE_C192</t>
        </is>
      </c>
      <c r="C203" s="382" t="inlineStr">
        <is>
          <t>NACE G - 47.7 Retail sale of other goods, except motor vehicles and motorcycles</t>
        </is>
      </c>
      <c r="D203" s="382">
        <f>_xlfn.CONCAT("NACE ", A203)</f>
        <v/>
      </c>
      <c r="E203" s="380" t="inlineStr">
        <is>
          <t>Singapore</t>
        </is>
      </c>
      <c r="F203" t="inlineStr">
        <is>
          <t>country:SG</t>
        </is>
      </c>
      <c r="G203">
        <f>RIGHT(F203,2)</f>
        <v/>
      </c>
      <c r="K203" t="inlineStr">
        <is>
          <t xml:space="preserve">    0608 Waste from production of silicon and silicon derivatives</t>
        </is>
      </c>
    </row>
    <row r="204">
      <c r="A204" s="383" t="inlineStr">
        <is>
          <t>C - 19.20 Manufacture of refined petroleum products and fossil fuel products</t>
        </is>
      </c>
      <c r="B204" t="inlineStr">
        <is>
          <t>NACE_C1920</t>
        </is>
      </c>
      <c r="C204" s="382" t="inlineStr">
        <is>
          <t>NACE G - 47.8 Retail sale of motor vehicles, motorcycles and related parts and accessories</t>
        </is>
      </c>
      <c r="D204" s="383">
        <f>_xlfn.CONCAT("NACE ", A204)</f>
        <v/>
      </c>
      <c r="E204" s="380" t="inlineStr">
        <is>
          <t>Saint Helena, Ascension and Tristan da Cunha</t>
        </is>
      </c>
      <c r="F204" t="inlineStr">
        <is>
          <t>country:SH</t>
        </is>
      </c>
      <c r="G204">
        <f>RIGHT(F204,2)</f>
        <v/>
      </c>
      <c r="K204" t="inlineStr">
        <is>
          <t xml:space="preserve">        060801 Non-Hazardous Waste - Waste from production of silicon and silicon derivatives</t>
        </is>
      </c>
    </row>
    <row r="205">
      <c r="A205" s="379" t="inlineStr">
        <is>
          <t>C - 20 Manufacture of chemicals and chemical products</t>
        </is>
      </c>
      <c r="B205" t="inlineStr">
        <is>
          <t>NACE_C20</t>
        </is>
      </c>
      <c r="C205" s="382" t="inlineStr">
        <is>
          <t>NACE G - 47.9 Intermediation service activities for retail sale</t>
        </is>
      </c>
      <c r="D205" s="379">
        <f>_xlfn.CONCAT("NACE ", A205)</f>
        <v/>
      </c>
      <c r="E205" s="380" t="inlineStr">
        <is>
          <t>Slovenia</t>
        </is>
      </c>
      <c r="F205" t="inlineStr">
        <is>
          <t>country:SI</t>
        </is>
      </c>
      <c r="G205">
        <f>RIGHT(F205,2)</f>
        <v/>
      </c>
      <c r="K205" t="inlineStr">
        <is>
          <t xml:space="preserve">    0609 Wastes from phosphorus chemical processes</t>
        </is>
      </c>
    </row>
    <row r="206">
      <c r="A206" s="382" t="inlineStr">
        <is>
          <t>C - 20.1 Manufacture of basic chemicals, fertilisers and nitrogen compounds, plastics and synthetic rubber in primary forms</t>
        </is>
      </c>
      <c r="B206" t="inlineStr">
        <is>
          <t>NACE_C201</t>
        </is>
      </c>
      <c r="C206" s="380" t="inlineStr">
        <is>
          <t>NACE G - WHOLESALE AND RETAIL TRADE</t>
        </is>
      </c>
      <c r="D206" s="382">
        <f>_xlfn.CONCAT("NACE ", A206)</f>
        <v/>
      </c>
      <c r="E206" s="380" t="inlineStr">
        <is>
          <t>Svalbard and Jan Mayen</t>
        </is>
      </c>
      <c r="F206" t="inlineStr">
        <is>
          <t>country:SJ</t>
        </is>
      </c>
      <c r="G206">
        <f>RIGHT(F206,2)</f>
        <v/>
      </c>
      <c r="K206" t="inlineStr">
        <is>
          <t xml:space="preserve">        060901 Non-Hazardous Waste - Phosphogypsum</t>
        </is>
      </c>
    </row>
    <row r="207">
      <c r="A207" s="383" t="inlineStr">
        <is>
          <t>C - 20.11 Manufacture of industrial gases</t>
        </is>
      </c>
      <c r="B207" t="inlineStr">
        <is>
          <t>NACE_C2011</t>
        </is>
      </c>
      <c r="C207" s="379" t="inlineStr">
        <is>
          <t>NACE H - 49 Land transport and transport via pipelines</t>
        </is>
      </c>
      <c r="D207" s="383">
        <f>_xlfn.CONCAT("NACE ", A207)</f>
        <v/>
      </c>
      <c r="E207" s="380" t="inlineStr">
        <is>
          <t>Slovakia</t>
        </is>
      </c>
      <c r="F207" t="inlineStr">
        <is>
          <t>country:SK</t>
        </is>
      </c>
      <c r="G207">
        <f>RIGHT(F207,2)</f>
        <v/>
      </c>
      <c r="K207" t="inlineStr">
        <is>
          <t xml:space="preserve">        060902 Non-Hazardous Waste - Phosphorous slag</t>
        </is>
      </c>
    </row>
    <row r="208">
      <c r="A208" s="383" t="inlineStr">
        <is>
          <t>C - 20.12 Manufacture of dyes and pigments</t>
        </is>
      </c>
      <c r="B208" t="inlineStr">
        <is>
          <t>NACE_C2012</t>
        </is>
      </c>
      <c r="C208" s="382" t="inlineStr">
        <is>
          <t>NACE H - 49.1 Passenger rail transport</t>
        </is>
      </c>
      <c r="D208" s="383">
        <f>_xlfn.CONCAT("NACE ", A208)</f>
        <v/>
      </c>
      <c r="E208" s="380" t="inlineStr">
        <is>
          <t>Sierra Leone</t>
        </is>
      </c>
      <c r="F208" t="inlineStr">
        <is>
          <t>country:SL</t>
        </is>
      </c>
      <c r="G208">
        <f>RIGHT(F208,2)</f>
        <v/>
      </c>
      <c r="K208" t="inlineStr">
        <is>
          <t xml:space="preserve">        060999 Non-Hazardous Waste - Wastes not otherwise specified</t>
        </is>
      </c>
    </row>
    <row r="209">
      <c r="A209" s="383" t="inlineStr">
        <is>
          <t>C - 20.13 Manufacture of other inorganic basic chemicals</t>
        </is>
      </c>
      <c r="B209" t="inlineStr">
        <is>
          <t>NACE_C2013</t>
        </is>
      </c>
      <c r="C209" s="382" t="inlineStr">
        <is>
          <t>NACE H - 49.2 Freight rail transport</t>
        </is>
      </c>
      <c r="D209" s="383">
        <f>_xlfn.CONCAT("NACE ", A209)</f>
        <v/>
      </c>
      <c r="E209" s="380" t="inlineStr">
        <is>
          <t>San Marino</t>
        </is>
      </c>
      <c r="F209" t="inlineStr">
        <is>
          <t>country:SM</t>
        </is>
      </c>
      <c r="G209">
        <f>RIGHT(F209,2)</f>
        <v/>
      </c>
      <c r="K209" t="inlineStr">
        <is>
          <t xml:space="preserve">    0610 Waste from nitrogen chemical processes and fertiliser manufacture</t>
        </is>
      </c>
    </row>
    <row r="210">
      <c r="A210" s="383" t="inlineStr">
        <is>
          <t>C - 20.14 Manufacture of other organic basic chemicals</t>
        </is>
      </c>
      <c r="B210" t="inlineStr">
        <is>
          <t>NACE_C2014</t>
        </is>
      </c>
      <c r="C210" s="382" t="inlineStr">
        <is>
          <t>NACE H - 49.3 Other passenger land transport</t>
        </is>
      </c>
      <c r="D210" s="383">
        <f>_xlfn.CONCAT("NACE ", A210)</f>
        <v/>
      </c>
      <c r="E210" s="380" t="inlineStr">
        <is>
          <t>Senegal</t>
        </is>
      </c>
      <c r="F210" t="inlineStr">
        <is>
          <t>country:SN</t>
        </is>
      </c>
      <c r="G210">
        <f>RIGHT(F210,2)</f>
        <v/>
      </c>
      <c r="K210" t="inlineStr">
        <is>
          <t xml:space="preserve">        061001 Non-Hazardous Waste - Waste from nitrogen chemical processes and fertiliser manufacture</t>
        </is>
      </c>
    </row>
    <row r="211">
      <c r="A211" s="383" t="inlineStr">
        <is>
          <t>C - 20.15 Manufacture of fertilisers and nitrogen compounds</t>
        </is>
      </c>
      <c r="B211" t="inlineStr">
        <is>
          <t>NACE_C2015</t>
        </is>
      </c>
      <c r="C211" s="382" t="inlineStr">
        <is>
          <t>NACE H - 49.4 Freight transport by road and removal services</t>
        </is>
      </c>
      <c r="D211" s="383">
        <f>_xlfn.CONCAT("NACE ", A211)</f>
        <v/>
      </c>
      <c r="E211" s="380" t="inlineStr">
        <is>
          <t>Somalia</t>
        </is>
      </c>
      <c r="F211" t="inlineStr">
        <is>
          <t>country:SO</t>
        </is>
      </c>
      <c r="G211">
        <f>RIGHT(F211,2)</f>
        <v/>
      </c>
      <c r="K211" t="inlineStr">
        <is>
          <t xml:space="preserve">    0611 Waste from the manufacture of inorganic pigments and opacificiers</t>
        </is>
      </c>
    </row>
    <row r="212">
      <c r="A212" s="383" t="inlineStr">
        <is>
          <t>C - 20.16 Manufacture of plastics in primary forms</t>
        </is>
      </c>
      <c r="B212" t="inlineStr">
        <is>
          <t>NACE_C2016</t>
        </is>
      </c>
      <c r="C212" s="382" t="inlineStr">
        <is>
          <t>NACE H - 49.5 Transport via pipeline</t>
        </is>
      </c>
      <c r="D212" s="383">
        <f>_xlfn.CONCAT("NACE ", A212)</f>
        <v/>
      </c>
      <c r="E212" s="380" t="inlineStr">
        <is>
          <t>Suriname</t>
        </is>
      </c>
      <c r="F212" t="inlineStr">
        <is>
          <t>country:SR</t>
        </is>
      </c>
      <c r="G212">
        <f>RIGHT(F212,2)</f>
        <v/>
      </c>
      <c r="K212" t="inlineStr">
        <is>
          <t xml:space="preserve">        061101 Non-Hazardous Waste - Gypsum from titanium dioxide production</t>
        </is>
      </c>
    </row>
    <row r="213">
      <c r="A213" s="383" t="inlineStr">
        <is>
          <t>C - 20.17 Manufacture of synthetic rubber in primary forms</t>
        </is>
      </c>
      <c r="B213" t="inlineStr">
        <is>
          <t>NACE_C2017</t>
        </is>
      </c>
      <c r="C213" s="379" t="inlineStr">
        <is>
          <t>NACE H - 50 Water transport</t>
        </is>
      </c>
      <c r="D213" s="383">
        <f>_xlfn.CONCAT("NACE ", A213)</f>
        <v/>
      </c>
      <c r="E213" s="380" t="inlineStr">
        <is>
          <t>South Sudan</t>
        </is>
      </c>
      <c r="F213" t="inlineStr">
        <is>
          <t>country:SS</t>
        </is>
      </c>
      <c r="G213">
        <f>RIGHT(F213,2)</f>
        <v/>
      </c>
      <c r="K213" t="inlineStr">
        <is>
          <t xml:space="preserve">        061199 Non-Hazardous Waste - Wastes not otherwise specified</t>
        </is>
      </c>
    </row>
    <row r="214">
      <c r="A214" s="382" t="inlineStr">
        <is>
          <t>C - 20.2 Manufacture of pesticides, disinfectants and other agrochemical products</t>
        </is>
      </c>
      <c r="B214" t="inlineStr">
        <is>
          <t>NACE_C202</t>
        </is>
      </c>
      <c r="C214" s="382" t="inlineStr">
        <is>
          <t>NACE H - 50.1 Sea and coastal passenger water transport</t>
        </is>
      </c>
      <c r="D214" s="382">
        <f>_xlfn.CONCAT("NACE ", A214)</f>
        <v/>
      </c>
      <c r="E214" s="380" t="inlineStr">
        <is>
          <t>Sao Tome and Principe</t>
        </is>
      </c>
      <c r="F214" t="inlineStr">
        <is>
          <t>country:ST</t>
        </is>
      </c>
      <c r="G214">
        <f>RIGHT(F214,2)</f>
        <v/>
      </c>
      <c r="K214" t="inlineStr">
        <is>
          <t xml:space="preserve">    0613 Wastes from other inorganic chemical processes</t>
        </is>
      </c>
    </row>
    <row r="215">
      <c r="A215" s="383" t="inlineStr">
        <is>
          <t>C - 20.20 Manufacture of pesticides, disinfectants and other agrochemical products</t>
        </is>
      </c>
      <c r="B215" t="inlineStr">
        <is>
          <t>NACE_C2020</t>
        </is>
      </c>
      <c r="C215" s="382" t="inlineStr">
        <is>
          <t>NACE H - 50.2 Sea and coastal freight water transport</t>
        </is>
      </c>
      <c r="D215" s="383">
        <f>_xlfn.CONCAT("NACE ", A215)</f>
        <v/>
      </c>
      <c r="E215" s="380" t="inlineStr">
        <is>
          <t>El Salvador</t>
        </is>
      </c>
      <c r="F215" t="inlineStr">
        <is>
          <t>country:SV</t>
        </is>
      </c>
      <c r="G215">
        <f>RIGHT(F215,2)</f>
        <v/>
      </c>
      <c r="K215" t="inlineStr">
        <is>
          <t xml:space="preserve">        061301 Hazardous Waste - Inorganic pesticides, biocides and wood preserving agents</t>
        </is>
      </c>
    </row>
    <row r="216">
      <c r="A216" s="382" t="inlineStr">
        <is>
          <t>C - 20.3 Manufacture of paints, varnishes and similar coatings, printing ink and mastics</t>
        </is>
      </c>
      <c r="B216" t="inlineStr">
        <is>
          <t>NACE_C203</t>
        </is>
      </c>
      <c r="C216" s="382" t="inlineStr">
        <is>
          <t>NACE H - 50.3 Inland passenger water transport</t>
        </is>
      </c>
      <c r="D216" s="382">
        <f>_xlfn.CONCAT("NACE ", A216)</f>
        <v/>
      </c>
      <c r="E216" s="380" t="inlineStr">
        <is>
          <t>Sint Maarten (Dutch part)</t>
        </is>
      </c>
      <c r="F216" t="inlineStr">
        <is>
          <t>country:SX</t>
        </is>
      </c>
      <c r="G216">
        <f>RIGHT(F216,2)</f>
        <v/>
      </c>
      <c r="K216" t="inlineStr">
        <is>
          <t xml:space="preserve">        061302 Hazardous Waste - Spent activated carbon (except activated carbon from chlorine production)</t>
        </is>
      </c>
    </row>
    <row r="217">
      <c r="A217" s="383" t="inlineStr">
        <is>
          <t>C - 20.30 Manufacture of paints, varnishes and similar coatings, printing ink and mastics</t>
        </is>
      </c>
      <c r="B217" t="inlineStr">
        <is>
          <t>NACE_C2030</t>
        </is>
      </c>
      <c r="C217" s="382" t="inlineStr">
        <is>
          <t>NACE H - 50.4 Inland freight water transport</t>
        </is>
      </c>
      <c r="D217" s="383">
        <f>_xlfn.CONCAT("NACE ", A217)</f>
        <v/>
      </c>
      <c r="E217" s="380" t="inlineStr">
        <is>
          <t>Syrian Arab Republic</t>
        </is>
      </c>
      <c r="F217" t="inlineStr">
        <is>
          <t>country:SY</t>
        </is>
      </c>
      <c r="G217">
        <f>RIGHT(F217,2)</f>
        <v/>
      </c>
      <c r="K217" t="inlineStr">
        <is>
          <t xml:space="preserve">        061303 Non-Hazardous Waste - Carbon black</t>
        </is>
      </c>
    </row>
    <row r="218">
      <c r="A218" s="382" t="inlineStr">
        <is>
          <t>C - 20.4 Manufacture of washing, cleaning and polishing preparations</t>
        </is>
      </c>
      <c r="B218" t="inlineStr">
        <is>
          <t>NACE_C204</t>
        </is>
      </c>
      <c r="C218" s="379" t="inlineStr">
        <is>
          <t>NACE H - 51 Air transport</t>
        </is>
      </c>
      <c r="D218" s="382">
        <f>_xlfn.CONCAT("NACE ", A218)</f>
        <v/>
      </c>
      <c r="E218" s="380" t="inlineStr">
        <is>
          <t>Eswatini</t>
        </is>
      </c>
      <c r="F218" t="inlineStr">
        <is>
          <t>country:SZ</t>
        </is>
      </c>
      <c r="G218">
        <f>RIGHT(F218,2)</f>
        <v/>
      </c>
      <c r="K218" t="inlineStr">
        <is>
          <t xml:space="preserve">        061304 Hazardous Waste - Waste from asbestos processing</t>
        </is>
      </c>
    </row>
    <row r="219">
      <c r="A219" s="383" t="inlineStr">
        <is>
          <t>C - 20.41 Manufacture of soap and detergents, cleaning and polishing preparations</t>
        </is>
      </c>
      <c r="B219" t="inlineStr">
        <is>
          <t>NACE_C2041</t>
        </is>
      </c>
      <c r="C219" s="382" t="inlineStr">
        <is>
          <t>NACE H - 51.1 Passenger air transport</t>
        </is>
      </c>
      <c r="D219" s="383">
        <f>_xlfn.CONCAT("NACE ", A219)</f>
        <v/>
      </c>
      <c r="E219" s="380" t="inlineStr">
        <is>
          <t>Turks and Caicos Islands</t>
        </is>
      </c>
      <c r="F219" t="inlineStr">
        <is>
          <t>country:TC</t>
        </is>
      </c>
      <c r="G219">
        <f>RIGHT(F219,2)</f>
        <v/>
      </c>
      <c r="K219" t="inlineStr">
        <is>
          <t xml:space="preserve">        061399 Non-Hazardous Waste - Wastes not otherwise specified</t>
        </is>
      </c>
    </row>
    <row r="220">
      <c r="A220" s="383" t="inlineStr">
        <is>
          <t>C - 20.42 Manufacture of perfume and toilet preparations</t>
        </is>
      </c>
      <c r="B220" t="inlineStr">
        <is>
          <t>NACE_C2042</t>
        </is>
      </c>
      <c r="C220" s="382" t="inlineStr">
        <is>
          <t>NACE H - 51.2 Freight air transport and space transport</t>
        </is>
      </c>
      <c r="D220" s="383">
        <f>_xlfn.CONCAT("NACE ", A220)</f>
        <v/>
      </c>
      <c r="E220" s="380" t="inlineStr">
        <is>
          <t>Chad</t>
        </is>
      </c>
      <c r="F220" t="inlineStr">
        <is>
          <t>country:TD</t>
        </is>
      </c>
      <c r="G220">
        <f>RIGHT(F220,2)</f>
        <v/>
      </c>
      <c r="K220" t="inlineStr">
        <is>
          <t>07 WASTES FROM ORGANIC CHEMICAL PROCESSES</t>
        </is>
      </c>
    </row>
    <row r="221">
      <c r="A221" s="382" t="inlineStr">
        <is>
          <t>C - 20.5 Manufacture of other chemical products</t>
        </is>
      </c>
      <c r="B221" t="inlineStr">
        <is>
          <t>NACE_C205</t>
        </is>
      </c>
      <c r="C221" s="379" t="inlineStr">
        <is>
          <t>NACE H - 52 Warehousing, storage and support activities for transportation</t>
        </is>
      </c>
      <c r="D221" s="382">
        <f>_xlfn.CONCAT("NACE ", A221)</f>
        <v/>
      </c>
      <c r="E221" s="380" t="inlineStr">
        <is>
          <t>French Southern Territories</t>
        </is>
      </c>
      <c r="F221" t="inlineStr">
        <is>
          <t>country:TF</t>
        </is>
      </c>
      <c r="G221">
        <f>RIGHT(F221,2)</f>
        <v/>
      </c>
      <c r="K221" t="inlineStr">
        <is>
          <t xml:space="preserve">    0701 Wastes from the manufacture, formulation, supply and use (MFSU) of basic organic chemicals</t>
        </is>
      </c>
    </row>
    <row r="222">
      <c r="A222" s="383" t="inlineStr">
        <is>
          <t>C - 20.51 Manufacture of liquid biofuels</t>
        </is>
      </c>
      <c r="B222" t="inlineStr">
        <is>
          <t>NACE_C2051</t>
        </is>
      </c>
      <c r="C222" s="382" t="inlineStr">
        <is>
          <t>NACE H - 52.1 Warehousing and storage</t>
        </is>
      </c>
      <c r="D222" s="383">
        <f>_xlfn.CONCAT("NACE ", A222)</f>
        <v/>
      </c>
      <c r="E222" s="380" t="inlineStr">
        <is>
          <t>Togo</t>
        </is>
      </c>
      <c r="F222" t="inlineStr">
        <is>
          <t>country:TG</t>
        </is>
      </c>
      <c r="G222">
        <f>RIGHT(F222,2)</f>
        <v/>
      </c>
      <c r="K222" t="inlineStr">
        <is>
          <t xml:space="preserve">        070101 Hazardous Waste - Aqueous washing liquids and mother liquors</t>
        </is>
      </c>
    </row>
    <row r="223">
      <c r="A223" s="383" t="inlineStr">
        <is>
          <t>C - 20.59 Manufacture of other chemical products n.e.c.</t>
        </is>
      </c>
      <c r="B223" t="inlineStr">
        <is>
          <t>NACE_C2059</t>
        </is>
      </c>
      <c r="C223" s="382" t="inlineStr">
        <is>
          <t>NACE H - 52.2 Support activities for transportation</t>
        </is>
      </c>
      <c r="D223" s="383">
        <f>_xlfn.CONCAT("NACE ", A223)</f>
        <v/>
      </c>
      <c r="E223" s="380" t="inlineStr">
        <is>
          <t>Thailand</t>
        </is>
      </c>
      <c r="F223" t="inlineStr">
        <is>
          <t>country:TH</t>
        </is>
      </c>
      <c r="G223">
        <f>RIGHT(F223,2)</f>
        <v/>
      </c>
      <c r="K223" t="inlineStr">
        <is>
          <t xml:space="preserve">        070103 Hazardous Waste - Organic halogenated solvents, washing liquids and mother liquors</t>
        </is>
      </c>
    </row>
    <row r="224">
      <c r="A224" s="382" t="inlineStr">
        <is>
          <t>C - 20.6 Manufacture of man-made fibres</t>
        </is>
      </c>
      <c r="B224" t="inlineStr">
        <is>
          <t>NACE_C206</t>
        </is>
      </c>
      <c r="C224" s="382" t="inlineStr">
        <is>
          <t>NACE H - 52.3 Intermediation service activities for transportation</t>
        </is>
      </c>
      <c r="D224" s="382">
        <f>_xlfn.CONCAT("NACE ", A224)</f>
        <v/>
      </c>
      <c r="E224" s="380" t="inlineStr">
        <is>
          <t>Tajikistan</t>
        </is>
      </c>
      <c r="F224" t="inlineStr">
        <is>
          <t>country:TJ</t>
        </is>
      </c>
      <c r="G224">
        <f>RIGHT(F224,2)</f>
        <v/>
      </c>
      <c r="K224" t="inlineStr">
        <is>
          <t xml:space="preserve">        070104 Hazardous Waste - Other organic solvents, washing liquids and mother liquors</t>
        </is>
      </c>
    </row>
    <row r="225">
      <c r="A225" s="383" t="inlineStr">
        <is>
          <t>C - 20.60 Manufacture of man-made fibres</t>
        </is>
      </c>
      <c r="B225" t="inlineStr">
        <is>
          <t>NACE_C2060</t>
        </is>
      </c>
      <c r="C225" s="379" t="inlineStr">
        <is>
          <t>NACE H - 53 Postal and courier activities</t>
        </is>
      </c>
      <c r="D225" s="383">
        <f>_xlfn.CONCAT("NACE ", A225)</f>
        <v/>
      </c>
      <c r="E225" s="380" t="inlineStr">
        <is>
          <t>Tokelau</t>
        </is>
      </c>
      <c r="F225" t="inlineStr">
        <is>
          <t>country:TK</t>
        </is>
      </c>
      <c r="G225">
        <f>RIGHT(F225,2)</f>
        <v/>
      </c>
      <c r="K225" t="inlineStr">
        <is>
          <t xml:space="preserve">        070107 Hazardous Waste - Halogenated still bottoms and reaction residues</t>
        </is>
      </c>
    </row>
    <row r="226">
      <c r="A226" s="379" t="inlineStr">
        <is>
          <t>C - 21 Manufacture of basic pharmaceutical products and pharmaceutical preparations</t>
        </is>
      </c>
      <c r="B226" t="inlineStr">
        <is>
          <t>NACE_C21</t>
        </is>
      </c>
      <c r="C226" s="382" t="inlineStr">
        <is>
          <t>NACE H - 53.1 Postal activities under universal service obligation</t>
        </is>
      </c>
      <c r="D226" s="379">
        <f>_xlfn.CONCAT("NACE ", A226)</f>
        <v/>
      </c>
      <c r="E226" s="380" t="inlineStr">
        <is>
          <t>Timor-Leste</t>
        </is>
      </c>
      <c r="F226" t="inlineStr">
        <is>
          <t>country:TL</t>
        </is>
      </c>
      <c r="G226">
        <f>RIGHT(F226,2)</f>
        <v/>
      </c>
      <c r="K226" t="inlineStr">
        <is>
          <t xml:space="preserve">        070108 Hazardous Waste - Other still bottoms and reaction residues</t>
        </is>
      </c>
    </row>
    <row r="227">
      <c r="A227" s="382" t="inlineStr">
        <is>
          <t>C - 21.1 Manufacture of basic pharmaceutical products</t>
        </is>
      </c>
      <c r="B227" t="inlineStr">
        <is>
          <t>NACE_C211</t>
        </is>
      </c>
      <c r="C227" s="382" t="inlineStr">
        <is>
          <t>NACE H - 53.2 Other postal and courier activities</t>
        </is>
      </c>
      <c r="D227" s="382">
        <f>_xlfn.CONCAT("NACE ", A227)</f>
        <v/>
      </c>
      <c r="E227" s="380" t="inlineStr">
        <is>
          <t>Turkmenistan</t>
        </is>
      </c>
      <c r="F227" t="inlineStr">
        <is>
          <t>country:TM</t>
        </is>
      </c>
      <c r="G227">
        <f>RIGHT(F227,2)</f>
        <v/>
      </c>
      <c r="K227" t="inlineStr">
        <is>
          <t xml:space="preserve">        070109 Hazardous Waste - Halogenated filter cakes, spent absorbents</t>
        </is>
      </c>
    </row>
    <row r="228">
      <c r="A228" s="383" t="inlineStr">
        <is>
          <t>C - 21.10 Manufacture of basic pharmaceutical products</t>
        </is>
      </c>
      <c r="B228" t="inlineStr">
        <is>
          <t>NACE_C2110</t>
        </is>
      </c>
      <c r="C228" s="382" t="inlineStr">
        <is>
          <t>NACE H - 53.3 Intermediation service activities for postal and courier activities</t>
        </is>
      </c>
      <c r="D228" s="383">
        <f>_xlfn.CONCAT("NACE ", A228)</f>
        <v/>
      </c>
      <c r="E228" s="380" t="inlineStr">
        <is>
          <t>Tunisia</t>
        </is>
      </c>
      <c r="F228" t="inlineStr">
        <is>
          <t>country:TN</t>
        </is>
      </c>
      <c r="G228">
        <f>RIGHT(F228,2)</f>
        <v/>
      </c>
      <c r="K228" t="inlineStr">
        <is>
          <t xml:space="preserve">        070110 Hazardous Waste - Other filter cakes, spent absorbents</t>
        </is>
      </c>
    </row>
    <row r="229">
      <c r="A229" s="382" t="inlineStr">
        <is>
          <t>C - 21.2 Manufacture of pharmaceutical preparations</t>
        </is>
      </c>
      <c r="B229" t="inlineStr">
        <is>
          <t>NACE_C212</t>
        </is>
      </c>
      <c r="C229" s="380" t="inlineStr">
        <is>
          <t>NACE H - TRANSPORTATION AND STORAGE</t>
        </is>
      </c>
      <c r="D229" s="382">
        <f>_xlfn.CONCAT("NACE ", A229)</f>
        <v/>
      </c>
      <c r="E229" s="380" t="inlineStr">
        <is>
          <t>Tonga</t>
        </is>
      </c>
      <c r="F229" t="inlineStr">
        <is>
          <t>country:TO</t>
        </is>
      </c>
      <c r="G229">
        <f>RIGHT(F229,2)</f>
        <v/>
      </c>
      <c r="K229" t="inlineStr">
        <is>
          <t xml:space="preserve">        070111 Hazardous Waste - Sludges from on-site effluent treatment containing dangerous substances</t>
        </is>
      </c>
    </row>
    <row r="230">
      <c r="A230" s="383" t="inlineStr">
        <is>
          <t>C - 21.20 Manufacture of pharmaceutical preparations</t>
        </is>
      </c>
      <c r="B230" t="inlineStr">
        <is>
          <t>NACE_C2120</t>
        </is>
      </c>
      <c r="C230" s="379" t="inlineStr">
        <is>
          <t>NACE I - 55 Accommodation</t>
        </is>
      </c>
      <c r="D230" s="383">
        <f>_xlfn.CONCAT("NACE ", A230)</f>
        <v/>
      </c>
      <c r="E230" s="380" t="inlineStr">
        <is>
          <t>East Timor (before 2002-05-20)</t>
        </is>
      </c>
      <c r="F230" t="inlineStr">
        <is>
          <t>country:TP</t>
        </is>
      </c>
      <c r="G230">
        <f>RIGHT(F230,2)</f>
        <v/>
      </c>
      <c r="K230" t="inlineStr">
        <is>
          <t xml:space="preserve">        070112 Non-Hazardous Waste - Other sludges from on-site effluent treatment</t>
        </is>
      </c>
    </row>
    <row r="231">
      <c r="A231" s="379" t="inlineStr">
        <is>
          <t>C - 22 Manufacture of rubber and plastic products</t>
        </is>
      </c>
      <c r="B231" t="inlineStr">
        <is>
          <t>NACE_C22</t>
        </is>
      </c>
      <c r="C231" s="382" t="inlineStr">
        <is>
          <t>NACE I - 55.1 Hotels and similar accommodation</t>
        </is>
      </c>
      <c r="D231" s="379">
        <f>_xlfn.CONCAT("NACE ", A231)</f>
        <v/>
      </c>
      <c r="E231" s="380" t="inlineStr">
        <is>
          <t>Türkiye</t>
        </is>
      </c>
      <c r="F231" t="inlineStr">
        <is>
          <t>country:TR</t>
        </is>
      </c>
      <c r="G231">
        <f>RIGHT(F231,2)</f>
        <v/>
      </c>
      <c r="K231" t="inlineStr">
        <is>
          <t xml:space="preserve">        070199 Non-Hazardous Waste - Wastes not otherwise specified</t>
        </is>
      </c>
    </row>
    <row r="232">
      <c r="A232" s="382" t="inlineStr">
        <is>
          <t>C - 22.1 Manufacture of rubber products</t>
        </is>
      </c>
      <c r="B232" t="inlineStr">
        <is>
          <t>NACE_C221</t>
        </is>
      </c>
      <c r="C232" s="382" t="inlineStr">
        <is>
          <t>NACE I - 55.2 Holiday and other short-stay accommodation</t>
        </is>
      </c>
      <c r="D232" s="382">
        <f>_xlfn.CONCAT("NACE ", A232)</f>
        <v/>
      </c>
      <c r="E232" s="380" t="inlineStr">
        <is>
          <t>Trinidad and Tobago</t>
        </is>
      </c>
      <c r="F232" t="inlineStr">
        <is>
          <t>country:TT</t>
        </is>
      </c>
      <c r="G232">
        <f>RIGHT(F232,2)</f>
        <v/>
      </c>
      <c r="K232" t="inlineStr">
        <is>
          <t xml:space="preserve">    0702 Wastes from the MFSU of plastics, synthetic rubber and man-made fibres</t>
        </is>
      </c>
    </row>
    <row r="233">
      <c r="A233" s="383" t="inlineStr">
        <is>
          <t>C - 22.11 Manufacture, retreading and rebuilding of rubber tyres and manufacture of tubes</t>
        </is>
      </c>
      <c r="B233" t="inlineStr">
        <is>
          <t>NACE_C2211</t>
        </is>
      </c>
      <c r="C233" s="382" t="inlineStr">
        <is>
          <t>NACE I - 55.3 Camping grounds and recreational vehicle parks</t>
        </is>
      </c>
      <c r="D233" s="383">
        <f>_xlfn.CONCAT("NACE ", A233)</f>
        <v/>
      </c>
      <c r="E233" s="380" t="inlineStr">
        <is>
          <t>Tuvalu</t>
        </is>
      </c>
      <c r="F233" t="inlineStr">
        <is>
          <t>country:TV</t>
        </is>
      </c>
      <c r="G233">
        <f>RIGHT(F233,2)</f>
        <v/>
      </c>
      <c r="K233" t="inlineStr">
        <is>
          <t xml:space="preserve">        070201 Hazardous Waste - Aqueous washing liquids and mother liquors</t>
        </is>
      </c>
    </row>
    <row r="234">
      <c r="A234" s="383" t="inlineStr">
        <is>
          <t>C - 22.12 Manufacture of other rubber products</t>
        </is>
      </c>
      <c r="B234" t="inlineStr">
        <is>
          <t>NACE_C2212</t>
        </is>
      </c>
      <c r="C234" s="382" t="inlineStr">
        <is>
          <t>NACE I - 55.4 Intermediation service activities for accommodation</t>
        </is>
      </c>
      <c r="D234" s="383">
        <f>_xlfn.CONCAT("NACE ", A234)</f>
        <v/>
      </c>
      <c r="E234" s="380" t="inlineStr">
        <is>
          <t>Taiwan (Province of China)</t>
        </is>
      </c>
      <c r="F234" t="inlineStr">
        <is>
          <t>country:TW</t>
        </is>
      </c>
      <c r="G234">
        <f>RIGHT(F234,2)</f>
        <v/>
      </c>
      <c r="K234" t="inlineStr">
        <is>
          <t xml:space="preserve">        070203 Hazardous Waste - Organic halogenated solvents, washing liquids and mother liquors</t>
        </is>
      </c>
    </row>
    <row r="235">
      <c r="A235" s="382" t="inlineStr">
        <is>
          <t>C - 22.2 Manufacture of plastic products</t>
        </is>
      </c>
      <c r="B235" t="inlineStr">
        <is>
          <t>NACE_C222</t>
        </is>
      </c>
      <c r="C235" s="382" t="inlineStr">
        <is>
          <t>NACE I - 55.9 Other accommodation</t>
        </is>
      </c>
      <c r="D235" s="382">
        <f>_xlfn.CONCAT("NACE ", A235)</f>
        <v/>
      </c>
      <c r="E235" s="380" t="inlineStr">
        <is>
          <t>Tanzania, the United Republic of</t>
        </is>
      </c>
      <c r="F235" t="inlineStr">
        <is>
          <t>country:TZ</t>
        </is>
      </c>
      <c r="G235">
        <f>RIGHT(F235,2)</f>
        <v/>
      </c>
      <c r="K235" t="inlineStr">
        <is>
          <t xml:space="preserve">        070204 Hazardous Waste - Other organic solvents, washing liquids and mother liquors</t>
        </is>
      </c>
    </row>
    <row r="236">
      <c r="A236" s="383" t="inlineStr">
        <is>
          <t>C - 22.21 Manufacture of plastic plates, sheets, tubes and profiles</t>
        </is>
      </c>
      <c r="B236" t="inlineStr">
        <is>
          <t>NACE_C2221</t>
        </is>
      </c>
      <c r="C236" s="379" t="inlineStr">
        <is>
          <t>NACE I - 56 Food and beverage service activities</t>
        </is>
      </c>
      <c r="D236" s="383">
        <f>_xlfn.CONCAT("NACE ", A236)</f>
        <v/>
      </c>
      <c r="E236" s="380" t="inlineStr">
        <is>
          <t>Ukraine</t>
        </is>
      </c>
      <c r="F236" t="inlineStr">
        <is>
          <t>country:UA</t>
        </is>
      </c>
      <c r="G236">
        <f>RIGHT(F236,2)</f>
        <v/>
      </c>
      <c r="K236" t="inlineStr">
        <is>
          <t xml:space="preserve">        070207 Hazardous Waste - Halogenated still bottoms and reaction residues</t>
        </is>
      </c>
    </row>
    <row r="237">
      <c r="A237" s="383" t="inlineStr">
        <is>
          <t>C - 22.22 Manufacture of plastic packing goods</t>
        </is>
      </c>
      <c r="B237" t="inlineStr">
        <is>
          <t>NACE_C2222</t>
        </is>
      </c>
      <c r="C237" s="382" t="inlineStr">
        <is>
          <t>NACE I - 56.1 Restaurants and mobile food service activities</t>
        </is>
      </c>
      <c r="D237" s="383">
        <f>_xlfn.CONCAT("NACE ", A237)</f>
        <v/>
      </c>
      <c r="E237" s="380" t="inlineStr">
        <is>
          <t>Uganda</t>
        </is>
      </c>
      <c r="F237" t="inlineStr">
        <is>
          <t>country:UG</t>
        </is>
      </c>
      <c r="G237">
        <f>RIGHT(F237,2)</f>
        <v/>
      </c>
      <c r="K237" t="inlineStr">
        <is>
          <t xml:space="preserve">        070208 Hazardous Waste - Other still bottoms and reaction residues</t>
        </is>
      </c>
    </row>
    <row r="238">
      <c r="A238" s="383" t="inlineStr">
        <is>
          <t>C - 22.23 Manufacture of doors and windows of plastic</t>
        </is>
      </c>
      <c r="B238" t="inlineStr">
        <is>
          <t>NACE_C2223</t>
        </is>
      </c>
      <c r="C238" s="382" t="inlineStr">
        <is>
          <t>NACE I - 56.2 Event catering, contract catering service activities and other food service activities</t>
        </is>
      </c>
      <c r="D238" s="383">
        <f>_xlfn.CONCAT("NACE ", A238)</f>
        <v/>
      </c>
      <c r="E238" s="380" t="inlineStr">
        <is>
          <t>United States Minor Outlying Islands</t>
        </is>
      </c>
      <c r="F238" t="inlineStr">
        <is>
          <t>country:UM</t>
        </is>
      </c>
      <c r="G238">
        <f>RIGHT(F238,2)</f>
        <v/>
      </c>
      <c r="K238" t="inlineStr">
        <is>
          <t xml:space="preserve">        070209 Hazardous Waste - Halogenated filter cakes, spent absorbents</t>
        </is>
      </c>
    </row>
    <row r="239">
      <c r="A239" s="383" t="inlineStr">
        <is>
          <t>C - 22.24 Manufacture of builders’ ware of plastic</t>
        </is>
      </c>
      <c r="B239" t="inlineStr">
        <is>
          <t>NACE_C2224</t>
        </is>
      </c>
      <c r="C239" s="383" t="inlineStr">
        <is>
          <t>NACE I - 56.21 Event catering activities</t>
        </is>
      </c>
      <c r="D239" s="383">
        <f>_xlfn.CONCAT("NACE ", A239)</f>
        <v/>
      </c>
      <c r="E239" s="380" t="inlineStr">
        <is>
          <t>United States of America</t>
        </is>
      </c>
      <c r="F239" t="inlineStr">
        <is>
          <t>country:US</t>
        </is>
      </c>
      <c r="G239">
        <f>RIGHT(F239,2)</f>
        <v/>
      </c>
      <c r="K239" t="inlineStr">
        <is>
          <t xml:space="preserve">        070210 Hazardous Waste - Other filter cakes, spent absorbents</t>
        </is>
      </c>
    </row>
    <row r="240">
      <c r="A240" s="383" t="inlineStr">
        <is>
          <t>C - 22.25 Processing and finishing of plastic products</t>
        </is>
      </c>
      <c r="B240" t="inlineStr">
        <is>
          <t>NACE_C2225</t>
        </is>
      </c>
      <c r="C240" s="382" t="inlineStr">
        <is>
          <t>NACE I - 56.3 Beverage serving activities</t>
        </is>
      </c>
      <c r="D240" s="383">
        <f>_xlfn.CONCAT("NACE ", A240)</f>
        <v/>
      </c>
      <c r="E240" s="380" t="inlineStr">
        <is>
          <t>Uruguay</t>
        </is>
      </c>
      <c r="F240" t="inlineStr">
        <is>
          <t>country:UY</t>
        </is>
      </c>
      <c r="G240">
        <f>RIGHT(F240,2)</f>
        <v/>
      </c>
      <c r="K240" t="inlineStr">
        <is>
          <t xml:space="preserve">        070211 Hazardous Waste - Sludges from on-site effluent treatment containing dangerous substances</t>
        </is>
      </c>
    </row>
    <row r="241">
      <c r="A241" s="383" t="inlineStr">
        <is>
          <t>C - 22.26 Manufacture of other plastic products</t>
        </is>
      </c>
      <c r="B241" t="inlineStr">
        <is>
          <t>NACE_C2226</t>
        </is>
      </c>
      <c r="C241" s="382" t="inlineStr">
        <is>
          <t>NACE I - 56.4 Intermediation service activities for food and beverage services activities</t>
        </is>
      </c>
      <c r="D241" s="383">
        <f>_xlfn.CONCAT("NACE ", A241)</f>
        <v/>
      </c>
      <c r="E241" s="380" t="inlineStr">
        <is>
          <t>Uzbekistan</t>
        </is>
      </c>
      <c r="F241" t="inlineStr">
        <is>
          <t>country:UZ</t>
        </is>
      </c>
      <c r="G241">
        <f>RIGHT(F241,2)</f>
        <v/>
      </c>
      <c r="K241" t="inlineStr">
        <is>
          <t xml:space="preserve">        070212 Non-Hazardous Waste - Other sludges from on-site effluent treatment</t>
        </is>
      </c>
    </row>
    <row r="242">
      <c r="A242" s="379" t="inlineStr">
        <is>
          <t>C - 23 Manufacture of other non-metallic mineral products</t>
        </is>
      </c>
      <c r="B242" t="inlineStr">
        <is>
          <t>NACE_C23</t>
        </is>
      </c>
      <c r="C242" s="380" t="inlineStr">
        <is>
          <t>NACE I - ACCOMMODATION AND FOOD SERVICE ACTIVITIES</t>
        </is>
      </c>
      <c r="D242" s="379">
        <f>_xlfn.CONCAT("NACE ", A242)</f>
        <v/>
      </c>
      <c r="E242" s="380" t="inlineStr">
        <is>
          <t>Holy See</t>
        </is>
      </c>
      <c r="F242" t="inlineStr">
        <is>
          <t>country:VA</t>
        </is>
      </c>
      <c r="G242">
        <f>RIGHT(F242,2)</f>
        <v/>
      </c>
      <c r="K242" t="inlineStr">
        <is>
          <t xml:space="preserve">        070213 Non-Hazardous Waste - Waste plastic</t>
        </is>
      </c>
    </row>
    <row r="243">
      <c r="A243" s="382" t="inlineStr">
        <is>
          <t>C - 23.1 Manufacture of glass and glass products</t>
        </is>
      </c>
      <c r="B243" t="inlineStr">
        <is>
          <t>NACE_C231</t>
        </is>
      </c>
      <c r="C243" s="379" t="inlineStr">
        <is>
          <t>NACE J - 58 Publishing activities</t>
        </is>
      </c>
      <c r="D243" s="382">
        <f>_xlfn.CONCAT("NACE ", A243)</f>
        <v/>
      </c>
      <c r="E243" s="380" t="inlineStr">
        <is>
          <t>Saint Vincent and the Grenadines</t>
        </is>
      </c>
      <c r="F243" t="inlineStr">
        <is>
          <t>country:VC</t>
        </is>
      </c>
      <c r="G243">
        <f>RIGHT(F243,2)</f>
        <v/>
      </c>
      <c r="K243" t="inlineStr">
        <is>
          <t xml:space="preserve">        070299 Non-Hazardous Waste - Wastes not otherwise specified</t>
        </is>
      </c>
    </row>
    <row r="244">
      <c r="A244" s="383" t="inlineStr">
        <is>
          <t>C - 23.11 Manufacture of flat glass</t>
        </is>
      </c>
      <c r="B244" t="inlineStr">
        <is>
          <t>NACE_C2311</t>
        </is>
      </c>
      <c r="C244" s="382" t="inlineStr">
        <is>
          <t>NACE J - 58.1 Publishing of books, newspapers and other publishing activities, except software publishing</t>
        </is>
      </c>
      <c r="D244" s="383">
        <f>_xlfn.CONCAT("NACE ", A244)</f>
        <v/>
      </c>
      <c r="E244" s="380" t="inlineStr">
        <is>
          <t>Venezuela (Bolivarian Republic of)</t>
        </is>
      </c>
      <c r="F244" t="inlineStr">
        <is>
          <t>country:VE</t>
        </is>
      </c>
      <c r="G244">
        <f>RIGHT(F244,2)</f>
        <v/>
      </c>
      <c r="K244" t="inlineStr">
        <is>
          <t xml:space="preserve">    0703 Wastes from the MFSU of organic dyes and pigments (except waste from the manufacture of inorganic pigments and opacificiers)</t>
        </is>
      </c>
    </row>
    <row r="245">
      <c r="A245" s="383" t="inlineStr">
        <is>
          <t>C - 23.12 Shaping and processing of flat glass</t>
        </is>
      </c>
      <c r="B245" t="inlineStr">
        <is>
          <t>NACE_C2312</t>
        </is>
      </c>
      <c r="C245" s="382" t="inlineStr">
        <is>
          <t>NACE J - 58.2 Software publishing</t>
        </is>
      </c>
      <c r="D245" s="383">
        <f>_xlfn.CONCAT("NACE ", A245)</f>
        <v/>
      </c>
      <c r="E245" s="380" t="inlineStr">
        <is>
          <t>Virgin Islands (British)</t>
        </is>
      </c>
      <c r="F245" t="inlineStr">
        <is>
          <t>country:VG</t>
        </is>
      </c>
      <c r="G245">
        <f>RIGHT(F245,2)</f>
        <v/>
      </c>
      <c r="K245" t="inlineStr">
        <is>
          <t xml:space="preserve">        070301 Hazardous Waste - Aqueous washing liquids and mother liquors</t>
        </is>
      </c>
    </row>
    <row r="246">
      <c r="A246" s="383" t="inlineStr">
        <is>
          <t>C - 23.13 Manufacture of hollow glass</t>
        </is>
      </c>
      <c r="B246" t="inlineStr">
        <is>
          <t>NACE_C2313</t>
        </is>
      </c>
      <c r="C246" s="379" t="inlineStr">
        <is>
          <t>NACE J - 59 Motion picture, video and television programme production, sound recording and music publishing activities</t>
        </is>
      </c>
      <c r="D246" s="383">
        <f>_xlfn.CONCAT("NACE ", A246)</f>
        <v/>
      </c>
      <c r="E246" s="380" t="inlineStr">
        <is>
          <t>Virgin Islands (U.S.)</t>
        </is>
      </c>
      <c r="F246" t="inlineStr">
        <is>
          <t>country:VI</t>
        </is>
      </c>
      <c r="G246">
        <f>RIGHT(F246,2)</f>
        <v/>
      </c>
      <c r="K246" t="inlineStr">
        <is>
          <t xml:space="preserve">        070303 Hazardous Waste - Organic halogenated solvents, washing liquids and mother liquors</t>
        </is>
      </c>
    </row>
    <row r="247">
      <c r="A247" s="383" t="inlineStr">
        <is>
          <t>C - 23.14 Manufacture of glass fibres</t>
        </is>
      </c>
      <c r="B247" t="inlineStr">
        <is>
          <t>NACE_C2314</t>
        </is>
      </c>
      <c r="C247" s="382" t="inlineStr">
        <is>
          <t>NACE J - 59.1 Motion picture, video and television programme activities</t>
        </is>
      </c>
      <c r="D247" s="383">
        <f>_xlfn.CONCAT("NACE ", A247)</f>
        <v/>
      </c>
      <c r="E247" s="380" t="inlineStr">
        <is>
          <t>Viet Nam</t>
        </is>
      </c>
      <c r="F247" t="inlineStr">
        <is>
          <t>country:VN</t>
        </is>
      </c>
      <c r="G247">
        <f>RIGHT(F247,2)</f>
        <v/>
      </c>
      <c r="K247" t="inlineStr">
        <is>
          <t xml:space="preserve">        070304 Hazardous Waste - Other organic solvents, washing liquids and mother liquors</t>
        </is>
      </c>
    </row>
    <row r="248">
      <c r="A248" s="383" t="inlineStr">
        <is>
          <t>C - 23.15 Manufacture and processing of other glass, including technical glassware</t>
        </is>
      </c>
      <c r="B248" t="inlineStr">
        <is>
          <t>NACE_C2315</t>
        </is>
      </c>
      <c r="C248" s="382" t="inlineStr">
        <is>
          <t>NACE J - 59.2 Sound recording and music publishing activities</t>
        </is>
      </c>
      <c r="D248" s="383">
        <f>_xlfn.CONCAT("NACE ", A248)</f>
        <v/>
      </c>
      <c r="E248" s="380" t="inlineStr">
        <is>
          <t>Vanuatu</t>
        </is>
      </c>
      <c r="F248" t="inlineStr">
        <is>
          <t>country:VU</t>
        </is>
      </c>
      <c r="G248">
        <f>RIGHT(F248,2)</f>
        <v/>
      </c>
      <c r="K248" t="inlineStr">
        <is>
          <t xml:space="preserve">        070307 Hazardous Waste - Halogenated still bottoms and reaction residues</t>
        </is>
      </c>
    </row>
    <row r="249">
      <c r="A249" s="382" t="inlineStr">
        <is>
          <t>C - 23.2 Manufacture of refractory products</t>
        </is>
      </c>
      <c r="B249" t="inlineStr">
        <is>
          <t>NACE_C232</t>
        </is>
      </c>
      <c r="C249" s="379" t="inlineStr">
        <is>
          <t>NACE J - 60 Programming, broadcasting, news agency and other content distribution activities</t>
        </is>
      </c>
      <c r="D249" s="382">
        <f>_xlfn.CONCAT("NACE ", A249)</f>
        <v/>
      </c>
      <c r="E249" s="380" t="inlineStr">
        <is>
          <t>Wallis and Futuna</t>
        </is>
      </c>
      <c r="F249" t="inlineStr">
        <is>
          <t>country:WF</t>
        </is>
      </c>
      <c r="G249">
        <f>RIGHT(F249,2)</f>
        <v/>
      </c>
      <c r="K249" t="inlineStr">
        <is>
          <t xml:space="preserve">        070308 Hazardous Waste - Other still bottoms and reaction residues</t>
        </is>
      </c>
    </row>
    <row r="250">
      <c r="A250" s="383" t="inlineStr">
        <is>
          <t>C - 23.20 Manufacture of refractory products</t>
        </is>
      </c>
      <c r="B250" t="inlineStr">
        <is>
          <t>NACE_C2320</t>
        </is>
      </c>
      <c r="C250" s="382" t="inlineStr">
        <is>
          <t>NACE J - 60.1 Radio broadcasting and audio distribution activities</t>
        </is>
      </c>
      <c r="D250" s="383">
        <f>_xlfn.CONCAT("NACE ", A250)</f>
        <v/>
      </c>
      <c r="E250" s="380" t="inlineStr">
        <is>
          <t>Samoa</t>
        </is>
      </c>
      <c r="F250" t="inlineStr">
        <is>
          <t>country:WS</t>
        </is>
      </c>
      <c r="G250">
        <f>RIGHT(F250,2)</f>
        <v/>
      </c>
      <c r="K250" t="inlineStr">
        <is>
          <t xml:space="preserve">        070309 Hazardous Waste - Halogenated filter cakes, spent absorbents</t>
        </is>
      </c>
    </row>
    <row r="251">
      <c r="A251" s="382" t="inlineStr">
        <is>
          <t>C - 23.3 Manufacture of clay building materials</t>
        </is>
      </c>
      <c r="B251" t="inlineStr">
        <is>
          <t>NACE_C233</t>
        </is>
      </c>
      <c r="C251" s="382" t="inlineStr">
        <is>
          <t>NACE J - 60.2 Television programming, broadcasting and video distribution activities</t>
        </is>
      </c>
      <c r="D251" s="382">
        <f>_xlfn.CONCAT("NACE ", A251)</f>
        <v/>
      </c>
      <c r="E251" s="380" t="inlineStr">
        <is>
          <t>Yemen</t>
        </is>
      </c>
      <c r="F251" t="inlineStr">
        <is>
          <t>country:YE</t>
        </is>
      </c>
      <c r="G251">
        <f>RIGHT(F251,2)</f>
        <v/>
      </c>
      <c r="K251" t="inlineStr">
        <is>
          <t xml:space="preserve">        070310 Hazardous Waste - Other filter cakes, spent absorbents</t>
        </is>
      </c>
    </row>
    <row r="252">
      <c r="A252" s="383" t="inlineStr">
        <is>
          <t>C - 23.31 Manufacture of ceramic tiles and flags</t>
        </is>
      </c>
      <c r="B252" t="inlineStr">
        <is>
          <t>NACE_C2331</t>
        </is>
      </c>
      <c r="C252" s="382" t="inlineStr">
        <is>
          <t>NACE J - 60.3 News agency and other content distribution activities</t>
        </is>
      </c>
      <c r="D252" s="383">
        <f>_xlfn.CONCAT("NACE ", A252)</f>
        <v/>
      </c>
      <c r="E252" s="380" t="inlineStr">
        <is>
          <t>Mayotte</t>
        </is>
      </c>
      <c r="F252" t="inlineStr">
        <is>
          <t>country:YT</t>
        </is>
      </c>
      <c r="G252">
        <f>RIGHT(F252,2)</f>
        <v/>
      </c>
      <c r="K252" t="inlineStr">
        <is>
          <t xml:space="preserve">        070311 Hazardous Waste - Sludges from on-site effluent treatment containing dangerous substances</t>
        </is>
      </c>
    </row>
    <row r="253">
      <c r="A253" s="383" t="inlineStr">
        <is>
          <t>C - 23.32 Manufacture of bricks, tiles and construction products, in baked clay</t>
        </is>
      </c>
      <c r="B253" t="inlineStr">
        <is>
          <t>NACE_C2332</t>
        </is>
      </c>
      <c r="C253" s="380" t="inlineStr">
        <is>
          <t>NACE J - PUBLISHING, BROADCASTING, AND CONTENT PRODUCTION AND DISTRIBUTION ACTIVITIES</t>
        </is>
      </c>
      <c r="D253" s="383">
        <f>_xlfn.CONCAT("NACE ", A253)</f>
        <v/>
      </c>
      <c r="E253" s="380" t="inlineStr">
        <is>
          <t>Yugoslavia (before 2003-07-23)</t>
        </is>
      </c>
      <c r="F253" t="inlineStr">
        <is>
          <t>country:YU</t>
        </is>
      </c>
      <c r="G253">
        <f>RIGHT(F253,2)</f>
        <v/>
      </c>
      <c r="K253" t="inlineStr">
        <is>
          <t xml:space="preserve">        070312 Non-Hazardous Waste - Other sludges from on-site effluent treatment</t>
        </is>
      </c>
    </row>
    <row r="254">
      <c r="A254" s="382" t="inlineStr">
        <is>
          <t>C - 23.4 Manufacture of other porcelain and ceramic products</t>
        </is>
      </c>
      <c r="B254" t="inlineStr">
        <is>
          <t>NACE_C234</t>
        </is>
      </c>
      <c r="C254" s="379" t="inlineStr">
        <is>
          <t>NACE K - 61 Telecommunication</t>
        </is>
      </c>
      <c r="D254" s="382">
        <f>_xlfn.CONCAT("NACE ", A254)</f>
        <v/>
      </c>
      <c r="E254" s="380" t="inlineStr">
        <is>
          <t>South Africa</t>
        </is>
      </c>
      <c r="F254" t="inlineStr">
        <is>
          <t>country:ZA</t>
        </is>
      </c>
      <c r="G254">
        <f>RIGHT(F254,2)</f>
        <v/>
      </c>
      <c r="K254" t="inlineStr">
        <is>
          <t xml:space="preserve">        070399 Non-Hazardous Waste - Wastes not otherwise specified</t>
        </is>
      </c>
    </row>
    <row r="255">
      <c r="A255" s="383" t="inlineStr">
        <is>
          <t>C - 23.41 Manufacture of ceramic household and ornamental articles</t>
        </is>
      </c>
      <c r="B255" t="inlineStr">
        <is>
          <t>NACE_C2341</t>
        </is>
      </c>
      <c r="C255" s="382" t="inlineStr">
        <is>
          <t>NACE K - 61.1 Wired, wireless, and satellite telecommunication activities</t>
        </is>
      </c>
      <c r="D255" s="383">
        <f>_xlfn.CONCAT("NACE ", A255)</f>
        <v/>
      </c>
      <c r="E255" s="380" t="inlineStr">
        <is>
          <t>Zambia</t>
        </is>
      </c>
      <c r="F255" t="inlineStr">
        <is>
          <t>country:ZM</t>
        </is>
      </c>
      <c r="G255">
        <f>RIGHT(F255,2)</f>
        <v/>
      </c>
      <c r="K255" t="inlineStr">
        <is>
          <t xml:space="preserve">    0704 Wastes from the MFSU of organic pesticides (except agrochemical wastes)</t>
        </is>
      </c>
    </row>
    <row r="256">
      <c r="A256" s="383" t="inlineStr">
        <is>
          <t>C - 23.42 Manufacture of ceramic sanitary fixtures</t>
        </is>
      </c>
      <c r="B256" t="inlineStr">
        <is>
          <t>NACE_C2342</t>
        </is>
      </c>
      <c r="C256" s="382" t="inlineStr">
        <is>
          <t>NACE K - 61.2 Telecommunication reselling activities and intermediation service activities for telecommunication</t>
        </is>
      </c>
      <c r="D256" s="383">
        <f>_xlfn.CONCAT("NACE ", A256)</f>
        <v/>
      </c>
      <c r="E256" s="380" t="inlineStr">
        <is>
          <t>Zaire (before 1997-07-14)</t>
        </is>
      </c>
      <c r="F256" t="inlineStr">
        <is>
          <t>country:ZR</t>
        </is>
      </c>
      <c r="G256">
        <f>RIGHT(F256,2)</f>
        <v/>
      </c>
      <c r="K256" t="inlineStr">
        <is>
          <t xml:space="preserve">        070401 Hazardous Waste - Aqueous washing liquids and mother liquors</t>
        </is>
      </c>
    </row>
    <row r="257">
      <c r="A257" s="383" t="inlineStr">
        <is>
          <t>C - 23.43 Manufacture of ceramic insulators and insulating fittings</t>
        </is>
      </c>
      <c r="B257" t="inlineStr">
        <is>
          <t>NACE_C2343</t>
        </is>
      </c>
      <c r="C257" s="382" t="inlineStr">
        <is>
          <t>NACE K - 61.9 Other telecommunication activities</t>
        </is>
      </c>
      <c r="D257" s="383">
        <f>_xlfn.CONCAT("NACE ", A257)</f>
        <v/>
      </c>
      <c r="E257" s="380" t="inlineStr">
        <is>
          <t>Zimbabwe</t>
        </is>
      </c>
      <c r="F257" t="inlineStr">
        <is>
          <t>country:ZW</t>
        </is>
      </c>
      <c r="G257">
        <f>RIGHT(F257,2)</f>
        <v/>
      </c>
      <c r="K257" t="inlineStr">
        <is>
          <t xml:space="preserve">        070403 Hazardous Waste - Organic halogenated solvents, washing liquids and mother liquors</t>
        </is>
      </c>
    </row>
    <row r="258">
      <c r="A258" s="383" t="inlineStr">
        <is>
          <t>C - 23.44 Manufacture of other technical ceramic products</t>
        </is>
      </c>
      <c r="B258" t="inlineStr">
        <is>
          <t>NACE_C2344</t>
        </is>
      </c>
      <c r="C258" s="379" t="inlineStr">
        <is>
          <t>NACE K - 62 Computer programming, consultancy and related activities</t>
        </is>
      </c>
      <c r="D258" s="383">
        <f>_xlfn.CONCAT("NACE ", A258)</f>
        <v/>
      </c>
      <c r="K258" t="inlineStr">
        <is>
          <t xml:space="preserve">        070404 Hazardous Waste - Other organic solvents, washing liquids and mother liquors</t>
        </is>
      </c>
    </row>
    <row r="259">
      <c r="A259" s="383" t="inlineStr">
        <is>
          <t>C - 23.45 Manufacture of other ceramic products</t>
        </is>
      </c>
      <c r="B259" t="inlineStr">
        <is>
          <t>NACE_C2345</t>
        </is>
      </c>
      <c r="C259" s="382" t="inlineStr">
        <is>
          <t>NACE K - 62.1 Computer programming activities</t>
        </is>
      </c>
      <c r="D259" s="383">
        <f>_xlfn.CONCAT("NACE ", A259)</f>
        <v/>
      </c>
      <c r="K259" t="inlineStr">
        <is>
          <t xml:space="preserve">        070407 Hazardous Waste - Halogenated still bottoms and reaction residues</t>
        </is>
      </c>
    </row>
    <row r="260">
      <c r="A260" s="382" t="inlineStr">
        <is>
          <t>C - 23.5 Manufacture of cement, lime and plaster</t>
        </is>
      </c>
      <c r="B260" t="inlineStr">
        <is>
          <t>NACE_C235</t>
        </is>
      </c>
      <c r="C260" s="382" t="inlineStr">
        <is>
          <t>NACE K - 62.2 Computer consultancy and computer facilities management activities</t>
        </is>
      </c>
      <c r="D260" s="382">
        <f>_xlfn.CONCAT("NACE ", A260)</f>
        <v/>
      </c>
      <c r="K260" t="inlineStr">
        <is>
          <t xml:space="preserve">        070408 Hazardous Waste - Other still bottoms and reaction residues</t>
        </is>
      </c>
    </row>
    <row r="261">
      <c r="A261" s="383" t="inlineStr">
        <is>
          <t>C - 23.51 Manufacture of cement</t>
        </is>
      </c>
      <c r="B261" t="inlineStr">
        <is>
          <t>NACE_C2351</t>
        </is>
      </c>
      <c r="C261" s="382" t="inlineStr">
        <is>
          <t>NACE K - 62.9 Other information technology and computer service activities</t>
        </is>
      </c>
      <c r="D261" s="383">
        <f>_xlfn.CONCAT("NACE ", A261)</f>
        <v/>
      </c>
      <c r="K261" t="inlineStr">
        <is>
          <t xml:space="preserve">        070409 Hazardous Waste - Halogenated filter cakes, spent absorbents</t>
        </is>
      </c>
    </row>
    <row r="262">
      <c r="A262" s="383" t="inlineStr">
        <is>
          <t>C - 23.52 Manufacture of lime and plaster</t>
        </is>
      </c>
      <c r="B262" t="inlineStr">
        <is>
          <t>NACE_C2352</t>
        </is>
      </c>
      <c r="C262" s="379" t="inlineStr">
        <is>
          <t>NACE K - 63 Computing infrastructure, data processing, hosting and other information service activities</t>
        </is>
      </c>
      <c r="D262" s="383">
        <f>_xlfn.CONCAT("NACE ", A262)</f>
        <v/>
      </c>
      <c r="K262" t="inlineStr">
        <is>
          <t xml:space="preserve">        070410 Hazardous Waste - Other filter cakes, spent absorbents</t>
        </is>
      </c>
    </row>
    <row r="263">
      <c r="A263" s="382" t="inlineStr">
        <is>
          <t>C - 23.6 Manufacture of articles of concrete, cement and plaster</t>
        </is>
      </c>
      <c r="B263" t="inlineStr">
        <is>
          <t>NACE_C236</t>
        </is>
      </c>
      <c r="C263" s="382" t="inlineStr">
        <is>
          <t>NACE K - 63.1 Computing infrastructure, data processing, hosting and related activities</t>
        </is>
      </c>
      <c r="D263" s="382">
        <f>_xlfn.CONCAT("NACE ", A263)</f>
        <v/>
      </c>
      <c r="K263" t="inlineStr">
        <is>
          <t xml:space="preserve">        070411 Hazardous Waste - Sludges from on-site effluent treatment containing dangerous substances</t>
        </is>
      </c>
    </row>
    <row r="264">
      <c r="A264" s="383" t="inlineStr">
        <is>
          <t>C - 23.61 Manufacture of concrete products for construction purposes</t>
        </is>
      </c>
      <c r="B264" t="inlineStr">
        <is>
          <t>NACE_C2361</t>
        </is>
      </c>
      <c r="C264" s="382" t="inlineStr">
        <is>
          <t>NACE K - 63.9 Web search portal activities and other information service activities</t>
        </is>
      </c>
      <c r="D264" s="383">
        <f>_xlfn.CONCAT("NACE ", A264)</f>
        <v/>
      </c>
      <c r="K264" t="inlineStr">
        <is>
          <t xml:space="preserve">        070412 Non-Hazardous Waste - Other sludges from on-site effluent treatment</t>
        </is>
      </c>
    </row>
    <row r="265">
      <c r="A265" s="383" t="inlineStr">
        <is>
          <t>C - 23.62 Manufacture of plaster products for construction purposes</t>
        </is>
      </c>
      <c r="B265" t="inlineStr">
        <is>
          <t>NACE_C2362</t>
        </is>
      </c>
      <c r="C265" s="380" t="inlineStr">
        <is>
          <t>NACE K - TELECOMMUNICATION, COMPUTER PROGRAMMING, CONSULTING, COMPUTING INFRASTRUCTURE AND OTHER INFORMATION SERVICE ACTIVITIES</t>
        </is>
      </c>
      <c r="D265" s="383">
        <f>_xlfn.CONCAT("NACE ", A265)</f>
        <v/>
      </c>
      <c r="K265" t="inlineStr">
        <is>
          <t xml:space="preserve">        070499 Non-Hazardous Waste - Wastes not otherwise specified</t>
        </is>
      </c>
    </row>
    <row r="266">
      <c r="A266" s="383" t="inlineStr">
        <is>
          <t>C - 23.63 Manufacture of ready-mixed concrete</t>
        </is>
      </c>
      <c r="B266" t="inlineStr">
        <is>
          <t>NACE_C2363</t>
        </is>
      </c>
      <c r="C266" s="379" t="inlineStr">
        <is>
          <t>NACE L - 64 Financial service activities, except insurance and pension funding</t>
        </is>
      </c>
      <c r="D266" s="383">
        <f>_xlfn.CONCAT("NACE ", A266)</f>
        <v/>
      </c>
      <c r="K266" t="inlineStr">
        <is>
          <t xml:space="preserve">    0705 Wastes from the MFSU of pharmaceuticals</t>
        </is>
      </c>
    </row>
    <row r="267">
      <c r="A267" s="383" t="inlineStr">
        <is>
          <t>C - 23.64 Manufacture of mortars</t>
        </is>
      </c>
      <c r="B267" t="inlineStr">
        <is>
          <t>NACE_C2364</t>
        </is>
      </c>
      <c r="C267" s="382" t="inlineStr">
        <is>
          <t>NACE L - 64.1 Monetary intermediation</t>
        </is>
      </c>
      <c r="D267" s="383">
        <f>_xlfn.CONCAT("NACE ", A267)</f>
        <v/>
      </c>
      <c r="K267" t="inlineStr">
        <is>
          <t xml:space="preserve">        070501 Hazardous Waste - Aqueous washing liquids and mother liquors</t>
        </is>
      </c>
    </row>
    <row r="268">
      <c r="A268" s="383" t="inlineStr">
        <is>
          <t>C - 23.65 Manufacture of fibre cement</t>
        </is>
      </c>
      <c r="B268" t="inlineStr">
        <is>
          <t>NACE_C2365</t>
        </is>
      </c>
      <c r="C268" s="382" t="inlineStr">
        <is>
          <t>NACE L - 64.2 Activities of holding companies and financing conduits</t>
        </is>
      </c>
      <c r="D268" s="383">
        <f>_xlfn.CONCAT("NACE ", A268)</f>
        <v/>
      </c>
      <c r="K268" t="inlineStr">
        <is>
          <t xml:space="preserve">        070503 Hazardous Waste - Organic halogenated solvents, washing liquids and mother liquors</t>
        </is>
      </c>
    </row>
    <row r="269">
      <c r="A269" s="383" t="inlineStr">
        <is>
          <t>C - 23.66 Manufacture of other articles of concrete, cement and plaster</t>
        </is>
      </c>
      <c r="B269" t="inlineStr">
        <is>
          <t>NACE_C2366</t>
        </is>
      </c>
      <c r="C269" s="382" t="inlineStr">
        <is>
          <t>NACE L - 64.3 Activities of trusts, funds and similar financial entities</t>
        </is>
      </c>
      <c r="D269" s="383">
        <f>_xlfn.CONCAT("NACE ", A269)</f>
        <v/>
      </c>
      <c r="K269" t="inlineStr">
        <is>
          <t xml:space="preserve">        070504 Hazardous Waste - Other organic solvents, washing liquids and mother liquors</t>
        </is>
      </c>
    </row>
    <row r="270">
      <c r="A270" s="382" t="inlineStr">
        <is>
          <t>C - 23.7 Cutting, shaping and finishing of stone</t>
        </is>
      </c>
      <c r="B270" t="inlineStr">
        <is>
          <t>NACE_C237</t>
        </is>
      </c>
      <c r="C270" s="382" t="inlineStr">
        <is>
          <t>NACE L - 64.9 Other financial service activities, except insurance and pension funding</t>
        </is>
      </c>
      <c r="D270" s="382">
        <f>_xlfn.CONCAT("NACE ", A270)</f>
        <v/>
      </c>
      <c r="K270" t="inlineStr">
        <is>
          <t xml:space="preserve">        070507 Hazardous Waste - Halogenated still bottoms and reaction residues</t>
        </is>
      </c>
    </row>
    <row r="271">
      <c r="A271" s="383" t="inlineStr">
        <is>
          <t>C - 23.70 Cutting, shaping and finishing of stone</t>
        </is>
      </c>
      <c r="B271" t="inlineStr">
        <is>
          <t>NACE_C2370</t>
        </is>
      </c>
      <c r="C271" s="379" t="inlineStr">
        <is>
          <t>NACE L - 65 Insurance, reinsurance and pension funding, except compulsory social security</t>
        </is>
      </c>
      <c r="D271" s="383">
        <f>_xlfn.CONCAT("NACE ", A271)</f>
        <v/>
      </c>
      <c r="K271" t="inlineStr">
        <is>
          <t xml:space="preserve">        070508 Hazardous Waste - Other still bottoms and reaction residues</t>
        </is>
      </c>
    </row>
    <row r="272">
      <c r="A272" s="382" t="inlineStr">
        <is>
          <t>C - 23.9 Manufacture of abrasive products and non-metallic mineral products n.e.c.</t>
        </is>
      </c>
      <c r="B272" t="inlineStr">
        <is>
          <t>NACE_C239</t>
        </is>
      </c>
      <c r="C272" s="382" t="inlineStr">
        <is>
          <t>NACE L - 65.1 Insurance</t>
        </is>
      </c>
      <c r="D272" s="382">
        <f>_xlfn.CONCAT("NACE ", A272)</f>
        <v/>
      </c>
      <c r="K272" t="inlineStr">
        <is>
          <t xml:space="preserve">        070509 Hazardous Waste - Halogenated filter cakes, spent absorbents</t>
        </is>
      </c>
    </row>
    <row r="273">
      <c r="A273" s="383" t="inlineStr">
        <is>
          <t>C - 23.91 Manufacture of abrasive products</t>
        </is>
      </c>
      <c r="B273" t="inlineStr">
        <is>
          <t>NACE_C2391</t>
        </is>
      </c>
      <c r="C273" s="382" t="inlineStr">
        <is>
          <t>NACE L - 65.2 Reinsurance</t>
        </is>
      </c>
      <c r="D273" s="383">
        <f>_xlfn.CONCAT("NACE ", A273)</f>
        <v/>
      </c>
      <c r="K273" t="inlineStr">
        <is>
          <t xml:space="preserve">        070510 Hazardous Waste - Other filter cakes, spent absorbents</t>
        </is>
      </c>
    </row>
    <row r="274">
      <c r="A274" s="383" t="inlineStr">
        <is>
          <t>C - 23.99 Manufacture of other non-metallic mineral products n.e.c.</t>
        </is>
      </c>
      <c r="B274" t="inlineStr">
        <is>
          <t>NACE_C2399</t>
        </is>
      </c>
      <c r="C274" s="382" t="inlineStr">
        <is>
          <t>NACE L - 65.3 Pension funding</t>
        </is>
      </c>
      <c r="D274" s="383">
        <f>_xlfn.CONCAT("NACE ", A274)</f>
        <v/>
      </c>
      <c r="K274" t="inlineStr">
        <is>
          <t xml:space="preserve">        070511 Hazardous Waste - Sludges from on-site effluent treatment containing dangerous substances</t>
        </is>
      </c>
    </row>
    <row r="275">
      <c r="A275" s="379" t="inlineStr">
        <is>
          <t>C - 24 Manufacture of basic metals</t>
        </is>
      </c>
      <c r="B275" t="inlineStr">
        <is>
          <t>NACE_C24</t>
        </is>
      </c>
      <c r="C275" s="379" t="inlineStr">
        <is>
          <t>NACE L - 66 Activities auxiliary to financial services and insurance activities</t>
        </is>
      </c>
      <c r="D275" s="379">
        <f>_xlfn.CONCAT("NACE ", A275)</f>
        <v/>
      </c>
      <c r="K275" t="inlineStr">
        <is>
          <t xml:space="preserve">        070512 Non-Hazardous Waste - Other sludges from on-site effluent treatment</t>
        </is>
      </c>
    </row>
    <row r="276">
      <c r="A276" s="382" t="inlineStr">
        <is>
          <t>C - 24.1 Manufacture of basic iron and steel and of ferro-alloys</t>
        </is>
      </c>
      <c r="B276" t="inlineStr">
        <is>
          <t>NACE_C241</t>
        </is>
      </c>
      <c r="C276" s="382" t="inlineStr">
        <is>
          <t>NACE L - 66.1 Activities auxiliary to financial services, except insurance and pension funding</t>
        </is>
      </c>
      <c r="D276" s="382">
        <f>_xlfn.CONCAT("NACE ", A276)</f>
        <v/>
      </c>
      <c r="K276" t="inlineStr">
        <is>
          <t xml:space="preserve">        070599 Non-Hazardous Waste - Wastes not otherwise specified</t>
        </is>
      </c>
    </row>
    <row r="277">
      <c r="A277" s="383" t="inlineStr">
        <is>
          <t>C - 24.10 Manufacture of basic iron and steel and of ferro-alloys</t>
        </is>
      </c>
      <c r="B277" t="inlineStr">
        <is>
          <t>NACE_C2410</t>
        </is>
      </c>
      <c r="C277" s="382" t="inlineStr">
        <is>
          <t>NACE L - 66.2 Activities auxiliary to insurance and pension funding</t>
        </is>
      </c>
      <c r="D277" s="383">
        <f>_xlfn.CONCAT("NACE ", A277)</f>
        <v/>
      </c>
      <c r="K277" t="inlineStr">
        <is>
          <t xml:space="preserve">    0706 Wastes from the MFSU of fats, grease, soaps, detergents disinfectants and cosmetics</t>
        </is>
      </c>
    </row>
    <row r="278">
      <c r="A278" s="382" t="inlineStr">
        <is>
          <t>C - 24.2 Manufacture of tubes, pipes, hollow profiles and related fittings, of steel</t>
        </is>
      </c>
      <c r="B278" t="inlineStr">
        <is>
          <t>NACE_C242</t>
        </is>
      </c>
      <c r="C278" s="382" t="inlineStr">
        <is>
          <t>NACE L - 66.3 Fund management activities</t>
        </is>
      </c>
      <c r="D278" s="382">
        <f>_xlfn.CONCAT("NACE ", A278)</f>
        <v/>
      </c>
      <c r="K278" t="inlineStr">
        <is>
          <t xml:space="preserve">        070601 Hazardous Waste - Aqueous washing liquids and mother liquors</t>
        </is>
      </c>
    </row>
    <row r="279">
      <c r="A279" s="383" t="inlineStr">
        <is>
          <t>C - 24.20 Manufacture of tubes, pipes, hollow profiles and related fittings, of steel</t>
        </is>
      </c>
      <c r="B279" t="inlineStr">
        <is>
          <t>NACE_C2420</t>
        </is>
      </c>
      <c r="C279" s="380" t="inlineStr">
        <is>
          <t>NACE L - FINANCIAL AND INSURANCE ACTIVITIES</t>
        </is>
      </c>
      <c r="D279" s="383">
        <f>_xlfn.CONCAT("NACE ", A279)</f>
        <v/>
      </c>
      <c r="K279" t="inlineStr">
        <is>
          <t xml:space="preserve">        070603 Hazardous Waste - Organic halogenated solvents, washing liquids and mother liquors</t>
        </is>
      </c>
    </row>
    <row r="280">
      <c r="A280" s="382" t="inlineStr">
        <is>
          <t>C - 24.3 Manufacture of other products of first processing of steel</t>
        </is>
      </c>
      <c r="B280" t="inlineStr">
        <is>
          <t>NACE_C243</t>
        </is>
      </c>
      <c r="C280" s="379" t="inlineStr">
        <is>
          <t>NACE M - 68 Real estate activities</t>
        </is>
      </c>
      <c r="D280" s="382">
        <f>_xlfn.CONCAT("NACE ", A280)</f>
        <v/>
      </c>
      <c r="K280" t="inlineStr">
        <is>
          <t xml:space="preserve">        070604 Hazardous Waste - Other organic solvents, washing liquids and mother liquors</t>
        </is>
      </c>
    </row>
    <row r="281">
      <c r="A281" s="383" t="inlineStr">
        <is>
          <t>C - 24.31 Cold drawing of bars</t>
        </is>
      </c>
      <c r="B281" t="inlineStr">
        <is>
          <t>NACE_C2431</t>
        </is>
      </c>
      <c r="C281" s="382" t="inlineStr">
        <is>
          <t>NACE M - 68.1 Real estate activities with own property and development of building projects</t>
        </is>
      </c>
      <c r="D281" s="383">
        <f>_xlfn.CONCAT("NACE ", A281)</f>
        <v/>
      </c>
      <c r="K281" t="inlineStr">
        <is>
          <t xml:space="preserve">        070607 Hazardous Waste - Halogenated still bottoms and reaction residues</t>
        </is>
      </c>
    </row>
    <row r="282">
      <c r="A282" s="383" t="inlineStr">
        <is>
          <t>C - 24.32 Cold rolling of narrow strip</t>
        </is>
      </c>
      <c r="B282" t="inlineStr">
        <is>
          <t>NACE_C2432</t>
        </is>
      </c>
      <c r="C282" s="382" t="inlineStr">
        <is>
          <t>NACE M - 68.2 Rental and operating of own or leased real estate</t>
        </is>
      </c>
      <c r="D282" s="383">
        <f>_xlfn.CONCAT("NACE ", A282)</f>
        <v/>
      </c>
      <c r="K282" t="inlineStr">
        <is>
          <t xml:space="preserve">        070608 Hazardous Waste - Other still bottoms and reaction residues</t>
        </is>
      </c>
    </row>
    <row r="283">
      <c r="A283" s="383" t="inlineStr">
        <is>
          <t>C - 24.33 Cold forming or folding</t>
        </is>
      </c>
      <c r="B283" t="inlineStr">
        <is>
          <t>NACE_C2433</t>
        </is>
      </c>
      <c r="C283" s="382" t="inlineStr">
        <is>
          <t>NACE M - 68.3 Real estate activities on a fee or contract basis</t>
        </is>
      </c>
      <c r="D283" s="383">
        <f>_xlfn.CONCAT("NACE ", A283)</f>
        <v/>
      </c>
      <c r="K283" t="inlineStr">
        <is>
          <t xml:space="preserve">        070609 Hazardous Waste - Halogenated filter cakes, spent absorbents</t>
        </is>
      </c>
    </row>
    <row r="284">
      <c r="A284" s="383" t="inlineStr">
        <is>
          <t>C - 24.34 Cold drawing of wire</t>
        </is>
      </c>
      <c r="B284" t="inlineStr">
        <is>
          <t>NACE_C2434</t>
        </is>
      </c>
      <c r="C284" s="380" t="inlineStr">
        <is>
          <t>NACE M - REAL ESTATE ACTIVITIES</t>
        </is>
      </c>
      <c r="D284" s="383">
        <f>_xlfn.CONCAT("NACE ", A284)</f>
        <v/>
      </c>
      <c r="K284" t="inlineStr">
        <is>
          <t xml:space="preserve">        070610 Hazardous Waste - Other filter cakes, spent absorbents</t>
        </is>
      </c>
    </row>
    <row r="285">
      <c r="A285" s="382" t="inlineStr">
        <is>
          <t>C - 24.4 Manufacture of basic precious and other non-ferrous metals</t>
        </is>
      </c>
      <c r="B285" t="inlineStr">
        <is>
          <t>NACE_C244</t>
        </is>
      </c>
      <c r="C285" s="379" t="inlineStr">
        <is>
          <t>NACE N - 69 Legal and accounting activities</t>
        </is>
      </c>
      <c r="D285" s="382">
        <f>_xlfn.CONCAT("NACE ", A285)</f>
        <v/>
      </c>
      <c r="K285" t="inlineStr">
        <is>
          <t xml:space="preserve">        070611 Hazardous Waste - Sludges from on-site effluent treatment containing dangerous substances</t>
        </is>
      </c>
    </row>
    <row r="286">
      <c r="A286" s="383" t="inlineStr">
        <is>
          <t>C - 24.41 Precious metals production</t>
        </is>
      </c>
      <c r="B286" t="inlineStr">
        <is>
          <t>NACE_C2441</t>
        </is>
      </c>
      <c r="C286" s="382" t="inlineStr">
        <is>
          <t>NACE N - 69.1 Legal activities</t>
        </is>
      </c>
      <c r="D286" s="383">
        <f>_xlfn.CONCAT("NACE ", A286)</f>
        <v/>
      </c>
      <c r="K286" t="inlineStr">
        <is>
          <t xml:space="preserve">        070612 Non-Hazardous Waste - Other sludges from on-site effluent treatment</t>
        </is>
      </c>
    </row>
    <row r="287">
      <c r="A287" s="383" t="inlineStr">
        <is>
          <t>C - 24.42 Aluminium production</t>
        </is>
      </c>
      <c r="B287" t="inlineStr">
        <is>
          <t>NACE_C2442</t>
        </is>
      </c>
      <c r="C287" s="382" t="inlineStr">
        <is>
          <t>NACE N - 69.2 Accounting, bookkeeping and auditing activities; tax consultancy</t>
        </is>
      </c>
      <c r="D287" s="383">
        <f>_xlfn.CONCAT("NACE ", A287)</f>
        <v/>
      </c>
      <c r="K287" t="inlineStr">
        <is>
          <t xml:space="preserve">        070699 Non-Hazardous Waste - Wastes not otherwise specified</t>
        </is>
      </c>
    </row>
    <row r="288">
      <c r="A288" s="383" t="inlineStr">
        <is>
          <t>C - 24.43 Lead, zinc and tin production</t>
        </is>
      </c>
      <c r="B288" t="inlineStr">
        <is>
          <t>NACE_C2443</t>
        </is>
      </c>
      <c r="C288" s="379" t="inlineStr">
        <is>
          <t>NACE N - 70 Activities of head offices and management consultancy</t>
        </is>
      </c>
      <c r="D288" s="383">
        <f>_xlfn.CONCAT("NACE ", A288)</f>
        <v/>
      </c>
      <c r="K288" t="inlineStr">
        <is>
          <t xml:space="preserve">    0707 Wastes from the MFSU of fine chemicals and chemical products not otherwise specified</t>
        </is>
      </c>
    </row>
    <row r="289">
      <c r="A289" s="383" t="inlineStr">
        <is>
          <t>C - 24.44 Copper production</t>
        </is>
      </c>
      <c r="B289" t="inlineStr">
        <is>
          <t>NACE_C2444</t>
        </is>
      </c>
      <c r="C289" s="382" t="inlineStr">
        <is>
          <t>NACE N - 70.1 Activities of head offices</t>
        </is>
      </c>
      <c r="D289" s="383">
        <f>_xlfn.CONCAT("NACE ", A289)</f>
        <v/>
      </c>
      <c r="K289" t="inlineStr">
        <is>
          <t xml:space="preserve">        070701 Hazardous Waste - Aqueous washing liquids and mother liquors</t>
        </is>
      </c>
    </row>
    <row r="290">
      <c r="A290" s="383" t="inlineStr">
        <is>
          <t>C - 24.45 Other non-ferrous metal production</t>
        </is>
      </c>
      <c r="B290" t="inlineStr">
        <is>
          <t>NACE_C2445</t>
        </is>
      </c>
      <c r="C290" s="382" t="inlineStr">
        <is>
          <t>NACE N - 70.2 Business and other management consultancy activities</t>
        </is>
      </c>
      <c r="D290" s="383">
        <f>_xlfn.CONCAT("NACE ", A290)</f>
        <v/>
      </c>
      <c r="K290" t="inlineStr">
        <is>
          <t xml:space="preserve">        070703 Hazardous Waste - Organic halogenated solvents, washing liquids and mother liquors</t>
        </is>
      </c>
    </row>
    <row r="291">
      <c r="A291" s="383" t="inlineStr">
        <is>
          <t>C - 24.46 Processing of nuclear fuel</t>
        </is>
      </c>
      <c r="B291" t="inlineStr">
        <is>
          <t>NACE_C2446</t>
        </is>
      </c>
      <c r="C291" s="379" t="inlineStr">
        <is>
          <t>NACE N - 71 Architectural and engineering activities; technical testing and analysis</t>
        </is>
      </c>
      <c r="D291" s="383">
        <f>_xlfn.CONCAT("NACE ", A291)</f>
        <v/>
      </c>
      <c r="K291" t="inlineStr">
        <is>
          <t xml:space="preserve">        070704 Hazardous Waste - Other organic solvents, washing liquids and mother liquors</t>
        </is>
      </c>
    </row>
    <row r="292">
      <c r="A292" s="382" t="inlineStr">
        <is>
          <t>C - 24.5 Casting of metals</t>
        </is>
      </c>
      <c r="B292" t="inlineStr">
        <is>
          <t>NACE_C245</t>
        </is>
      </c>
      <c r="C292" s="382" t="inlineStr">
        <is>
          <t>NACE N - 71.1 Architectural and engineering activities and related technical consultancy</t>
        </is>
      </c>
      <c r="D292" s="382">
        <f>_xlfn.CONCAT("NACE ", A292)</f>
        <v/>
      </c>
      <c r="K292" t="inlineStr">
        <is>
          <t xml:space="preserve">        070707 Hazardous Waste - Halogenated still bottoms and reaction residues</t>
        </is>
      </c>
    </row>
    <row r="293">
      <c r="A293" s="383" t="inlineStr">
        <is>
          <t>C - 24.51 Casting of iron</t>
        </is>
      </c>
      <c r="B293" t="inlineStr">
        <is>
          <t>NACE_C2451</t>
        </is>
      </c>
      <c r="C293" s="382" t="inlineStr">
        <is>
          <t>NACE N - 71.2 Technical testing and analysis</t>
        </is>
      </c>
      <c r="D293" s="383">
        <f>_xlfn.CONCAT("NACE ", A293)</f>
        <v/>
      </c>
      <c r="K293" t="inlineStr">
        <is>
          <t xml:space="preserve">        070708 Hazardous Waste - Other still bottoms and reaction residues</t>
        </is>
      </c>
    </row>
    <row r="294">
      <c r="A294" s="383" t="inlineStr">
        <is>
          <t>C - 24.52 Casting of steel</t>
        </is>
      </c>
      <c r="B294" t="inlineStr">
        <is>
          <t>NACE_C2452</t>
        </is>
      </c>
      <c r="C294" s="379" t="inlineStr">
        <is>
          <t>NACE N - 72 Scientific research and development</t>
        </is>
      </c>
      <c r="D294" s="383">
        <f>_xlfn.CONCAT("NACE ", A294)</f>
        <v/>
      </c>
      <c r="K294" t="inlineStr">
        <is>
          <t xml:space="preserve">        070709 Hazardous Waste - Halogenated filter cakes, spent absorbents</t>
        </is>
      </c>
    </row>
    <row r="295">
      <c r="A295" s="383" t="inlineStr">
        <is>
          <t>C - 24.53 Casting of light metals</t>
        </is>
      </c>
      <c r="B295" t="inlineStr">
        <is>
          <t>NACE_C2453</t>
        </is>
      </c>
      <c r="C295" s="382" t="inlineStr">
        <is>
          <t>NACE N - 72.1 Research and experimental development on natural sciences and engineering</t>
        </is>
      </c>
      <c r="D295" s="383">
        <f>_xlfn.CONCAT("NACE ", A295)</f>
        <v/>
      </c>
      <c r="K295" t="inlineStr">
        <is>
          <t xml:space="preserve">        070710 Hazardous Waste - Other filter cakes, spent absorbents</t>
        </is>
      </c>
    </row>
    <row r="296">
      <c r="A296" s="383" t="inlineStr">
        <is>
          <t>C - 24.54 Casting of other non-ferrous metals</t>
        </is>
      </c>
      <c r="B296" t="inlineStr">
        <is>
          <t>NACE_C2454</t>
        </is>
      </c>
      <c r="C296" s="382" t="inlineStr">
        <is>
          <t>NACE N - 72.2 Research and experimental development on social sciences and humanities</t>
        </is>
      </c>
      <c r="D296" s="383">
        <f>_xlfn.CONCAT("NACE ", A296)</f>
        <v/>
      </c>
      <c r="K296" t="inlineStr">
        <is>
          <t xml:space="preserve">        070711 Hazardous Waste - Sludges from on-site effluent treatment containing dangerous substances</t>
        </is>
      </c>
    </row>
    <row r="297">
      <c r="A297" s="379" t="inlineStr">
        <is>
          <t>C - 25 Manufacture of fabricated metal products, except machinery and equipment</t>
        </is>
      </c>
      <c r="B297" t="inlineStr">
        <is>
          <t>NACE_C25</t>
        </is>
      </c>
      <c r="C297" s="379" t="inlineStr">
        <is>
          <t>NACE N - 73 Activities of advertising, market research and public relations</t>
        </is>
      </c>
      <c r="D297" s="379">
        <f>_xlfn.CONCAT("NACE ", A297)</f>
        <v/>
      </c>
      <c r="K297" t="inlineStr">
        <is>
          <t xml:space="preserve">        070712 Non-Hazardous Waste - Other sludges from on-site effluent treatment</t>
        </is>
      </c>
    </row>
    <row r="298">
      <c r="A298" s="382" t="inlineStr">
        <is>
          <t>C - 25.1 Manufacture of structural metal products</t>
        </is>
      </c>
      <c r="B298" t="inlineStr">
        <is>
          <t>NACE_C251</t>
        </is>
      </c>
      <c r="C298" s="382" t="inlineStr">
        <is>
          <t>NACE N - 73.1 Advertising</t>
        </is>
      </c>
      <c r="D298" s="382">
        <f>_xlfn.CONCAT("NACE ", A298)</f>
        <v/>
      </c>
      <c r="K298" t="inlineStr">
        <is>
          <t xml:space="preserve">        070799 Non-Hazardous Waste - Wastes not otherwise specified</t>
        </is>
      </c>
    </row>
    <row r="299">
      <c r="A299" s="383" t="inlineStr">
        <is>
          <t>C - 25.11 Manufacture of metal structures and parts of structures</t>
        </is>
      </c>
      <c r="B299" t="inlineStr">
        <is>
          <t>NACE_C2511</t>
        </is>
      </c>
      <c r="C299" s="382" t="inlineStr">
        <is>
          <t>NACE N - 73.2 Market research and public opinion polling</t>
        </is>
      </c>
      <c r="D299" s="383">
        <f>_xlfn.CONCAT("NACE ", A299)</f>
        <v/>
      </c>
      <c r="K299" t="inlineStr">
        <is>
          <t>08 WASTES FROM THE MANUFACTURE, FORMULATION, SUPPLY AND USE (MFSU) OF COATINGS (PAINTS, VARNISHES AND VITREOUS ENAMELS), ADHESIVES, SEALANTS AND PRINTING INKS</t>
        </is>
      </c>
    </row>
    <row r="300">
      <c r="A300" s="383" t="inlineStr">
        <is>
          <t>C - 25.12 Manufacture of doors and windows of metal</t>
        </is>
      </c>
      <c r="B300" t="inlineStr">
        <is>
          <t>NACE_C2512</t>
        </is>
      </c>
      <c r="C300" s="382" t="inlineStr">
        <is>
          <t>NACE N - 73.3 Public relations and communication activities</t>
        </is>
      </c>
      <c r="D300" s="383">
        <f>_xlfn.CONCAT("NACE ", A300)</f>
        <v/>
      </c>
      <c r="K300" t="inlineStr">
        <is>
          <t xml:space="preserve">    0801 Wastes from MFSU and removal of paint and varnish</t>
        </is>
      </c>
    </row>
    <row r="301">
      <c r="A301" s="382" t="inlineStr">
        <is>
          <t>C - 25.2 Manufacture of tanks, reservoirs and containers of metal</t>
        </is>
      </c>
      <c r="B301" t="inlineStr">
        <is>
          <t>NACE_C252</t>
        </is>
      </c>
      <c r="C301" s="379" t="inlineStr">
        <is>
          <t>NACE N - 74 Other professional, scientific and technical activities</t>
        </is>
      </c>
      <c r="D301" s="382">
        <f>_xlfn.CONCAT("NACE ", A301)</f>
        <v/>
      </c>
      <c r="K301" t="inlineStr">
        <is>
          <t xml:space="preserve">        080111 Hazardous Waste - Waste paint and varnish containing organic solvents or other dangerous substances</t>
        </is>
      </c>
    </row>
    <row r="302">
      <c r="A302" s="383" t="inlineStr">
        <is>
          <t>C - 25.21 Manufacture of central heating radiators, steam generators and boilers</t>
        </is>
      </c>
      <c r="B302" t="inlineStr">
        <is>
          <t>NACE_C2521</t>
        </is>
      </c>
      <c r="C302" s="382" t="inlineStr">
        <is>
          <t>NACE N - 74.1 Specialised design activities</t>
        </is>
      </c>
      <c r="D302" s="383">
        <f>_xlfn.CONCAT("NACE ", A302)</f>
        <v/>
      </c>
      <c r="K302" t="inlineStr">
        <is>
          <t xml:space="preserve">        080112 Non-Hazardous Waste - Other waste paints and varnishes</t>
        </is>
      </c>
    </row>
    <row r="303">
      <c r="A303" s="383" t="inlineStr">
        <is>
          <t>C - 25.22 Manufacture of other tanks, reservoirs and containers of metal</t>
        </is>
      </c>
      <c r="B303" t="inlineStr">
        <is>
          <t>NACE_C2522</t>
        </is>
      </c>
      <c r="C303" s="382" t="inlineStr">
        <is>
          <t>NACE N - 74.2 Photographic activities</t>
        </is>
      </c>
      <c r="D303" s="383">
        <f>_xlfn.CONCAT("NACE ", A303)</f>
        <v/>
      </c>
      <c r="K303" t="inlineStr">
        <is>
          <t xml:space="preserve">        080113 Hazardous Waste - Sludges from paint or varnish containing organic solvents or other dangerous substances</t>
        </is>
      </c>
    </row>
    <row r="304">
      <c r="A304" s="382" t="inlineStr">
        <is>
          <t>C - 25.3 Manufacture of weapons and ammunition</t>
        </is>
      </c>
      <c r="B304" t="inlineStr">
        <is>
          <t>NACE_C253</t>
        </is>
      </c>
      <c r="C304" s="382" t="inlineStr">
        <is>
          <t>NACE N - 74.3 Translation and interpretation activities</t>
        </is>
      </c>
      <c r="D304" s="382">
        <f>_xlfn.CONCAT("NACE ", A304)</f>
        <v/>
      </c>
      <c r="K304" t="inlineStr">
        <is>
          <t xml:space="preserve">        080114 Non-Hazardous Waste - Other sludges from paint or varnish</t>
        </is>
      </c>
    </row>
    <row r="305">
      <c r="A305" s="383" t="inlineStr">
        <is>
          <t>C - 25.30 Manufacture of weapons and ammunition</t>
        </is>
      </c>
      <c r="B305" t="inlineStr">
        <is>
          <t>NACE_C2530</t>
        </is>
      </c>
      <c r="C305" s="382" t="inlineStr">
        <is>
          <t>NACE N - 74.9 Other professional, scientific and technical activities n.e.c.</t>
        </is>
      </c>
      <c r="D305" s="383">
        <f>_xlfn.CONCAT("NACE ", A305)</f>
        <v/>
      </c>
      <c r="K305" t="inlineStr">
        <is>
          <t xml:space="preserve">        080115 Hazardous Waste - Aqueous sludges containing paint or varnish containing organic solvents or other dangerous substances</t>
        </is>
      </c>
    </row>
    <row r="306">
      <c r="A306" s="382" t="inlineStr">
        <is>
          <t>C - 25.4 Forging and shaping metal and powder metallurgy</t>
        </is>
      </c>
      <c r="B306" t="inlineStr">
        <is>
          <t>NACE_C254</t>
        </is>
      </c>
      <c r="C306" s="379" t="inlineStr">
        <is>
          <t>NACE N - 75 Veterinary activities</t>
        </is>
      </c>
      <c r="D306" s="382">
        <f>_xlfn.CONCAT("NACE ", A306)</f>
        <v/>
      </c>
      <c r="K306" t="inlineStr">
        <is>
          <t xml:space="preserve">        080116 Non-Hazardous Waste - </t>
        </is>
      </c>
    </row>
    <row r="307">
      <c r="A307" s="383" t="inlineStr">
        <is>
          <t>C - 25.40 Forging and shaping metal and powder metallurgy</t>
        </is>
      </c>
      <c r="B307" t="inlineStr">
        <is>
          <t>NACE_C2540</t>
        </is>
      </c>
      <c r="C307" s="382" t="inlineStr">
        <is>
          <t>NACE N - 75.0 Veterinary activities</t>
        </is>
      </c>
      <c r="D307" s="383">
        <f>_xlfn.CONCAT("NACE ", A307)</f>
        <v/>
      </c>
      <c r="K307" t="inlineStr">
        <is>
          <t xml:space="preserve">        080117 Hazardous Waste - Other aqueous sludges containing paint or varnish</t>
        </is>
      </c>
    </row>
    <row r="308">
      <c r="A308" s="382" t="inlineStr">
        <is>
          <t>C - 25.5 Treatment and coating of metals; machining</t>
        </is>
      </c>
      <c r="B308" t="inlineStr">
        <is>
          <t>NACE_C255</t>
        </is>
      </c>
      <c r="C308" s="380" t="inlineStr">
        <is>
          <t>NACE N - PROFESSIONAL, SCIENTIFIC AND TECHNICAL ACTIVITIES</t>
        </is>
      </c>
      <c r="D308" s="382">
        <f>_xlfn.CONCAT("NACE ", A308)</f>
        <v/>
      </c>
      <c r="K308" t="inlineStr">
        <is>
          <t xml:space="preserve">        080118 Non-Hazardous Waste - Other wastes from paint or varnish removal</t>
        </is>
      </c>
    </row>
    <row r="309">
      <c r="A309" s="383" t="inlineStr">
        <is>
          <t>C - 25.51 Coating of metals</t>
        </is>
      </c>
      <c r="B309" t="inlineStr">
        <is>
          <t>NACE_C2551</t>
        </is>
      </c>
      <c r="C309" s="379" t="inlineStr">
        <is>
          <t>NACE O - 77 Rental and leasing activities</t>
        </is>
      </c>
      <c r="D309" s="383">
        <f>_xlfn.CONCAT("NACE ", A309)</f>
        <v/>
      </c>
      <c r="K309" t="inlineStr">
        <is>
          <t xml:space="preserve">        080119 Hazardous Waste - Aqueous suspensions containing paint or varnish containing organic solvents or other dangerous substances</t>
        </is>
      </c>
    </row>
    <row r="310">
      <c r="A310" s="383" t="inlineStr">
        <is>
          <t>C - 25.52 Heat treatment of metals</t>
        </is>
      </c>
      <c r="B310" t="inlineStr">
        <is>
          <t>NACE_C2552</t>
        </is>
      </c>
      <c r="C310" s="382" t="inlineStr">
        <is>
          <t>NACE O - 77.1 Rental and leasing of motor vehicles</t>
        </is>
      </c>
      <c r="D310" s="383">
        <f>_xlfn.CONCAT("NACE ", A310)</f>
        <v/>
      </c>
      <c r="K310" t="inlineStr">
        <is>
          <t xml:space="preserve">        080120 Non-Hazardous Waste - Other aqueous suspensions containing paint or varnish</t>
        </is>
      </c>
    </row>
    <row r="311">
      <c r="A311" s="383" t="inlineStr">
        <is>
          <t>C - 25.53 Machining of metals</t>
        </is>
      </c>
      <c r="B311" t="inlineStr">
        <is>
          <t>NACE_C2553</t>
        </is>
      </c>
      <c r="C311" s="382" t="inlineStr">
        <is>
          <t>NACE O - 77.2 Rental and leasing of personal and household goods</t>
        </is>
      </c>
      <c r="D311" s="383">
        <f>_xlfn.CONCAT("NACE ", A311)</f>
        <v/>
      </c>
      <c r="K311" t="inlineStr">
        <is>
          <t xml:space="preserve">        080121 Hazardous Waste - Waste paint or varnish remover</t>
        </is>
      </c>
    </row>
    <row r="312">
      <c r="A312" s="382" t="inlineStr">
        <is>
          <t>C - 25.6 Manufacture of cutlery, tools and general hardware</t>
        </is>
      </c>
      <c r="B312" t="inlineStr">
        <is>
          <t>NACE_C256</t>
        </is>
      </c>
      <c r="C312" s="382" t="inlineStr">
        <is>
          <t>NACE O - 77.3 Rental and leasing of other machinery, equipment and tangible goods</t>
        </is>
      </c>
      <c r="D312" s="382">
        <f>_xlfn.CONCAT("NACE ", A312)</f>
        <v/>
      </c>
      <c r="K312" t="inlineStr">
        <is>
          <t xml:space="preserve">        080199 Non-Hazardous Waste - Wastes not otherwise specified</t>
        </is>
      </c>
    </row>
    <row r="313">
      <c r="A313" s="383" t="inlineStr">
        <is>
          <t>C - 25.61 Manufacture of cutlery</t>
        </is>
      </c>
      <c r="B313" t="inlineStr">
        <is>
          <t>NACE_C2561</t>
        </is>
      </c>
      <c r="C313" s="382" t="inlineStr">
        <is>
          <t>NACE O - 77.4 Leasing of intellectual property and similar products, except copyrighted works</t>
        </is>
      </c>
      <c r="D313" s="383">
        <f>_xlfn.CONCAT("NACE ", A313)</f>
        <v/>
      </c>
      <c r="K313" t="inlineStr">
        <is>
          <t xml:space="preserve">    0802 Wastes from MFSU of other coatings (including ceramic materials)</t>
        </is>
      </c>
    </row>
    <row r="314">
      <c r="A314" s="383" t="inlineStr">
        <is>
          <t>C - 25.62 Manufacture of locks and hinges</t>
        </is>
      </c>
      <c r="B314" t="inlineStr">
        <is>
          <t>NACE_C2562</t>
        </is>
      </c>
      <c r="C314" s="382" t="inlineStr">
        <is>
          <t>NACE O - 77.5 Intermediation service activities for rental and leasing of tangible goods and non-financial intangible assets</t>
        </is>
      </c>
      <c r="D314" s="383">
        <f>_xlfn.CONCAT("NACE ", A314)</f>
        <v/>
      </c>
      <c r="K314" t="inlineStr">
        <is>
          <t xml:space="preserve">        080201 Non-Hazardous Waste - Waste coating powders</t>
        </is>
      </c>
    </row>
    <row r="315">
      <c r="A315" s="383" t="inlineStr">
        <is>
          <t>C - 25.63 Manufacture of tools</t>
        </is>
      </c>
      <c r="B315" t="inlineStr">
        <is>
          <t>NACE_C2563</t>
        </is>
      </c>
      <c r="C315" s="379" t="inlineStr">
        <is>
          <t>NACE O - 78 Employment activities</t>
        </is>
      </c>
      <c r="D315" s="383">
        <f>_xlfn.CONCAT("NACE ", A315)</f>
        <v/>
      </c>
      <c r="K315" t="inlineStr">
        <is>
          <t xml:space="preserve">        080202 Non-Hazardous Waste - Aqueous sludges containing ceramic materials</t>
        </is>
      </c>
    </row>
    <row r="316">
      <c r="A316" s="382" t="inlineStr">
        <is>
          <t>C - 25.9 Manufacture of other fabricated metal products</t>
        </is>
      </c>
      <c r="B316" t="inlineStr">
        <is>
          <t>NACE_C259</t>
        </is>
      </c>
      <c r="C316" s="382" t="inlineStr">
        <is>
          <t>NACE O - 78.1 Activities of employment placement agencies</t>
        </is>
      </c>
      <c r="D316" s="382">
        <f>_xlfn.CONCAT("NACE ", A316)</f>
        <v/>
      </c>
      <c r="K316" t="inlineStr">
        <is>
          <t xml:space="preserve">        080203 Non-Hazardous Waste - Aqueous suspensions containing ceramic materials</t>
        </is>
      </c>
    </row>
    <row r="317">
      <c r="A317" s="383" t="inlineStr">
        <is>
          <t>C - 25.91 Manufacture of steel drums and similar containers</t>
        </is>
      </c>
      <c r="B317" t="inlineStr">
        <is>
          <t>NACE_C2591</t>
        </is>
      </c>
      <c r="C317" s="382" t="inlineStr">
        <is>
          <t>NACE O - 78.2 Temporary employment agency activities and other human resource provisions</t>
        </is>
      </c>
      <c r="D317" s="383">
        <f>_xlfn.CONCAT("NACE ", A317)</f>
        <v/>
      </c>
      <c r="K317" t="inlineStr">
        <is>
          <t xml:space="preserve">        080299 Non-Hazardous Waste - Wastes not otherwise specified</t>
        </is>
      </c>
    </row>
    <row r="318">
      <c r="A318" s="383" t="inlineStr">
        <is>
          <t>C - 25.92 Manufacture of light metal packaging</t>
        </is>
      </c>
      <c r="B318" t="inlineStr">
        <is>
          <t>NACE_C2592</t>
        </is>
      </c>
      <c r="C318" s="379" t="inlineStr">
        <is>
          <t>NACE O - 79 Travel agency, tour operator and other reservation service and related activities</t>
        </is>
      </c>
      <c r="D318" s="383">
        <f>_xlfn.CONCAT("NACE ", A318)</f>
        <v/>
      </c>
      <c r="K318" t="inlineStr">
        <is>
          <t xml:space="preserve">    0803 Wastes from MFSU of printing inks</t>
        </is>
      </c>
    </row>
    <row r="319">
      <c r="A319" s="383" t="inlineStr">
        <is>
          <t>C - 25.93 Manufacture of wire products, chain and springs</t>
        </is>
      </c>
      <c r="B319" t="inlineStr">
        <is>
          <t>NACE_C2593</t>
        </is>
      </c>
      <c r="C319" s="382" t="inlineStr">
        <is>
          <t>NACE O - 79.1 Travel agency and tour operator activities</t>
        </is>
      </c>
      <c r="D319" s="383">
        <f>_xlfn.CONCAT("NACE ", A319)</f>
        <v/>
      </c>
      <c r="K319" t="inlineStr">
        <is>
          <t xml:space="preserve">        080301 Hazardous Waste - Waste ink containing halogenated solvents</t>
        </is>
      </c>
    </row>
    <row r="320">
      <c r="A320" s="383" t="inlineStr">
        <is>
          <t>C - 25.94 Manufacture of fasteners and screw machine products</t>
        </is>
      </c>
      <c r="B320" t="inlineStr">
        <is>
          <t>NACE_C2594</t>
        </is>
      </c>
      <c r="C320" s="382" t="inlineStr">
        <is>
          <t>NACE O - 79.9 Other reservation service and related activities</t>
        </is>
      </c>
      <c r="D320" s="383">
        <f>_xlfn.CONCAT("NACE ", A320)</f>
        <v/>
      </c>
      <c r="K320" t="inlineStr">
        <is>
          <t xml:space="preserve">        080302 Hazardous Waste - Waste ink containing non-halogenated solvents</t>
        </is>
      </c>
    </row>
    <row r="321">
      <c r="A321" s="383" t="inlineStr">
        <is>
          <t>C - 25.99 Manufacture of other fabricated metal products n.e.c.</t>
        </is>
      </c>
      <c r="B321" t="inlineStr">
        <is>
          <t>NACE_C2599</t>
        </is>
      </c>
      <c r="C321" s="379" t="inlineStr">
        <is>
          <t>NACE O - 80 Investigation and security activities</t>
        </is>
      </c>
      <c r="D321" s="383">
        <f>_xlfn.CONCAT("NACE ", A321)</f>
        <v/>
      </c>
      <c r="K321" t="inlineStr">
        <is>
          <t xml:space="preserve">        080303 Non-Hazardous Waste - Waste from water-based ink</t>
        </is>
      </c>
    </row>
    <row r="322">
      <c r="A322" s="379" t="inlineStr">
        <is>
          <t>C - 26 Manufacture of computer, electronic and optical products</t>
        </is>
      </c>
      <c r="B322" t="inlineStr">
        <is>
          <t>NACE_C26</t>
        </is>
      </c>
      <c r="C322" s="382" t="inlineStr">
        <is>
          <t>NACE O - 80.0 Investigation and security activities</t>
        </is>
      </c>
      <c r="D322" s="379">
        <f>_xlfn.CONCAT("NACE ", A322)</f>
        <v/>
      </c>
      <c r="K322" t="inlineStr">
        <is>
          <t xml:space="preserve">        080304 Non-Hazardous Waste - Dried ink</t>
        </is>
      </c>
    </row>
    <row r="323">
      <c r="A323" s="382" t="inlineStr">
        <is>
          <t>C - 26.1 Manufacture of electronic components and boards</t>
        </is>
      </c>
      <c r="B323" t="inlineStr">
        <is>
          <t>NACE_C261</t>
        </is>
      </c>
      <c r="C323" s="379" t="inlineStr">
        <is>
          <t>NACE O - 81 Services to buildings and landscape activities</t>
        </is>
      </c>
      <c r="D323" s="382">
        <f>_xlfn.CONCAT("NACE ", A323)</f>
        <v/>
      </c>
      <c r="K323" t="inlineStr">
        <is>
          <t xml:space="preserve">        080305 Hazardous Waste - Ink sludges containing halogenated solvents</t>
        </is>
      </c>
    </row>
    <row r="324">
      <c r="A324" s="383" t="inlineStr">
        <is>
          <t>C - 26.11 Manufacture of electronic components</t>
        </is>
      </c>
      <c r="B324" t="inlineStr">
        <is>
          <t>NACE_C2611</t>
        </is>
      </c>
      <c r="C324" s="382" t="inlineStr">
        <is>
          <t>NACE O - 81.1 Combined facilities support activities</t>
        </is>
      </c>
      <c r="D324" s="383">
        <f>_xlfn.CONCAT("NACE ", A324)</f>
        <v/>
      </c>
      <c r="K324" t="inlineStr">
        <is>
          <t xml:space="preserve">        080306 Hazardous Waste - Ink sludges containing non-halogenated solvents</t>
        </is>
      </c>
    </row>
    <row r="325">
      <c r="A325" s="383" t="inlineStr">
        <is>
          <t>C - 26.12 Manufacture of loaded electronic boards</t>
        </is>
      </c>
      <c r="B325" t="inlineStr">
        <is>
          <t>NACE_C2612</t>
        </is>
      </c>
      <c r="C325" s="382" t="inlineStr">
        <is>
          <t>NACE O - 81.2 Cleaning activities</t>
        </is>
      </c>
      <c r="D325" s="383">
        <f>_xlfn.CONCAT("NACE ", A325)</f>
        <v/>
      </c>
      <c r="K325" t="inlineStr">
        <is>
          <t xml:space="preserve">        080307 Non-Hazardous Waste - Aqueous sludges containing ink</t>
        </is>
      </c>
    </row>
    <row r="326">
      <c r="A326" s="382" t="inlineStr">
        <is>
          <t>C - 26.2 Manufacture of computers and peripheral equipment</t>
        </is>
      </c>
      <c r="B326" t="inlineStr">
        <is>
          <t>NACE_C262</t>
        </is>
      </c>
      <c r="C326" s="382" t="inlineStr">
        <is>
          <t>NACE O - 81.3 Landscape service activities</t>
        </is>
      </c>
      <c r="D326" s="382">
        <f>_xlfn.CONCAT("NACE ", A326)</f>
        <v/>
      </c>
      <c r="K326" t="inlineStr">
        <is>
          <t xml:space="preserve">        080308 Non-Hazardous Waste - Aqueous liquid waste containing ink</t>
        </is>
      </c>
    </row>
    <row r="327">
      <c r="A327" s="383" t="inlineStr">
        <is>
          <t>C - 26.20 Manufacture of computers and peripheral equipment</t>
        </is>
      </c>
      <c r="B327" t="inlineStr">
        <is>
          <t>NACE_C2620</t>
        </is>
      </c>
      <c r="C327" s="379" t="inlineStr">
        <is>
          <t>NACE O - 82 Office administrative, office support and other business support activities</t>
        </is>
      </c>
      <c r="D327" s="383">
        <f>_xlfn.CONCAT("NACE ", A327)</f>
        <v/>
      </c>
      <c r="K327" t="inlineStr">
        <is>
          <t xml:space="preserve">        080309 Non-Hazardous Waste - Waste printing toner (including cartridges)</t>
        </is>
      </c>
    </row>
    <row r="328">
      <c r="A328" s="382" t="inlineStr">
        <is>
          <t>C - 26.3 Manufacture of communication equipment</t>
        </is>
      </c>
      <c r="B328" t="inlineStr">
        <is>
          <t>NACE_C263</t>
        </is>
      </c>
      <c r="C328" s="382" t="inlineStr">
        <is>
          <t>NACE O - 82.1 Office administrative and support activities</t>
        </is>
      </c>
      <c r="D328" s="382">
        <f>_xlfn.CONCAT("NACE ", A328)</f>
        <v/>
      </c>
      <c r="K328" t="inlineStr">
        <is>
          <t xml:space="preserve">        080310 Hazardous Waste - Waste organic solvents used for cleaning</t>
        </is>
      </c>
    </row>
    <row r="329">
      <c r="A329" s="383" t="inlineStr">
        <is>
          <t>C - 26.30 Manufacture of communication equipment</t>
        </is>
      </c>
      <c r="B329" t="inlineStr">
        <is>
          <t>NACE_C2630</t>
        </is>
      </c>
      <c r="C329" s="382" t="inlineStr">
        <is>
          <t>NACE O - 82.2 Activities of call centres</t>
        </is>
      </c>
      <c r="D329" s="383">
        <f>_xlfn.CONCAT("NACE ", A329)</f>
        <v/>
      </c>
      <c r="K329" t="inlineStr">
        <is>
          <t xml:space="preserve">        080311 Hazardous Waste - Waste etching solutions</t>
        </is>
      </c>
    </row>
    <row r="330">
      <c r="A330" s="382" t="inlineStr">
        <is>
          <t>C - 26.4 Manufacture of consumer electronics</t>
        </is>
      </c>
      <c r="B330" t="inlineStr">
        <is>
          <t>NACE_C264</t>
        </is>
      </c>
      <c r="C330" s="382" t="inlineStr">
        <is>
          <t>NACE O - 82.3 Organisation of conventions and trade shows</t>
        </is>
      </c>
      <c r="D330" s="382">
        <f>_xlfn.CONCAT("NACE ", A330)</f>
        <v/>
      </c>
      <c r="K330" t="inlineStr">
        <is>
          <t xml:space="preserve">        080399 Non-Hazardous Waste - Wastes not otherwise specified</t>
        </is>
      </c>
    </row>
    <row r="331">
      <c r="A331" s="383" t="inlineStr">
        <is>
          <t>C - 26.40 Manufacture of consumer electronics</t>
        </is>
      </c>
      <c r="B331" t="inlineStr">
        <is>
          <t>NACE_C2640</t>
        </is>
      </c>
      <c r="C331" s="382" t="inlineStr">
        <is>
          <t>NACE O - 82.4 Intermediation service activities for business support service activities n.e.c.</t>
        </is>
      </c>
      <c r="D331" s="383">
        <f>_xlfn.CONCAT("NACE ", A331)</f>
        <v/>
      </c>
      <c r="K331" t="inlineStr">
        <is>
          <t xml:space="preserve">    0804 Wastes from MFSU of adhesives and sealants (including waterproofing products)</t>
        </is>
      </c>
    </row>
    <row r="332">
      <c r="A332" s="382" t="inlineStr">
        <is>
          <t>C - 26.5 Manufacture of measuring testing instruments, clocks and watches</t>
        </is>
      </c>
      <c r="B332" t="inlineStr">
        <is>
          <t>NACE_C265</t>
        </is>
      </c>
      <c r="C332" s="382" t="inlineStr">
        <is>
          <t>NACE O - 82.9 Business support service activities n.e.c.</t>
        </is>
      </c>
      <c r="D332" s="382">
        <f>_xlfn.CONCAT("NACE ", A332)</f>
        <v/>
      </c>
      <c r="K332" t="inlineStr">
        <is>
          <t xml:space="preserve">        080409 Hazardous Waste - Waste adhesives and sealants containing organic solvents or other dangerous substances</t>
        </is>
      </c>
    </row>
    <row r="333">
      <c r="A333" s="383" t="inlineStr">
        <is>
          <t>C - 26.51 Manufacture of instruments and appliances for measuring, testing and navigation</t>
        </is>
      </c>
      <c r="B333" t="inlineStr">
        <is>
          <t>NACE_C2651</t>
        </is>
      </c>
      <c r="C333" s="380" t="inlineStr">
        <is>
          <t>NACE O - ADMINISTRATIVE AND SUPPORT SERVICE ACTIVITIES</t>
        </is>
      </c>
      <c r="D333" s="383">
        <f>_xlfn.CONCAT("NACE ", A333)</f>
        <v/>
      </c>
      <c r="K333" t="inlineStr">
        <is>
          <t xml:space="preserve">        080410 Non-Hazardous Waste - Wastes from MFSU of adhesives and sealants (including waterproofing products)</t>
        </is>
      </c>
    </row>
    <row r="334">
      <c r="A334" s="383" t="inlineStr">
        <is>
          <t>C - 26.52 Manufacture of watches and clocks</t>
        </is>
      </c>
      <c r="B334" t="inlineStr">
        <is>
          <t>NACE_C2652</t>
        </is>
      </c>
      <c r="C334" s="379" t="inlineStr">
        <is>
          <t>NACE P - 84 Public administration and defence; compulsory social security</t>
        </is>
      </c>
      <c r="D334" s="383">
        <f>_xlfn.CONCAT("NACE ", A334)</f>
        <v/>
      </c>
      <c r="K334" t="inlineStr">
        <is>
          <t xml:space="preserve">        080411 Hazardous Waste - Adhesive and sealant sludges containing organic solvents or other dangerous substances</t>
        </is>
      </c>
    </row>
    <row r="335">
      <c r="A335" s="382" t="inlineStr">
        <is>
          <t>C - 26.6 Manufacture of irradiation, electromedical and electrotherapeutic equipment</t>
        </is>
      </c>
      <c r="B335" t="inlineStr">
        <is>
          <t>NACE_C266</t>
        </is>
      </c>
      <c r="C335" s="382" t="inlineStr">
        <is>
          <t>NACE P - 84.1 Administration of the State and the economic, social and environmental policies of the community</t>
        </is>
      </c>
      <c r="D335" s="382">
        <f>_xlfn.CONCAT("NACE ", A335)</f>
        <v/>
      </c>
      <c r="K335" t="inlineStr">
        <is>
          <t xml:space="preserve">        080412 Non-Hazardous Waste - Other adhesives and sealant sludges</t>
        </is>
      </c>
    </row>
    <row r="336">
      <c r="A336" s="383" t="inlineStr">
        <is>
          <t>C - 26.60 Manufacture of irradiation, electromedical and electrotherapeutic equipment</t>
        </is>
      </c>
      <c r="B336" t="inlineStr">
        <is>
          <t>NACE_C2660</t>
        </is>
      </c>
      <c r="C336" s="382" t="inlineStr">
        <is>
          <t>NACE P - 84.2 Provision of services to the community as a whole</t>
        </is>
      </c>
      <c r="D336" s="383">
        <f>_xlfn.CONCAT("NACE ", A336)</f>
        <v/>
      </c>
      <c r="K336" t="inlineStr">
        <is>
          <t xml:space="preserve">        080413 Hazardous Waste - Aqueous sludges containing adhesives or sealants containing organic solvents or other dangerous substances</t>
        </is>
      </c>
    </row>
    <row r="337">
      <c r="A337" s="382" t="inlineStr">
        <is>
          <t>C - 26.7 Manufacture of optical instruments, magnetic and optical media and photographic equipment</t>
        </is>
      </c>
      <c r="B337" t="inlineStr">
        <is>
          <t>NACE_C267</t>
        </is>
      </c>
      <c r="C337" s="382" t="inlineStr">
        <is>
          <t>NACE P - 84.3 Compulsory social security activities</t>
        </is>
      </c>
      <c r="D337" s="382">
        <f>_xlfn.CONCAT("NACE ", A337)</f>
        <v/>
      </c>
      <c r="K337" t="inlineStr">
        <is>
          <t xml:space="preserve">        080414 Non-Hazardous Waste - Other aqueous sludges containing adhesives or sealants</t>
        </is>
      </c>
    </row>
    <row r="338">
      <c r="A338" s="383" t="inlineStr">
        <is>
          <t>C - 26.70 Manufacture of optical instruments, magnetic and optical media and photographic equipment</t>
        </is>
      </c>
      <c r="B338" t="inlineStr">
        <is>
          <t>NACE_C2670</t>
        </is>
      </c>
      <c r="C338" s="380" t="inlineStr">
        <is>
          <t>NACE P - PUBLIC ADMINISTRATION AND DEFENCE; COMPULSORY SOCIAL SECURITY</t>
        </is>
      </c>
      <c r="D338" s="383">
        <f>_xlfn.CONCAT("NACE ", A338)</f>
        <v/>
      </c>
      <c r="K338" t="inlineStr">
        <is>
          <t xml:space="preserve">        080415 Hazardous Waste - Aqueous liquid wastes containing adhesives or sealants with organic solvents or other dangerous substances</t>
        </is>
      </c>
    </row>
    <row r="339">
      <c r="A339" s="379" t="inlineStr">
        <is>
          <t>C - 27 Manufacture of electrical equipment</t>
        </is>
      </c>
      <c r="B339" t="inlineStr">
        <is>
          <t>NACE_C27</t>
        </is>
      </c>
      <c r="C339" s="379" t="inlineStr">
        <is>
          <t>NACE Q - 85 Education</t>
        </is>
      </c>
      <c r="D339" s="379">
        <f>_xlfn.CONCAT("NACE ", A339)</f>
        <v/>
      </c>
      <c r="K339" t="inlineStr">
        <is>
          <t xml:space="preserve">        080416 Non-Hazardous Waste - Other aqueous liquid waste containing adhesives or sealants</t>
        </is>
      </c>
    </row>
    <row r="340">
      <c r="A340" s="382" t="inlineStr">
        <is>
          <t>C - 27.1 Manufacture of electric motors, generators, transformers and electricity distribution and control apparatus</t>
        </is>
      </c>
      <c r="B340" t="inlineStr">
        <is>
          <t>NACE_C271</t>
        </is>
      </c>
      <c r="C340" s="382" t="inlineStr">
        <is>
          <t>NACE Q - 85.1 Pre-primary education</t>
        </is>
      </c>
      <c r="D340" s="382">
        <f>_xlfn.CONCAT("NACE ", A340)</f>
        <v/>
      </c>
      <c r="K340" t="inlineStr">
        <is>
          <t xml:space="preserve">        080499 Non-Hazardous Waste - Wastes not otherwise specified</t>
        </is>
      </c>
    </row>
    <row r="341">
      <c r="A341" s="383" t="inlineStr">
        <is>
          <t>C - 27.11 Manufacture of electric motors, generators and transformers</t>
        </is>
      </c>
      <c r="B341" t="inlineStr">
        <is>
          <t>NACE_C2711</t>
        </is>
      </c>
      <c r="C341" s="382" t="inlineStr">
        <is>
          <t>NACE Q - 85.2 Primary education</t>
        </is>
      </c>
      <c r="D341" s="383">
        <f>_xlfn.CONCAT("NACE ", A341)</f>
        <v/>
      </c>
      <c r="K341" t="inlineStr">
        <is>
          <t xml:space="preserve">    0805 Wastes not otherwise specified</t>
        </is>
      </c>
    </row>
    <row r="342">
      <c r="A342" s="383" t="inlineStr">
        <is>
          <t>C - 27.12 Manufacture of electricity distribution and control apparatus</t>
        </is>
      </c>
      <c r="B342" t="inlineStr">
        <is>
          <t>NACE_C2712</t>
        </is>
      </c>
      <c r="C342" s="382" t="inlineStr">
        <is>
          <t>NACE Q - 85.3 Secondary and post-secondary non-tertiary education</t>
        </is>
      </c>
      <c r="D342" s="383">
        <f>_xlfn.CONCAT("NACE ", A342)</f>
        <v/>
      </c>
      <c r="K342" t="inlineStr">
        <is>
          <t xml:space="preserve">        080501 Hazardous Waste - Waste isocyanates</t>
        </is>
      </c>
    </row>
    <row r="343">
      <c r="A343" s="382" t="inlineStr">
        <is>
          <t>C - 27.2 Manufacture of batteries and accumulators</t>
        </is>
      </c>
      <c r="B343" t="inlineStr">
        <is>
          <t>NACE_C272</t>
        </is>
      </c>
      <c r="C343" s="382" t="inlineStr">
        <is>
          <t>NACE Q - 85.4 Tertiary education</t>
        </is>
      </c>
      <c r="D343" s="382">
        <f>_xlfn.CONCAT("NACE ", A343)</f>
        <v/>
      </c>
      <c r="K343" t="inlineStr">
        <is>
          <t>09 WASTES FROM THE PHOTOGRAPHIC INDUSTRY</t>
        </is>
      </c>
    </row>
    <row r="344">
      <c r="A344" s="383" t="inlineStr">
        <is>
          <t>C - 27.20 Manufacture of batteries and accumulators</t>
        </is>
      </c>
      <c r="B344" t="inlineStr">
        <is>
          <t>NACE_C2720</t>
        </is>
      </c>
      <c r="C344" s="382" t="inlineStr">
        <is>
          <t>NACE Q - 85.5 Other education</t>
        </is>
      </c>
      <c r="D344" s="383">
        <f>_xlfn.CONCAT("NACE ", A344)</f>
        <v/>
      </c>
      <c r="K344" t="inlineStr">
        <is>
          <t xml:space="preserve">    0901 Wastes from the photographic industry</t>
        </is>
      </c>
    </row>
    <row r="345">
      <c r="A345" s="382" t="inlineStr">
        <is>
          <t>C - 27.3 Manufacture of wiring and wiring devices</t>
        </is>
      </c>
      <c r="B345" t="inlineStr">
        <is>
          <t>NACE_C273</t>
        </is>
      </c>
      <c r="C345" s="382" t="inlineStr">
        <is>
          <t>NACE Q - 85.6 Educational support activities</t>
        </is>
      </c>
      <c r="D345" s="382">
        <f>_xlfn.CONCAT("NACE ", A345)</f>
        <v/>
      </c>
      <c r="K345" t="inlineStr">
        <is>
          <t xml:space="preserve">        090101 Hazardous Waste - Water-based developer and activator solutions</t>
        </is>
      </c>
    </row>
    <row r="346">
      <c r="A346" s="383" t="inlineStr">
        <is>
          <t>C - 27.31 Manufacture of fibre optic cables</t>
        </is>
      </c>
      <c r="B346" t="inlineStr">
        <is>
          <t>NACE_C2731</t>
        </is>
      </c>
      <c r="C346" s="380" t="inlineStr">
        <is>
          <t>NACE Q - EDUCATION</t>
        </is>
      </c>
      <c r="D346" s="383">
        <f>_xlfn.CONCAT("NACE ", A346)</f>
        <v/>
      </c>
      <c r="K346" t="inlineStr">
        <is>
          <t xml:space="preserve">        090102 Hazardous Waste - Water-based offset plate developer solutions</t>
        </is>
      </c>
    </row>
    <row r="347">
      <c r="A347" s="383" t="inlineStr">
        <is>
          <t>C - 27.32 Manufacture of other electronic and electric wires and cables</t>
        </is>
      </c>
      <c r="B347" t="inlineStr">
        <is>
          <t>NACE_C2732</t>
        </is>
      </c>
      <c r="C347" s="379" t="inlineStr">
        <is>
          <t>NACE R - 86 Human health activities</t>
        </is>
      </c>
      <c r="D347" s="383">
        <f>_xlfn.CONCAT("NACE ", A347)</f>
        <v/>
      </c>
      <c r="K347" t="inlineStr">
        <is>
          <t xml:space="preserve">        090103 Hazardous Waste - Solvent-based developer solutions</t>
        </is>
      </c>
    </row>
    <row r="348">
      <c r="A348" s="383" t="inlineStr">
        <is>
          <t>C - 27.33 Manufacture of wiring devices</t>
        </is>
      </c>
      <c r="B348" t="inlineStr">
        <is>
          <t>NACE_C2733</t>
        </is>
      </c>
      <c r="C348" s="382" t="inlineStr">
        <is>
          <t>NACE R - 86.1 Hospital activities</t>
        </is>
      </c>
      <c r="D348" s="383">
        <f>_xlfn.CONCAT("NACE ", A348)</f>
        <v/>
      </c>
      <c r="K348" t="inlineStr">
        <is>
          <t xml:space="preserve">        090104 Hazardous Waste - Fixer solutions</t>
        </is>
      </c>
    </row>
    <row r="349">
      <c r="A349" s="382" t="inlineStr">
        <is>
          <t>C - 27.4 Manufacture of lighting equipment</t>
        </is>
      </c>
      <c r="B349" t="inlineStr">
        <is>
          <t>NACE_C274</t>
        </is>
      </c>
      <c r="C349" s="382" t="inlineStr">
        <is>
          <t>NACE R - 86.2 Medical and dental practice activities</t>
        </is>
      </c>
      <c r="D349" s="382">
        <f>_xlfn.CONCAT("NACE ", A349)</f>
        <v/>
      </c>
      <c r="K349" t="inlineStr">
        <is>
          <t xml:space="preserve">        090105 Hazardous Waste - Bleach solutions and bleach fixer solutions</t>
        </is>
      </c>
    </row>
    <row r="350">
      <c r="A350" s="383" t="inlineStr">
        <is>
          <t>C - 27.40 Manufacture of lighting equipment</t>
        </is>
      </c>
      <c r="B350" t="inlineStr">
        <is>
          <t>NACE_C2740</t>
        </is>
      </c>
      <c r="C350" s="382" t="inlineStr">
        <is>
          <t>NACE R - 86.9 Other human health activities</t>
        </is>
      </c>
      <c r="D350" s="383">
        <f>_xlfn.CONCAT("NACE ", A350)</f>
        <v/>
      </c>
      <c r="K350" t="inlineStr">
        <is>
          <t xml:space="preserve">        090106 Hazardous Waste - Waste containing silver from on-site treatment of photographic waste</t>
        </is>
      </c>
    </row>
    <row r="351">
      <c r="A351" s="382" t="inlineStr">
        <is>
          <t>C - 27.5 Manufacture of domestic appliances</t>
        </is>
      </c>
      <c r="B351" t="inlineStr">
        <is>
          <t>NACE_C275</t>
        </is>
      </c>
      <c r="C351" s="379" t="inlineStr">
        <is>
          <t>NACE R - 87 Residential care activities</t>
        </is>
      </c>
      <c r="D351" s="382">
        <f>_xlfn.CONCAT("NACE ", A351)</f>
        <v/>
      </c>
      <c r="K351" t="inlineStr">
        <is>
          <t xml:space="preserve">        090107 Non-Hazardous Waste - Photographic film and paper containing silver or silver compounds</t>
        </is>
      </c>
    </row>
    <row r="352">
      <c r="A352" s="383" t="inlineStr">
        <is>
          <t>C - 27.51 Manufacture of electric domestic appliances</t>
        </is>
      </c>
      <c r="B352" t="inlineStr">
        <is>
          <t>NACE_C2751</t>
        </is>
      </c>
      <c r="C352" s="382" t="inlineStr">
        <is>
          <t>NACE R - 87.1 Residential nursing care activities</t>
        </is>
      </c>
      <c r="D352" s="383">
        <f>_xlfn.CONCAT("NACE ", A352)</f>
        <v/>
      </c>
      <c r="K352" t="inlineStr">
        <is>
          <t xml:space="preserve">        090108 Non-Hazardous Waste - Photographic film and paper free of silver or silver compounds</t>
        </is>
      </c>
    </row>
    <row r="353">
      <c r="A353" s="383" t="inlineStr">
        <is>
          <t>C - 27.52 Manufacture of non-electric domestic appliances</t>
        </is>
      </c>
      <c r="B353" t="inlineStr">
        <is>
          <t>NACE_C2752</t>
        </is>
      </c>
      <c r="C353" s="382" t="inlineStr">
        <is>
          <t>NACE R - 87.2 Residential care activities for persons living with or having a diagnosis of a mental illness or substance abuse</t>
        </is>
      </c>
      <c r="D353" s="383">
        <f>_xlfn.CONCAT("NACE ", A353)</f>
        <v/>
      </c>
      <c r="K353" t="inlineStr">
        <is>
          <t xml:space="preserve">        090110 Non-Hazardous Waste - Single-use cameras without batteries</t>
        </is>
      </c>
    </row>
    <row r="354">
      <c r="A354" s="382" t="inlineStr">
        <is>
          <t>C - 27.9 Manufacture of other electrical equipment</t>
        </is>
      </c>
      <c r="B354" t="inlineStr">
        <is>
          <t>NACE_C279</t>
        </is>
      </c>
      <c r="C354" s="382" t="inlineStr">
        <is>
          <t>NACE R - 87.3 Residential care activities for older persons or persons with physical disabilities</t>
        </is>
      </c>
      <c r="D354" s="382">
        <f>_xlfn.CONCAT("NACE ", A354)</f>
        <v/>
      </c>
      <c r="K354" t="inlineStr">
        <is>
          <t xml:space="preserve">        090111 Hazardous Waste - Single-use cameras containing batteries included in end-of-life tyres, discarded vehicles or end-of-life vehicles, drained of liquids and emptied of other hazardous components</t>
        </is>
      </c>
    </row>
    <row r="355">
      <c r="A355" s="383" t="inlineStr">
        <is>
          <t>C - 27.90 Manufacture of other electrical equipment</t>
        </is>
      </c>
      <c r="B355" t="inlineStr">
        <is>
          <t>NACE_C2790</t>
        </is>
      </c>
      <c r="C355" s="382" t="inlineStr">
        <is>
          <t>NACE R - 87.9 Other residential care activities</t>
        </is>
      </c>
      <c r="D355" s="383">
        <f>_xlfn.CONCAT("NACE ", A355)</f>
        <v/>
      </c>
      <c r="K355" t="inlineStr">
        <is>
          <t xml:space="preserve">        090112 Non-Hazardous Waste - Other single-use cameras containing batteries</t>
        </is>
      </c>
    </row>
    <row r="356">
      <c r="A356" s="379" t="inlineStr">
        <is>
          <t>C - 28 Manufacture of machinery and equipment n.e.c.</t>
        </is>
      </c>
      <c r="B356" t="inlineStr">
        <is>
          <t>NACE_C28</t>
        </is>
      </c>
      <c r="C356" s="379" t="inlineStr">
        <is>
          <t>NACE R - 88 Social work activities without accommodation</t>
        </is>
      </c>
      <c r="D356" s="379">
        <f>_xlfn.CONCAT("NACE ", A356)</f>
        <v/>
      </c>
      <c r="K356" t="inlineStr">
        <is>
          <t xml:space="preserve">        090199 Non-Hazardous Waste - Wastes not otherwise specified</t>
        </is>
      </c>
    </row>
    <row r="357">
      <c r="A357" s="382" t="inlineStr">
        <is>
          <t>C - 28.1 Manufacture of general-purpose machinery</t>
        </is>
      </c>
      <c r="B357" t="inlineStr">
        <is>
          <t>NACE_C281</t>
        </is>
      </c>
      <c r="C357" s="382" t="inlineStr">
        <is>
          <t>NACE R - 88.1 Social work activities without accommodation for older persons or persons with disabilities</t>
        </is>
      </c>
      <c r="D357" s="382">
        <f>_xlfn.CONCAT("NACE ", A357)</f>
        <v/>
      </c>
      <c r="K357" t="inlineStr">
        <is>
          <t>10 INORGANIC WASTES FROM THERMAL PROCESSES</t>
        </is>
      </c>
    </row>
    <row r="358">
      <c r="A358" s="383" t="inlineStr">
        <is>
          <t>C - 28.11 Manufacture of engines and turbines, except aircraft, vehicle and cycle engines</t>
        </is>
      </c>
      <c r="B358" t="inlineStr">
        <is>
          <t>NACE_C2811</t>
        </is>
      </c>
      <c r="C358" s="382" t="inlineStr">
        <is>
          <t>NACE R - 88.9 Other social work activities without accommodation</t>
        </is>
      </c>
      <c r="D358" s="383">
        <f>_xlfn.CONCAT("NACE ", A358)</f>
        <v/>
      </c>
      <c r="K358" t="inlineStr">
        <is>
          <t xml:space="preserve">    1001 Wastes from power stations and other combustion plants (except wastes from waste treatment facilities, off-site waste water treatment plants and the water industry)</t>
        </is>
      </c>
    </row>
    <row r="359">
      <c r="A359" s="383" t="inlineStr">
        <is>
          <t>C - 28.12 Manufacture of fluid power equipment</t>
        </is>
      </c>
      <c r="B359" t="inlineStr">
        <is>
          <t>NACE_C2812</t>
        </is>
      </c>
      <c r="C359" s="380" t="inlineStr">
        <is>
          <t>NACE R - HUMAN HEALTH AND SOCIAL WORK ACTIVITIES</t>
        </is>
      </c>
      <c r="D359" s="383">
        <f>_xlfn.CONCAT("NACE ", A359)</f>
        <v/>
      </c>
      <c r="K359" t="inlineStr">
        <is>
          <t xml:space="preserve">        100101 Non-Hazardous Waste - Bottom ash</t>
        </is>
      </c>
    </row>
    <row r="360">
      <c r="A360" s="383" t="inlineStr">
        <is>
          <t>C - 28.13 Manufacture of other pumps and compressors</t>
        </is>
      </c>
      <c r="B360" t="inlineStr">
        <is>
          <t>NACE_C2813</t>
        </is>
      </c>
      <c r="C360" s="379" t="inlineStr">
        <is>
          <t>NACE S - 90 Arts creation and performing arts activities</t>
        </is>
      </c>
      <c r="D360" s="383">
        <f>_xlfn.CONCAT("NACE ", A360)</f>
        <v/>
      </c>
      <c r="K360" t="inlineStr">
        <is>
          <t xml:space="preserve">        100102 Non-Hazardous Waste - Coal fly ash</t>
        </is>
      </c>
    </row>
    <row r="361">
      <c r="A361" s="383" t="inlineStr">
        <is>
          <t>C - 28.14 Manufacture of other taps and valves</t>
        </is>
      </c>
      <c r="B361" t="inlineStr">
        <is>
          <t>NACE_C2814</t>
        </is>
      </c>
      <c r="C361" s="382" t="inlineStr">
        <is>
          <t>NACE S - 90.1 Arts creation activities</t>
        </is>
      </c>
      <c r="D361" s="383">
        <f>_xlfn.CONCAT("NACE ", A361)</f>
        <v/>
      </c>
      <c r="K361" t="inlineStr">
        <is>
          <t xml:space="preserve">        100103 Non-Hazardous Waste - Peat and (untreated) wood fly ash</t>
        </is>
      </c>
    </row>
    <row r="362">
      <c r="A362" s="383" t="inlineStr">
        <is>
          <t>C - 28.15 Manufacture of bearings, gears, gearing and driving elements</t>
        </is>
      </c>
      <c r="B362" t="inlineStr">
        <is>
          <t>NACE_C2815</t>
        </is>
      </c>
      <c r="C362" s="382" t="inlineStr">
        <is>
          <t>NACE S - 90.2 Activities of performing arts</t>
        </is>
      </c>
      <c r="D362" s="383">
        <f>_xlfn.CONCAT("NACE ", A362)</f>
        <v/>
      </c>
      <c r="K362" t="inlineStr">
        <is>
          <t xml:space="preserve">        100104 Hazardous Waste - Oil fly ash</t>
        </is>
      </c>
    </row>
    <row r="363">
      <c r="A363" s="382" t="inlineStr">
        <is>
          <t>C - 28.2 Manufacture of other general-purpose machinery</t>
        </is>
      </c>
      <c r="B363" t="inlineStr">
        <is>
          <t>NACE_C282</t>
        </is>
      </c>
      <c r="C363" s="382" t="inlineStr">
        <is>
          <t>NACE S - 90.3 Support activities to arts creation and performing arts</t>
        </is>
      </c>
      <c r="D363" s="382">
        <f>_xlfn.CONCAT("NACE ", A363)</f>
        <v/>
      </c>
      <c r="K363" t="inlineStr">
        <is>
          <t xml:space="preserve">        100105 Non-Hazardous Waste - Calcium-based reaction waste from flue gas desulphurisation in solid form</t>
        </is>
      </c>
    </row>
    <row r="364">
      <c r="A364" s="383" t="inlineStr">
        <is>
          <t>C - 28.21 Manufacture of ovens, furnaces and permanent household heating equipment</t>
        </is>
      </c>
      <c r="B364" t="inlineStr">
        <is>
          <t>NACE_C2821</t>
        </is>
      </c>
      <c r="C364" s="379" t="inlineStr">
        <is>
          <t>NACE S - 91 Libraries, archives, museums and other cultural activities</t>
        </is>
      </c>
      <c r="D364" s="383">
        <f>_xlfn.CONCAT("NACE ", A364)</f>
        <v/>
      </c>
      <c r="K364" t="inlineStr">
        <is>
          <t xml:space="preserve">        100106 Non-Hazardous Waste - Other solid wastes from gas treatment</t>
        </is>
      </c>
    </row>
    <row r="365">
      <c r="A365" s="383" t="inlineStr">
        <is>
          <t>C - 28.22 Manufacture of lifting and handling equipment</t>
        </is>
      </c>
      <c r="B365" t="inlineStr">
        <is>
          <t>NACE_C2822</t>
        </is>
      </c>
      <c r="C365" s="382" t="inlineStr">
        <is>
          <t>NACE S - 91.1 Library and archive activities</t>
        </is>
      </c>
      <c r="D365" s="383">
        <f>_xlfn.CONCAT("NACE ", A365)</f>
        <v/>
      </c>
      <c r="K365" t="inlineStr">
        <is>
          <t xml:space="preserve">        100107 Non-Hazardous Waste - Calcium-based reaction waste from flue gas desulphurisation in sludge form</t>
        </is>
      </c>
    </row>
    <row r="366">
      <c r="A366" s="383" t="inlineStr">
        <is>
          <t>C - 28.23 Manufacture of office machinery and equipment, except computers and peripheral equipment</t>
        </is>
      </c>
      <c r="B366" t="inlineStr">
        <is>
          <t>NACE_C2823</t>
        </is>
      </c>
      <c r="C366" s="382" t="inlineStr">
        <is>
          <t>NACE S - 91.2 Museum, collection, historical site and monument activities</t>
        </is>
      </c>
      <c r="D366" s="383">
        <f>_xlfn.CONCAT("NACE ", A366)</f>
        <v/>
      </c>
      <c r="K366" t="inlineStr">
        <is>
          <t xml:space="preserve">        100108 Non-Hazardous Waste - Other sludges from gas treatment</t>
        </is>
      </c>
    </row>
    <row r="367">
      <c r="A367" s="383" t="inlineStr">
        <is>
          <t>C - 28.24 Manufacture of power-driven hand tools</t>
        </is>
      </c>
      <c r="B367" t="inlineStr">
        <is>
          <t>NACE_C2824</t>
        </is>
      </c>
      <c r="C367" s="382" t="inlineStr">
        <is>
          <t>NACE S - 91.3 Conservation, restoration and other support activities for cultural heritage</t>
        </is>
      </c>
      <c r="D367" s="383">
        <f>_xlfn.CONCAT("NACE ", A367)</f>
        <v/>
      </c>
      <c r="K367" t="inlineStr">
        <is>
          <t xml:space="preserve">        100109 Hazardous Waste - Sulphuric acid</t>
        </is>
      </c>
    </row>
    <row r="368">
      <c r="A368" s="383" t="inlineStr">
        <is>
          <t>C - 28.25 Manufacture of non-domestic air conditioning equipment</t>
        </is>
      </c>
      <c r="B368" t="inlineStr">
        <is>
          <t>NACE_C2825</t>
        </is>
      </c>
      <c r="C368" s="382" t="inlineStr">
        <is>
          <t>NACE S - 91.4 Botanical and zoological garden and nature reserve activities</t>
        </is>
      </c>
      <c r="D368" s="383">
        <f>_xlfn.CONCAT("NACE ", A368)</f>
        <v/>
      </c>
      <c r="K368" t="inlineStr">
        <is>
          <t xml:space="preserve">        100111 Non-Hazardous Waste - Aqueous sludges from boiler cleansing</t>
        </is>
      </c>
    </row>
    <row r="369">
      <c r="A369" s="383" t="inlineStr">
        <is>
          <t>C - 28.29 Manufacture of other general-purpose machinery n.e.c.</t>
        </is>
      </c>
      <c r="B369" t="inlineStr">
        <is>
          <t>NACE_C2829</t>
        </is>
      </c>
      <c r="C369" s="379" t="inlineStr">
        <is>
          <t>NACE S - 92 Gambling and betting activities</t>
        </is>
      </c>
      <c r="D369" s="383">
        <f>_xlfn.CONCAT("NACE ", A369)</f>
        <v/>
      </c>
      <c r="K369" t="inlineStr">
        <is>
          <t xml:space="preserve">        100112 Non-Hazardous Waste - Spent linings and refractories</t>
        </is>
      </c>
    </row>
    <row r="370">
      <c r="A370" s="382" t="inlineStr">
        <is>
          <t>C - 28.3 Manufacture of agricultural and forestry machinery</t>
        </is>
      </c>
      <c r="B370" t="inlineStr">
        <is>
          <t>NACE_C283</t>
        </is>
      </c>
      <c r="C370" s="382" t="inlineStr">
        <is>
          <t>NACE S - 92.0 Gambling and betting activities</t>
        </is>
      </c>
      <c r="D370" s="382">
        <f>_xlfn.CONCAT("NACE ", A370)</f>
        <v/>
      </c>
      <c r="K370" t="inlineStr">
        <is>
          <t xml:space="preserve">        100113 Hazardous Waste - Fly ash from emulsified hydrocarbons used as fuel</t>
        </is>
      </c>
    </row>
    <row r="371">
      <c r="A371" s="383" t="inlineStr">
        <is>
          <t>C - 28.30 Manufacture of agricultural and forestry machinery</t>
        </is>
      </c>
      <c r="B371" t="inlineStr">
        <is>
          <t>NACE_C2830</t>
        </is>
      </c>
      <c r="C371" s="379" t="inlineStr">
        <is>
          <t>NACE S - 93 Sports activities and amusement and recreation activities</t>
        </is>
      </c>
      <c r="D371" s="383">
        <f>_xlfn.CONCAT("NACE ", A371)</f>
        <v/>
      </c>
      <c r="K371" t="inlineStr">
        <is>
          <t xml:space="preserve">        100199 Non-Hazardous Waste - Wastes not otherwise specified</t>
        </is>
      </c>
    </row>
    <row r="372">
      <c r="A372" s="382" t="inlineStr">
        <is>
          <t>C - 28.4 Manufacture of metal forming machinery and machine tools</t>
        </is>
      </c>
      <c r="B372" t="inlineStr">
        <is>
          <t>NACE_C284</t>
        </is>
      </c>
      <c r="C372" s="382" t="inlineStr">
        <is>
          <t>NACE S - 93.1 Sports activities</t>
        </is>
      </c>
      <c r="D372" s="382">
        <f>_xlfn.CONCAT("NACE ", A372)</f>
        <v/>
      </c>
      <c r="K372" t="inlineStr">
        <is>
          <t xml:space="preserve">    1002 Wastes from the iron and steel industry</t>
        </is>
      </c>
    </row>
    <row r="373">
      <c r="A373" s="383" t="inlineStr">
        <is>
          <t>C - 28.41 Manufacture of metal forming machinery and machine tools for metal work</t>
        </is>
      </c>
      <c r="B373" t="inlineStr">
        <is>
          <t>NACE_C2841</t>
        </is>
      </c>
      <c r="C373" s="382" t="inlineStr">
        <is>
          <t>NACE S - 93.2 Amusement and recreation activities</t>
        </is>
      </c>
      <c r="D373" s="383">
        <f>_xlfn.CONCAT("NACE ", A373)</f>
        <v/>
      </c>
      <c r="K373" t="inlineStr">
        <is>
          <t xml:space="preserve">        100201 Non-Hazardous Waste - Waste from the processing of slag</t>
        </is>
      </c>
    </row>
    <row r="374">
      <c r="A374" s="383" t="inlineStr">
        <is>
          <t>C - 28.42 Manufacture of other machine tools</t>
        </is>
      </c>
      <c r="B374" t="inlineStr">
        <is>
          <t>NACE_C2842</t>
        </is>
      </c>
      <c r="C374" s="380" t="inlineStr">
        <is>
          <t>NACE S - ARTS, SPORTS AND RECREATION</t>
        </is>
      </c>
      <c r="D374" s="383">
        <f>_xlfn.CONCAT("NACE ", A374)</f>
        <v/>
      </c>
      <c r="K374" t="inlineStr">
        <is>
          <t xml:space="preserve">        100202 Non-Hazardous Waste - Unprocessed slag</t>
        </is>
      </c>
    </row>
    <row r="375">
      <c r="A375" s="382" t="inlineStr">
        <is>
          <t>C - 28.9 Manufacture of other special-purpose machinery</t>
        </is>
      </c>
      <c r="B375" t="inlineStr">
        <is>
          <t>NACE_C289</t>
        </is>
      </c>
      <c r="C375" s="379" t="inlineStr">
        <is>
          <t>NACE T - 94 Activities of membership organisations</t>
        </is>
      </c>
      <c r="D375" s="382">
        <f>_xlfn.CONCAT("NACE ", A375)</f>
        <v/>
      </c>
      <c r="K375" t="inlineStr">
        <is>
          <t xml:space="preserve">        100205 Non-Hazardous Waste - Other sludges</t>
        </is>
      </c>
    </row>
    <row r="376">
      <c r="A376" s="383" t="inlineStr">
        <is>
          <t>C - 28.91 Manufacture of machinery for metallurgy</t>
        </is>
      </c>
      <c r="B376" t="inlineStr">
        <is>
          <t>NACE_C2891</t>
        </is>
      </c>
      <c r="C376" s="382" t="inlineStr">
        <is>
          <t>NACE T - 94.1 Activities of business, employers and professional membership organisations</t>
        </is>
      </c>
      <c r="D376" s="383">
        <f>_xlfn.CONCAT("NACE ", A376)</f>
        <v/>
      </c>
      <c r="K376" t="inlineStr">
        <is>
          <t xml:space="preserve">        100206 Non-Hazardous Waste - Spent linings and refractories</t>
        </is>
      </c>
    </row>
    <row r="377">
      <c r="A377" s="383" t="inlineStr">
        <is>
          <t>C - 28.92 Manufacture of machinery for mining, quarrying and construction</t>
        </is>
      </c>
      <c r="B377" t="inlineStr">
        <is>
          <t>NACE_C2892</t>
        </is>
      </c>
      <c r="C377" s="382" t="inlineStr">
        <is>
          <t>NACE T - 94.2 Activities of trade unions</t>
        </is>
      </c>
      <c r="D377" s="383">
        <f>_xlfn.CONCAT("NACE ", A377)</f>
        <v/>
      </c>
      <c r="K377" t="inlineStr">
        <is>
          <t xml:space="preserve">        100207 Hazardous Waste - Solid waste from gas treatment of electrical arc furnaces containing dangerous substances</t>
        </is>
      </c>
    </row>
    <row r="378">
      <c r="A378" s="383" t="inlineStr">
        <is>
          <t>C - 28.93 Manufacture of machinery for food, beverage and tobacco processing</t>
        </is>
      </c>
      <c r="B378" t="inlineStr">
        <is>
          <t>NACE_C2893</t>
        </is>
      </c>
      <c r="C378" s="382" t="inlineStr">
        <is>
          <t>NACE T - 94.9 Activities of other membership organisations</t>
        </is>
      </c>
      <c r="D378" s="383">
        <f>_xlfn.CONCAT("NACE ", A378)</f>
        <v/>
      </c>
      <c r="K378" t="inlineStr">
        <is>
          <t xml:space="preserve">        100208 Non-Hazardous Waste - Others solid wastes from gas treatment of electrical arc furnaces</t>
        </is>
      </c>
    </row>
    <row r="379">
      <c r="A379" s="383" t="inlineStr">
        <is>
          <t>C - 28.94 Manufacture of machinery for textile, apparel and leather production</t>
        </is>
      </c>
      <c r="B379" t="inlineStr">
        <is>
          <t>NACE_C2894</t>
        </is>
      </c>
      <c r="C379" s="379" t="inlineStr">
        <is>
          <t>NACE T - 95 Repair and maintenance of computers, personal and household goods, and motor vehicles and motorcycles</t>
        </is>
      </c>
      <c r="D379" s="383">
        <f>_xlfn.CONCAT("NACE ", A379)</f>
        <v/>
      </c>
      <c r="K379" t="inlineStr">
        <is>
          <t xml:space="preserve">        100209 Non-Hazardous Waste - Solid waste from gas treatment of other iron and steel processes</t>
        </is>
      </c>
    </row>
    <row r="380">
      <c r="A380" s="383" t="inlineStr">
        <is>
          <t>C - 28.95 Manufacture of machinery for paper and paperboard production</t>
        </is>
      </c>
      <c r="B380" t="inlineStr">
        <is>
          <t>NACE_C2895</t>
        </is>
      </c>
      <c r="C380" s="382" t="inlineStr">
        <is>
          <t>NACE T - 95.1 Repair and maintenance of computers and communication equipment</t>
        </is>
      </c>
      <c r="D380" s="383">
        <f>_xlfn.CONCAT("NACE ", A380)</f>
        <v/>
      </c>
      <c r="K380" t="inlineStr">
        <is>
          <t xml:space="preserve">        100210 Non-Hazardous Waste - Mill scales</t>
        </is>
      </c>
    </row>
    <row r="381">
      <c r="A381" s="383" t="inlineStr">
        <is>
          <t>C - 28.96 Manufacture of plastics and rubber machinery</t>
        </is>
      </c>
      <c r="B381" t="inlineStr">
        <is>
          <t>NACE_C2896</t>
        </is>
      </c>
      <c r="C381" s="382" t="inlineStr">
        <is>
          <t>NACE T - 95.2 Repair and maintenance of personal and household goods</t>
        </is>
      </c>
      <c r="D381" s="383">
        <f>_xlfn.CONCAT("NACE ", A381)</f>
        <v/>
      </c>
      <c r="K381" t="inlineStr">
        <is>
          <t xml:space="preserve">        100211 Hazardous Waste - Waste from cooling water treatment containing oil</t>
        </is>
      </c>
    </row>
    <row r="382">
      <c r="A382" s="383" t="inlineStr">
        <is>
          <t>C - 28.97 Manufacture of additive manufacturing machinery</t>
        </is>
      </c>
      <c r="B382" t="inlineStr">
        <is>
          <t>NACE_C2897</t>
        </is>
      </c>
      <c r="C382" s="382" t="inlineStr">
        <is>
          <t>NACE T - 95.3 Repair and maintenance of motor vehicles and motorcycles</t>
        </is>
      </c>
      <c r="D382" s="383">
        <f>_xlfn.CONCAT("NACE ", A382)</f>
        <v/>
      </c>
      <c r="K382" t="inlineStr">
        <is>
          <t xml:space="preserve">        100212 Non-Hazardous Waste - Other wastes from cooling water treatment</t>
        </is>
      </c>
    </row>
    <row r="383">
      <c r="A383" s="383" t="inlineStr">
        <is>
          <t>C - 28.99 Manufacture of other special-purpose machinery n.e.c.</t>
        </is>
      </c>
      <c r="B383" t="inlineStr">
        <is>
          <t>NACE_C2899</t>
        </is>
      </c>
      <c r="C383" s="382" t="inlineStr">
        <is>
          <t>NACE T - 95.4 Intermediation service activities for repair and maintenance of computers, personal and household goods, and motor vehicles and motorcycles</t>
        </is>
      </c>
      <c r="D383" s="383">
        <f>_xlfn.CONCAT("NACE ", A383)</f>
        <v/>
      </c>
      <c r="K383" t="inlineStr">
        <is>
          <t xml:space="preserve">        100213 Hazardous Waste - Sludges from gas treatment containing dangerous substances</t>
        </is>
      </c>
    </row>
    <row r="384">
      <c r="A384" s="379" t="inlineStr">
        <is>
          <t>C - 29 Manufacture of motor vehicles, trailers and semi-trailers</t>
        </is>
      </c>
      <c r="B384" t="inlineStr">
        <is>
          <t>NACE_C29</t>
        </is>
      </c>
      <c r="C384" s="379" t="inlineStr">
        <is>
          <t>NACE T - 96 Personal service activities</t>
        </is>
      </c>
      <c r="D384" s="379">
        <f>_xlfn.CONCAT("NACE ", A384)</f>
        <v/>
      </c>
      <c r="K384" t="inlineStr">
        <is>
          <t xml:space="preserve">        100214 Non-Hazardous Waste - Other sludges from gas treatment other</t>
        </is>
      </c>
    </row>
    <row r="385">
      <c r="A385" s="382" t="inlineStr">
        <is>
          <t>C - 29.1 Manufacture of motor vehicles</t>
        </is>
      </c>
      <c r="B385" t="inlineStr">
        <is>
          <t>NACE_C291</t>
        </is>
      </c>
      <c r="C385" s="382" t="inlineStr">
        <is>
          <t>NACE T - 96.1 Washing and cleaning of textile and fur products</t>
        </is>
      </c>
      <c r="D385" s="382">
        <f>_xlfn.CONCAT("NACE ", A385)</f>
        <v/>
      </c>
      <c r="K385" t="inlineStr">
        <is>
          <t xml:space="preserve">        100299 Non-Hazardous Waste - Wastes not otherwise specified</t>
        </is>
      </c>
    </row>
    <row r="386">
      <c r="A386" s="383" t="inlineStr">
        <is>
          <t>C - 29.10 Manufacture of motor vehicles</t>
        </is>
      </c>
      <c r="B386" t="inlineStr">
        <is>
          <t>NACE_C2910</t>
        </is>
      </c>
      <c r="C386" s="382" t="inlineStr">
        <is>
          <t>NACE T - 96.2 Hairdressing, beauty treatment, day spa and similar activities</t>
        </is>
      </c>
      <c r="D386" s="383">
        <f>_xlfn.CONCAT("NACE ", A386)</f>
        <v/>
      </c>
      <c r="K386" t="inlineStr">
        <is>
          <t xml:space="preserve">    1003 Wastes from aluminium thermal metallurgy</t>
        </is>
      </c>
    </row>
    <row r="387">
      <c r="A387" s="382" t="inlineStr">
        <is>
          <t>C - 29.2 Manufacture of bodies and coachwork for motor vehicles; manufacture of trailers and semi-trailers</t>
        </is>
      </c>
      <c r="B387" t="inlineStr">
        <is>
          <t>NACE_C292</t>
        </is>
      </c>
      <c r="C387" s="382" t="inlineStr">
        <is>
          <t>NACE T - 96.3 Funeral and related activities</t>
        </is>
      </c>
      <c r="D387" s="382">
        <f>_xlfn.CONCAT("NACE ", A387)</f>
        <v/>
      </c>
      <c r="K387" t="inlineStr">
        <is>
          <t xml:space="preserve">        100301 Hazardous Waste - Tars and other carbon-containing wastes from anode manufacture</t>
        </is>
      </c>
    </row>
    <row r="388">
      <c r="A388" s="383" t="inlineStr">
        <is>
          <t>C - 29.20 Manufacture of bodies and coachwork for motor vehicles; manufacture of trailers and semi-trailers</t>
        </is>
      </c>
      <c r="B388" t="inlineStr">
        <is>
          <t>NACE_C2920</t>
        </is>
      </c>
      <c r="C388" s="382" t="inlineStr">
        <is>
          <t>NACE T - 96.4 Intermediation service activities for personal services</t>
        </is>
      </c>
      <c r="D388" s="383">
        <f>_xlfn.CONCAT("NACE ", A388)</f>
        <v/>
      </c>
      <c r="K388" t="inlineStr">
        <is>
          <t xml:space="preserve">        100302 Non-Hazardous Waste - Anode scraps</t>
        </is>
      </c>
    </row>
    <row r="389">
      <c r="A389" s="382" t="inlineStr">
        <is>
          <t>C - 29.3 Manufacture of motor vehicle parts and accessories</t>
        </is>
      </c>
      <c r="B389" t="inlineStr">
        <is>
          <t>NACE_C293</t>
        </is>
      </c>
      <c r="C389" s="382" t="inlineStr">
        <is>
          <t>NACE T - 96.9 Other personal service activities</t>
        </is>
      </c>
      <c r="D389" s="382">
        <f>_xlfn.CONCAT("NACE ", A389)</f>
        <v/>
      </c>
      <c r="K389" t="inlineStr">
        <is>
          <t xml:space="preserve">        100304 Hazardous Waste - Primary smelting slags/white drosses</t>
        </is>
      </c>
    </row>
    <row r="390">
      <c r="A390" s="383" t="inlineStr">
        <is>
          <t>C - 29.31 Manufacture of electrical and electronic equipment for motor vehicles</t>
        </is>
      </c>
      <c r="B390" t="inlineStr">
        <is>
          <t>NACE_C2931</t>
        </is>
      </c>
      <c r="C390" s="380" t="inlineStr">
        <is>
          <t>NACE T - OTHER SERVICE ACTIVITIES</t>
        </is>
      </c>
      <c r="D390" s="383">
        <f>_xlfn.CONCAT("NACE ", A390)</f>
        <v/>
      </c>
      <c r="K390" t="inlineStr">
        <is>
          <t xml:space="preserve">        100305 Non-Hazardous Waste - Alumina dust</t>
        </is>
      </c>
    </row>
    <row r="391">
      <c r="A391" s="383" t="inlineStr">
        <is>
          <t>C - 29.32 Manufacture of other parts and accessories for motor vehicles</t>
        </is>
      </c>
      <c r="B391" t="inlineStr">
        <is>
          <t>NACE_C2932</t>
        </is>
      </c>
      <c r="C391" s="379" t="inlineStr">
        <is>
          <t>NACE U - 97 Activities of households as employers of domestic personnel</t>
        </is>
      </c>
      <c r="D391" s="383">
        <f>_xlfn.CONCAT("NACE ", A391)</f>
        <v/>
      </c>
      <c r="K391" t="inlineStr">
        <is>
          <t xml:space="preserve">        100306 Non-Hazardous Waste - Used carbon strips and fireproof materials from electrolysis</t>
        </is>
      </c>
    </row>
    <row r="392">
      <c r="A392" s="379" t="inlineStr">
        <is>
          <t>C - 30 Manufacture of other transport equipment</t>
        </is>
      </c>
      <c r="B392" t="inlineStr">
        <is>
          <t>NACE_C30</t>
        </is>
      </c>
      <c r="C392" s="382" t="inlineStr">
        <is>
          <t>NACE U - 97.0 Activities of households as employers of domestic personnel</t>
        </is>
      </c>
      <c r="D392" s="379">
        <f>_xlfn.CONCAT("NACE ", A392)</f>
        <v/>
      </c>
      <c r="K392" t="inlineStr">
        <is>
          <t xml:space="preserve">        100307 Hazardous Waste - Spent pot linings</t>
        </is>
      </c>
    </row>
    <row r="393">
      <c r="A393" s="382" t="inlineStr">
        <is>
          <t>C - 30.1 Building of ships and boats</t>
        </is>
      </c>
      <c r="B393" t="inlineStr">
        <is>
          <t>NACE_C301</t>
        </is>
      </c>
      <c r="C393" s="379" t="inlineStr">
        <is>
          <t>NACE U - 98 Undifferentiated goods- and service-producing activities of private households for own use</t>
        </is>
      </c>
      <c r="D393" s="382">
        <f>_xlfn.CONCAT("NACE ", A393)</f>
        <v/>
      </c>
      <c r="K393" t="inlineStr">
        <is>
          <t xml:space="preserve">        100308 Hazardous Waste - Salt slags from secondary smelting</t>
        </is>
      </c>
    </row>
    <row r="394">
      <c r="A394" s="383" t="inlineStr">
        <is>
          <t>C - 30.11 Building of civilian ships and floating structures</t>
        </is>
      </c>
      <c r="B394" t="inlineStr">
        <is>
          <t>NACE_C3011</t>
        </is>
      </c>
      <c r="C394" s="382" t="inlineStr">
        <is>
          <t>NACE U - 98.1 Undifferentiated goods-producing activities of private households for own use</t>
        </is>
      </c>
      <c r="D394" s="383">
        <f>_xlfn.CONCAT("NACE ", A394)</f>
        <v/>
      </c>
      <c r="K394" t="inlineStr">
        <is>
          <t xml:space="preserve">        100309 Hazardous Waste - Black drosses from secondary smelting</t>
        </is>
      </c>
    </row>
    <row r="395">
      <c r="A395" s="383" t="inlineStr">
        <is>
          <t>C - 30.12 Building of pleasure and sporting boats</t>
        </is>
      </c>
      <c r="B395" t="inlineStr">
        <is>
          <t>NACE_C3012</t>
        </is>
      </c>
      <c r="C395" s="382" t="inlineStr">
        <is>
          <t>NACE U - 98.2 Undifferentiated service-producing activities of private households for own use</t>
        </is>
      </c>
      <c r="D395" s="383">
        <f>_xlfn.CONCAT("NACE ", A395)</f>
        <v/>
      </c>
      <c r="K395" t="inlineStr">
        <is>
          <t xml:space="preserve">        100310 Hazardous Waste - Waste from treatment of salt slags and black drosses</t>
        </is>
      </c>
    </row>
    <row r="396">
      <c r="A396" s="383" t="inlineStr">
        <is>
          <t>C - 30.13 Building of military ships and vessels</t>
        </is>
      </c>
      <c r="B396" t="inlineStr">
        <is>
          <t>NACE_C3013</t>
        </is>
      </c>
      <c r="C396" s="380" t="inlineStr">
        <is>
          <t>NACE U - ACTIVITIES OF HOUSEHOLDS AS EMPLOYERS AND UNDIFFERENTIATED GOODS – AND SERVICE-PRODUCING ACTIVITIES OF HOUSEHOLDS FOR OWN USE</t>
        </is>
      </c>
      <c r="D396" s="383">
        <f>_xlfn.CONCAT("NACE ", A396)</f>
        <v/>
      </c>
      <c r="K396" t="inlineStr">
        <is>
          <t xml:space="preserve">        100311 Non-Hazardous Waste - Flue gas dust</t>
        </is>
      </c>
    </row>
    <row r="397">
      <c r="A397" s="382" t="inlineStr">
        <is>
          <t>C - 30.2 Manufacture of railway locomotives and rolling stock</t>
        </is>
      </c>
      <c r="B397" t="inlineStr">
        <is>
          <t>NACE_C302</t>
        </is>
      </c>
      <c r="C397" s="379" t="inlineStr">
        <is>
          <t>NACE V - 99 Activities of extraterritorial organisations and bodies</t>
        </is>
      </c>
      <c r="D397" s="382">
        <f>_xlfn.CONCAT("NACE ", A397)</f>
        <v/>
      </c>
      <c r="K397" t="inlineStr">
        <is>
          <t xml:space="preserve">        100312 Non-Hazardous Waste - Other particulates and dust (including ball mill dust)</t>
        </is>
      </c>
    </row>
    <row r="398">
      <c r="A398" s="383" t="inlineStr">
        <is>
          <t>C - 30.20 Manufacture of railway locomotives and rolling stock</t>
        </is>
      </c>
      <c r="B398" t="inlineStr">
        <is>
          <t>NACE_C3020</t>
        </is>
      </c>
      <c r="C398" s="382" t="inlineStr">
        <is>
          <t>NACE V - 99.0 Activities of extraterritorial organisations and bodies</t>
        </is>
      </c>
      <c r="D398" s="383">
        <f>_xlfn.CONCAT("NACE ", A398)</f>
        <v/>
      </c>
      <c r="K398" t="inlineStr">
        <is>
          <t xml:space="preserve">        100313 Non-Hazardous Waste - Solid waste from gas treatment</t>
        </is>
      </c>
    </row>
    <row r="399">
      <c r="A399" s="382" t="inlineStr">
        <is>
          <t>C - 30.3 Manufacture of air and spacecraft and related machinery</t>
        </is>
      </c>
      <c r="B399" t="inlineStr">
        <is>
          <t>NACE_C303</t>
        </is>
      </c>
      <c r="C399" s="380" t="inlineStr">
        <is>
          <t>NACE V - ACTIVITIES OF EXTRATERRITORIAL ORGANISATIONS AND BODIES</t>
        </is>
      </c>
      <c r="D399" s="382">
        <f>_xlfn.CONCAT("NACE ", A399)</f>
        <v/>
      </c>
      <c r="K399" t="inlineStr">
        <is>
          <t xml:space="preserve">        100314 Non-Hazardous Waste - Sludges from gas treatment</t>
        </is>
      </c>
    </row>
    <row r="400">
      <c r="A400" s="383" t="inlineStr">
        <is>
          <t>C - 30.31 Manufacture of civilian air and spacecraft and related machinery</t>
        </is>
      </c>
      <c r="B400" t="inlineStr">
        <is>
          <t>NACE_C3031</t>
        </is>
      </c>
      <c r="D400" s="383">
        <f>_xlfn.CONCAT("NACE ", A400)</f>
        <v/>
      </c>
      <c r="K400" t="inlineStr">
        <is>
          <t xml:space="preserve">        100315 Hazardous Waste - Skimmings that are flammable or emit, upon contact with water, flammable gases in dangerous quantities</t>
        </is>
      </c>
    </row>
    <row r="401">
      <c r="A401" s="383" t="inlineStr">
        <is>
          <t>C - 30.32 Manufacture of military air and spacecraft and related machinery</t>
        </is>
      </c>
      <c r="B401" t="inlineStr">
        <is>
          <t>NACE_C3032</t>
        </is>
      </c>
      <c r="C401" s="383" t="n"/>
      <c r="D401" s="383">
        <f>_xlfn.CONCAT("NACE ", A401)</f>
        <v/>
      </c>
      <c r="K401" t="inlineStr">
        <is>
          <t xml:space="preserve">        100316 Non-Hazardous Waste - Other skimmings</t>
        </is>
      </c>
    </row>
    <row r="402">
      <c r="A402" s="382" t="inlineStr">
        <is>
          <t>C - 30.4 Manufacture of military fighting vehicles</t>
        </is>
      </c>
      <c r="B402" t="inlineStr">
        <is>
          <t>NACE_C304</t>
        </is>
      </c>
      <c r="C402" s="383" t="n"/>
      <c r="D402" s="382">
        <f>_xlfn.CONCAT("NACE ", A402)</f>
        <v/>
      </c>
      <c r="K402" t="inlineStr">
        <is>
          <t xml:space="preserve">        100399 Non-Hazardous Waste - Wastes not otherwise specified</t>
        </is>
      </c>
    </row>
    <row r="403">
      <c r="A403" s="383" t="inlineStr">
        <is>
          <t>C - 30.40 Manufacture of military fighting vehicles</t>
        </is>
      </c>
      <c r="B403" t="inlineStr">
        <is>
          <t>NACE_C3040</t>
        </is>
      </c>
      <c r="C403" s="383" t="n"/>
      <c r="D403" s="383">
        <f>_xlfn.CONCAT("NACE ", A403)</f>
        <v/>
      </c>
      <c r="K403" t="inlineStr">
        <is>
          <t xml:space="preserve">    1004 Wastes from lead thermal metallurgy</t>
        </is>
      </c>
    </row>
    <row r="404">
      <c r="A404" s="382" t="inlineStr">
        <is>
          <t>C - 30.9 Manufacture of transport equipment n.e.c.</t>
        </is>
      </c>
      <c r="B404" t="inlineStr">
        <is>
          <t>NACE_C309</t>
        </is>
      </c>
      <c r="C404" s="383" t="n"/>
      <c r="D404" s="382">
        <f>_xlfn.CONCAT("NACE ", A404)</f>
        <v/>
      </c>
      <c r="K404" t="inlineStr">
        <is>
          <t xml:space="preserve">        100401 Hazardous Waste - Slags (first and second smelting)</t>
        </is>
      </c>
    </row>
    <row r="405">
      <c r="A405" s="383" t="inlineStr">
        <is>
          <t>C - 30.91 Manufacture of motorcycles</t>
        </is>
      </c>
      <c r="B405" t="inlineStr">
        <is>
          <t>NACE_C3091</t>
        </is>
      </c>
      <c r="C405" s="383" t="n"/>
      <c r="D405" s="383">
        <f>_xlfn.CONCAT("NACE ", A405)</f>
        <v/>
      </c>
      <c r="K405" t="inlineStr">
        <is>
          <t xml:space="preserve">        100402 Hazardous Waste - Dross and skimmings (first and second smelting)</t>
        </is>
      </c>
    </row>
    <row r="406">
      <c r="A406" s="383" t="inlineStr">
        <is>
          <t>C - 30.92 Manufacture of bicycles and invalid carriages</t>
        </is>
      </c>
      <c r="B406" t="inlineStr">
        <is>
          <t>NACE_C3092</t>
        </is>
      </c>
      <c r="C406" s="383" t="n"/>
      <c r="D406" s="383">
        <f>_xlfn.CONCAT("NACE ", A406)</f>
        <v/>
      </c>
      <c r="K406" t="inlineStr">
        <is>
          <t xml:space="preserve">        100403 Hazardous Waste - Calcium arsenate</t>
        </is>
      </c>
    </row>
    <row r="407">
      <c r="A407" s="383" t="inlineStr">
        <is>
          <t>C - 30.99 Manufacture of other transport equipment n.e.c.</t>
        </is>
      </c>
      <c r="B407" t="inlineStr">
        <is>
          <t>NACE_C3099</t>
        </is>
      </c>
      <c r="C407" s="383" t="n"/>
      <c r="D407" s="383">
        <f>_xlfn.CONCAT("NACE ", A407)</f>
        <v/>
      </c>
      <c r="K407" t="inlineStr">
        <is>
          <t xml:space="preserve">        100404 Hazardous Waste - Flue gas dust</t>
        </is>
      </c>
    </row>
    <row r="408">
      <c r="A408" s="379" t="inlineStr">
        <is>
          <t>C - 31 Manufacture of furniture</t>
        </is>
      </c>
      <c r="B408" t="inlineStr">
        <is>
          <t>NACE_C31</t>
        </is>
      </c>
      <c r="C408" s="383" t="n"/>
      <c r="D408" s="379">
        <f>_xlfn.CONCAT("NACE ", A408)</f>
        <v/>
      </c>
      <c r="K408" t="inlineStr">
        <is>
          <t xml:space="preserve">        100405 Hazardous Waste - Other particulates and dust</t>
        </is>
      </c>
    </row>
    <row r="409">
      <c r="A409" s="382" t="inlineStr">
        <is>
          <t>C - 31.0 Manufacture of furniture</t>
        </is>
      </c>
      <c r="B409" t="inlineStr">
        <is>
          <t>NACE_C310</t>
        </is>
      </c>
      <c r="C409" s="383" t="n"/>
      <c r="D409" s="382">
        <f>_xlfn.CONCAT("NACE ", A409)</f>
        <v/>
      </c>
      <c r="K409" t="inlineStr">
        <is>
          <t xml:space="preserve">        100406 Hazardous Waste - Solid waste from gas treatment</t>
        </is>
      </c>
    </row>
    <row r="410">
      <c r="A410" s="383" t="inlineStr">
        <is>
          <t>C - 31.00 Manufacture of furniture</t>
        </is>
      </c>
      <c r="B410" t="inlineStr">
        <is>
          <t>NACE_C3100</t>
        </is>
      </c>
      <c r="C410" s="383" t="n"/>
      <c r="D410" s="383">
        <f>_xlfn.CONCAT("NACE ", A410)</f>
        <v/>
      </c>
      <c r="K410" t="inlineStr">
        <is>
          <t xml:space="preserve">        100407 Hazardous Waste - Sludges from gas treatment</t>
        </is>
      </c>
    </row>
    <row r="411">
      <c r="A411" s="379" t="inlineStr">
        <is>
          <t>C - 32 Other manufacturing</t>
        </is>
      </c>
      <c r="B411" t="inlineStr">
        <is>
          <t>NACE_C32</t>
        </is>
      </c>
      <c r="C411" s="383" t="n"/>
      <c r="D411" s="379">
        <f>_xlfn.CONCAT("NACE ", A411)</f>
        <v/>
      </c>
      <c r="K411" t="inlineStr">
        <is>
          <t xml:space="preserve">        100408 Non-Hazardous Waste - Spent linings and refractories</t>
        </is>
      </c>
    </row>
    <row r="412">
      <c r="A412" s="382" t="inlineStr">
        <is>
          <t>C - 32.1 Manufacture of jewellery, bijouterie and related articles</t>
        </is>
      </c>
      <c r="B412" t="inlineStr">
        <is>
          <t>NACE_C321</t>
        </is>
      </c>
      <c r="C412" s="383" t="n"/>
      <c r="D412" s="382">
        <f>_xlfn.CONCAT("NACE ", A412)</f>
        <v/>
      </c>
      <c r="K412" t="inlineStr">
        <is>
          <t xml:space="preserve">        100499 Non-Hazardous Waste - Wastes not otherwise specified</t>
        </is>
      </c>
    </row>
    <row r="413">
      <c r="A413" s="383" t="inlineStr">
        <is>
          <t>C - 32.11 Striking of coins</t>
        </is>
      </c>
      <c r="B413" t="inlineStr">
        <is>
          <t>NACE_C3211</t>
        </is>
      </c>
      <c r="C413" s="383" t="n"/>
      <c r="D413" s="383">
        <f>_xlfn.CONCAT("NACE ", A413)</f>
        <v/>
      </c>
      <c r="K413" t="inlineStr">
        <is>
          <t xml:space="preserve">    1005 Wastes from zinc thermal metallurgy</t>
        </is>
      </c>
    </row>
    <row r="414">
      <c r="A414" s="383" t="inlineStr">
        <is>
          <t>C - 32.12 Manufacture of jewellery and related articles</t>
        </is>
      </c>
      <c r="B414" t="inlineStr">
        <is>
          <t>NACE_C3212</t>
        </is>
      </c>
      <c r="C414" s="383" t="n"/>
      <c r="D414" s="383">
        <f>_xlfn.CONCAT("NACE ", A414)</f>
        <v/>
      </c>
      <c r="K414" t="inlineStr">
        <is>
          <t xml:space="preserve">        100501 Hazardous Waste - Slags (first and second smelting)</t>
        </is>
      </c>
    </row>
    <row r="415">
      <c r="A415" s="383" t="inlineStr">
        <is>
          <t>C - 32.13 Manufacture of imitation jewellery and related articles</t>
        </is>
      </c>
      <c r="B415" t="inlineStr">
        <is>
          <t>NACE_C3213</t>
        </is>
      </c>
      <c r="C415" s="383" t="n"/>
      <c r="D415" s="383">
        <f>_xlfn.CONCAT("NACE ", A415)</f>
        <v/>
      </c>
      <c r="K415" t="inlineStr">
        <is>
          <t xml:space="preserve">        100502 Non-Hazardous Waste - Dross and skimmings (first and second smelting)</t>
        </is>
      </c>
    </row>
    <row r="416">
      <c r="A416" s="382" t="inlineStr">
        <is>
          <t>C - 32.2 Manufacture of musical instruments</t>
        </is>
      </c>
      <c r="B416" t="inlineStr">
        <is>
          <t>NACE_C322</t>
        </is>
      </c>
      <c r="C416" s="383" t="n"/>
      <c r="D416" s="382">
        <f>_xlfn.CONCAT("NACE ", A416)</f>
        <v/>
      </c>
      <c r="K416" t="inlineStr">
        <is>
          <t xml:space="preserve">        100503 Hazardous Waste - Flue gas dust</t>
        </is>
      </c>
    </row>
    <row r="417">
      <c r="A417" s="383" t="inlineStr">
        <is>
          <t>C - 32.20 Manufacture of musical instruments</t>
        </is>
      </c>
      <c r="B417" t="inlineStr">
        <is>
          <t>NACE_C3220</t>
        </is>
      </c>
      <c r="C417" s="383" t="n"/>
      <c r="D417" s="383">
        <f>_xlfn.CONCAT("NACE ", A417)</f>
        <v/>
      </c>
      <c r="K417" t="inlineStr">
        <is>
          <t xml:space="preserve">        100504 Non-Hazardous Waste - Other particulates and dust</t>
        </is>
      </c>
    </row>
    <row r="418">
      <c r="A418" s="382" t="inlineStr">
        <is>
          <t>C - 32.3 Manufacture of sports goods</t>
        </is>
      </c>
      <c r="B418" t="inlineStr">
        <is>
          <t>NACE_C323</t>
        </is>
      </c>
      <c r="C418" s="383" t="n"/>
      <c r="D418" s="382">
        <f>_xlfn.CONCAT("NACE ", A418)</f>
        <v/>
      </c>
      <c r="K418" t="inlineStr">
        <is>
          <t xml:space="preserve">        100505 Hazardous Waste - Solid waste from gas treatment</t>
        </is>
      </c>
    </row>
    <row r="419">
      <c r="A419" s="383" t="inlineStr">
        <is>
          <t>C - 32.30 Manufacture of sports goods</t>
        </is>
      </c>
      <c r="B419" t="inlineStr">
        <is>
          <t>NACE_C3230</t>
        </is>
      </c>
      <c r="C419" s="383" t="n"/>
      <c r="D419" s="383">
        <f>_xlfn.CONCAT("NACE ", A419)</f>
        <v/>
      </c>
      <c r="K419" t="inlineStr">
        <is>
          <t xml:space="preserve">        100506 Hazardous Waste - Sludges from gas treatment</t>
        </is>
      </c>
    </row>
    <row r="420">
      <c r="A420" s="382" t="inlineStr">
        <is>
          <t>C - 32.4 Manufacture of games and toys</t>
        </is>
      </c>
      <c r="B420" t="inlineStr">
        <is>
          <t>NACE_C324</t>
        </is>
      </c>
      <c r="C420" s="383" t="n"/>
      <c r="D420" s="382">
        <f>_xlfn.CONCAT("NACE ", A420)</f>
        <v/>
      </c>
      <c r="K420" t="inlineStr">
        <is>
          <t xml:space="preserve">        100507 Non-Hazardous Waste - Spent linings and refractories</t>
        </is>
      </c>
    </row>
    <row r="421">
      <c r="A421" s="383" t="inlineStr">
        <is>
          <t>C - 32.40 Manufacture of games and toys</t>
        </is>
      </c>
      <c r="B421" t="inlineStr">
        <is>
          <t>NACE_C3240</t>
        </is>
      </c>
      <c r="C421" s="383" t="n"/>
      <c r="D421" s="383">
        <f>_xlfn.CONCAT("NACE ", A421)</f>
        <v/>
      </c>
      <c r="K421" t="inlineStr">
        <is>
          <t xml:space="preserve">        100599 Non-Hazardous Waste - Wastes not otherwise specified</t>
        </is>
      </c>
    </row>
    <row r="422">
      <c r="A422" s="382" t="inlineStr">
        <is>
          <t>C - 32.5 Manufacture of medical and dental instruments and supplies</t>
        </is>
      </c>
      <c r="B422" t="inlineStr">
        <is>
          <t>NACE_C325</t>
        </is>
      </c>
      <c r="C422" s="383" t="n"/>
      <c r="D422" s="382">
        <f>_xlfn.CONCAT("NACE ", A422)</f>
        <v/>
      </c>
      <c r="K422" t="inlineStr">
        <is>
          <t xml:space="preserve">    1006 Wastes from copper thermal metallurgy</t>
        </is>
      </c>
    </row>
    <row r="423">
      <c r="A423" s="383" t="inlineStr">
        <is>
          <t>C - 32.50 Manufacture of medical and dental instruments and supplies</t>
        </is>
      </c>
      <c r="B423" t="inlineStr">
        <is>
          <t>NACE_C3250</t>
        </is>
      </c>
      <c r="C423" s="383" t="n"/>
      <c r="D423" s="383">
        <f>_xlfn.CONCAT("NACE ", A423)</f>
        <v/>
      </c>
      <c r="K423" t="inlineStr">
        <is>
          <t xml:space="preserve">        100601 Non-Hazardous Waste - Slags (first and second smelting)</t>
        </is>
      </c>
    </row>
    <row r="424">
      <c r="A424" s="382" t="inlineStr">
        <is>
          <t>C - 32.9 Manufacturing n.e.c.</t>
        </is>
      </c>
      <c r="B424" t="inlineStr">
        <is>
          <t>NACE_C329</t>
        </is>
      </c>
      <c r="C424" s="383" t="n"/>
      <c r="D424" s="382">
        <f>_xlfn.CONCAT("NACE ", A424)</f>
        <v/>
      </c>
      <c r="K424" t="inlineStr">
        <is>
          <t xml:space="preserve">        100602 Non-Hazardous Waste - Dross and skimmings (first and second smelting)</t>
        </is>
      </c>
    </row>
    <row r="425">
      <c r="A425" s="383" t="inlineStr">
        <is>
          <t>C - 32.91 Manufacture of brooms and brushes</t>
        </is>
      </c>
      <c r="B425" t="inlineStr">
        <is>
          <t>NACE_C3291</t>
        </is>
      </c>
      <c r="C425" s="383" t="n"/>
      <c r="D425" s="383">
        <f>_xlfn.CONCAT("NACE ", A425)</f>
        <v/>
      </c>
      <c r="K425" t="inlineStr">
        <is>
          <t xml:space="preserve">        100603 Hazardous Waste - Flue gas dust</t>
        </is>
      </c>
    </row>
    <row r="426">
      <c r="A426" s="383" t="inlineStr">
        <is>
          <t>C - 32.99 Other manufacturing n.e.c.</t>
        </is>
      </c>
      <c r="B426" t="inlineStr">
        <is>
          <t>NACE_C3299</t>
        </is>
      </c>
      <c r="C426" s="383" t="n"/>
      <c r="D426" s="383">
        <f>_xlfn.CONCAT("NACE ", A426)</f>
        <v/>
      </c>
      <c r="K426" t="inlineStr">
        <is>
          <t xml:space="preserve">        100604 Non-Hazardous Waste - Other particulates and dust</t>
        </is>
      </c>
    </row>
    <row r="427">
      <c r="A427" s="379" t="inlineStr">
        <is>
          <t>C - 33 Repair, maintenance and installation of machinery and equipment</t>
        </is>
      </c>
      <c r="B427" t="inlineStr">
        <is>
          <t>NACE_C33</t>
        </is>
      </c>
      <c r="C427" s="383" t="n"/>
      <c r="D427" s="379">
        <f>_xlfn.CONCAT("NACE ", A427)</f>
        <v/>
      </c>
      <c r="K427" t="inlineStr">
        <is>
          <t xml:space="preserve">        100605 Hazardous Waste - Waste from electrolytic refining</t>
        </is>
      </c>
    </row>
    <row r="428">
      <c r="A428" s="382" t="inlineStr">
        <is>
          <t>C - 33.1 Repair and maintenance of fabricated metal products, machinery and equipment</t>
        </is>
      </c>
      <c r="B428" t="inlineStr">
        <is>
          <t>NACE_C331</t>
        </is>
      </c>
      <c r="C428" s="383" t="n"/>
      <c r="D428" s="382">
        <f>_xlfn.CONCAT("NACE ", A428)</f>
        <v/>
      </c>
      <c r="K428" t="inlineStr">
        <is>
          <t xml:space="preserve">        100606 Hazardous Waste - Solid waste from gas treatment</t>
        </is>
      </c>
    </row>
    <row r="429">
      <c r="A429" s="383" t="inlineStr">
        <is>
          <t>C - 33.11 Repair and maintenance of fabricated metal products</t>
        </is>
      </c>
      <c r="B429" t="inlineStr">
        <is>
          <t>NACE_C3311</t>
        </is>
      </c>
      <c r="C429" s="383" t="n"/>
      <c r="D429" s="383">
        <f>_xlfn.CONCAT("NACE ", A429)</f>
        <v/>
      </c>
      <c r="K429" t="inlineStr">
        <is>
          <t xml:space="preserve">        100607 Hazardous Waste - Sludges from gas treatment</t>
        </is>
      </c>
    </row>
    <row r="430">
      <c r="A430" s="383" t="inlineStr">
        <is>
          <t>C - 33.12 Repair and maintenance of machinery</t>
        </is>
      </c>
      <c r="B430" t="inlineStr">
        <is>
          <t>NACE_C3312</t>
        </is>
      </c>
      <c r="C430" s="383" t="n"/>
      <c r="D430" s="383">
        <f>_xlfn.CONCAT("NACE ", A430)</f>
        <v/>
      </c>
      <c r="K430" t="inlineStr">
        <is>
          <t xml:space="preserve">        100608 Non-Hazardous Waste - Spent linings and refractories</t>
        </is>
      </c>
    </row>
    <row r="431">
      <c r="A431" s="383" t="inlineStr">
        <is>
          <t>C - 33.13 Repair and maintenance of electronic and optical equipment</t>
        </is>
      </c>
      <c r="B431" t="inlineStr">
        <is>
          <t>NACE_C3313</t>
        </is>
      </c>
      <c r="C431" s="383" t="n"/>
      <c r="D431" s="383">
        <f>_xlfn.CONCAT("NACE ", A431)</f>
        <v/>
      </c>
      <c r="K431" t="inlineStr">
        <is>
          <t xml:space="preserve">        100699 Non-Hazardous Waste - Wastes not otherwise specified</t>
        </is>
      </c>
    </row>
    <row r="432">
      <c r="A432" s="383" t="inlineStr">
        <is>
          <t>C - 33.14 Repair and maintenance of electrical equipment</t>
        </is>
      </c>
      <c r="B432" t="inlineStr">
        <is>
          <t>NACE_C3314</t>
        </is>
      </c>
      <c r="C432" s="383" t="n"/>
      <c r="D432" s="383">
        <f>_xlfn.CONCAT("NACE ", A432)</f>
        <v/>
      </c>
      <c r="K432" t="inlineStr">
        <is>
          <t xml:space="preserve">    1007 Wastes from silver, gold and platinum thermal metallurgy</t>
        </is>
      </c>
    </row>
    <row r="433">
      <c r="A433" s="383" t="inlineStr">
        <is>
          <t>C - 33.15 Repair and maintenance of civilian ships and boats</t>
        </is>
      </c>
      <c r="B433" t="inlineStr">
        <is>
          <t>NACE_C3315</t>
        </is>
      </c>
      <c r="C433" s="383" t="n"/>
      <c r="D433" s="383">
        <f>_xlfn.CONCAT("NACE ", A433)</f>
        <v/>
      </c>
      <c r="K433" t="inlineStr">
        <is>
          <t xml:space="preserve">        100701 Non-Hazardous Waste - Slags (first and second smelting)</t>
        </is>
      </c>
    </row>
    <row r="434">
      <c r="A434" s="383" t="inlineStr">
        <is>
          <t>C - 33.16 Repair and maintenance of civilian air and spacecraft</t>
        </is>
      </c>
      <c r="B434" t="inlineStr">
        <is>
          <t>NACE_C3316</t>
        </is>
      </c>
      <c r="C434" s="383" t="n"/>
      <c r="D434" s="383">
        <f>_xlfn.CONCAT("NACE ", A434)</f>
        <v/>
      </c>
      <c r="K434" t="inlineStr">
        <is>
          <t xml:space="preserve">        100702 Non-Hazardous Waste - Dross and skimmings (first and second smelting)</t>
        </is>
      </c>
    </row>
    <row r="435">
      <c r="A435" s="383" t="inlineStr">
        <is>
          <t>C - 33.17 Repair and maintenance of other civilian transport equipment</t>
        </is>
      </c>
      <c r="B435" t="inlineStr">
        <is>
          <t>NACE_C3317</t>
        </is>
      </c>
      <c r="C435" s="383" t="n"/>
      <c r="D435" s="383">
        <f>_xlfn.CONCAT("NACE ", A435)</f>
        <v/>
      </c>
      <c r="K435" t="inlineStr">
        <is>
          <t xml:space="preserve">        100703 Non-Hazardous Waste - Solid waste from gas treatment</t>
        </is>
      </c>
    </row>
    <row r="436">
      <c r="A436" s="383" t="inlineStr">
        <is>
          <t>C - 33.18 Repair and maintenance of military fighting vehicles, ships, boats, air and spacecraft</t>
        </is>
      </c>
      <c r="B436" t="inlineStr">
        <is>
          <t>NACE_C3318</t>
        </is>
      </c>
      <c r="C436" s="383" t="n"/>
      <c r="D436" s="383">
        <f>_xlfn.CONCAT("NACE ", A436)</f>
        <v/>
      </c>
      <c r="K436" t="inlineStr">
        <is>
          <t xml:space="preserve">        100704 Non-Hazardous Waste - Other particulates and dust</t>
        </is>
      </c>
    </row>
    <row r="437">
      <c r="A437" s="383" t="inlineStr">
        <is>
          <t>C - 33.19 Repair and maintenance of other equipment</t>
        </is>
      </c>
      <c r="B437" t="inlineStr">
        <is>
          <t>NACE_C3319</t>
        </is>
      </c>
      <c r="C437" s="383" t="n"/>
      <c r="D437" s="383">
        <f>_xlfn.CONCAT("NACE ", A437)</f>
        <v/>
      </c>
      <c r="K437" t="inlineStr">
        <is>
          <t xml:space="preserve">        100705 Non-Hazardous Waste - Sludges from gas treatment</t>
        </is>
      </c>
    </row>
    <row r="438">
      <c r="A438" s="382" t="inlineStr">
        <is>
          <t>C - 33.2 Installation of industrial machinery and equipment</t>
        </is>
      </c>
      <c r="B438" t="inlineStr">
        <is>
          <t>NACE_C332</t>
        </is>
      </c>
      <c r="C438" s="383" t="n"/>
      <c r="D438" s="382">
        <f>_xlfn.CONCAT("NACE ", A438)</f>
        <v/>
      </c>
      <c r="K438" t="inlineStr">
        <is>
          <t xml:space="preserve">        100706 Non-Hazardous Waste - Spent linings and refractories</t>
        </is>
      </c>
    </row>
    <row r="439">
      <c r="A439" s="383" t="inlineStr">
        <is>
          <t>C - 33.20 Installation of industrial machinery and equipment</t>
        </is>
      </c>
      <c r="B439" t="inlineStr">
        <is>
          <t>NACE_C3320</t>
        </is>
      </c>
      <c r="C439" s="383" t="n"/>
      <c r="D439" s="383">
        <f>_xlfn.CONCAT("NACE ", A439)</f>
        <v/>
      </c>
      <c r="K439" t="inlineStr">
        <is>
          <t xml:space="preserve">        100799 Non-Hazardous Waste - Wastes not otherwise specified</t>
        </is>
      </c>
    </row>
    <row r="440">
      <c r="A440" s="380" t="inlineStr">
        <is>
          <t>D - ELECTRICITY, GAS, STEAM AND AIR CONDITIONING SUPPLY</t>
        </is>
      </c>
      <c r="B440" t="inlineStr">
        <is>
          <t>NACE_D</t>
        </is>
      </c>
      <c r="C440" s="383" t="n"/>
      <c r="D440" s="380">
        <f>_xlfn.CONCAT("NACE ", A440)</f>
        <v/>
      </c>
      <c r="K440" t="inlineStr">
        <is>
          <t xml:space="preserve">    1008 Wastes from other non-ferrous thermal metallurgy</t>
        </is>
      </c>
    </row>
    <row r="441">
      <c r="A441" s="379" t="inlineStr">
        <is>
          <t>D - 35 Electricity, gas, steam and air conditioning supply</t>
        </is>
      </c>
      <c r="B441" t="inlineStr">
        <is>
          <t>NACE_D35</t>
        </is>
      </c>
      <c r="C441" s="383" t="n"/>
      <c r="D441" s="379">
        <f>_xlfn.CONCAT("NACE ", A441)</f>
        <v/>
      </c>
      <c r="K441" t="inlineStr">
        <is>
          <t xml:space="preserve">        100801 Non-Hazardous Waste - Slags (first and second smelting)</t>
        </is>
      </c>
    </row>
    <row r="442">
      <c r="A442" s="382" t="inlineStr">
        <is>
          <t>D - 35.1 Electric power generation, transmission and distribution</t>
        </is>
      </c>
      <c r="B442" t="inlineStr">
        <is>
          <t>NACE_D351</t>
        </is>
      </c>
      <c r="C442" s="383" t="n"/>
      <c r="D442" s="382">
        <f>_xlfn.CONCAT("NACE ", A442)</f>
        <v/>
      </c>
      <c r="K442" t="inlineStr">
        <is>
          <t xml:space="preserve">        100802 Non-Hazardous Waste - Dross and skimmings (first and second smelting)</t>
        </is>
      </c>
    </row>
    <row r="443">
      <c r="A443" s="383" t="inlineStr">
        <is>
          <t>D - 35.11 Production of electricity from non-renewable sources</t>
        </is>
      </c>
      <c r="B443" t="inlineStr">
        <is>
          <t>NACE_D3511</t>
        </is>
      </c>
      <c r="C443" s="383" t="n"/>
      <c r="D443" s="383">
        <f>_xlfn.CONCAT("NACE ", A443)</f>
        <v/>
      </c>
      <c r="K443" t="inlineStr">
        <is>
          <t xml:space="preserve">        100803 Non-Hazardous Waste - Flue gas dust</t>
        </is>
      </c>
    </row>
    <row r="444">
      <c r="A444" s="383" t="inlineStr">
        <is>
          <t>D - 35.12 Production of electricity from renewable sources</t>
        </is>
      </c>
      <c r="B444" t="inlineStr">
        <is>
          <t>NACE_D3512</t>
        </is>
      </c>
      <c r="C444" s="383" t="n"/>
      <c r="D444" s="383">
        <f>_xlfn.CONCAT("NACE ", A444)</f>
        <v/>
      </c>
      <c r="K444" t="inlineStr">
        <is>
          <t xml:space="preserve">        100804 Non-Hazardous Waste - Other particulates and dust</t>
        </is>
      </c>
    </row>
    <row r="445">
      <c r="A445" s="383" t="inlineStr">
        <is>
          <t>D - 35.13 Transmission of electricity</t>
        </is>
      </c>
      <c r="B445" t="inlineStr">
        <is>
          <t>NACE_D3513</t>
        </is>
      </c>
      <c r="C445" s="383" t="n"/>
      <c r="D445" s="383">
        <f>_xlfn.CONCAT("NACE ", A445)</f>
        <v/>
      </c>
      <c r="K445" t="inlineStr">
        <is>
          <t xml:space="preserve">        100805 Non-Hazardous Waste - Solid waste from gas treatment</t>
        </is>
      </c>
    </row>
    <row r="446">
      <c r="A446" s="383" t="inlineStr">
        <is>
          <t>D - 35.14 Distribution of electricity</t>
        </is>
      </c>
      <c r="B446" t="inlineStr">
        <is>
          <t>NACE_D3514</t>
        </is>
      </c>
      <c r="C446" s="383" t="n"/>
      <c r="D446" s="383">
        <f>_xlfn.CONCAT("NACE ", A446)</f>
        <v/>
      </c>
      <c r="K446" t="inlineStr">
        <is>
          <t xml:space="preserve">        100806 Non-Hazardous Waste - Sludges from gas treatment</t>
        </is>
      </c>
    </row>
    <row r="447">
      <c r="A447" s="383" t="inlineStr">
        <is>
          <t>D - 35.15 Trade of electricity</t>
        </is>
      </c>
      <c r="B447" t="inlineStr">
        <is>
          <t>NACE_D3515</t>
        </is>
      </c>
      <c r="C447" s="383" t="n"/>
      <c r="D447" s="383">
        <f>_xlfn.CONCAT("NACE ", A447)</f>
        <v/>
      </c>
      <c r="K447" t="inlineStr">
        <is>
          <t xml:space="preserve">        100807 Non-Hazardous Waste - Spent linings and refractories</t>
        </is>
      </c>
    </row>
    <row r="448">
      <c r="A448" s="383" t="inlineStr">
        <is>
          <t>D - 35.16 Storage of electricity</t>
        </is>
      </c>
      <c r="B448" t="inlineStr">
        <is>
          <t>NACE_D3516</t>
        </is>
      </c>
      <c r="C448" s="383" t="n"/>
      <c r="D448" s="383">
        <f>_xlfn.CONCAT("NACE ", A448)</f>
        <v/>
      </c>
      <c r="K448" t="inlineStr">
        <is>
          <t xml:space="preserve">        100899 Non-Hazardous Waste - Wastes not otherwise specified</t>
        </is>
      </c>
    </row>
    <row r="449">
      <c r="A449" s="382" t="inlineStr">
        <is>
          <t>D - 35.2 Manufacture of gas, and distribution of gaseous fuels through mains</t>
        </is>
      </c>
      <c r="B449" t="inlineStr">
        <is>
          <t>NACE_D352</t>
        </is>
      </c>
      <c r="C449" s="383" t="n"/>
      <c r="D449" s="382">
        <f>_xlfn.CONCAT("NACE ", A449)</f>
        <v/>
      </c>
      <c r="K449" t="inlineStr">
        <is>
          <t xml:space="preserve">    1009 Wastes from casting of ferrous pieces</t>
        </is>
      </c>
    </row>
    <row r="450">
      <c r="A450" s="383" t="inlineStr">
        <is>
          <t>D - 35.21 Manufacture of gas</t>
        </is>
      </c>
      <c r="B450" t="inlineStr">
        <is>
          <t>NACE_D3521</t>
        </is>
      </c>
      <c r="C450" s="383" t="n"/>
      <c r="D450" s="383">
        <f>_xlfn.CONCAT("NACE ", A450)</f>
        <v/>
      </c>
      <c r="K450" t="inlineStr">
        <is>
          <t xml:space="preserve">        100901 Non-Hazardous Waste - Casting cores and moulds containing organic binders which have not undergone pouring</t>
        </is>
      </c>
    </row>
    <row r="451">
      <c r="A451" s="383" t="inlineStr">
        <is>
          <t>D - 35.22 Distribution of gaseous fuels through mains</t>
        </is>
      </c>
      <c r="B451" t="inlineStr">
        <is>
          <t>NACE_D3522</t>
        </is>
      </c>
      <c r="C451" s="383" t="n"/>
      <c r="D451" s="383">
        <f>_xlfn.CONCAT("NACE ", A451)</f>
        <v/>
      </c>
      <c r="K451" t="inlineStr">
        <is>
          <t xml:space="preserve">        100902 Non-Hazardous Waste - Casting cores and moulds containing organic binders which have undergone pouring</t>
        </is>
      </c>
    </row>
    <row r="452">
      <c r="A452" s="383" t="inlineStr">
        <is>
          <t>D - 35.23 Trade of gas through mains</t>
        </is>
      </c>
      <c r="B452" t="inlineStr">
        <is>
          <t>NACE_D3523</t>
        </is>
      </c>
      <c r="C452" s="383" t="n"/>
      <c r="D452" s="383">
        <f>_xlfn.CONCAT("NACE ", A452)</f>
        <v/>
      </c>
      <c r="K452" t="inlineStr">
        <is>
          <t xml:space="preserve">        100903 Non-Hazardous Waste - Furnace slag</t>
        </is>
      </c>
    </row>
    <row r="453">
      <c r="A453" s="383" t="inlineStr">
        <is>
          <t>D - 35.24 Storage of gas as part of network supply services</t>
        </is>
      </c>
      <c r="B453" t="inlineStr">
        <is>
          <t>NACE_D3524</t>
        </is>
      </c>
      <c r="C453" s="383" t="n"/>
      <c r="D453" s="383">
        <f>_xlfn.CONCAT("NACE ", A453)</f>
        <v/>
      </c>
      <c r="K453" t="inlineStr">
        <is>
          <t xml:space="preserve">        100904 Non-Hazardous Waste - Furnace dust</t>
        </is>
      </c>
    </row>
    <row r="454">
      <c r="A454" s="382" t="inlineStr">
        <is>
          <t>D - 35.3 Steam and air conditioning supply</t>
        </is>
      </c>
      <c r="B454" t="inlineStr">
        <is>
          <t>NACE_D353</t>
        </is>
      </c>
      <c r="C454" s="383" t="n"/>
      <c r="D454" s="382">
        <f>_xlfn.CONCAT("NACE ", A454)</f>
        <v/>
      </c>
      <c r="K454" t="inlineStr">
        <is>
          <t xml:space="preserve">        100999 Non-Hazardous Waste - Wastes not otherwise specified</t>
        </is>
      </c>
    </row>
    <row r="455">
      <c r="A455" s="383" t="inlineStr">
        <is>
          <t>D - 35.30 Steam and air conditioning supply</t>
        </is>
      </c>
      <c r="B455" t="inlineStr">
        <is>
          <t>NACE_D3530</t>
        </is>
      </c>
      <c r="C455" s="383" t="n"/>
      <c r="D455" s="383">
        <f>_xlfn.CONCAT("NACE ", A455)</f>
        <v/>
      </c>
      <c r="K455" t="inlineStr">
        <is>
          <t xml:space="preserve">    1010 Wastes from casting of non-ferrous pieces</t>
        </is>
      </c>
    </row>
    <row r="456">
      <c r="A456" s="382" t="inlineStr">
        <is>
          <t>D - 35.4 Activities of brokers and agents for electric power and natural gas</t>
        </is>
      </c>
      <c r="B456" t="inlineStr">
        <is>
          <t>NACE_D354</t>
        </is>
      </c>
      <c r="C456" s="383" t="n"/>
      <c r="D456" s="382">
        <f>_xlfn.CONCAT("NACE ", A456)</f>
        <v/>
      </c>
      <c r="K456" t="inlineStr">
        <is>
          <t xml:space="preserve">        101001 Non-Hazardous Waste - Casting cores and moulds containing organic binders which have not undergone pouring</t>
        </is>
      </c>
    </row>
    <row r="457">
      <c r="A457" s="383" t="inlineStr">
        <is>
          <t>D - 35.40 Activities of brokers and agents for electric power and natural gas</t>
        </is>
      </c>
      <c r="B457" t="inlineStr">
        <is>
          <t>NACE_D3540</t>
        </is>
      </c>
      <c r="C457" s="383" t="n"/>
      <c r="D457" s="383">
        <f>_xlfn.CONCAT("NACE ", A457)</f>
        <v/>
      </c>
      <c r="K457" t="inlineStr">
        <is>
          <t xml:space="preserve">        101002 Non-Hazardous Waste - Casting cores and moulds containing organic binders which have undergone pouring</t>
        </is>
      </c>
    </row>
    <row r="458">
      <c r="A458" s="380" t="inlineStr">
        <is>
          <t>E - WATER SUPPLY; SEWERAGE, WASTE MANAGEMENT AND REMEDIATION ACTIVITIES</t>
        </is>
      </c>
      <c r="B458" t="inlineStr">
        <is>
          <t>NACE_E</t>
        </is>
      </c>
      <c r="C458" s="383" t="n"/>
      <c r="D458" s="380">
        <f>_xlfn.CONCAT("NACE ", A458)</f>
        <v/>
      </c>
      <c r="K458" t="inlineStr">
        <is>
          <t xml:space="preserve">        101003 Non-Hazardous Waste - Furnace slag</t>
        </is>
      </c>
    </row>
    <row r="459">
      <c r="A459" s="379" t="inlineStr">
        <is>
          <t>E - 36 Water collection, treatment and supply</t>
        </is>
      </c>
      <c r="B459" t="inlineStr">
        <is>
          <t>NACE_E36</t>
        </is>
      </c>
      <c r="C459" s="383" t="n"/>
      <c r="D459" s="379">
        <f>_xlfn.CONCAT("NACE ", A459)</f>
        <v/>
      </c>
      <c r="K459" t="inlineStr">
        <is>
          <t xml:space="preserve">        101004 Non-Hazardous Waste - Furnace dust</t>
        </is>
      </c>
    </row>
    <row r="460">
      <c r="A460" s="382" t="inlineStr">
        <is>
          <t>E - 36.0 Water collection, treatment and supply</t>
        </is>
      </c>
      <c r="B460" t="inlineStr">
        <is>
          <t>NACE_E360</t>
        </is>
      </c>
      <c r="C460" s="383" t="n"/>
      <c r="D460" s="382">
        <f>_xlfn.CONCAT("NACE ", A460)</f>
        <v/>
      </c>
      <c r="K460" t="inlineStr">
        <is>
          <t xml:space="preserve">        101099 Non-Hazardous Waste - Wastes not otherwise specified</t>
        </is>
      </c>
    </row>
    <row r="461">
      <c r="A461" s="383" t="inlineStr">
        <is>
          <t>E - 36.00 Water collection, treatment and supply</t>
        </is>
      </c>
      <c r="B461" t="inlineStr">
        <is>
          <t>NACE_E3600</t>
        </is>
      </c>
      <c r="C461" s="383" t="n"/>
      <c r="D461" s="383">
        <f>_xlfn.CONCAT("NACE ", A461)</f>
        <v/>
      </c>
      <c r="K461" t="inlineStr">
        <is>
          <t xml:space="preserve">    1011 Wastes from manufacture of glass and glass products</t>
        </is>
      </c>
    </row>
    <row r="462">
      <c r="A462" s="379" t="inlineStr">
        <is>
          <t>E - 37 Sewerage</t>
        </is>
      </c>
      <c r="B462" t="inlineStr">
        <is>
          <t>NACE_E37</t>
        </is>
      </c>
      <c r="C462" s="383" t="n"/>
      <c r="D462" s="379">
        <f>_xlfn.CONCAT("NACE ", A462)</f>
        <v/>
      </c>
      <c r="K462" t="inlineStr">
        <is>
          <t xml:space="preserve">        101101 Non-Hazardous Waste - Waste preparation mixture before thermal processing</t>
        </is>
      </c>
    </row>
    <row r="463">
      <c r="A463" s="382" t="inlineStr">
        <is>
          <t>E - 37.0 Sewerage</t>
        </is>
      </c>
      <c r="B463" t="inlineStr">
        <is>
          <t>NACE_E370</t>
        </is>
      </c>
      <c r="C463" s="383" t="n"/>
      <c r="D463" s="382">
        <f>_xlfn.CONCAT("NACE ", A463)</f>
        <v/>
      </c>
      <c r="K463" t="inlineStr">
        <is>
          <t xml:space="preserve">        101102 Non-Hazardous Waste - Waste glass</t>
        </is>
      </c>
    </row>
    <row r="464">
      <c r="A464" s="383" t="inlineStr">
        <is>
          <t>E - 37.00 Sewerage</t>
        </is>
      </c>
      <c r="B464" t="inlineStr">
        <is>
          <t>NACE_E3700</t>
        </is>
      </c>
      <c r="C464" s="383" t="n"/>
      <c r="D464" s="383">
        <f>_xlfn.CONCAT("NACE ", A464)</f>
        <v/>
      </c>
      <c r="K464" t="inlineStr">
        <is>
          <t xml:space="preserve">        101103 Non-Hazardous Waste - Waste glass-based fibrous materials</t>
        </is>
      </c>
    </row>
    <row r="465">
      <c r="A465" s="379" t="inlineStr">
        <is>
          <t>E - 38 Waste collection, recovery and disposal activities</t>
        </is>
      </c>
      <c r="B465" t="inlineStr">
        <is>
          <t>NACE_E38</t>
        </is>
      </c>
      <c r="C465" s="383" t="n"/>
      <c r="D465" s="379">
        <f>_xlfn.CONCAT("NACE ", A465)</f>
        <v/>
      </c>
      <c r="K465" t="inlineStr">
        <is>
          <t xml:space="preserve">        101104 Non-Hazardous Waste - Flue gas dust</t>
        </is>
      </c>
    </row>
    <row r="466">
      <c r="A466" s="382" t="inlineStr">
        <is>
          <t>E - 38.1 Waste collection</t>
        </is>
      </c>
      <c r="B466" t="inlineStr">
        <is>
          <t>NACE_E381</t>
        </is>
      </c>
      <c r="C466" s="383" t="n"/>
      <c r="D466" s="382">
        <f>_xlfn.CONCAT("NACE ", A466)</f>
        <v/>
      </c>
      <c r="K466" t="inlineStr">
        <is>
          <t xml:space="preserve">        101105 Non-Hazardous Waste - Other particulates and dust</t>
        </is>
      </c>
    </row>
    <row r="467">
      <c r="A467" s="383" t="inlineStr">
        <is>
          <t>E - 38.11 Collection of non-hazardous waste</t>
        </is>
      </c>
      <c r="B467" t="inlineStr">
        <is>
          <t>NACE_E3811</t>
        </is>
      </c>
      <c r="C467" s="383" t="n"/>
      <c r="D467" s="383">
        <f>_xlfn.CONCAT("NACE ", A467)</f>
        <v/>
      </c>
      <c r="K467" t="inlineStr">
        <is>
          <t xml:space="preserve">        101106 Non-Hazardous Waste - Solid waste from gas treatment</t>
        </is>
      </c>
    </row>
    <row r="468">
      <c r="A468" s="383" t="inlineStr">
        <is>
          <t>E - 38.12 Collection of hazardous waste</t>
        </is>
      </c>
      <c r="B468" t="inlineStr">
        <is>
          <t>NACE_E3812</t>
        </is>
      </c>
      <c r="C468" s="383" t="n"/>
      <c r="D468" s="383">
        <f>_xlfn.CONCAT("NACE ", A468)</f>
        <v/>
      </c>
      <c r="K468" t="inlineStr">
        <is>
          <t xml:space="preserve">        101107 Non-Hazardous Waste - Sludges from gas treatment</t>
        </is>
      </c>
    </row>
    <row r="469">
      <c r="A469" s="382" t="inlineStr">
        <is>
          <t>E - 38.2 Waste recovery</t>
        </is>
      </c>
      <c r="B469" t="inlineStr">
        <is>
          <t>NACE_E382</t>
        </is>
      </c>
      <c r="C469" s="383" t="n"/>
      <c r="D469" s="382">
        <f>_xlfn.CONCAT("NACE ", A469)</f>
        <v/>
      </c>
      <c r="K469" t="inlineStr">
        <is>
          <t xml:space="preserve">        101108 Non-Hazardous Waste - Spent linings and refractories</t>
        </is>
      </c>
    </row>
    <row r="470">
      <c r="A470" s="383" t="inlineStr">
        <is>
          <t>E - 38.21 Materials recovery</t>
        </is>
      </c>
      <c r="B470" t="inlineStr">
        <is>
          <t>NACE_E3821</t>
        </is>
      </c>
      <c r="C470" s="383" t="n"/>
      <c r="D470" s="383">
        <f>_xlfn.CONCAT("NACE ", A470)</f>
        <v/>
      </c>
      <c r="K470" t="inlineStr">
        <is>
          <t xml:space="preserve">        101199 Non-Hazardous Waste - Wastes not otherwise specified</t>
        </is>
      </c>
    </row>
    <row r="471">
      <c r="A471" s="383" t="inlineStr">
        <is>
          <t>E - 38.22 Energy recovery</t>
        </is>
      </c>
      <c r="B471" t="inlineStr">
        <is>
          <t>NACE_E3822</t>
        </is>
      </c>
      <c r="C471" s="383" t="n"/>
      <c r="D471" s="383">
        <f>_xlfn.CONCAT("NACE ", A471)</f>
        <v/>
      </c>
      <c r="K471" t="inlineStr">
        <is>
          <t xml:space="preserve">    1012 Wastes from manufacture of ceramic goods, bricks, tiles and construction products</t>
        </is>
      </c>
    </row>
    <row r="472">
      <c r="A472" s="383" t="inlineStr">
        <is>
          <t>E - 38.23 Other waste recovery</t>
        </is>
      </c>
      <c r="B472" t="inlineStr">
        <is>
          <t>NACE_E3823</t>
        </is>
      </c>
      <c r="C472" s="383" t="n"/>
      <c r="D472" s="383">
        <f>_xlfn.CONCAT("NACE ", A472)</f>
        <v/>
      </c>
      <c r="K472" t="inlineStr">
        <is>
          <t xml:space="preserve">        101201 Non-Hazardous Waste - Waste preparation mixture before thermal processing</t>
        </is>
      </c>
    </row>
    <row r="473">
      <c r="A473" s="382" t="inlineStr">
        <is>
          <t>E - 38.3 Waste disposal without recovery</t>
        </is>
      </c>
      <c r="B473" t="inlineStr">
        <is>
          <t>NACE_E383</t>
        </is>
      </c>
      <c r="C473" s="383" t="n"/>
      <c r="D473" s="382">
        <f>_xlfn.CONCAT("NACE ", A473)</f>
        <v/>
      </c>
      <c r="K473" t="inlineStr">
        <is>
          <t xml:space="preserve">        101202 Non-Hazardous Waste - Flue gas dust</t>
        </is>
      </c>
    </row>
    <row r="474">
      <c r="A474" s="383" t="inlineStr">
        <is>
          <t>E - 38.31 Incineration without energy recovery</t>
        </is>
      </c>
      <c r="B474" t="inlineStr">
        <is>
          <t>NACE_E3831</t>
        </is>
      </c>
      <c r="C474" s="383" t="n"/>
      <c r="D474" s="383">
        <f>_xlfn.CONCAT("NACE ", A474)</f>
        <v/>
      </c>
      <c r="K474" t="inlineStr">
        <is>
          <t xml:space="preserve">        101203 Non-Hazardous Waste - Other particulates and dust</t>
        </is>
      </c>
    </row>
    <row r="475">
      <c r="A475" s="383" t="inlineStr">
        <is>
          <t>E - 38.32 Landfilling or permanent storage</t>
        </is>
      </c>
      <c r="B475" t="inlineStr">
        <is>
          <t>NACE_E3832</t>
        </is>
      </c>
      <c r="C475" s="383" t="n"/>
      <c r="D475" s="383">
        <f>_xlfn.CONCAT("NACE ", A475)</f>
        <v/>
      </c>
      <c r="K475" t="inlineStr">
        <is>
          <t xml:space="preserve">        101204 Non-Hazardous Waste - Solid waste from gas treatment</t>
        </is>
      </c>
    </row>
    <row r="476">
      <c r="A476" s="383" t="inlineStr">
        <is>
          <t>E - 38.33 Other waste disposal</t>
        </is>
      </c>
      <c r="B476" t="inlineStr">
        <is>
          <t>NACE_E3833</t>
        </is>
      </c>
      <c r="C476" s="383" t="n"/>
      <c r="D476" s="383">
        <f>_xlfn.CONCAT("NACE ", A476)</f>
        <v/>
      </c>
      <c r="K476" t="inlineStr">
        <is>
          <t xml:space="preserve">        101205 Non-Hazardous Waste - Sludges from gas treatment</t>
        </is>
      </c>
    </row>
    <row r="477">
      <c r="A477" s="379" t="inlineStr">
        <is>
          <t>E - 39 Remediation activities and other waste management service activities</t>
        </is>
      </c>
      <c r="B477" t="inlineStr">
        <is>
          <t>NACE_E39</t>
        </is>
      </c>
      <c r="C477" s="383" t="n"/>
      <c r="D477" s="379">
        <f>_xlfn.CONCAT("NACE ", A477)</f>
        <v/>
      </c>
      <c r="K477" t="inlineStr">
        <is>
          <t xml:space="preserve">        101206 Non-Hazardous Waste - Discarded moulds</t>
        </is>
      </c>
    </row>
    <row r="478">
      <c r="A478" s="382" t="inlineStr">
        <is>
          <t>E - 39.0 Remediation activities and other waste management service activities</t>
        </is>
      </c>
      <c r="B478" t="inlineStr">
        <is>
          <t>NACE_E390</t>
        </is>
      </c>
      <c r="C478" s="383" t="n"/>
      <c r="D478" s="382">
        <f>_xlfn.CONCAT("NACE ", A478)</f>
        <v/>
      </c>
      <c r="K478" t="inlineStr">
        <is>
          <t xml:space="preserve">        101207 Non-Hazardous Waste - Spent linings and refractories</t>
        </is>
      </c>
    </row>
    <row r="479">
      <c r="A479" s="383" t="inlineStr">
        <is>
          <t>E - 39.00 Remediation activities and other waste management service activities</t>
        </is>
      </c>
      <c r="B479" t="inlineStr">
        <is>
          <t>NACE_E3900</t>
        </is>
      </c>
      <c r="C479" s="383" t="n"/>
      <c r="D479" s="383">
        <f>_xlfn.CONCAT("NACE ", A479)</f>
        <v/>
      </c>
      <c r="K479" t="inlineStr">
        <is>
          <t xml:space="preserve">        101299 Non-Hazardous Waste - Wastes not otherwise specified</t>
        </is>
      </c>
    </row>
    <row r="480">
      <c r="A480" s="380" t="inlineStr">
        <is>
          <t>F - CONSTRUCTION</t>
        </is>
      </c>
      <c r="B480" t="inlineStr">
        <is>
          <t>NACE_F</t>
        </is>
      </c>
      <c r="C480" s="383" t="n"/>
      <c r="D480" s="380">
        <f>_xlfn.CONCAT("NACE ", A480)</f>
        <v/>
      </c>
      <c r="K480" t="inlineStr">
        <is>
          <t xml:space="preserve">    1013 Wastes from manufacture of cement, lime and plaster and articles and products made from them</t>
        </is>
      </c>
    </row>
    <row r="481">
      <c r="A481" s="379" t="inlineStr">
        <is>
          <t>F - 41 Construction of residential and non-residential buildings</t>
        </is>
      </c>
      <c r="B481" t="inlineStr">
        <is>
          <t>NACE_F41</t>
        </is>
      </c>
      <c r="C481" s="383" t="n"/>
      <c r="D481" s="379">
        <f>_xlfn.CONCAT("NACE ", A481)</f>
        <v/>
      </c>
      <c r="K481" t="inlineStr">
        <is>
          <t xml:space="preserve">        101301 Non-Hazardous Waste - Waste preparation mixture before thermal processing</t>
        </is>
      </c>
    </row>
    <row r="482">
      <c r="A482" s="382" t="inlineStr">
        <is>
          <t>F - 41.0 Construction of residential and non-residential buildings</t>
        </is>
      </c>
      <c r="B482" t="inlineStr">
        <is>
          <t>NACE_F410</t>
        </is>
      </c>
      <c r="C482" s="383" t="n"/>
      <c r="D482" s="382">
        <f>_xlfn.CONCAT("NACE ", A482)</f>
        <v/>
      </c>
      <c r="K482" t="inlineStr">
        <is>
          <t xml:space="preserve">        101302 Non-Hazardous Waste - Waste from asbestos-cement manufacture</t>
        </is>
      </c>
    </row>
    <row r="483">
      <c r="A483" s="383" t="inlineStr">
        <is>
          <t>F - 41.00 Construction of residential and non-residential buildings</t>
        </is>
      </c>
      <c r="B483" t="inlineStr">
        <is>
          <t>NACE_F4100</t>
        </is>
      </c>
      <c r="C483" s="383" t="n"/>
      <c r="D483" s="383">
        <f>_xlfn.CONCAT("NACE ", A483)</f>
        <v/>
      </c>
      <c r="K483" t="inlineStr">
        <is>
          <t xml:space="preserve">        101303 Non-Hazardous Waste - Waste from other cement-based composite materials</t>
        </is>
      </c>
    </row>
    <row r="484">
      <c r="A484" s="379" t="inlineStr">
        <is>
          <t>F - 42 Civil engineering</t>
        </is>
      </c>
      <c r="B484" t="inlineStr">
        <is>
          <t>NACE_F42</t>
        </is>
      </c>
      <c r="C484" s="383" t="n"/>
      <c r="D484" s="379">
        <f>_xlfn.CONCAT("NACE ", A484)</f>
        <v/>
      </c>
      <c r="K484" t="inlineStr">
        <is>
          <t xml:space="preserve">        101304 Non-Hazardous Waste - Waste from calcination and hydration of lime</t>
        </is>
      </c>
    </row>
    <row r="485">
      <c r="A485" s="382" t="inlineStr">
        <is>
          <t>F - 42.1 Construction of roads and railways</t>
        </is>
      </c>
      <c r="B485" t="inlineStr">
        <is>
          <t>NACE_F421</t>
        </is>
      </c>
      <c r="C485" s="383" t="n"/>
      <c r="D485" s="382">
        <f>_xlfn.CONCAT("NACE ", A485)</f>
        <v/>
      </c>
      <c r="K485" t="inlineStr">
        <is>
          <t xml:space="preserve">        101305 Non-Hazardous Waste - Solid waste from gas treatment</t>
        </is>
      </c>
    </row>
    <row r="486">
      <c r="A486" s="383" t="inlineStr">
        <is>
          <t>F - 42.11 Construction of roads and motorways</t>
        </is>
      </c>
      <c r="B486" t="inlineStr">
        <is>
          <t>NACE_F4211</t>
        </is>
      </c>
      <c r="C486" s="383" t="n"/>
      <c r="D486" s="383">
        <f>_xlfn.CONCAT("NACE ", A486)</f>
        <v/>
      </c>
      <c r="K486" t="inlineStr">
        <is>
          <t xml:space="preserve">        101306 Non-Hazardous Waste - Other particulates and dust</t>
        </is>
      </c>
    </row>
    <row r="487">
      <c r="A487" s="383" t="inlineStr">
        <is>
          <t>F - 42.12 Construction of railways and underground railways</t>
        </is>
      </c>
      <c r="B487" t="inlineStr">
        <is>
          <t>NACE_F4212</t>
        </is>
      </c>
      <c r="C487" s="383" t="n"/>
      <c r="D487" s="383">
        <f>_xlfn.CONCAT("NACE ", A487)</f>
        <v/>
      </c>
      <c r="K487" t="inlineStr">
        <is>
          <t xml:space="preserve">        101307 Non-Hazardous Waste - Sludges from gas treatment</t>
        </is>
      </c>
    </row>
    <row r="488">
      <c r="A488" s="383" t="inlineStr">
        <is>
          <t>F - 42.13 Construction of bridges and tunnels</t>
        </is>
      </c>
      <c r="B488" t="inlineStr">
        <is>
          <t>NACE_F4213</t>
        </is>
      </c>
      <c r="C488" s="383" t="n"/>
      <c r="D488" s="383">
        <f>_xlfn.CONCAT("NACE ", A488)</f>
        <v/>
      </c>
      <c r="K488" t="inlineStr">
        <is>
          <t xml:space="preserve">        101308 Non-Hazardous Waste - Spent linings and refractories</t>
        </is>
      </c>
    </row>
    <row r="489">
      <c r="A489" s="382" t="inlineStr">
        <is>
          <t>F - 42.2 Construction of utility projects</t>
        </is>
      </c>
      <c r="B489" t="inlineStr">
        <is>
          <t>NACE_F422</t>
        </is>
      </c>
      <c r="C489" s="383" t="n"/>
      <c r="D489" s="382">
        <f>_xlfn.CONCAT("NACE ", A489)</f>
        <v/>
      </c>
      <c r="K489" t="inlineStr">
        <is>
          <t xml:space="preserve">        101399 Non-Hazardous Waste - Wastes not otherwise specified</t>
        </is>
      </c>
    </row>
    <row r="490">
      <c r="A490" s="383" t="inlineStr">
        <is>
          <t>F - 42.21 Construction of utility projects for fluids</t>
        </is>
      </c>
      <c r="B490" t="inlineStr">
        <is>
          <t>NACE_F4221</t>
        </is>
      </c>
      <c r="C490" s="383" t="n"/>
      <c r="D490" s="383">
        <f>_xlfn.CONCAT("NACE ", A490)</f>
        <v/>
      </c>
      <c r="K490" t="inlineStr">
        <is>
          <t>11 INORGANIC METAL-CONTAINING WASTES FROM METAL TREATMENT AND THE COATING OF METALS, AND NON-FERROUS HYDROMETALLURGY</t>
        </is>
      </c>
    </row>
    <row r="491">
      <c r="A491" s="383" t="inlineStr">
        <is>
          <t>F - 42.22 Construction of utility projects for electricity and telecommunications</t>
        </is>
      </c>
      <c r="B491" t="inlineStr">
        <is>
          <t>NACE_F4222</t>
        </is>
      </c>
      <c r="C491" s="383" t="n"/>
      <c r="D491" s="383">
        <f>_xlfn.CONCAT("NACE ", A491)</f>
        <v/>
      </c>
      <c r="K491" t="inlineStr">
        <is>
          <t xml:space="preserve">    1101 Liquid wastes and sludges from metal treatment and coating of metals, (e.g. galvanic processes, zinc coating processes, pickling processes, etching, phosphatising, alkaline degreasing)</t>
        </is>
      </c>
    </row>
    <row r="492">
      <c r="A492" s="382" t="inlineStr">
        <is>
          <t>F - 42.9 Construction of other civil engineering projects</t>
        </is>
      </c>
      <c r="B492" t="inlineStr">
        <is>
          <t>NACE_F429</t>
        </is>
      </c>
      <c r="C492" s="383" t="n"/>
      <c r="D492" s="382">
        <f>_xlfn.CONCAT("NACE ", A492)</f>
        <v/>
      </c>
      <c r="K492" t="inlineStr">
        <is>
          <t xml:space="preserve">        110101 Hazardous Waste - Cyanidic (alkaline) waste containing heavy metals other than chromium</t>
        </is>
      </c>
    </row>
    <row r="493">
      <c r="A493" s="383" t="inlineStr">
        <is>
          <t>F - 42.91 Construction of water projects</t>
        </is>
      </c>
      <c r="B493" t="inlineStr">
        <is>
          <t>NACE_F4291</t>
        </is>
      </c>
      <c r="C493" s="383" t="n"/>
      <c r="D493" s="383">
        <f>_xlfn.CONCAT("NACE ", A493)</f>
        <v/>
      </c>
      <c r="K493" t="inlineStr">
        <is>
          <t xml:space="preserve">        110102 Hazardous Waste - Cyanidic (alkaline) waste not containing heavy metals</t>
        </is>
      </c>
    </row>
    <row r="494">
      <c r="A494" s="383" t="inlineStr">
        <is>
          <t>F - 42.99 Construction of other civil engineering projects n.e.c.</t>
        </is>
      </c>
      <c r="B494" t="inlineStr">
        <is>
          <t>NACE_F4299</t>
        </is>
      </c>
      <c r="C494" s="383" t="n"/>
      <c r="D494" s="383">
        <f>_xlfn.CONCAT("NACE ", A494)</f>
        <v/>
      </c>
      <c r="K494" t="inlineStr">
        <is>
          <t xml:space="preserve">        110103 Hazardous Waste - Cyanide-free wastes containing chromium</t>
        </is>
      </c>
    </row>
    <row r="495">
      <c r="A495" s="379" t="inlineStr">
        <is>
          <t>F - 43 Specialised construction activities</t>
        </is>
      </c>
      <c r="B495" t="inlineStr">
        <is>
          <t>NACE_F43</t>
        </is>
      </c>
      <c r="C495" s="383" t="n"/>
      <c r="D495" s="379">
        <f>_xlfn.CONCAT("NACE ", A495)</f>
        <v/>
      </c>
      <c r="K495" t="inlineStr">
        <is>
          <t xml:space="preserve">        110104 Non-Hazardous Waste - Cyanide-free wastes not containing chromium</t>
        </is>
      </c>
    </row>
    <row r="496">
      <c r="A496" s="382" t="inlineStr">
        <is>
          <t>F - 43.1 Demolition and site preparation</t>
        </is>
      </c>
      <c r="B496" t="inlineStr">
        <is>
          <t>NACE_F431</t>
        </is>
      </c>
      <c r="C496" s="383" t="n"/>
      <c r="D496" s="382">
        <f>_xlfn.CONCAT("NACE ", A496)</f>
        <v/>
      </c>
      <c r="K496" t="inlineStr">
        <is>
          <t xml:space="preserve">        110105 Hazardous Waste - Acidic pickling solutions</t>
        </is>
      </c>
    </row>
    <row r="497">
      <c r="A497" s="383" t="inlineStr">
        <is>
          <t>F - 43.11 Demolition</t>
        </is>
      </c>
      <c r="B497" t="inlineStr">
        <is>
          <t>NACE_F4311</t>
        </is>
      </c>
      <c r="C497" s="383" t="n"/>
      <c r="D497" s="383">
        <f>_xlfn.CONCAT("NACE ", A497)</f>
        <v/>
      </c>
      <c r="K497" t="inlineStr">
        <is>
          <t xml:space="preserve">        110106 Hazardous Waste - Acids not otherwise specified</t>
        </is>
      </c>
    </row>
    <row r="498">
      <c r="A498" s="383" t="inlineStr">
        <is>
          <t>F - 43.12 Site preparation</t>
        </is>
      </c>
      <c r="B498" t="inlineStr">
        <is>
          <t>NACE_F4312</t>
        </is>
      </c>
      <c r="C498" s="383" t="n"/>
      <c r="D498" s="383">
        <f>_xlfn.CONCAT("NACE ", A498)</f>
        <v/>
      </c>
      <c r="K498" t="inlineStr">
        <is>
          <t xml:space="preserve">        110107 Hazardous Waste - Alkalis not otherwise specified</t>
        </is>
      </c>
    </row>
    <row r="499">
      <c r="A499" s="383" t="inlineStr">
        <is>
          <t>F - 43.13 Test drilling and boring</t>
        </is>
      </c>
      <c r="B499" t="inlineStr">
        <is>
          <t>NACE_F4313</t>
        </is>
      </c>
      <c r="C499" s="383" t="n"/>
      <c r="D499" s="383">
        <f>_xlfn.CONCAT("NACE ", A499)</f>
        <v/>
      </c>
      <c r="K499" t="inlineStr">
        <is>
          <t xml:space="preserve">        110108 Hazardous Waste - Phosphatising sludges</t>
        </is>
      </c>
    </row>
    <row r="500">
      <c r="A500" s="382" t="inlineStr">
        <is>
          <t>F - 43.2 Electrical, plumbing and other construction installation activities</t>
        </is>
      </c>
      <c r="B500" t="inlineStr">
        <is>
          <t>NACE_F432</t>
        </is>
      </c>
      <c r="C500" s="383" t="n"/>
      <c r="D500" s="382">
        <f>_xlfn.CONCAT("NACE ", A500)</f>
        <v/>
      </c>
      <c r="K500" t="inlineStr">
        <is>
          <t xml:space="preserve">    1102 Wastes and sludges from non-ferrous hydrometallurgical processes</t>
        </is>
      </c>
    </row>
    <row r="501">
      <c r="A501" s="383" t="inlineStr">
        <is>
          <t>F - 43.21 Electrical installation</t>
        </is>
      </c>
      <c r="B501" t="inlineStr">
        <is>
          <t>NACE_F4321</t>
        </is>
      </c>
      <c r="C501" s="383" t="n"/>
      <c r="D501" s="383">
        <f>_xlfn.CONCAT("NACE ", A501)</f>
        <v/>
      </c>
      <c r="K501" t="inlineStr">
        <is>
          <t xml:space="preserve">        110201 Non-Hazardous Waste - Sludges from copper hydrometallurgy</t>
        </is>
      </c>
    </row>
    <row r="502">
      <c r="A502" s="383" t="inlineStr">
        <is>
          <t>F - 43.22 Plumbing, heat and air-conditioning installation</t>
        </is>
      </c>
      <c r="B502" t="inlineStr">
        <is>
          <t>NACE_F4322</t>
        </is>
      </c>
      <c r="C502" s="383" t="n"/>
      <c r="D502" s="383">
        <f>_xlfn.CONCAT("NACE ", A502)</f>
        <v/>
      </c>
      <c r="K502" t="inlineStr">
        <is>
          <t xml:space="preserve">        110202 Hazardous Waste - Sludges from zinc hydrometallurgy (including jarosite, goethite)</t>
        </is>
      </c>
    </row>
    <row r="503">
      <c r="A503" s="383" t="inlineStr">
        <is>
          <t>F - 43.23 Installation of insulation</t>
        </is>
      </c>
      <c r="B503" t="inlineStr">
        <is>
          <t>NACE_F4323</t>
        </is>
      </c>
      <c r="C503" s="383" t="n"/>
      <c r="D503" s="383">
        <f>_xlfn.CONCAT("NACE ", A503)</f>
        <v/>
      </c>
      <c r="K503" t="inlineStr">
        <is>
          <t xml:space="preserve">        110203 Non-Hazardous Waste - Waste from the production of anodes for aqueous electrolytical processes</t>
        </is>
      </c>
    </row>
    <row r="504">
      <c r="A504" s="383" t="inlineStr">
        <is>
          <t>F - 43.24 Other construction installation</t>
        </is>
      </c>
      <c r="B504" t="inlineStr">
        <is>
          <t>NACE_F4324</t>
        </is>
      </c>
      <c r="C504" s="383" t="n"/>
      <c r="D504" s="383">
        <f>_xlfn.CONCAT("NACE ", A504)</f>
        <v/>
      </c>
      <c r="K504" t="inlineStr">
        <is>
          <t xml:space="preserve">        110204 Non-Hazardous Waste - Sludges not otherwise specified</t>
        </is>
      </c>
    </row>
    <row r="505">
      <c r="A505" s="382" t="inlineStr">
        <is>
          <t>F - 43.3 Building completion and finishing</t>
        </is>
      </c>
      <c r="B505" t="inlineStr">
        <is>
          <t>NACE_F433</t>
        </is>
      </c>
      <c r="C505" s="383" t="n"/>
      <c r="D505" s="382">
        <f>_xlfn.CONCAT("NACE ", A505)</f>
        <v/>
      </c>
      <c r="K505" t="inlineStr">
        <is>
          <t xml:space="preserve">    1103 Sludges and solids from tempering processes</t>
        </is>
      </c>
    </row>
    <row r="506">
      <c r="A506" s="383" t="inlineStr">
        <is>
          <t>F - 43.31 Plastering</t>
        </is>
      </c>
      <c r="B506" t="inlineStr">
        <is>
          <t>NACE_F4331</t>
        </is>
      </c>
      <c r="C506" s="383" t="n"/>
      <c r="D506" s="383">
        <f>_xlfn.CONCAT("NACE ", A506)</f>
        <v/>
      </c>
      <c r="K506" t="inlineStr">
        <is>
          <t xml:space="preserve">        110301 Hazardous Waste - Waste containing cyanide</t>
        </is>
      </c>
    </row>
    <row r="507">
      <c r="A507" s="383" t="inlineStr">
        <is>
          <t>F - 43.32 Joinery installation</t>
        </is>
      </c>
      <c r="B507" t="inlineStr">
        <is>
          <t>NACE_F4332</t>
        </is>
      </c>
      <c r="C507" s="383" t="n"/>
      <c r="D507" s="383">
        <f>_xlfn.CONCAT("NACE ", A507)</f>
        <v/>
      </c>
      <c r="K507" t="inlineStr">
        <is>
          <t xml:space="preserve">        110302 Hazardous Waste - Other wastes</t>
        </is>
      </c>
    </row>
    <row r="508">
      <c r="A508" s="383" t="inlineStr">
        <is>
          <t>F - 43.33 Floor and wall covering</t>
        </is>
      </c>
      <c r="B508" t="inlineStr">
        <is>
          <t>NACE_F4333</t>
        </is>
      </c>
      <c r="C508" s="383" t="n"/>
      <c r="D508" s="383">
        <f>_xlfn.CONCAT("NACE ", A508)</f>
        <v/>
      </c>
      <c r="K508" t="inlineStr">
        <is>
          <t xml:space="preserve">    1104 Other inorganic metal-containing wastes not otherwise specified</t>
        </is>
      </c>
    </row>
    <row r="509">
      <c r="A509" s="383" t="inlineStr">
        <is>
          <t>F - 43.34 Painting and glazing</t>
        </is>
      </c>
      <c r="B509" t="inlineStr">
        <is>
          <t>NACE_F4334</t>
        </is>
      </c>
      <c r="C509" s="383" t="n"/>
      <c r="D509" s="383">
        <f>_xlfn.CONCAT("NACE ", A509)</f>
        <v/>
      </c>
      <c r="K509" t="inlineStr">
        <is>
          <t xml:space="preserve">        110401 Non-Hazardous Waste - Other inorganic metal-containing wastes not otherwise specified</t>
        </is>
      </c>
    </row>
    <row r="510">
      <c r="A510" s="383" t="inlineStr">
        <is>
          <t>F - 43.35 Other building completion and finishing</t>
        </is>
      </c>
      <c r="B510" t="inlineStr">
        <is>
          <t>NACE_F4335</t>
        </is>
      </c>
      <c r="C510" s="383" t="n"/>
      <c r="D510" s="383">
        <f>_xlfn.CONCAT("NACE ", A510)</f>
        <v/>
      </c>
      <c r="K510" t="inlineStr">
        <is>
          <t>12 WASTES FROM SHAPING AND SURFACE TREATMENT OF METALS AND PLASTICS</t>
        </is>
      </c>
    </row>
    <row r="511">
      <c r="A511" s="382" t="inlineStr">
        <is>
          <t>F - 43.4 Specialised construction activities in construction of buildings</t>
        </is>
      </c>
      <c r="B511" t="inlineStr">
        <is>
          <t>NACE_F434</t>
        </is>
      </c>
      <c r="C511" s="383" t="n"/>
      <c r="D511" s="382">
        <f>_xlfn.CONCAT("NACE ", A511)</f>
        <v/>
      </c>
      <c r="K511" t="inlineStr">
        <is>
          <t xml:space="preserve">    1201 Wastes from shaping (including forgoing, welding, pressing, drawing, turning, cutting and filing)</t>
        </is>
      </c>
    </row>
    <row r="512">
      <c r="A512" s="383" t="inlineStr">
        <is>
          <t>F - 43.41 Roofing activities</t>
        </is>
      </c>
      <c r="B512" t="inlineStr">
        <is>
          <t>NACE_F4341</t>
        </is>
      </c>
      <c r="C512" s="383" t="n"/>
      <c r="D512" s="383">
        <f>_xlfn.CONCAT("NACE ", A512)</f>
        <v/>
      </c>
      <c r="K512" t="inlineStr">
        <is>
          <t xml:space="preserve">        120101 Non-Hazardous Waste - Ferrous metal filings and turnings</t>
        </is>
      </c>
    </row>
    <row r="513">
      <c r="A513" s="383" t="inlineStr">
        <is>
          <t>F - 43.42 Other specialised construction activities in construction of buildings</t>
        </is>
      </c>
      <c r="B513" t="inlineStr">
        <is>
          <t>NACE_F4342</t>
        </is>
      </c>
      <c r="C513" s="383" t="n"/>
      <c r="D513" s="383">
        <f>_xlfn.CONCAT("NACE ", A513)</f>
        <v/>
      </c>
      <c r="K513" t="inlineStr">
        <is>
          <t xml:space="preserve">        120102 Non-Hazardous Waste - Other ferrous metal particles</t>
        </is>
      </c>
    </row>
    <row r="514">
      <c r="A514" s="382" t="inlineStr">
        <is>
          <t>F - 43.5 Specialised construction activities in civil engineering</t>
        </is>
      </c>
      <c r="B514" t="inlineStr">
        <is>
          <t>NACE_F435</t>
        </is>
      </c>
      <c r="C514" s="383" t="n"/>
      <c r="D514" s="382">
        <f>_xlfn.CONCAT("NACE ", A514)</f>
        <v/>
      </c>
      <c r="K514" t="inlineStr">
        <is>
          <t xml:space="preserve">        120103 Non-Hazardous Waste - Non-ferrous metal filings and turnings</t>
        </is>
      </c>
    </row>
    <row r="515">
      <c r="A515" s="383" t="inlineStr">
        <is>
          <t>F - 43.50 Specialised construction activities in civil engineering</t>
        </is>
      </c>
      <c r="B515" t="inlineStr">
        <is>
          <t>NACE_F4350</t>
        </is>
      </c>
      <c r="C515" s="383" t="n"/>
      <c r="D515" s="383">
        <f>_xlfn.CONCAT("NACE ", A515)</f>
        <v/>
      </c>
      <c r="K515" t="inlineStr">
        <is>
          <t xml:space="preserve">        120104 Non-Hazardous Waste - Other non-ferrous metal particles</t>
        </is>
      </c>
    </row>
    <row r="516">
      <c r="A516" s="382" t="inlineStr">
        <is>
          <t>F - 43.6 Intermediation service activities for specialised construction services</t>
        </is>
      </c>
      <c r="B516" t="inlineStr">
        <is>
          <t>NACE_F436</t>
        </is>
      </c>
      <c r="C516" s="383" t="n"/>
      <c r="D516" s="382">
        <f>_xlfn.CONCAT("NACE ", A516)</f>
        <v/>
      </c>
      <c r="K516" t="inlineStr">
        <is>
          <t xml:space="preserve">        120105 Non-Hazardous Waste - Plastics particles</t>
        </is>
      </c>
    </row>
    <row r="517">
      <c r="A517" s="383" t="inlineStr">
        <is>
          <t>F - 43.60 Intermediation service activities for specialised construction services</t>
        </is>
      </c>
      <c r="B517" t="inlineStr">
        <is>
          <t>NACE_F4360</t>
        </is>
      </c>
      <c r="C517" s="383" t="n"/>
      <c r="D517" s="383">
        <f>_xlfn.CONCAT("NACE ", A517)</f>
        <v/>
      </c>
      <c r="K517" t="inlineStr">
        <is>
          <t xml:space="preserve">        120106 Hazardous Waste - Waste machining oils containing halogens (except emulsions)</t>
        </is>
      </c>
    </row>
    <row r="518">
      <c r="A518" s="382" t="inlineStr">
        <is>
          <t>F - 43.9 Other specialised construction activities</t>
        </is>
      </c>
      <c r="B518" t="inlineStr">
        <is>
          <t>NACE_F439</t>
        </is>
      </c>
      <c r="C518" s="383" t="n"/>
      <c r="D518" s="382">
        <f>_xlfn.CONCAT("NACE ", A518)</f>
        <v/>
      </c>
      <c r="K518" t="inlineStr">
        <is>
          <t xml:space="preserve">        120107 Hazardous Waste - Waste machining oils free of halogens (except emulsions)</t>
        </is>
      </c>
    </row>
    <row r="519">
      <c r="A519" s="383" t="inlineStr">
        <is>
          <t>F - 43.91 Masonry and bricklaying activities</t>
        </is>
      </c>
      <c r="B519" t="inlineStr">
        <is>
          <t>NACE_F4391</t>
        </is>
      </c>
      <c r="C519" s="383" t="n"/>
      <c r="D519" s="383">
        <f>_xlfn.CONCAT("NACE ", A519)</f>
        <v/>
      </c>
      <c r="K519" t="inlineStr">
        <is>
          <t xml:space="preserve">        120108 Hazardous Waste - Waste machining emulsions containing halogens</t>
        </is>
      </c>
    </row>
    <row r="520">
      <c r="A520" s="383" t="inlineStr">
        <is>
          <t>F - 43.99 Other specialised construction activities n.e.c.</t>
        </is>
      </c>
      <c r="B520" t="inlineStr">
        <is>
          <t>NACE_F4399</t>
        </is>
      </c>
      <c r="C520" s="383" t="n"/>
      <c r="D520" s="383">
        <f>_xlfn.CONCAT("NACE ", A520)</f>
        <v/>
      </c>
      <c r="K520" t="inlineStr">
        <is>
          <t xml:space="preserve">        120109 Hazardous Waste - Waste machining emulsions free of halogens</t>
        </is>
      </c>
    </row>
    <row r="521">
      <c r="A521" s="380" t="inlineStr">
        <is>
          <t>G - WHOLESALE AND RETAIL TRADE</t>
        </is>
      </c>
      <c r="B521" t="inlineStr">
        <is>
          <t>NACE_G</t>
        </is>
      </c>
      <c r="C521" s="383" t="n"/>
      <c r="D521" s="380">
        <f>_xlfn.CONCAT("NACE ", A521)</f>
        <v/>
      </c>
      <c r="K521" t="inlineStr">
        <is>
          <t xml:space="preserve">        120110 Hazardous Waste - Synthetic machining oils</t>
        </is>
      </c>
    </row>
    <row r="522">
      <c r="A522" s="379" t="inlineStr">
        <is>
          <t>G - 46 Wholesale trade</t>
        </is>
      </c>
      <c r="B522" t="inlineStr">
        <is>
          <t>NACE_G46</t>
        </is>
      </c>
      <c r="C522" s="383" t="n"/>
      <c r="D522" s="379">
        <f>_xlfn.CONCAT("NACE ", A522)</f>
        <v/>
      </c>
      <c r="K522" t="inlineStr">
        <is>
          <t xml:space="preserve">        120111 Hazardous Waste - Machining sludges</t>
        </is>
      </c>
    </row>
    <row r="523">
      <c r="A523" s="382" t="inlineStr">
        <is>
          <t>G - 46.1 Wholesale on a fee or contract basis</t>
        </is>
      </c>
      <c r="B523" t="inlineStr">
        <is>
          <t>NACE_G461</t>
        </is>
      </c>
      <c r="C523" s="383" t="n"/>
      <c r="D523" s="382">
        <f>_xlfn.CONCAT("NACE ", A523)</f>
        <v/>
      </c>
      <c r="K523" t="inlineStr">
        <is>
          <t xml:space="preserve">        120112 Hazardous Waste - Spent waxes and fats</t>
        </is>
      </c>
    </row>
    <row r="524">
      <c r="A524" s="383" t="inlineStr">
        <is>
          <t>G - 46.11 Activities of agents involved in the wholesale of agricultural raw materials, live animals, textile raw materials and semi-finished goods</t>
        </is>
      </c>
      <c r="B524" t="inlineStr">
        <is>
          <t>NACE_G4611</t>
        </is>
      </c>
      <c r="C524" s="383" t="n"/>
      <c r="D524" s="383">
        <f>_xlfn.CONCAT("NACE ", A524)</f>
        <v/>
      </c>
      <c r="K524" t="inlineStr">
        <is>
          <t xml:space="preserve">        120113 Non-Hazardous Waste - Welding waste</t>
        </is>
      </c>
    </row>
    <row r="525">
      <c r="A525" s="383" t="inlineStr">
        <is>
          <t>G - 46.12 Activities of agents involved in the wholesale of fuels, ores, metals and industrial chemicals</t>
        </is>
      </c>
      <c r="B525" t="inlineStr">
        <is>
          <t>NACE_G4612</t>
        </is>
      </c>
      <c r="C525" s="383" t="n"/>
      <c r="D525" s="383">
        <f>_xlfn.CONCAT("NACE ", A525)</f>
        <v/>
      </c>
      <c r="K525" t="inlineStr">
        <is>
          <t xml:space="preserve">        120199 Non-Hazardous Waste - Wastes not otherwise specified</t>
        </is>
      </c>
    </row>
    <row r="526">
      <c r="A526" s="383" t="inlineStr">
        <is>
          <t>G - 46.13 Activities of agents involved in the wholesale of timber and building materials</t>
        </is>
      </c>
      <c r="B526" t="inlineStr">
        <is>
          <t>NACE_G4613</t>
        </is>
      </c>
      <c r="C526" s="383" t="n"/>
      <c r="D526" s="383">
        <f>_xlfn.CONCAT("NACE ", A526)</f>
        <v/>
      </c>
      <c r="K526" t="inlineStr">
        <is>
          <t xml:space="preserve">    1202 Wastes from mechanical surface treatment processes (blasting, grinding, honing, lapping, polishing)</t>
        </is>
      </c>
    </row>
    <row r="527">
      <c r="A527" s="383" t="inlineStr">
        <is>
          <t>G - 46.14 Activities of agents involved in the wholesale of machinery, industrial equipment, ships and aircraft</t>
        </is>
      </c>
      <c r="B527" t="inlineStr">
        <is>
          <t>NACE_G4614</t>
        </is>
      </c>
      <c r="C527" s="383" t="n"/>
      <c r="D527" s="383">
        <f>_xlfn.CONCAT("NACE ", A527)</f>
        <v/>
      </c>
      <c r="K527" t="inlineStr">
        <is>
          <t xml:space="preserve">        120201 Non-Hazardous Waste - Spent blasting grit</t>
        </is>
      </c>
    </row>
    <row r="528">
      <c r="A528" s="383" t="inlineStr">
        <is>
          <t>G - 46.15 Activities of agents involved in the wholesale of furniture, household goods, hardware and ironmongery</t>
        </is>
      </c>
      <c r="B528" t="inlineStr">
        <is>
          <t>NACE_G4615</t>
        </is>
      </c>
      <c r="C528" s="383" t="n"/>
      <c r="D528" s="383">
        <f>_xlfn.CONCAT("NACE ", A528)</f>
        <v/>
      </c>
      <c r="K528" t="inlineStr">
        <is>
          <t xml:space="preserve">        120202 Non-Hazardous Waste - Sludges from grinding, honing and lapping</t>
        </is>
      </c>
    </row>
    <row r="529">
      <c r="A529" s="383" t="inlineStr">
        <is>
          <t>G - 46.16 Activities of agents involved in the wholesale of textiles, clothing, fur, footwear and leather goods</t>
        </is>
      </c>
      <c r="B529" t="inlineStr">
        <is>
          <t>NACE_G4616</t>
        </is>
      </c>
      <c r="C529" s="383" t="n"/>
      <c r="D529" s="383">
        <f>_xlfn.CONCAT("NACE ", A529)</f>
        <v/>
      </c>
      <c r="K529" t="inlineStr">
        <is>
          <t xml:space="preserve">        120203 Non-Hazardous Waste - Polishing sludges</t>
        </is>
      </c>
    </row>
    <row r="530">
      <c r="A530" s="383" t="inlineStr">
        <is>
          <t>G - 46.17 Activities of agents involved in the wholesale of food, beverages and tobacco</t>
        </is>
      </c>
      <c r="B530" t="inlineStr">
        <is>
          <t>NACE_G4617</t>
        </is>
      </c>
      <c r="C530" s="383" t="n"/>
      <c r="D530" s="383">
        <f>_xlfn.CONCAT("NACE ", A530)</f>
        <v/>
      </c>
      <c r="K530" t="inlineStr">
        <is>
          <t xml:space="preserve">        120299 Non-Hazardous Waste - Wastes not otherwise specified</t>
        </is>
      </c>
    </row>
    <row r="531">
      <c r="A531" s="383" t="inlineStr">
        <is>
          <t>G - 46.18 Activities of agents involved in the wholesale of other particular products</t>
        </is>
      </c>
      <c r="B531" t="inlineStr">
        <is>
          <t>NACE_G4618</t>
        </is>
      </c>
      <c r="C531" s="383" t="n"/>
      <c r="D531" s="383">
        <f>_xlfn.CONCAT("NACE ", A531)</f>
        <v/>
      </c>
      <c r="K531" t="inlineStr">
        <is>
          <t xml:space="preserve">    1203 Wastes from water and steam degreasing processes (except inorganic metal-containing wastes from metal treatment and the coating of metals, and non-ferrous hydrometallurgy)</t>
        </is>
      </c>
    </row>
    <row r="532">
      <c r="A532" s="383" t="inlineStr">
        <is>
          <t>G - 46.19 Activities of agents involved in non-specialised wholesale</t>
        </is>
      </c>
      <c r="B532" t="inlineStr">
        <is>
          <t>NACE_G4619</t>
        </is>
      </c>
      <c r="C532" s="383" t="n"/>
      <c r="D532" s="383">
        <f>_xlfn.CONCAT("NACE ", A532)</f>
        <v/>
      </c>
      <c r="K532" t="inlineStr">
        <is>
          <t xml:space="preserve">        120301 Hazardous Waste - Aqueous washing liquids</t>
        </is>
      </c>
    </row>
    <row r="533">
      <c r="A533" s="382" t="inlineStr">
        <is>
          <t>G - 46.2 Wholesale of agricultural raw materials and live animals</t>
        </is>
      </c>
      <c r="B533" t="inlineStr">
        <is>
          <t>NACE_G462</t>
        </is>
      </c>
      <c r="C533" s="383" t="n"/>
      <c r="D533" s="382">
        <f>_xlfn.CONCAT("NACE ", A533)</f>
        <v/>
      </c>
      <c r="K533" t="inlineStr">
        <is>
          <t xml:space="preserve">        120302 Hazardous Waste - Steam degreasing waste</t>
        </is>
      </c>
    </row>
    <row r="534">
      <c r="A534" s="383" t="inlineStr">
        <is>
          <t>G - 46.21 Wholesale of grain, unmanufactured tobacco, seeds and animal feeds</t>
        </is>
      </c>
      <c r="B534" t="inlineStr">
        <is>
          <t>NACE_G4621</t>
        </is>
      </c>
      <c r="C534" s="383" t="n"/>
      <c r="D534" s="383">
        <f>_xlfn.CONCAT("NACE ", A534)</f>
        <v/>
      </c>
      <c r="K534" t="inlineStr">
        <is>
          <t>13 OIL WASTES (except edible oils, wastes from petroleum refining, natural gas purification and pyrolytic treatment of coal and wastes from shaping and surface treatment of metals and plastics)</t>
        </is>
      </c>
    </row>
    <row r="535">
      <c r="A535" s="383" t="inlineStr">
        <is>
          <t>G - 46.22 Wholesale of flowers and plants</t>
        </is>
      </c>
      <c r="B535" t="inlineStr">
        <is>
          <t>NACE_G4622</t>
        </is>
      </c>
      <c r="C535" s="383" t="n"/>
      <c r="D535" s="383">
        <f>_xlfn.CONCAT("NACE ", A535)</f>
        <v/>
      </c>
      <c r="K535" t="inlineStr">
        <is>
          <t xml:space="preserve">    1301 Waste hydraulic oils and brake fluids</t>
        </is>
      </c>
    </row>
    <row r="536">
      <c r="A536" s="383" t="inlineStr">
        <is>
          <t>G - 46.23 Wholesale of live animals</t>
        </is>
      </c>
      <c r="B536" t="inlineStr">
        <is>
          <t>NACE_G4623</t>
        </is>
      </c>
      <c r="C536" s="383" t="n"/>
      <c r="D536" s="383">
        <f>_xlfn.CONCAT("NACE ", A536)</f>
        <v/>
      </c>
      <c r="K536" t="inlineStr">
        <is>
          <t xml:space="preserve">        130101 Hazardous Waste - Hydraulic oils, containing PCBs or PCTs</t>
        </is>
      </c>
    </row>
    <row r="537">
      <c r="A537" s="383" t="inlineStr">
        <is>
          <t>G - 46.24 Wholesale of hides, skins and leather</t>
        </is>
      </c>
      <c r="B537" t="inlineStr">
        <is>
          <t>NACE_G4624</t>
        </is>
      </c>
      <c r="C537" s="383" t="n"/>
      <c r="D537" s="383">
        <f>_xlfn.CONCAT("NACE ", A537)</f>
        <v/>
      </c>
      <c r="K537" t="inlineStr">
        <is>
          <t xml:space="preserve">        130102 Hazardous Waste - Other chlorinated hydraulic oils (except emulsions)</t>
        </is>
      </c>
    </row>
    <row r="538">
      <c r="A538" s="382" t="inlineStr">
        <is>
          <t>G - 46.3 Wholesale of food, beverages and tobacco</t>
        </is>
      </c>
      <c r="B538" t="inlineStr">
        <is>
          <t>NACE_G463</t>
        </is>
      </c>
      <c r="C538" s="383" t="n"/>
      <c r="D538" s="382">
        <f>_xlfn.CONCAT("NACE ", A538)</f>
        <v/>
      </c>
      <c r="K538" t="inlineStr">
        <is>
          <t xml:space="preserve">        130103 Hazardous Waste - Non-chlorinated hydraulic oils (except emulsions)</t>
        </is>
      </c>
    </row>
    <row r="539">
      <c r="A539" s="383" t="inlineStr">
        <is>
          <t>G - 46.31 Wholesale of fruit and vegetables</t>
        </is>
      </c>
      <c r="B539" t="inlineStr">
        <is>
          <t>NACE_G4631</t>
        </is>
      </c>
      <c r="C539" s="383" t="n"/>
      <c r="D539" s="383">
        <f>_xlfn.CONCAT("NACE ", A539)</f>
        <v/>
      </c>
      <c r="K539" t="inlineStr">
        <is>
          <t xml:space="preserve">        130104 Hazardous Waste - Chlorinated emulsions</t>
        </is>
      </c>
    </row>
    <row r="540">
      <c r="A540" s="383" t="inlineStr">
        <is>
          <t>G - 46.32 Wholesale of meat, meat products, fish and fish products</t>
        </is>
      </c>
      <c r="B540" t="inlineStr">
        <is>
          <t>NACE_G4632</t>
        </is>
      </c>
      <c r="C540" s="383" t="n"/>
      <c r="D540" s="383">
        <f>_xlfn.CONCAT("NACE ", A540)</f>
        <v/>
      </c>
      <c r="K540" t="inlineStr">
        <is>
          <t xml:space="preserve">        130105 Hazardous Waste - Non-chlorinated emulsions</t>
        </is>
      </c>
    </row>
    <row r="541">
      <c r="A541" s="383" t="inlineStr">
        <is>
          <t>G - 46.33 Wholesale of dairy products, eggs and edible oils and fats</t>
        </is>
      </c>
      <c r="B541" t="inlineStr">
        <is>
          <t>NACE_G4633</t>
        </is>
      </c>
      <c r="C541" s="383" t="n"/>
      <c r="D541" s="383">
        <f>_xlfn.CONCAT("NACE ", A541)</f>
        <v/>
      </c>
      <c r="K541" t="inlineStr">
        <is>
          <t xml:space="preserve">        130106 Hazardous Waste - Hydraulic oils containing only mineral oil</t>
        </is>
      </c>
    </row>
    <row r="542">
      <c r="A542" s="383" t="inlineStr">
        <is>
          <t>G - 46.34 Wholesale of beverages</t>
        </is>
      </c>
      <c r="B542" t="inlineStr">
        <is>
          <t>NACE_G4634</t>
        </is>
      </c>
      <c r="C542" s="383" t="n"/>
      <c r="D542" s="383">
        <f>_xlfn.CONCAT("NACE ", A542)</f>
        <v/>
      </c>
      <c r="K542" t="inlineStr">
        <is>
          <t xml:space="preserve">        130107 Hazardous Waste - Other hydraulic oils</t>
        </is>
      </c>
    </row>
    <row r="543">
      <c r="A543" s="383" t="inlineStr">
        <is>
          <t>G - 46.35 Wholesale of tobacco products</t>
        </is>
      </c>
      <c r="B543" t="inlineStr">
        <is>
          <t>NACE_G4635</t>
        </is>
      </c>
      <c r="C543" s="383" t="n"/>
      <c r="D543" s="383">
        <f>_xlfn.CONCAT("NACE ", A543)</f>
        <v/>
      </c>
      <c r="K543" t="inlineStr">
        <is>
          <t xml:space="preserve">        130108 Hazardous Waste - Brake fluids</t>
        </is>
      </c>
    </row>
    <row r="544">
      <c r="A544" s="383" t="inlineStr">
        <is>
          <t>G - 46.36 Wholesale of sugar, chocolate and sugar confectionery</t>
        </is>
      </c>
      <c r="B544" t="inlineStr">
        <is>
          <t>NACE_G4636</t>
        </is>
      </c>
      <c r="C544" s="383" t="n"/>
      <c r="D544" s="383">
        <f>_xlfn.CONCAT("NACE ", A544)</f>
        <v/>
      </c>
      <c r="K544" t="inlineStr">
        <is>
          <t xml:space="preserve">    1302 Waste engine, gear and lubricating oils</t>
        </is>
      </c>
    </row>
    <row r="545">
      <c r="A545" s="383" t="inlineStr">
        <is>
          <t>G - 46.37 Wholesale of coffee, tea, cocoa and spices</t>
        </is>
      </c>
      <c r="B545" t="inlineStr">
        <is>
          <t>NACE_G4637</t>
        </is>
      </c>
      <c r="C545" s="383" t="n"/>
      <c r="D545" s="383">
        <f>_xlfn.CONCAT("NACE ", A545)</f>
        <v/>
      </c>
      <c r="K545" t="inlineStr">
        <is>
          <t xml:space="preserve">        130201 Hazardous Waste - Chlorinated engine, gear and lubricating oils</t>
        </is>
      </c>
    </row>
    <row r="546">
      <c r="A546" s="383" t="inlineStr">
        <is>
          <t>G - 46.38 Wholesale of other food</t>
        </is>
      </c>
      <c r="B546" t="inlineStr">
        <is>
          <t>NACE_G4638</t>
        </is>
      </c>
      <c r="C546" s="383" t="n"/>
      <c r="D546" s="383">
        <f>_xlfn.CONCAT("NACE ", A546)</f>
        <v/>
      </c>
      <c r="K546" t="inlineStr">
        <is>
          <t xml:space="preserve">        130202 Hazardous Waste - Non-chlorinated engine, gear and lubricating oils</t>
        </is>
      </c>
    </row>
    <row r="547">
      <c r="A547" s="383" t="inlineStr">
        <is>
          <t>G - 46.39 Non-specialised wholesale of food, beverages and tobacco</t>
        </is>
      </c>
      <c r="B547" t="inlineStr">
        <is>
          <t>NACE_G4639</t>
        </is>
      </c>
      <c r="C547" s="383" t="n"/>
      <c r="D547" s="383">
        <f>_xlfn.CONCAT("NACE ", A547)</f>
        <v/>
      </c>
      <c r="K547" t="inlineStr">
        <is>
          <t xml:space="preserve">        130203 Hazardous Waste - Other engine, gear and lubricating oils</t>
        </is>
      </c>
    </row>
    <row r="548">
      <c r="A548" s="382" t="inlineStr">
        <is>
          <t>G - 46.4 Wholesale of household goods</t>
        </is>
      </c>
      <c r="B548" t="inlineStr">
        <is>
          <t>NACE_G464</t>
        </is>
      </c>
      <c r="C548" s="383" t="n"/>
      <c r="D548" s="382">
        <f>_xlfn.CONCAT("NACE ", A548)</f>
        <v/>
      </c>
      <c r="K548" t="inlineStr">
        <is>
          <t xml:space="preserve">    1303 Waste insulating and heat transmission oils and other liquids</t>
        </is>
      </c>
    </row>
    <row r="549">
      <c r="A549" s="383" t="inlineStr">
        <is>
          <t>G - 46.41 Wholesale of textiles</t>
        </is>
      </c>
      <c r="B549" t="inlineStr">
        <is>
          <t>NACE_G4641</t>
        </is>
      </c>
      <c r="C549" s="383" t="n"/>
      <c r="D549" s="383">
        <f>_xlfn.CONCAT("NACE ", A549)</f>
        <v/>
      </c>
      <c r="K549" t="inlineStr">
        <is>
          <t xml:space="preserve">        130301 Hazardous Waste - Insulating or heat transmission oils and other liquids containing PCBs or PCTs</t>
        </is>
      </c>
    </row>
    <row r="550">
      <c r="A550" s="383" t="inlineStr">
        <is>
          <t>G - 46.42 Wholesale of clothing and footwear</t>
        </is>
      </c>
      <c r="B550" t="inlineStr">
        <is>
          <t>NACE_G4642</t>
        </is>
      </c>
      <c r="C550" s="383" t="n"/>
      <c r="D550" s="383">
        <f>_xlfn.CONCAT("NACE ", A550)</f>
        <v/>
      </c>
      <c r="K550" t="inlineStr">
        <is>
          <t xml:space="preserve">        130302 Hazardous Waste - Other chlorinated insulating and heat transmission oils and other liquids</t>
        </is>
      </c>
    </row>
    <row r="551">
      <c r="A551" s="383" t="inlineStr">
        <is>
          <t>G - 46.43 Wholesale of electrical household appliances</t>
        </is>
      </c>
      <c r="B551" t="inlineStr">
        <is>
          <t>NACE_G4643</t>
        </is>
      </c>
      <c r="C551" s="383" t="n"/>
      <c r="D551" s="383">
        <f>_xlfn.CONCAT("NACE ", A551)</f>
        <v/>
      </c>
      <c r="K551" t="inlineStr">
        <is>
          <t xml:space="preserve">        130303 Hazardous Waste - Non-chlorinated insulating and heat transmission oils and other liquids</t>
        </is>
      </c>
    </row>
    <row r="552">
      <c r="A552" s="383" t="inlineStr">
        <is>
          <t>G - 46.44 Wholesale of china and glassware and cleaning materials</t>
        </is>
      </c>
      <c r="B552" t="inlineStr">
        <is>
          <t>NACE_G4644</t>
        </is>
      </c>
      <c r="C552" s="383" t="n"/>
      <c r="D552" s="383">
        <f>_xlfn.CONCAT("NACE ", A552)</f>
        <v/>
      </c>
      <c r="K552" t="inlineStr">
        <is>
          <t xml:space="preserve">        130304 Hazardous Waste - Synthetic insulating and heat transmission oils and other liquids</t>
        </is>
      </c>
    </row>
    <row r="553">
      <c r="A553" s="383" t="inlineStr">
        <is>
          <t>G - 46.45 Wholesale of perfume and cosmetics</t>
        </is>
      </c>
      <c r="B553" t="inlineStr">
        <is>
          <t>NACE_G4645</t>
        </is>
      </c>
      <c r="C553" s="383" t="n"/>
      <c r="D553" s="383">
        <f>_xlfn.CONCAT("NACE ", A553)</f>
        <v/>
      </c>
      <c r="K553" t="inlineStr">
        <is>
          <t xml:space="preserve">        130305 Hazardous Waste - Mineral insulating and heat transmission oils</t>
        </is>
      </c>
    </row>
    <row r="554">
      <c r="A554" s="383" t="inlineStr">
        <is>
          <t>G - 46.46 Wholesale of pharmaceutical and medical goods</t>
        </is>
      </c>
      <c r="B554" t="inlineStr">
        <is>
          <t>NACE_G4646</t>
        </is>
      </c>
      <c r="C554" s="383" t="n"/>
      <c r="D554" s="383">
        <f>_xlfn.CONCAT("NACE ", A554)</f>
        <v/>
      </c>
      <c r="K554" t="inlineStr">
        <is>
          <t xml:space="preserve">    1304 Bilge oils</t>
        </is>
      </c>
    </row>
    <row r="555">
      <c r="A555" s="383" t="inlineStr">
        <is>
          <t>G - 46.47 Wholesale of household, office and shop furniture, carpets and lighting equipment</t>
        </is>
      </c>
      <c r="B555" t="inlineStr">
        <is>
          <t>NACE_G4647</t>
        </is>
      </c>
      <c r="C555" s="383" t="n"/>
      <c r="D555" s="383">
        <f>_xlfn.CONCAT("NACE ", A555)</f>
        <v/>
      </c>
      <c r="K555" t="inlineStr">
        <is>
          <t xml:space="preserve">        130401 Hazardous Waste - Bilge oils from inland navigation</t>
        </is>
      </c>
    </row>
    <row r="556">
      <c r="A556" s="383" t="inlineStr">
        <is>
          <t>G - 46.48 Wholesale of watches and jewellery</t>
        </is>
      </c>
      <c r="B556" t="inlineStr">
        <is>
          <t>NACE_G4648</t>
        </is>
      </c>
      <c r="C556" s="383" t="n"/>
      <c r="D556" s="383">
        <f>_xlfn.CONCAT("NACE ", A556)</f>
        <v/>
      </c>
      <c r="K556" t="inlineStr">
        <is>
          <t xml:space="preserve">        130402 Hazardous Waste - Bilge oils from jetty sewers</t>
        </is>
      </c>
    </row>
    <row r="557">
      <c r="A557" s="383" t="inlineStr">
        <is>
          <t>G - 46.49 Wholesale of other household goods</t>
        </is>
      </c>
      <c r="B557" t="inlineStr">
        <is>
          <t>NACE_G4649</t>
        </is>
      </c>
      <c r="C557" s="383" t="n"/>
      <c r="D557" s="383">
        <f>_xlfn.CONCAT("NACE ", A557)</f>
        <v/>
      </c>
      <c r="K557" t="inlineStr">
        <is>
          <t xml:space="preserve">        130403 Hazardous Waste - Bilge oils from other navigation</t>
        </is>
      </c>
    </row>
    <row r="558">
      <c r="A558" s="382" t="inlineStr">
        <is>
          <t>G - 46.5 Wholesale of information and communication equipment</t>
        </is>
      </c>
      <c r="B558" t="inlineStr">
        <is>
          <t>NACE_G465</t>
        </is>
      </c>
      <c r="C558" s="383" t="n"/>
      <c r="D558" s="382">
        <f>_xlfn.CONCAT("NACE ", A558)</f>
        <v/>
      </c>
      <c r="K558" t="inlineStr">
        <is>
          <t xml:space="preserve">    1305 Oil/water separator contents</t>
        </is>
      </c>
    </row>
    <row r="559">
      <c r="A559" s="383" t="inlineStr">
        <is>
          <t>G - 46.50 Wholesale of information and communication equipment</t>
        </is>
      </c>
      <c r="B559" t="inlineStr">
        <is>
          <t>NACE_G4650</t>
        </is>
      </c>
      <c r="C559" s="383" t="n"/>
      <c r="D559" s="383">
        <f>_xlfn.CONCAT("NACE ", A559)</f>
        <v/>
      </c>
      <c r="K559" t="inlineStr">
        <is>
          <t xml:space="preserve">        130501 Hazardous Waste - Oil/water separator solids</t>
        </is>
      </c>
    </row>
    <row r="560">
      <c r="A560" s="382" t="inlineStr">
        <is>
          <t>G - 46.6 Wholesale of other machinery, equipment and supplies</t>
        </is>
      </c>
      <c r="B560" t="inlineStr">
        <is>
          <t>NACE_G466</t>
        </is>
      </c>
      <c r="C560" s="383" t="n"/>
      <c r="D560" s="382">
        <f>_xlfn.CONCAT("NACE ", A560)</f>
        <v/>
      </c>
      <c r="K560" t="inlineStr">
        <is>
          <t xml:space="preserve">        130502 Hazardous Waste - Oil/water separator sludges</t>
        </is>
      </c>
    </row>
    <row r="561">
      <c r="A561" s="383" t="inlineStr">
        <is>
          <t>G - 46.61 Wholesale of agricultural machinery, equipment and supplies</t>
        </is>
      </c>
      <c r="B561" t="inlineStr">
        <is>
          <t>NACE_G4661</t>
        </is>
      </c>
      <c r="C561" s="383" t="n"/>
      <c r="D561" s="383">
        <f>_xlfn.CONCAT("NACE ", A561)</f>
        <v/>
      </c>
      <c r="K561" t="inlineStr">
        <is>
          <t xml:space="preserve">        130503 Hazardous Waste - Interceptor sludges</t>
        </is>
      </c>
    </row>
    <row r="562">
      <c r="A562" s="383" t="inlineStr">
        <is>
          <t>G - 46.62 Wholesale of machine tools</t>
        </is>
      </c>
      <c r="B562" t="inlineStr">
        <is>
          <t>NACE_G4662</t>
        </is>
      </c>
      <c r="C562" s="383" t="n"/>
      <c r="D562" s="383">
        <f>_xlfn.CONCAT("NACE ", A562)</f>
        <v/>
      </c>
      <c r="K562" t="inlineStr">
        <is>
          <t xml:space="preserve">        130504 Hazardous Waste - Desalter sludges or emulsions</t>
        </is>
      </c>
    </row>
    <row r="563">
      <c r="A563" s="383" t="inlineStr">
        <is>
          <t>G - 46.63 Wholesale of mining, construction and civil engineering machinery</t>
        </is>
      </c>
      <c r="B563" t="inlineStr">
        <is>
          <t>NACE_G4663</t>
        </is>
      </c>
      <c r="C563" s="383" t="n"/>
      <c r="D563" s="383">
        <f>_xlfn.CONCAT("NACE ", A563)</f>
        <v/>
      </c>
      <c r="K563" t="inlineStr">
        <is>
          <t xml:space="preserve">        130505 Hazardous Waste - Other emulsions</t>
        </is>
      </c>
    </row>
    <row r="564">
      <c r="A564" s="383" t="inlineStr">
        <is>
          <t>G - 46.64 Wholesale of other machinery and equipment</t>
        </is>
      </c>
      <c r="B564" t="inlineStr">
        <is>
          <t>NACE_G4664</t>
        </is>
      </c>
      <c r="C564" s="383" t="n"/>
      <c r="D564" s="383">
        <f>_xlfn.CONCAT("NACE ", A564)</f>
        <v/>
      </c>
      <c r="K564" t="inlineStr">
        <is>
          <t xml:space="preserve">    1306 Oil waste not otherwise specified</t>
        </is>
      </c>
    </row>
    <row r="565">
      <c r="A565" s="382" t="inlineStr">
        <is>
          <t>G - 46.7 Wholesale of motor vehicles, motorcycles and related parts and accessories</t>
        </is>
      </c>
      <c r="B565" t="inlineStr">
        <is>
          <t>NACE_G467</t>
        </is>
      </c>
      <c r="C565" s="383" t="n"/>
      <c r="D565" s="382">
        <f>_xlfn.CONCAT("NACE ", A565)</f>
        <v/>
      </c>
      <c r="K565" t="inlineStr">
        <is>
          <t xml:space="preserve">        130601 Hazardous Waste - Oil waste not otherwise specified</t>
        </is>
      </c>
    </row>
    <row r="566">
      <c r="A566" s="383" t="inlineStr">
        <is>
          <t>G - 46.71 Wholesale of motor vehicles</t>
        </is>
      </c>
      <c r="B566" t="inlineStr">
        <is>
          <t>NACE_G4671</t>
        </is>
      </c>
      <c r="C566" s="383" t="n"/>
      <c r="D566" s="383">
        <f>_xlfn.CONCAT("NACE ", A566)</f>
        <v/>
      </c>
      <c r="K566" t="inlineStr">
        <is>
          <t>14 WASTES FROM ORGANIC SUBSTANCES USED AS SOLVENTS (except WASTES FROM ORGANIC CHEMICAL PROCESSES and WASTES FROM THE MANUFACTURE, FORMULATION, SUPPLY AND USE (MFSU) OF COATINGS (PAINTS, VARNISHES AND VITREOUS ENAMELS), ADHESIVES, SEALANTS AND PRINTING INKS)</t>
        </is>
      </c>
    </row>
    <row r="567">
      <c r="A567" s="383" t="inlineStr">
        <is>
          <t>G - 46.72 Wholesale of motor vehicle parts and accessories</t>
        </is>
      </c>
      <c r="B567" t="inlineStr">
        <is>
          <t>NACE_G4672</t>
        </is>
      </c>
      <c r="C567" s="383" t="n"/>
      <c r="D567" s="383">
        <f>_xlfn.CONCAT("NACE ", A567)</f>
        <v/>
      </c>
      <c r="K567" t="inlineStr">
        <is>
          <t xml:space="preserve">    1401 Wastes from metal degreasing and machinery maintenance</t>
        </is>
      </c>
    </row>
    <row r="568">
      <c r="A568" s="383" t="inlineStr">
        <is>
          <t>G - 46.73 Wholesale of motorcycles, motorcycle parts and accessories</t>
        </is>
      </c>
      <c r="B568" t="inlineStr">
        <is>
          <t>NACE_G4673</t>
        </is>
      </c>
      <c r="C568" s="383" t="n"/>
      <c r="D568" s="383">
        <f>_xlfn.CONCAT("NACE ", A568)</f>
        <v/>
      </c>
      <c r="K568" t="inlineStr">
        <is>
          <t xml:space="preserve">        140101 Hazardous Waste - chlorofluorocarbons</t>
        </is>
      </c>
    </row>
    <row r="569">
      <c r="A569" s="382" t="inlineStr">
        <is>
          <t>G - 46.8 Other specialised wholesale</t>
        </is>
      </c>
      <c r="B569" t="inlineStr">
        <is>
          <t>NACE_G468</t>
        </is>
      </c>
      <c r="C569" s="383" t="n"/>
      <c r="D569" s="382">
        <f>_xlfn.CONCAT("NACE ", A569)</f>
        <v/>
      </c>
      <c r="K569" t="inlineStr">
        <is>
          <t xml:space="preserve">        140102 Hazardous Waste - other halogenated solvents and solvent mixes</t>
        </is>
      </c>
    </row>
    <row r="570">
      <c r="A570" s="383" t="inlineStr">
        <is>
          <t>G - 46.81 Wholesale of solid, liquid and gaseous fuels and related products</t>
        </is>
      </c>
      <c r="B570" t="inlineStr">
        <is>
          <t>NACE_G4681</t>
        </is>
      </c>
      <c r="C570" s="383" t="n"/>
      <c r="D570" s="383">
        <f>_xlfn.CONCAT("NACE ", A570)</f>
        <v/>
      </c>
      <c r="K570" t="inlineStr">
        <is>
          <t xml:space="preserve">        140103 Hazardous Waste - Other solvents and solvent mixes</t>
        </is>
      </c>
    </row>
    <row r="571">
      <c r="A571" s="383" t="inlineStr">
        <is>
          <t>G - 46.82 Wholesale of metals and metal ores</t>
        </is>
      </c>
      <c r="B571" t="inlineStr">
        <is>
          <t>NACE_G4682</t>
        </is>
      </c>
      <c r="C571" s="383" t="n"/>
      <c r="D571" s="383">
        <f>_xlfn.CONCAT("NACE ", A571)</f>
        <v/>
      </c>
      <c r="K571" t="inlineStr">
        <is>
          <t xml:space="preserve">        140104 Hazardous Waste - Aqueous solvent mixes containing halogens</t>
        </is>
      </c>
    </row>
    <row r="572">
      <c r="A572" s="383" t="inlineStr">
        <is>
          <t>G - 46.83 Wholesale of wood, construction materials and sanitary equipment</t>
        </is>
      </c>
      <c r="B572" t="inlineStr">
        <is>
          <t>NACE_G4683</t>
        </is>
      </c>
      <c r="C572" s="383" t="n"/>
      <c r="D572" s="383">
        <f>_xlfn.CONCAT("NACE ", A572)</f>
        <v/>
      </c>
      <c r="K572" t="inlineStr">
        <is>
          <t xml:space="preserve">        140105 Hazardous Waste - Aqueous solvent mixes free of halogens</t>
        </is>
      </c>
    </row>
    <row r="573">
      <c r="A573" s="383" t="inlineStr">
        <is>
          <t>G - 46.84 Wholesale of hardware, plumbing and heating equipment and supplies</t>
        </is>
      </c>
      <c r="B573" t="inlineStr">
        <is>
          <t>NACE_G4684</t>
        </is>
      </c>
      <c r="C573" s="383" t="n"/>
      <c r="D573" s="383">
        <f>_xlfn.CONCAT("NACE ", A573)</f>
        <v/>
      </c>
      <c r="K573" t="inlineStr">
        <is>
          <t xml:space="preserve">        140106 Hazardous Waste - Sludges or solid wastes containing halogenated solvents</t>
        </is>
      </c>
    </row>
    <row r="574">
      <c r="A574" s="383" t="inlineStr">
        <is>
          <t>G - 46.85 Wholesale of chemical products</t>
        </is>
      </c>
      <c r="B574" t="inlineStr">
        <is>
          <t>NACE_G4685</t>
        </is>
      </c>
      <c r="C574" s="383" t="n"/>
      <c r="D574" s="383">
        <f>_xlfn.CONCAT("NACE ", A574)</f>
        <v/>
      </c>
      <c r="K574" t="inlineStr">
        <is>
          <t xml:space="preserve">        140107 Hazardous Waste - Sludges or solid wastes free of halogenated solvents</t>
        </is>
      </c>
    </row>
    <row r="575">
      <c r="A575" s="383" t="inlineStr">
        <is>
          <t>G - 46.86 Wholesale of other intermediate products</t>
        </is>
      </c>
      <c r="B575" t="inlineStr">
        <is>
          <t>NACE_G4686</t>
        </is>
      </c>
      <c r="C575" s="383" t="n"/>
      <c r="D575" s="383">
        <f>_xlfn.CONCAT("NACE ", A575)</f>
        <v/>
      </c>
      <c r="K575" t="inlineStr">
        <is>
          <t xml:space="preserve">    1402 Wastes from textile cleaning and degreasing of natural products</t>
        </is>
      </c>
    </row>
    <row r="576">
      <c r="A576" s="383" t="inlineStr">
        <is>
          <t>G - 46.87 Wholesale of waste and scrap</t>
        </is>
      </c>
      <c r="B576" t="inlineStr">
        <is>
          <t>NACE_G4687</t>
        </is>
      </c>
      <c r="C576" s="383" t="n"/>
      <c r="D576" s="383">
        <f>_xlfn.CONCAT("NACE ", A576)</f>
        <v/>
      </c>
      <c r="K576" t="inlineStr">
        <is>
          <t xml:space="preserve">        140201 Hazardous Waste - Halogenated solvents and solvent mixes</t>
        </is>
      </c>
    </row>
    <row r="577">
      <c r="A577" s="383" t="inlineStr">
        <is>
          <t>G - 46.89 Other specialised wholesale n.e.c.</t>
        </is>
      </c>
      <c r="B577" t="inlineStr">
        <is>
          <t>NACE_G4689</t>
        </is>
      </c>
      <c r="C577" s="383" t="n"/>
      <c r="D577" s="383">
        <f>_xlfn.CONCAT("NACE ", A577)</f>
        <v/>
      </c>
      <c r="K577" t="inlineStr">
        <is>
          <t xml:space="preserve">        140202 Hazardous Waste - Solvent mixes or organic liquids free of halogenated solvents</t>
        </is>
      </c>
    </row>
    <row r="578">
      <c r="A578" s="382" t="inlineStr">
        <is>
          <t>G - 46.9 Non-specialised wholesale trade</t>
        </is>
      </c>
      <c r="B578" t="inlineStr">
        <is>
          <t>NACE_G469</t>
        </is>
      </c>
      <c r="C578" s="383" t="n"/>
      <c r="D578" s="382">
        <f>_xlfn.CONCAT("NACE ", A578)</f>
        <v/>
      </c>
      <c r="K578" t="inlineStr">
        <is>
          <t xml:space="preserve">        140203 Hazardous Waste - Sludges or solid waste containing halogenated solvents</t>
        </is>
      </c>
    </row>
    <row r="579">
      <c r="A579" s="383" t="inlineStr">
        <is>
          <t>G - 46.90 Non-specialised wholesale trade</t>
        </is>
      </c>
      <c r="B579" t="inlineStr">
        <is>
          <t>NACE_G4690</t>
        </is>
      </c>
      <c r="C579" s="383" t="n"/>
      <c r="D579" s="383">
        <f>_xlfn.CONCAT("NACE ", A579)</f>
        <v/>
      </c>
      <c r="K579" t="inlineStr">
        <is>
          <t xml:space="preserve">        140204 Hazardous Waste - Sludges or solid waste containing other solvents</t>
        </is>
      </c>
    </row>
    <row r="580">
      <c r="A580" s="379" t="inlineStr">
        <is>
          <t>G - 47 Retail trade</t>
        </is>
      </c>
      <c r="B580" t="inlineStr">
        <is>
          <t>NACE_G47</t>
        </is>
      </c>
      <c r="C580" s="383" t="n"/>
      <c r="D580" s="379">
        <f>_xlfn.CONCAT("NACE ", A580)</f>
        <v/>
      </c>
      <c r="K580" t="inlineStr">
        <is>
          <t xml:space="preserve">    1403 Wastes from the electronic industry</t>
        </is>
      </c>
    </row>
    <row r="581">
      <c r="A581" s="382" t="inlineStr">
        <is>
          <t>G - 47.1 Non-specialised retail sale</t>
        </is>
      </c>
      <c r="B581" t="inlineStr">
        <is>
          <t>NACE_G471</t>
        </is>
      </c>
      <c r="C581" s="383" t="n"/>
      <c r="D581" s="382">
        <f>_xlfn.CONCAT("NACE ", A581)</f>
        <v/>
      </c>
      <c r="K581" t="inlineStr">
        <is>
          <t xml:space="preserve">        140301 Hazardous Waste - Chlorofluorocarbons</t>
        </is>
      </c>
    </row>
    <row r="582">
      <c r="A582" s="383" t="inlineStr">
        <is>
          <t>G - 47.11 Non-specialised retail sale of predominately food, beverages or tobacco</t>
        </is>
      </c>
      <c r="B582" t="inlineStr">
        <is>
          <t>NACE_G4711</t>
        </is>
      </c>
      <c r="C582" s="383" t="n"/>
      <c r="D582" s="383">
        <f>_xlfn.CONCAT("NACE ", A582)</f>
        <v/>
      </c>
      <c r="K582" t="inlineStr">
        <is>
          <t xml:space="preserve">        140302 Hazardous Waste - Other halogenated solvents</t>
        </is>
      </c>
    </row>
    <row r="583">
      <c r="A583" s="383" t="inlineStr">
        <is>
          <t>G - 47.12 Other non-specialised retail sale</t>
        </is>
      </c>
      <c r="B583" t="inlineStr">
        <is>
          <t>NACE_G4712</t>
        </is>
      </c>
      <c r="C583" s="383" t="n"/>
      <c r="D583" s="383">
        <f>_xlfn.CONCAT("NACE ", A583)</f>
        <v/>
      </c>
      <c r="K583" t="inlineStr">
        <is>
          <t xml:space="preserve">        140303 Hazardous Waste - Solvents and solvent mixes free of halogenated solvents</t>
        </is>
      </c>
    </row>
    <row r="584">
      <c r="A584" s="382" t="inlineStr">
        <is>
          <t>G - 47.2 Retail sale of food, beverages and tobacco</t>
        </is>
      </c>
      <c r="B584" t="inlineStr">
        <is>
          <t>NACE_G472</t>
        </is>
      </c>
      <c r="C584" s="383" t="n"/>
      <c r="D584" s="382">
        <f>_xlfn.CONCAT("NACE ", A584)</f>
        <v/>
      </c>
      <c r="K584" t="inlineStr">
        <is>
          <t xml:space="preserve">        140304 Hazardous Waste - Sludges or solid wastes containing halogenated solvents</t>
        </is>
      </c>
    </row>
    <row r="585">
      <c r="A585" s="383" t="inlineStr">
        <is>
          <t>G - 47.21 Retail sale of fruit and vegetables</t>
        </is>
      </c>
      <c r="B585" t="inlineStr">
        <is>
          <t>NACE_G4721</t>
        </is>
      </c>
      <c r="C585" s="383" t="n"/>
      <c r="D585" s="383">
        <f>_xlfn.CONCAT("NACE ", A585)</f>
        <v/>
      </c>
      <c r="K585" t="inlineStr">
        <is>
          <t xml:space="preserve">        140305 Hazardous Waste - Sludges or solid wastes containing other solvents</t>
        </is>
      </c>
    </row>
    <row r="586">
      <c r="A586" s="383" t="inlineStr">
        <is>
          <t>G - 47.22 Retail sale of meat and meat products</t>
        </is>
      </c>
      <c r="B586" t="inlineStr">
        <is>
          <t>NACE_G4722</t>
        </is>
      </c>
      <c r="C586" s="383" t="n"/>
      <c r="D586" s="383">
        <f>_xlfn.CONCAT("NACE ", A586)</f>
        <v/>
      </c>
      <c r="K586" t="inlineStr">
        <is>
          <t xml:space="preserve">    1404 Wastes from coolants, foam/aerosol propellents</t>
        </is>
      </c>
    </row>
    <row r="587">
      <c r="A587" s="383" t="inlineStr">
        <is>
          <t>G - 47.23 Retail sale of fish, crustaceans and molluscs</t>
        </is>
      </c>
      <c r="B587" t="inlineStr">
        <is>
          <t>NACE_G4723</t>
        </is>
      </c>
      <c r="C587" s="383" t="n"/>
      <c r="D587" s="383">
        <f>_xlfn.CONCAT("NACE ", A587)</f>
        <v/>
      </c>
      <c r="K587" t="inlineStr">
        <is>
          <t xml:space="preserve">        140401 Hazardous Waste - Chlorofluorocarbons</t>
        </is>
      </c>
    </row>
    <row r="588">
      <c r="A588" s="383" t="inlineStr">
        <is>
          <t>G - 47.24 Retail sale of bread, cake and confectionery</t>
        </is>
      </c>
      <c r="B588" t="inlineStr">
        <is>
          <t>NACE_G4724</t>
        </is>
      </c>
      <c r="C588" s="383" t="n"/>
      <c r="D588" s="383">
        <f>_xlfn.CONCAT("NACE ", A588)</f>
        <v/>
      </c>
      <c r="K588" t="inlineStr">
        <is>
          <t xml:space="preserve">        140402 Hazardous Waste - Other halogenated solvents and solvent mixes</t>
        </is>
      </c>
    </row>
    <row r="589">
      <c r="A589" s="383" t="inlineStr">
        <is>
          <t>G - 47.25 Retail sale of beverages</t>
        </is>
      </c>
      <c r="B589" t="inlineStr">
        <is>
          <t>NACE_G4725</t>
        </is>
      </c>
      <c r="C589" s="383" t="n"/>
      <c r="D589" s="383">
        <f>_xlfn.CONCAT("NACE ", A589)</f>
        <v/>
      </c>
      <c r="K589" t="inlineStr">
        <is>
          <t xml:space="preserve">        140403 Hazardous Waste - Other solvents and solvent mixes</t>
        </is>
      </c>
    </row>
    <row r="590">
      <c r="A590" s="383" t="inlineStr">
        <is>
          <t>G - 47.26 Retail sale of tobacco products</t>
        </is>
      </c>
      <c r="B590" t="inlineStr">
        <is>
          <t>NACE_G4726</t>
        </is>
      </c>
      <c r="C590" s="383" t="n"/>
      <c r="D590" s="383">
        <f>_xlfn.CONCAT("NACE ", A590)</f>
        <v/>
      </c>
      <c r="K590" t="inlineStr">
        <is>
          <t xml:space="preserve">        140404 Hazardous Waste - Sludges or solid waste containing halogenated solvents</t>
        </is>
      </c>
    </row>
    <row r="591">
      <c r="A591" s="383" t="inlineStr">
        <is>
          <t>G - 47.27 Retail sale of other food</t>
        </is>
      </c>
      <c r="B591" t="inlineStr">
        <is>
          <t>NACE_G4727</t>
        </is>
      </c>
      <c r="C591" s="383" t="n"/>
      <c r="D591" s="383">
        <f>_xlfn.CONCAT("NACE ", A591)</f>
        <v/>
      </c>
      <c r="K591" t="inlineStr">
        <is>
          <t xml:space="preserve">        140405 Hazardous Waste - Sludges or solid waste containing other solvents</t>
        </is>
      </c>
    </row>
    <row r="592">
      <c r="A592" s="382" t="inlineStr">
        <is>
          <t>G - 47.3 Retail sale of automotive fuel</t>
        </is>
      </c>
      <c r="B592" t="inlineStr">
        <is>
          <t>NACE_G473</t>
        </is>
      </c>
      <c r="C592" s="383" t="n"/>
      <c r="D592" s="382">
        <f>_xlfn.CONCAT("NACE ", A592)</f>
        <v/>
      </c>
      <c r="K592" t="inlineStr">
        <is>
          <t xml:space="preserve">    1405 Wastes from solvent and coolant recovery (still bottoms)</t>
        </is>
      </c>
    </row>
    <row r="593">
      <c r="A593" s="383" t="inlineStr">
        <is>
          <t>G - 47.30 Retail sale of automotive fuel</t>
        </is>
      </c>
      <c r="B593" t="inlineStr">
        <is>
          <t>NACE_G4730</t>
        </is>
      </c>
      <c r="C593" s="383" t="n"/>
      <c r="D593" s="383">
        <f>_xlfn.CONCAT("NACE ", A593)</f>
        <v/>
      </c>
      <c r="K593" t="inlineStr">
        <is>
          <t xml:space="preserve">        140501 Non-Hazardous Waste - Chlorofluorocarbons</t>
        </is>
      </c>
    </row>
    <row r="594">
      <c r="A594" s="382" t="inlineStr">
        <is>
          <t>G - 47.4 Retail sale of information and communication equipment</t>
        </is>
      </c>
      <c r="B594" t="inlineStr">
        <is>
          <t>NACE_G474</t>
        </is>
      </c>
      <c r="C594" s="383" t="n"/>
      <c r="D594" s="382">
        <f>_xlfn.CONCAT("NACE ", A594)</f>
        <v/>
      </c>
      <c r="K594" t="inlineStr">
        <is>
          <t xml:space="preserve">        140502 Non-Hazardous Waste - Halogenated solvents and solvent mixes</t>
        </is>
      </c>
    </row>
    <row r="595">
      <c r="A595" s="383" t="inlineStr">
        <is>
          <t>G - 47.40 Retail sale of information and communication equipment</t>
        </is>
      </c>
      <c r="B595" t="inlineStr">
        <is>
          <t>NACE_G4740</t>
        </is>
      </c>
      <c r="C595" s="383" t="n"/>
      <c r="D595" s="383">
        <f>_xlfn.CONCAT("NACE ", A595)</f>
        <v/>
      </c>
      <c r="K595" t="inlineStr">
        <is>
          <t xml:space="preserve">        140503 Non-Hazardous Waste - Other solvents and solvent mixes</t>
        </is>
      </c>
    </row>
    <row r="596">
      <c r="A596" s="382" t="inlineStr">
        <is>
          <t>G - 47.5 Retail sale of other household equipment</t>
        </is>
      </c>
      <c r="B596" t="inlineStr">
        <is>
          <t>NACE_G475</t>
        </is>
      </c>
      <c r="C596" s="383" t="n"/>
      <c r="D596" s="382">
        <f>_xlfn.CONCAT("NACE ", A596)</f>
        <v/>
      </c>
      <c r="K596" t="inlineStr">
        <is>
          <t xml:space="preserve">        140504 Non-Hazardous Waste - Sludges containing halogenated solvents</t>
        </is>
      </c>
    </row>
    <row r="597">
      <c r="A597" s="383" t="inlineStr">
        <is>
          <t>G - 47.51 Retail sale of textiles</t>
        </is>
      </c>
      <c r="B597" t="inlineStr">
        <is>
          <t>NACE_G4751</t>
        </is>
      </c>
      <c r="C597" s="383" t="n"/>
      <c r="D597" s="383">
        <f>_xlfn.CONCAT("NACE ", A597)</f>
        <v/>
      </c>
      <c r="K597" t="inlineStr">
        <is>
          <t xml:space="preserve">        140505 Non-Hazardous Waste - Sludges containing other solvents</t>
        </is>
      </c>
    </row>
    <row r="598">
      <c r="A598" s="383" t="inlineStr">
        <is>
          <t>G - 47.52 Retail sale of hardware, building materials, paints and glass</t>
        </is>
      </c>
      <c r="B598" t="inlineStr">
        <is>
          <t>NACE_G4752</t>
        </is>
      </c>
      <c r="C598" s="383" t="n"/>
      <c r="D598" s="383">
        <f>_xlfn.CONCAT("NACE ", A598)</f>
        <v/>
      </c>
      <c r="K598" t="inlineStr">
        <is>
          <t>15 WASTE PACKAGING; ABSORBENTS, WIPING CLOTHS, FILTER MATERIALS AND PROTECTIVE CLOTHING NOT OTHERWISE SPECIFIED</t>
        </is>
      </c>
    </row>
    <row r="599">
      <c r="A599" s="383" t="inlineStr">
        <is>
          <t>G - 47.53 Retail sale of carpets, rugs, wall and floor coverings</t>
        </is>
      </c>
      <c r="B599" t="inlineStr">
        <is>
          <t>NACE_G4753</t>
        </is>
      </c>
      <c r="C599" s="383" t="n"/>
      <c r="D599" s="383">
        <f>_xlfn.CONCAT("NACE ", A599)</f>
        <v/>
      </c>
      <c r="K599" t="inlineStr">
        <is>
          <t xml:space="preserve">    1501 Packaging</t>
        </is>
      </c>
    </row>
    <row r="600">
      <c r="A600" s="383" t="inlineStr">
        <is>
          <t>G - 47.54 Retail sale of electrical household appliances</t>
        </is>
      </c>
      <c r="B600" t="inlineStr">
        <is>
          <t>NACE_G4754</t>
        </is>
      </c>
      <c r="C600" s="383" t="n"/>
      <c r="D600" s="383">
        <f>_xlfn.CONCAT("NACE ", A600)</f>
        <v/>
      </c>
      <c r="K600" t="inlineStr">
        <is>
          <t xml:space="preserve">        150101 Non-Hazardous Waste - Paper and cardboard packaging</t>
        </is>
      </c>
    </row>
    <row r="601">
      <c r="A601" s="383" t="inlineStr">
        <is>
          <t>G - 47.55 Retail sale of furniture, lighting equipment, tableware and other household goods</t>
        </is>
      </c>
      <c r="B601" t="inlineStr">
        <is>
          <t>NACE_G4755</t>
        </is>
      </c>
      <c r="C601" s="383" t="n"/>
      <c r="D601" s="383">
        <f>_xlfn.CONCAT("NACE ", A601)</f>
        <v/>
      </c>
      <c r="K601" t="inlineStr">
        <is>
          <t xml:space="preserve">        150102 Non-Hazardous Waste - Plastic packaging</t>
        </is>
      </c>
    </row>
    <row r="602">
      <c r="A602" s="382" t="inlineStr">
        <is>
          <t>G - 47.6 Retail sale of cultural and recreation goods</t>
        </is>
      </c>
      <c r="B602" t="inlineStr">
        <is>
          <t>NACE_G476</t>
        </is>
      </c>
      <c r="C602" s="383" t="n"/>
      <c r="D602" s="382">
        <f>_xlfn.CONCAT("NACE ", A602)</f>
        <v/>
      </c>
      <c r="K602" t="inlineStr">
        <is>
          <t xml:space="preserve">        150103 Non-Hazardous Waste - Wooden packaging</t>
        </is>
      </c>
    </row>
    <row r="603">
      <c r="A603" s="383" t="inlineStr">
        <is>
          <t>G - 47.61 Retail sale of books</t>
        </is>
      </c>
      <c r="B603" t="inlineStr">
        <is>
          <t>NACE_G4761</t>
        </is>
      </c>
      <c r="C603" s="383" t="n"/>
      <c r="D603" s="383">
        <f>_xlfn.CONCAT("NACE ", A603)</f>
        <v/>
      </c>
      <c r="K603" t="inlineStr">
        <is>
          <t xml:space="preserve">        150104 Non-Hazardous Waste - Metallic packaging</t>
        </is>
      </c>
    </row>
    <row r="604">
      <c r="A604" s="383" t="inlineStr">
        <is>
          <t>G - 47.62 Retail sale of newspapers, and other periodical publications and stationery</t>
        </is>
      </c>
      <c r="B604" t="inlineStr">
        <is>
          <t>NACE_G4762</t>
        </is>
      </c>
      <c r="C604" s="383" t="n"/>
      <c r="D604" s="383">
        <f>_xlfn.CONCAT("NACE ", A604)</f>
        <v/>
      </c>
      <c r="K604" t="inlineStr">
        <is>
          <t xml:space="preserve">        150105 Non-Hazardous Waste - Composite packaging</t>
        </is>
      </c>
    </row>
    <row r="605">
      <c r="A605" s="383" t="inlineStr">
        <is>
          <t>G - 47.63 Retail sale of sporting equipment</t>
        </is>
      </c>
      <c r="B605" t="inlineStr">
        <is>
          <t>NACE_G4763</t>
        </is>
      </c>
      <c r="C605" s="383" t="n"/>
      <c r="D605" s="383">
        <f>_xlfn.CONCAT("NACE ", A605)</f>
        <v/>
      </c>
      <c r="K605" t="inlineStr">
        <is>
          <t xml:space="preserve">        150106 Non-Hazardous Waste - Mixed packaging</t>
        </is>
      </c>
    </row>
    <row r="606">
      <c r="A606" s="383" t="inlineStr">
        <is>
          <t>G - 47.64 Retail sale of games and toys</t>
        </is>
      </c>
      <c r="B606" t="inlineStr">
        <is>
          <t>NACE_G4764</t>
        </is>
      </c>
      <c r="C606" s="383" t="n"/>
      <c r="D606" s="383">
        <f>_xlfn.CONCAT("NACE ", A606)</f>
        <v/>
      </c>
      <c r="K606" t="inlineStr">
        <is>
          <t xml:space="preserve">        150107 Non-Hazardous Waste - Glass packaging</t>
        </is>
      </c>
    </row>
    <row r="607">
      <c r="A607" s="383" t="inlineStr">
        <is>
          <t>G - 47.69 Retail sale of cultural and recreational goods n.e.c.</t>
        </is>
      </c>
      <c r="B607" t="inlineStr">
        <is>
          <t>NACE_G4769</t>
        </is>
      </c>
      <c r="C607" s="383" t="n"/>
      <c r="D607" s="383">
        <f>_xlfn.CONCAT("NACE ", A607)</f>
        <v/>
      </c>
      <c r="K607" t="inlineStr">
        <is>
          <t xml:space="preserve">        150108 Hazardous Waste - Packaging containing residues of or contaminated by dangerous substances</t>
        </is>
      </c>
    </row>
    <row r="608">
      <c r="A608" s="382" t="inlineStr">
        <is>
          <t>G - 47.7 Retail sale of other goods, except motor vehicles and motorcycles</t>
        </is>
      </c>
      <c r="B608" t="inlineStr">
        <is>
          <t>NACE_G477</t>
        </is>
      </c>
      <c r="C608" s="383" t="n"/>
      <c r="D608" s="382">
        <f>_xlfn.CONCAT("NACE ", A608)</f>
        <v/>
      </c>
      <c r="K608" t="inlineStr">
        <is>
          <t xml:space="preserve">    1502 Absorbents, filter materials, wiping cloths and protective clothing</t>
        </is>
      </c>
    </row>
    <row r="609">
      <c r="A609" s="383" t="inlineStr">
        <is>
          <t>G - 47.71 Retail sale of clothing</t>
        </is>
      </c>
      <c r="B609" t="inlineStr">
        <is>
          <t>NACE_G4771</t>
        </is>
      </c>
      <c r="C609" s="383" t="n"/>
      <c r="D609" s="383">
        <f>_xlfn.CONCAT("NACE ", A609)</f>
        <v/>
      </c>
      <c r="K609" t="inlineStr">
        <is>
          <t xml:space="preserve">        150202 Hazardous Waste - Absorbents, filter materials, wiping cloths, protective clothing contaminated by dangerous substances</t>
        </is>
      </c>
    </row>
    <row r="610">
      <c r="A610" s="383" t="inlineStr">
        <is>
          <t>G - 47.72 Retail sale of footwear and leather goods</t>
        </is>
      </c>
      <c r="B610" t="inlineStr">
        <is>
          <t>NACE_G4772</t>
        </is>
      </c>
      <c r="C610" s="383" t="n"/>
      <c r="D610" s="383">
        <f>_xlfn.CONCAT("NACE ", A610)</f>
        <v/>
      </c>
      <c r="K610" t="inlineStr">
        <is>
          <t xml:space="preserve">        150203 Non-Hazardous Waste - Other absorbents, filter materials , wiping cloths and protective clothing</t>
        </is>
      </c>
    </row>
    <row r="611">
      <c r="A611" s="383" t="inlineStr">
        <is>
          <t>G - 47.73 Retail sale of pharmaceutical products</t>
        </is>
      </c>
      <c r="B611" t="inlineStr">
        <is>
          <t>NACE_G4773</t>
        </is>
      </c>
      <c r="C611" s="383" t="n"/>
      <c r="D611" s="383">
        <f>_xlfn.CONCAT("NACE ", A611)</f>
        <v/>
      </c>
      <c r="K611" t="inlineStr">
        <is>
          <t>16 WASTES NOT OTHERWISE SPECIFIED IN THE LIST</t>
        </is>
      </c>
    </row>
    <row r="612">
      <c r="A612" s="383" t="inlineStr">
        <is>
          <t>G - 47.74 Retail sale of medical and orthopaedic goods</t>
        </is>
      </c>
      <c r="B612" t="inlineStr">
        <is>
          <t>NACE_G4774</t>
        </is>
      </c>
      <c r="C612" s="383" t="n"/>
      <c r="D612" s="383">
        <f>_xlfn.CONCAT("NACE ", A612)</f>
        <v/>
      </c>
      <c r="K612" t="inlineStr">
        <is>
          <t xml:space="preserve">    1601 End-of-life vehicles and their components</t>
        </is>
      </c>
    </row>
    <row r="613">
      <c r="A613" s="383" t="inlineStr">
        <is>
          <t>G - 47.75 Retail sale of cosmetic and toilet articles</t>
        </is>
      </c>
      <c r="B613" t="inlineStr">
        <is>
          <t>NACE_G4775</t>
        </is>
      </c>
      <c r="C613" s="383" t="n"/>
      <c r="D613" s="383">
        <f>_xlfn.CONCAT("NACE ", A613)</f>
        <v/>
      </c>
      <c r="K613" t="inlineStr">
        <is>
          <t xml:space="preserve">        160103 Non-Hazardous Waste - End-of-life tyres</t>
        </is>
      </c>
    </row>
    <row r="614">
      <c r="A614" s="383" t="inlineStr">
        <is>
          <t>G - 47.76 Retail sale of flowers, plants, fertilisers, pets and pet food</t>
        </is>
      </c>
      <c r="B614" t="inlineStr">
        <is>
          <t>NACE_G4776</t>
        </is>
      </c>
      <c r="C614" s="383" t="n"/>
      <c r="D614" s="383">
        <f>_xlfn.CONCAT("NACE ", A614)</f>
        <v/>
      </c>
      <c r="K614" t="inlineStr">
        <is>
          <t xml:space="preserve">        160104 Non-Hazardous Waste - Discarded vehicles</t>
        </is>
      </c>
    </row>
    <row r="615">
      <c r="A615" s="383" t="inlineStr">
        <is>
          <t>G - 47.77 Retail sale of watches and jewellery</t>
        </is>
      </c>
      <c r="B615" t="inlineStr">
        <is>
          <t>NACE_G4777</t>
        </is>
      </c>
      <c r="C615" s="383" t="n"/>
      <c r="D615" s="383">
        <f>_xlfn.CONCAT("NACE ", A615)</f>
        <v/>
      </c>
      <c r="K615" t="inlineStr">
        <is>
          <t xml:space="preserve">        160106 Non-Hazardous Waste - End-of-life vehicles, drained of liquids and emptied of other hazardous components</t>
        </is>
      </c>
    </row>
    <row r="616">
      <c r="A616" s="383" t="inlineStr">
        <is>
          <t>G - 47.78 Retail sale of other new goods</t>
        </is>
      </c>
      <c r="B616" t="inlineStr">
        <is>
          <t>NACE_G4778</t>
        </is>
      </c>
      <c r="C616" s="383" t="n"/>
      <c r="D616" s="383">
        <f>_xlfn.CONCAT("NACE ", A616)</f>
        <v/>
      </c>
      <c r="K616" t="inlineStr">
        <is>
          <t xml:space="preserve">        160199 Non-Hazardous Waste - Wastes not otherwise specified</t>
        </is>
      </c>
    </row>
    <row r="617">
      <c r="A617" s="383" t="inlineStr">
        <is>
          <t>G - 47.79 Retail sale of second-hand goods</t>
        </is>
      </c>
      <c r="B617" t="inlineStr">
        <is>
          <t>NACE_G4779</t>
        </is>
      </c>
      <c r="C617" s="383" t="n"/>
      <c r="D617" s="383">
        <f>_xlfn.CONCAT("NACE ", A617)</f>
        <v/>
      </c>
      <c r="K617" t="inlineStr">
        <is>
          <t xml:space="preserve">    1602 Discarded equipment and its components</t>
        </is>
      </c>
    </row>
    <row r="618">
      <c r="A618" s="382" t="inlineStr">
        <is>
          <t>G - 47.8 Retail sale of motor vehicles, motorcycles and related parts and accessories</t>
        </is>
      </c>
      <c r="B618" t="inlineStr">
        <is>
          <t>NACE_G478</t>
        </is>
      </c>
      <c r="C618" s="383" t="n"/>
      <c r="D618" s="382">
        <f>_xlfn.CONCAT("NACE ", A618)</f>
        <v/>
      </c>
      <c r="K618" t="inlineStr">
        <is>
          <t xml:space="preserve">        160209 Hazardous Waste - Transformers and capacitors containing PCBs or PCTs</t>
        </is>
      </c>
    </row>
    <row r="619">
      <c r="A619" s="383" t="inlineStr">
        <is>
          <t>G - 47.81 Retail sale of motor vehicles</t>
        </is>
      </c>
      <c r="B619" t="inlineStr">
        <is>
          <t>NACE_G4781</t>
        </is>
      </c>
      <c r="C619" s="383" t="n"/>
      <c r="D619" s="383">
        <f>_xlfn.CONCAT("NACE ", A619)</f>
        <v/>
      </c>
      <c r="K619" t="inlineStr">
        <is>
          <t xml:space="preserve">        160210 Hazardous Waste - Discarded equipment containing or contaminated by PCBs or PCTs other than transformers and capacitors containing PCBs or PCTs</t>
        </is>
      </c>
    </row>
    <row r="620">
      <c r="A620" s="383" t="inlineStr">
        <is>
          <t>G - 47.82 Retail sale of motor vehicle parts and accessories</t>
        </is>
      </c>
      <c r="B620" t="inlineStr">
        <is>
          <t>NACE_G4782</t>
        </is>
      </c>
      <c r="C620" s="383" t="n"/>
      <c r="D620" s="383">
        <f>_xlfn.CONCAT("NACE ", A620)</f>
        <v/>
      </c>
      <c r="K620" t="inlineStr">
        <is>
          <t xml:space="preserve">        160211 Hazardous Waste - Discarded equipment containing chlorofluorocarbons</t>
        </is>
      </c>
    </row>
    <row r="621">
      <c r="A621" s="383" t="inlineStr">
        <is>
          <t>G - 47.83 Retail sale of motorcycles, motorcycle parts and accessories</t>
        </is>
      </c>
      <c r="B621" t="inlineStr">
        <is>
          <t>NACE_G4783</t>
        </is>
      </c>
      <c r="C621" s="383" t="n"/>
      <c r="D621" s="383">
        <f>_xlfn.CONCAT("NACE ", A621)</f>
        <v/>
      </c>
      <c r="K621" t="inlineStr">
        <is>
          <t xml:space="preserve">        160212 Hazardous Waste - Discarded equipment containing free asbestos</t>
        </is>
      </c>
    </row>
    <row r="622">
      <c r="A622" s="382" t="inlineStr">
        <is>
          <t>G - 47.9 Intermediation service activities for retail sale</t>
        </is>
      </c>
      <c r="B622" t="inlineStr">
        <is>
          <t>NACE_G479</t>
        </is>
      </c>
      <c r="C622" s="383" t="n"/>
      <c r="D622" s="382">
        <f>_xlfn.CONCAT("NACE ", A622)</f>
        <v/>
      </c>
      <c r="K622" t="inlineStr">
        <is>
          <t xml:space="preserve">        160213 Hazardous Waste - Other discarded equipments containing hazardous components</t>
        </is>
      </c>
    </row>
    <row r="623">
      <c r="A623" s="383" t="inlineStr">
        <is>
          <t>G - 47.91 Intermediation service activities for non-specialised retail sale</t>
        </is>
      </c>
      <c r="B623" t="inlineStr">
        <is>
          <t>NACE_G4791</t>
        </is>
      </c>
      <c r="C623" s="383" t="n"/>
      <c r="D623" s="383">
        <f>_xlfn.CONCAT("NACE ", A623)</f>
        <v/>
      </c>
      <c r="K623" t="inlineStr">
        <is>
          <t xml:space="preserve">        160214 Non-Hazardous Waste - Other iscarded equipments</t>
        </is>
      </c>
    </row>
    <row r="624">
      <c r="A624" s="383" t="inlineStr">
        <is>
          <t>G - 47.92 Intermediation service activities for specialised retail sale</t>
        </is>
      </c>
      <c r="B624" t="inlineStr">
        <is>
          <t>NACE_G4792</t>
        </is>
      </c>
      <c r="C624" s="383" t="n"/>
      <c r="D624" s="383">
        <f>_xlfn.CONCAT("NACE ", A624)</f>
        <v/>
      </c>
      <c r="K624" t="inlineStr">
        <is>
          <t xml:space="preserve">        160215 Hazardous Waste - Hazardous components removed from discarded equipment</t>
        </is>
      </c>
    </row>
    <row r="625">
      <c r="A625" s="380" t="inlineStr">
        <is>
          <t>H - TRANSPORTATION AND STORAGE</t>
        </is>
      </c>
      <c r="B625" t="inlineStr">
        <is>
          <t>NACE_H</t>
        </is>
      </c>
      <c r="C625" s="383" t="n"/>
      <c r="D625" s="380">
        <f>_xlfn.CONCAT("NACE ", A625)</f>
        <v/>
      </c>
      <c r="K625" t="inlineStr">
        <is>
          <t xml:space="preserve">        160216 Non-Hazardous Waste - Other components removed from discarded equipment</t>
        </is>
      </c>
    </row>
    <row r="626">
      <c r="A626" s="379" t="inlineStr">
        <is>
          <t>H - 49 Land transport and transport via pipelines</t>
        </is>
      </c>
      <c r="B626" t="inlineStr">
        <is>
          <t>NACE_H49</t>
        </is>
      </c>
      <c r="C626" s="383" t="n"/>
      <c r="D626" s="379">
        <f>_xlfn.CONCAT("NACE ", A626)</f>
        <v/>
      </c>
      <c r="K626" t="inlineStr">
        <is>
          <t xml:space="preserve">    1603 Off-specification batches</t>
        </is>
      </c>
    </row>
    <row r="627">
      <c r="A627" s="382" t="inlineStr">
        <is>
          <t>H - 49.1 Passenger rail transport</t>
        </is>
      </c>
      <c r="B627" t="inlineStr">
        <is>
          <t>NACE_H491</t>
        </is>
      </c>
      <c r="C627" s="383" t="n"/>
      <c r="D627" s="382">
        <f>_xlfn.CONCAT("NACE ", A627)</f>
        <v/>
      </c>
      <c r="K627" t="inlineStr">
        <is>
          <t xml:space="preserve">        160301 Non-Hazardous Waste - Inorganic off-specification batches</t>
        </is>
      </c>
    </row>
    <row r="628">
      <c r="A628" s="383" t="inlineStr">
        <is>
          <t>H - 49.11 Passenger heavy rail transport</t>
        </is>
      </c>
      <c r="B628" t="inlineStr">
        <is>
          <t>NACE_H4911</t>
        </is>
      </c>
      <c r="C628" s="383" t="n"/>
      <c r="D628" s="383">
        <f>_xlfn.CONCAT("NACE ", A628)</f>
        <v/>
      </c>
      <c r="K628" t="inlineStr">
        <is>
          <t xml:space="preserve">        160302 Non-Hazardous Waste - Organic off-specification batches</t>
        </is>
      </c>
    </row>
    <row r="629">
      <c r="A629" s="383" t="inlineStr">
        <is>
          <t>H - 49.12 Other passenger rail transport</t>
        </is>
      </c>
      <c r="B629" t="inlineStr">
        <is>
          <t>NACE_H4912</t>
        </is>
      </c>
      <c r="C629" s="383" t="n"/>
      <c r="D629" s="383">
        <f>_xlfn.CONCAT("NACE ", A629)</f>
        <v/>
      </c>
      <c r="K629" t="inlineStr">
        <is>
          <t xml:space="preserve">    1604 Waste explosives</t>
        </is>
      </c>
    </row>
    <row r="630">
      <c r="A630" s="382" t="inlineStr">
        <is>
          <t>H - 49.2 Freight rail transport</t>
        </is>
      </c>
      <c r="B630" t="inlineStr">
        <is>
          <t>NACE_H492</t>
        </is>
      </c>
      <c r="C630" s="383" t="n"/>
      <c r="D630" s="382">
        <f>_xlfn.CONCAT("NACE ", A630)</f>
        <v/>
      </c>
      <c r="K630" t="inlineStr">
        <is>
          <t xml:space="preserve">        160401 Hazardous Waste - Waste ammunition</t>
        </is>
      </c>
    </row>
    <row r="631">
      <c r="A631" s="383" t="inlineStr">
        <is>
          <t>H - 49.20 Freight rail transport</t>
        </is>
      </c>
      <c r="B631" t="inlineStr">
        <is>
          <t>NACE_H4920</t>
        </is>
      </c>
      <c r="C631" s="383" t="n"/>
      <c r="D631" s="383">
        <f>_xlfn.CONCAT("NACE ", A631)</f>
        <v/>
      </c>
      <c r="K631" t="inlineStr">
        <is>
          <t xml:space="preserve">        160402 Hazardous Waste - Fireworks waste</t>
        </is>
      </c>
    </row>
    <row r="632">
      <c r="A632" s="382" t="inlineStr">
        <is>
          <t>H - 49.3 Other passenger land transport</t>
        </is>
      </c>
      <c r="B632" t="inlineStr">
        <is>
          <t>NACE_H493</t>
        </is>
      </c>
      <c r="C632" s="383" t="n"/>
      <c r="D632" s="382">
        <f>_xlfn.CONCAT("NACE ", A632)</f>
        <v/>
      </c>
      <c r="K632" t="inlineStr">
        <is>
          <t xml:space="preserve">        160403 Hazardous Waste - Other waste explosives</t>
        </is>
      </c>
    </row>
    <row r="633">
      <c r="A633" s="383" t="inlineStr">
        <is>
          <t>H - 49.31 Scheduled passenger transport by road</t>
        </is>
      </c>
      <c r="B633" t="inlineStr">
        <is>
          <t>NACE_H4931</t>
        </is>
      </c>
      <c r="C633" s="383" t="n"/>
      <c r="D633" s="383">
        <f>_xlfn.CONCAT("NACE ", A633)</f>
        <v/>
      </c>
      <c r="K633" t="inlineStr">
        <is>
          <t xml:space="preserve">    1605 Chemicals and gases in containers</t>
        </is>
      </c>
    </row>
    <row r="634">
      <c r="A634" s="383" t="inlineStr">
        <is>
          <t>H - 49.32 Non-scheduled passenger transport by road</t>
        </is>
      </c>
      <c r="B634" t="inlineStr">
        <is>
          <t>NACE_H4932</t>
        </is>
      </c>
      <c r="C634" s="383" t="n"/>
      <c r="D634" s="383">
        <f>_xlfn.CONCAT("NACE ", A634)</f>
        <v/>
      </c>
      <c r="K634" t="inlineStr">
        <is>
          <t xml:space="preserve">        160501 Non-Hazardous Waste - Industrial gases in high pressure cylinders, LPG containers and industrial aerosol containers (including halons)</t>
        </is>
      </c>
    </row>
    <row r="635">
      <c r="A635" s="383" t="inlineStr">
        <is>
          <t>H - 49.33 On-demand passenger transport service activities by vehicle with driver</t>
        </is>
      </c>
      <c r="B635" t="inlineStr">
        <is>
          <t>NACE_H4933</t>
        </is>
      </c>
      <c r="C635" s="383" t="n"/>
      <c r="D635" s="383">
        <f>_xlfn.CONCAT("NACE ", A635)</f>
        <v/>
      </c>
      <c r="K635" t="inlineStr">
        <is>
          <t xml:space="preserve">        160502 Non-Hazardous Waste - Other waste containing inorganic chemicals, e.g. lab chemicals not otherwise specified, fire extinguishing powders</t>
        </is>
      </c>
    </row>
    <row r="636">
      <c r="A636" s="383" t="inlineStr">
        <is>
          <t>H - 49.34 Passenger transport by cableways and ski lifts</t>
        </is>
      </c>
      <c r="B636" t="inlineStr">
        <is>
          <t>NACE_H4934</t>
        </is>
      </c>
      <c r="C636" s="383" t="n"/>
      <c r="D636" s="383">
        <f>_xlfn.CONCAT("NACE ", A636)</f>
        <v/>
      </c>
      <c r="K636" t="inlineStr">
        <is>
          <t xml:space="preserve">        160503 Non-Hazardous Waste - Other waste containing organic chemicals, e.g. lab chemicals not otherwise specified</t>
        </is>
      </c>
    </row>
    <row r="637">
      <c r="A637" s="383" t="inlineStr">
        <is>
          <t>H - 49.39 Other passenger land transport n.e.c.</t>
        </is>
      </c>
      <c r="B637" t="inlineStr">
        <is>
          <t>NACE_H4939</t>
        </is>
      </c>
      <c r="C637" s="383" t="n"/>
      <c r="D637" s="383">
        <f>_xlfn.CONCAT("NACE ", A637)</f>
        <v/>
      </c>
      <c r="K637" t="inlineStr">
        <is>
          <t xml:space="preserve">    1606 Batteries and accumulators</t>
        </is>
      </c>
    </row>
    <row r="638">
      <c r="A638" s="382" t="inlineStr">
        <is>
          <t>H - 49.4 Freight transport by road and removal services</t>
        </is>
      </c>
      <c r="B638" t="inlineStr">
        <is>
          <t>NACE_H494</t>
        </is>
      </c>
      <c r="C638" s="383" t="n"/>
      <c r="D638" s="382">
        <f>_xlfn.CONCAT("NACE ", A638)</f>
        <v/>
      </c>
      <c r="K638" t="inlineStr">
        <is>
          <t xml:space="preserve">        160601 Hazardous Waste - Lead batteries</t>
        </is>
      </c>
    </row>
    <row r="639">
      <c r="A639" s="383" t="inlineStr">
        <is>
          <t>H - 49.41 Freight transport by road</t>
        </is>
      </c>
      <c r="B639" t="inlineStr">
        <is>
          <t>NACE_H4941</t>
        </is>
      </c>
      <c r="C639" s="383" t="n"/>
      <c r="D639" s="383">
        <f>_xlfn.CONCAT("NACE ", A639)</f>
        <v/>
      </c>
      <c r="K639" t="inlineStr">
        <is>
          <t xml:space="preserve">        160602 Hazardous Waste - Ni-Cd batteries</t>
        </is>
      </c>
    </row>
    <row r="640">
      <c r="A640" s="383" t="inlineStr">
        <is>
          <t>H - 49.42 Removal services</t>
        </is>
      </c>
      <c r="B640" t="inlineStr">
        <is>
          <t>NACE_H4942</t>
        </is>
      </c>
      <c r="C640" s="383" t="n"/>
      <c r="D640" s="383">
        <f>_xlfn.CONCAT("NACE ", A640)</f>
        <v/>
      </c>
      <c r="K640" t="inlineStr">
        <is>
          <t xml:space="preserve">        160603 Hazardous Waste - Mercury-containing batteries</t>
        </is>
      </c>
    </row>
    <row r="641">
      <c r="A641" s="382" t="inlineStr">
        <is>
          <t>H - 49.5 Transport via pipeline</t>
        </is>
      </c>
      <c r="B641" t="inlineStr">
        <is>
          <t>NACE_H495</t>
        </is>
      </c>
      <c r="C641" s="383" t="n"/>
      <c r="D641" s="382">
        <f>_xlfn.CONCAT("NACE ", A641)</f>
        <v/>
      </c>
      <c r="K641" t="inlineStr">
        <is>
          <t xml:space="preserve">        160604 Non-Hazardous Waste - Alkaline batteries (except mercury-containing batteries)</t>
        </is>
      </c>
    </row>
    <row r="642">
      <c r="A642" s="383" t="inlineStr">
        <is>
          <t>H - 49.50 Transport via pipeline</t>
        </is>
      </c>
      <c r="B642" t="inlineStr">
        <is>
          <t>NACE_H4950</t>
        </is>
      </c>
      <c r="C642" s="383" t="n"/>
      <c r="D642" s="383">
        <f>_xlfn.CONCAT("NACE ", A642)</f>
        <v/>
      </c>
      <c r="K642" t="inlineStr">
        <is>
          <t xml:space="preserve">        160605 Non-Hazardous Waste - Other batteries and accumulators</t>
        </is>
      </c>
    </row>
    <row r="643">
      <c r="A643" s="379" t="inlineStr">
        <is>
          <t>H - 50 Water transport</t>
        </is>
      </c>
      <c r="B643" t="inlineStr">
        <is>
          <t>NACE_H50</t>
        </is>
      </c>
      <c r="C643" s="383" t="n"/>
      <c r="D643" s="379">
        <f>_xlfn.CONCAT("NACE ", A643)</f>
        <v/>
      </c>
      <c r="K643" t="inlineStr">
        <is>
          <t xml:space="preserve">        160606 Hazardous Waste - Electrolyte from batteries and accumulators</t>
        </is>
      </c>
    </row>
    <row r="644">
      <c r="A644" s="382" t="inlineStr">
        <is>
          <t>H - 50.1 Sea and coastal passenger water transport</t>
        </is>
      </c>
      <c r="B644" t="inlineStr">
        <is>
          <t>NACE_H501</t>
        </is>
      </c>
      <c r="C644" s="383" t="n"/>
      <c r="D644" s="382">
        <f>_xlfn.CONCAT("NACE ", A644)</f>
        <v/>
      </c>
      <c r="K644" t="inlineStr">
        <is>
          <t xml:space="preserve">    1607 Wastes from transport and storage tank cleaning (except wastes from petroleum refining, natural gas purification and pyrolytic treatment of coal and wastes from shaping and surface treatment of metals and plastics)</t>
        </is>
      </c>
    </row>
    <row r="645">
      <c r="A645" s="383" t="inlineStr">
        <is>
          <t>H - 50.10 Sea and coastal passenger water transport</t>
        </is>
      </c>
      <c r="B645" t="inlineStr">
        <is>
          <t>NACE_H5010</t>
        </is>
      </c>
      <c r="C645" s="383" t="n"/>
      <c r="D645" s="383">
        <f>_xlfn.CONCAT("NACE ", A645)</f>
        <v/>
      </c>
      <c r="K645" t="inlineStr">
        <is>
          <t xml:space="preserve">        160701 Hazardous Waste - Waste from marine transport tank cleaning, containing chemicals</t>
        </is>
      </c>
    </row>
    <row r="646">
      <c r="A646" s="382" t="inlineStr">
        <is>
          <t>H - 50.2 Sea and coastal freight water transport</t>
        </is>
      </c>
      <c r="B646" t="inlineStr">
        <is>
          <t>NACE_H502</t>
        </is>
      </c>
      <c r="C646" s="383" t="n"/>
      <c r="D646" s="382">
        <f>_xlfn.CONCAT("NACE ", A646)</f>
        <v/>
      </c>
      <c r="K646" t="inlineStr">
        <is>
          <t xml:space="preserve">        160702 Hazardous Waste - Waste from marine transport tank cleaning, containing oil</t>
        </is>
      </c>
    </row>
    <row r="647">
      <c r="A647" s="383" t="inlineStr">
        <is>
          <t>H - 50.20 Sea and coastal freight water transport</t>
        </is>
      </c>
      <c r="B647" t="inlineStr">
        <is>
          <t>NACE_H5020</t>
        </is>
      </c>
      <c r="C647" s="383" t="n"/>
      <c r="D647" s="383">
        <f>_xlfn.CONCAT("NACE ", A647)</f>
        <v/>
      </c>
      <c r="K647" t="inlineStr">
        <is>
          <t xml:space="preserve">        160703 Hazardous Waste - Waste from railway and road transport tank cleaning, containing oil</t>
        </is>
      </c>
    </row>
    <row r="648">
      <c r="A648" s="382" t="inlineStr">
        <is>
          <t>H - 50.3 Inland passenger water transport</t>
        </is>
      </c>
      <c r="B648" t="inlineStr">
        <is>
          <t>NACE_H503</t>
        </is>
      </c>
      <c r="C648" s="383" t="n"/>
      <c r="D648" s="382">
        <f>_xlfn.CONCAT("NACE ", A648)</f>
        <v/>
      </c>
      <c r="K648" t="inlineStr">
        <is>
          <t xml:space="preserve">        160704 Hazardous Waste - Waste from railway and road transport tank cleaning, containing chemicals</t>
        </is>
      </c>
    </row>
    <row r="649">
      <c r="A649" s="383" t="inlineStr">
        <is>
          <t>H - 50.30 Inland passenger water transport</t>
        </is>
      </c>
      <c r="B649" t="inlineStr">
        <is>
          <t>NACE_H5030</t>
        </is>
      </c>
      <c r="C649" s="383" t="n"/>
      <c r="D649" s="383">
        <f>_xlfn.CONCAT("NACE ", A649)</f>
        <v/>
      </c>
      <c r="K649" t="inlineStr">
        <is>
          <t xml:space="preserve">        160705 Hazardous Waste - Waste from storage tank cleaning, containing chemicals</t>
        </is>
      </c>
    </row>
    <row r="650">
      <c r="A650" s="382" t="inlineStr">
        <is>
          <t>H - 50.4 Inland freight water transport</t>
        </is>
      </c>
      <c r="B650" t="inlineStr">
        <is>
          <t>NACE_H504</t>
        </is>
      </c>
      <c r="C650" s="383" t="n"/>
      <c r="D650" s="382">
        <f>_xlfn.CONCAT("NACE ", A650)</f>
        <v/>
      </c>
      <c r="K650" t="inlineStr">
        <is>
          <t xml:space="preserve">        160706 Hazardous Waste - Waste from storage tank cleaning, containing oil</t>
        </is>
      </c>
    </row>
    <row r="651">
      <c r="A651" s="383" t="inlineStr">
        <is>
          <t>H - 50.40 Inland freight water transport</t>
        </is>
      </c>
      <c r="B651" t="inlineStr">
        <is>
          <t>NACE_H5040</t>
        </is>
      </c>
      <c r="C651" s="383" t="n"/>
      <c r="D651" s="383">
        <f>_xlfn.CONCAT("NACE ", A651)</f>
        <v/>
      </c>
      <c r="K651" t="inlineStr">
        <is>
          <t xml:space="preserve">        160707 Non-Hazardous Waste - Solid waste from ship cargoes</t>
        </is>
      </c>
    </row>
    <row r="652">
      <c r="A652" s="379" t="inlineStr">
        <is>
          <t>H - 51 Air transport</t>
        </is>
      </c>
      <c r="B652" t="inlineStr">
        <is>
          <t>NACE_H51</t>
        </is>
      </c>
      <c r="C652" s="383" t="n"/>
      <c r="D652" s="379">
        <f>_xlfn.CONCAT("NACE ", A652)</f>
        <v/>
      </c>
      <c r="K652" t="inlineStr">
        <is>
          <t xml:space="preserve">        160799 Non-Hazardous Waste - Wastes not otherwise specified</t>
        </is>
      </c>
    </row>
    <row r="653">
      <c r="A653" s="382" t="inlineStr">
        <is>
          <t>H - 51.1 Passenger air transport</t>
        </is>
      </c>
      <c r="B653" t="inlineStr">
        <is>
          <t>NACE_H511</t>
        </is>
      </c>
      <c r="C653" s="383" t="n"/>
      <c r="D653" s="382">
        <f>_xlfn.CONCAT("NACE ", A653)</f>
        <v/>
      </c>
      <c r="K653" t="inlineStr">
        <is>
          <t xml:space="preserve">    1608 Spent catalysts</t>
        </is>
      </c>
    </row>
    <row r="654">
      <c r="A654" s="383" t="inlineStr">
        <is>
          <t>H - 51.10 Passenger air transport</t>
        </is>
      </c>
      <c r="B654" t="inlineStr">
        <is>
          <t>NACE_H5110</t>
        </is>
      </c>
      <c r="C654" s="383" t="n"/>
      <c r="D654" s="383">
        <f>_xlfn.CONCAT("NACE ", A654)</f>
        <v/>
      </c>
      <c r="K654" t="inlineStr">
        <is>
          <t xml:space="preserve">        160801 Non-Hazardous Waste - Spent catalysts containing gold, silver, rhenium, rhodium, palladium, iridium or platinum (except spent catalysts contaminated with dangerous substances)</t>
        </is>
      </c>
    </row>
    <row r="655">
      <c r="A655" s="382" t="inlineStr">
        <is>
          <t>H - 51.2 Freight air transport and space transport</t>
        </is>
      </c>
      <c r="B655" t="inlineStr">
        <is>
          <t>NACE_H512</t>
        </is>
      </c>
      <c r="C655" s="383" t="n"/>
      <c r="D655" s="382">
        <f>_xlfn.CONCAT("NACE ", A655)</f>
        <v/>
      </c>
      <c r="K655" t="inlineStr">
        <is>
          <t xml:space="preserve">        160802 Hazardous Waste - Spent catalysts containing dangerous transition metals or transition metal compounds</t>
        </is>
      </c>
    </row>
    <row r="656">
      <c r="A656" s="383" t="inlineStr">
        <is>
          <t>H - 51.21 Freight air transport</t>
        </is>
      </c>
      <c r="B656" t="inlineStr">
        <is>
          <t>NACE_H5121</t>
        </is>
      </c>
      <c r="C656" s="383" t="n"/>
      <c r="D656" s="383">
        <f>_xlfn.CONCAT("NACE ", A656)</f>
        <v/>
      </c>
      <c r="K656" t="inlineStr">
        <is>
          <t xml:space="preserve">        160803 Non-Hazardous Waste - Spent catalysts containing other transition metals or transition metal compounds (except spent catalysts contaminated with dangerous substances)</t>
        </is>
      </c>
    </row>
    <row r="657">
      <c r="A657" s="383" t="inlineStr">
        <is>
          <t>H - 51.22 Space transport</t>
        </is>
      </c>
      <c r="B657" t="inlineStr">
        <is>
          <t>NACE_H5122</t>
        </is>
      </c>
      <c r="C657" s="383" t="n"/>
      <c r="D657" s="383">
        <f>_xlfn.CONCAT("NACE ", A657)</f>
        <v/>
      </c>
      <c r="K657" t="inlineStr">
        <is>
          <t xml:space="preserve">        160804 Non-Hazardous Waste - Spent fluid catalytic cracking catalysts</t>
        </is>
      </c>
    </row>
    <row r="658">
      <c r="A658" s="379" t="inlineStr">
        <is>
          <t>H - 52 Warehousing, storage and support activities for transportation</t>
        </is>
      </c>
      <c r="B658" t="inlineStr">
        <is>
          <t>NACE_H52</t>
        </is>
      </c>
      <c r="C658" s="383" t="n"/>
      <c r="D658" s="379">
        <f>_xlfn.CONCAT("NACE ", A658)</f>
        <v/>
      </c>
      <c r="K658" t="inlineStr">
        <is>
          <t xml:space="preserve">        160805 Hazardous Waste - Spent catalysts containing phosphoric acid</t>
        </is>
      </c>
    </row>
    <row r="659">
      <c r="A659" s="382" t="inlineStr">
        <is>
          <t>H - 52.1 Warehousing and storage</t>
        </is>
      </c>
      <c r="B659" t="inlineStr">
        <is>
          <t>NACE_H521</t>
        </is>
      </c>
      <c r="C659" s="383" t="n"/>
      <c r="D659" s="382">
        <f>_xlfn.CONCAT("NACE ", A659)</f>
        <v/>
      </c>
      <c r="K659" t="inlineStr">
        <is>
          <t xml:space="preserve">        160806 Hazardous Waste - Spent liquids used as catalysts</t>
        </is>
      </c>
    </row>
    <row r="660">
      <c r="A660" s="383" t="inlineStr">
        <is>
          <t>H - 52.10 Warehousing and storage</t>
        </is>
      </c>
      <c r="B660" t="inlineStr">
        <is>
          <t>NACE_H5210</t>
        </is>
      </c>
      <c r="C660" s="383" t="n"/>
      <c r="D660" s="383">
        <f>_xlfn.CONCAT("NACE ", A660)</f>
        <v/>
      </c>
      <c r="K660" t="inlineStr">
        <is>
          <t xml:space="preserve">        160807 Hazardous Waste - Spent catalysts contaminated with dangerous substances</t>
        </is>
      </c>
    </row>
    <row r="661">
      <c r="A661" s="382" t="inlineStr">
        <is>
          <t>H - 52.2 Support activities for transportation</t>
        </is>
      </c>
      <c r="B661" t="inlineStr">
        <is>
          <t>NACE_H522</t>
        </is>
      </c>
      <c r="C661" s="383" t="n"/>
      <c r="D661" s="382">
        <f>_xlfn.CONCAT("NACE ", A661)</f>
        <v/>
      </c>
      <c r="K661" t="inlineStr">
        <is>
          <t>17 CONSTRUCTION AND DEMOLITION WASTES (INCLUDING ROAD CONSTRUCTION)</t>
        </is>
      </c>
    </row>
    <row r="662">
      <c r="A662" s="383" t="inlineStr">
        <is>
          <t>H - 52.21 Service activities incidental to land transportation</t>
        </is>
      </c>
      <c r="B662" t="inlineStr">
        <is>
          <t>NACE_H5221</t>
        </is>
      </c>
      <c r="C662" s="383" t="n"/>
      <c r="D662" s="383">
        <f>_xlfn.CONCAT("NACE ", A662)</f>
        <v/>
      </c>
      <c r="K662" t="inlineStr">
        <is>
          <t xml:space="preserve">    1701 Concrete, bricks, tiles, ceramics, and gypsum-based materials</t>
        </is>
      </c>
    </row>
    <row r="663">
      <c r="A663" s="383" t="inlineStr">
        <is>
          <t>H - 52.22 Service activities incidental to water transportation</t>
        </is>
      </c>
      <c r="B663" t="inlineStr">
        <is>
          <t>NACE_H5222</t>
        </is>
      </c>
      <c r="C663" s="383" t="n"/>
      <c r="D663" s="383">
        <f>_xlfn.CONCAT("NACE ", A663)</f>
        <v/>
      </c>
      <c r="K663" t="inlineStr">
        <is>
          <t xml:space="preserve">        170101 Non-Hazardous Waste - Concrete</t>
        </is>
      </c>
    </row>
    <row r="664">
      <c r="A664" s="383" t="inlineStr">
        <is>
          <t>H - 52.23 Service activities incidental to air transportation</t>
        </is>
      </c>
      <c r="B664" t="inlineStr">
        <is>
          <t>NACE_H5223</t>
        </is>
      </c>
      <c r="C664" s="383" t="n"/>
      <c r="D664" s="383">
        <f>_xlfn.CONCAT("NACE ", A664)</f>
        <v/>
      </c>
      <c r="K664" t="inlineStr">
        <is>
          <t xml:space="preserve">        170102 Non-Hazardous Waste - Bricks</t>
        </is>
      </c>
    </row>
    <row r="665">
      <c r="A665" s="383" t="inlineStr">
        <is>
          <t>H - 52.24 Cargo handling</t>
        </is>
      </c>
      <c r="B665" t="inlineStr">
        <is>
          <t>NACE_H5224</t>
        </is>
      </c>
      <c r="C665" s="383" t="n"/>
      <c r="D665" s="383">
        <f>_xlfn.CONCAT("NACE ", A665)</f>
        <v/>
      </c>
      <c r="K665" t="inlineStr">
        <is>
          <t xml:space="preserve">        170103 Non-Hazardous Waste - Tiles and ceramics</t>
        </is>
      </c>
    </row>
    <row r="666">
      <c r="A666" s="383" t="inlineStr">
        <is>
          <t>H - 52.25 Logistics service activities</t>
        </is>
      </c>
      <c r="B666" t="inlineStr">
        <is>
          <t>NACE_H5225</t>
        </is>
      </c>
      <c r="C666" s="383" t="n"/>
      <c r="D666" s="383">
        <f>_xlfn.CONCAT("NACE ", A666)</f>
        <v/>
      </c>
      <c r="K666" t="inlineStr">
        <is>
          <t xml:space="preserve">        170104 Non-Hazardous Waste - Gypsum-based construction materials</t>
        </is>
      </c>
    </row>
    <row r="667">
      <c r="A667" s="383" t="inlineStr">
        <is>
          <t>H - 52.26 Other support activities for transportation</t>
        </is>
      </c>
      <c r="B667" t="inlineStr">
        <is>
          <t>NACE_H5226</t>
        </is>
      </c>
      <c r="C667" s="383" t="n"/>
      <c r="D667" s="383">
        <f>_xlfn.CONCAT("NACE ", A667)</f>
        <v/>
      </c>
      <c r="K667" t="inlineStr">
        <is>
          <t xml:space="preserve">        170105 Non-Hazardous Waste - Asbestos-based construction materials</t>
        </is>
      </c>
    </row>
    <row r="668">
      <c r="A668" s="382" t="inlineStr">
        <is>
          <t>H - 52.3 Intermediation service activities for transportation</t>
        </is>
      </c>
      <c r="B668" t="inlineStr">
        <is>
          <t>NACE_H523</t>
        </is>
      </c>
      <c r="C668" s="383" t="n"/>
      <c r="D668" s="382">
        <f>_xlfn.CONCAT("NACE ", A668)</f>
        <v/>
      </c>
      <c r="K668" t="inlineStr">
        <is>
          <t xml:space="preserve">    1702 Wood, glass and plastic</t>
        </is>
      </c>
    </row>
    <row r="669">
      <c r="A669" s="383" t="inlineStr">
        <is>
          <t>H - 52.31 Intermediation service activities for freight transportation</t>
        </is>
      </c>
      <c r="B669" t="inlineStr">
        <is>
          <t>NACE_H5231</t>
        </is>
      </c>
      <c r="C669" s="383" t="n"/>
      <c r="D669" s="383">
        <f>_xlfn.CONCAT("NACE ", A669)</f>
        <v/>
      </c>
      <c r="K669" t="inlineStr">
        <is>
          <t xml:space="preserve">        170201 Non-Hazardous Waste - Wood</t>
        </is>
      </c>
    </row>
    <row r="670">
      <c r="A670" s="383" t="inlineStr">
        <is>
          <t>H - 52.32 Intermediation service activities for passenger transportation</t>
        </is>
      </c>
      <c r="B670" t="inlineStr">
        <is>
          <t>NACE_H5232</t>
        </is>
      </c>
      <c r="C670" s="383" t="n"/>
      <c r="D670" s="383">
        <f>_xlfn.CONCAT("NACE ", A670)</f>
        <v/>
      </c>
      <c r="K670" t="inlineStr">
        <is>
          <t xml:space="preserve">        170202 Non-Hazardous Waste - Glass</t>
        </is>
      </c>
    </row>
    <row r="671">
      <c r="A671" s="379" t="inlineStr">
        <is>
          <t>H - 53 Postal and courier activities</t>
        </is>
      </c>
      <c r="B671" t="inlineStr">
        <is>
          <t>NACE_H53</t>
        </is>
      </c>
      <c r="C671" s="383" t="n"/>
      <c r="D671" s="379">
        <f>_xlfn.CONCAT("NACE ", A671)</f>
        <v/>
      </c>
      <c r="K671" t="inlineStr">
        <is>
          <t xml:space="preserve">        170203 Non-Hazardous Waste - Plastic</t>
        </is>
      </c>
    </row>
    <row r="672">
      <c r="A672" s="382" t="inlineStr">
        <is>
          <t>H - 53.1 Postal activities under universal service obligation</t>
        </is>
      </c>
      <c r="B672" t="inlineStr">
        <is>
          <t>NACE_H531</t>
        </is>
      </c>
      <c r="C672" s="383" t="n"/>
      <c r="D672" s="382">
        <f>_xlfn.CONCAT("NACE ", A672)</f>
        <v/>
      </c>
      <c r="K672" t="inlineStr">
        <is>
          <t xml:space="preserve">    1703 Asphalt, tar and tarred products</t>
        </is>
      </c>
    </row>
    <row r="673">
      <c r="A673" s="383" t="inlineStr">
        <is>
          <t>H - 53.10 Postal activities under universal service obligation</t>
        </is>
      </c>
      <c r="B673" t="inlineStr">
        <is>
          <t>NACE_H5310</t>
        </is>
      </c>
      <c r="C673" s="383" t="n"/>
      <c r="D673" s="383">
        <f>_xlfn.CONCAT("NACE ", A673)</f>
        <v/>
      </c>
      <c r="K673" t="inlineStr">
        <is>
          <t xml:space="preserve">        170301 Non-Hazardous Waste - Asphalt containing tar</t>
        </is>
      </c>
    </row>
    <row r="674">
      <c r="A674" s="382" t="inlineStr">
        <is>
          <t>H - 53.2 Other postal and courier activities</t>
        </is>
      </c>
      <c r="B674" t="inlineStr">
        <is>
          <t>NACE_H532</t>
        </is>
      </c>
      <c r="C674" s="383" t="n"/>
      <c r="D674" s="382">
        <f>_xlfn.CONCAT("NACE ", A674)</f>
        <v/>
      </c>
      <c r="K674" t="inlineStr">
        <is>
          <t xml:space="preserve">        170302 Non-Hazardous Waste - Asphalt not containing tar</t>
        </is>
      </c>
    </row>
    <row r="675">
      <c r="A675" s="383" t="inlineStr">
        <is>
          <t>H - 53.20 Other postal and courier activities</t>
        </is>
      </c>
      <c r="B675" t="inlineStr">
        <is>
          <t>NACE_H5320</t>
        </is>
      </c>
      <c r="C675" s="383" t="n"/>
      <c r="D675" s="383">
        <f>_xlfn.CONCAT("NACE ", A675)</f>
        <v/>
      </c>
      <c r="K675" t="inlineStr">
        <is>
          <t xml:space="preserve">        170303 Non-Hazardous Waste - Tar and tar products</t>
        </is>
      </c>
    </row>
    <row r="676">
      <c r="A676" s="382" t="inlineStr">
        <is>
          <t>H - 53.3 Intermediation service activities for postal and courier activities</t>
        </is>
      </c>
      <c r="B676" t="inlineStr">
        <is>
          <t>NACE_H533</t>
        </is>
      </c>
      <c r="C676" s="383" t="n"/>
      <c r="D676" s="382">
        <f>_xlfn.CONCAT("NACE ", A676)</f>
        <v/>
      </c>
      <c r="K676" t="inlineStr">
        <is>
          <t xml:space="preserve">    1704 Metals (including their alloys)</t>
        </is>
      </c>
    </row>
    <row r="677">
      <c r="A677" s="383" t="inlineStr">
        <is>
          <t>H - 53.30 Intermediation service activities for postal and courier activities</t>
        </is>
      </c>
      <c r="B677" t="inlineStr">
        <is>
          <t>NACE_H5330</t>
        </is>
      </c>
      <c r="C677" s="383" t="n"/>
      <c r="D677" s="383">
        <f>_xlfn.CONCAT("NACE ", A677)</f>
        <v/>
      </c>
      <c r="K677" t="inlineStr">
        <is>
          <t xml:space="preserve">        170401 Non-Hazardous Waste - Copper, bronze, brass</t>
        </is>
      </c>
    </row>
    <row r="678">
      <c r="A678" s="380" t="inlineStr">
        <is>
          <t>I - ACCOMMODATION AND FOOD SERVICE ACTIVITIES</t>
        </is>
      </c>
      <c r="B678" t="inlineStr">
        <is>
          <t>NACE_I</t>
        </is>
      </c>
      <c r="C678" s="383" t="n"/>
      <c r="D678" s="380">
        <f>_xlfn.CONCAT("NACE ", A678)</f>
        <v/>
      </c>
      <c r="K678" t="inlineStr">
        <is>
          <t xml:space="preserve">        170402 Non-Hazardous Waste - Aluminium</t>
        </is>
      </c>
    </row>
    <row r="679">
      <c r="A679" s="379" t="inlineStr">
        <is>
          <t>I - 55 Accommodation</t>
        </is>
      </c>
      <c r="B679" t="inlineStr">
        <is>
          <t>NACE_I55</t>
        </is>
      </c>
      <c r="C679" s="383" t="n"/>
      <c r="D679" s="379">
        <f>_xlfn.CONCAT("NACE ", A679)</f>
        <v/>
      </c>
      <c r="K679" t="inlineStr">
        <is>
          <t xml:space="preserve">        170403 Non-Hazardous Waste - Lead</t>
        </is>
      </c>
    </row>
    <row r="680">
      <c r="A680" s="382" t="inlineStr">
        <is>
          <t>I - 55.1 Hotels and similar accommodation</t>
        </is>
      </c>
      <c r="B680" t="inlineStr">
        <is>
          <t>NACE_I551</t>
        </is>
      </c>
      <c r="C680" s="383" t="n"/>
      <c r="D680" s="382">
        <f>_xlfn.CONCAT("NACE ", A680)</f>
        <v/>
      </c>
      <c r="K680" t="inlineStr">
        <is>
          <t xml:space="preserve">        170404 Non-Hazardous Waste - Zinc</t>
        </is>
      </c>
    </row>
    <row r="681">
      <c r="A681" s="383" t="inlineStr">
        <is>
          <t>I - 55.10 Hotels and similar accommodation</t>
        </is>
      </c>
      <c r="B681" t="inlineStr">
        <is>
          <t>NACE_I5510</t>
        </is>
      </c>
      <c r="C681" s="383" t="n"/>
      <c r="D681" s="383">
        <f>_xlfn.CONCAT("NACE ", A681)</f>
        <v/>
      </c>
      <c r="K681" t="inlineStr">
        <is>
          <t xml:space="preserve">        170405 Non-Hazardous Waste - Iron and steel</t>
        </is>
      </c>
    </row>
    <row r="682">
      <c r="A682" s="382" t="inlineStr">
        <is>
          <t>I - 55.2 Holiday and other short-stay accommodation</t>
        </is>
      </c>
      <c r="B682" t="inlineStr">
        <is>
          <t>NACE_I552</t>
        </is>
      </c>
      <c r="C682" s="383" t="n"/>
      <c r="D682" s="382">
        <f>_xlfn.CONCAT("NACE ", A682)</f>
        <v/>
      </c>
      <c r="K682" t="inlineStr">
        <is>
          <t xml:space="preserve">        170406 Non-Hazardous Waste - Tin</t>
        </is>
      </c>
    </row>
    <row r="683">
      <c r="A683" s="383" t="inlineStr">
        <is>
          <t>I - 55.20 Holiday and other short-stay accommodation</t>
        </is>
      </c>
      <c r="B683" t="inlineStr">
        <is>
          <t>NACE_I5520</t>
        </is>
      </c>
      <c r="C683" s="383" t="n"/>
      <c r="D683" s="383">
        <f>_xlfn.CONCAT("NACE ", A683)</f>
        <v/>
      </c>
      <c r="K683" t="inlineStr">
        <is>
          <t xml:space="preserve">        170407 Non-Hazardous Waste - Mixed metals</t>
        </is>
      </c>
    </row>
    <row r="684">
      <c r="A684" s="382" t="inlineStr">
        <is>
          <t>I - 55.3 Camping grounds and recreational vehicle parks</t>
        </is>
      </c>
      <c r="B684" t="inlineStr">
        <is>
          <t>NACE_I553</t>
        </is>
      </c>
      <c r="C684" s="383" t="n"/>
      <c r="D684" s="382">
        <f>_xlfn.CONCAT("NACE ", A684)</f>
        <v/>
      </c>
      <c r="K684" t="inlineStr">
        <is>
          <t xml:space="preserve">        170408 Non-Hazardous Waste - Cables</t>
        </is>
      </c>
    </row>
    <row r="685">
      <c r="A685" s="383" t="inlineStr">
        <is>
          <t>I - 55.30 Camping grounds and recreational vehicle parks</t>
        </is>
      </c>
      <c r="B685" t="inlineStr">
        <is>
          <t>NACE_I5530</t>
        </is>
      </c>
      <c r="C685" s="383" t="n"/>
      <c r="D685" s="383">
        <f>_xlfn.CONCAT("NACE ", A685)</f>
        <v/>
      </c>
      <c r="K685" t="inlineStr">
        <is>
          <t xml:space="preserve">    1705 Soil and dredging spoil</t>
        </is>
      </c>
    </row>
    <row r="686">
      <c r="A686" s="382" t="inlineStr">
        <is>
          <t>I - 55.4 Intermediation service activities for accommodation</t>
        </is>
      </c>
      <c r="B686" t="inlineStr">
        <is>
          <t>NACE_I554</t>
        </is>
      </c>
      <c r="C686" s="383" t="n"/>
      <c r="D686" s="382">
        <f>_xlfn.CONCAT("NACE ", A686)</f>
        <v/>
      </c>
      <c r="K686" t="inlineStr">
        <is>
          <t xml:space="preserve">        170503 Hazardous Waste - Soil and stones containing dangerous substances</t>
        </is>
      </c>
    </row>
    <row r="687">
      <c r="A687" s="383" t="inlineStr">
        <is>
          <t>I - 55.40 Intermediation service activities for accommodation</t>
        </is>
      </c>
      <c r="B687" t="inlineStr">
        <is>
          <t>NACE_I5540</t>
        </is>
      </c>
      <c r="C687" s="383" t="n"/>
      <c r="D687" s="383">
        <f>_xlfn.CONCAT("NACE ", A687)</f>
        <v/>
      </c>
      <c r="K687" t="inlineStr">
        <is>
          <t xml:space="preserve">        170504 Non-Hazardous Waste - Other soil and stones</t>
        </is>
      </c>
    </row>
    <row r="688">
      <c r="A688" s="382" t="inlineStr">
        <is>
          <t>I - 55.9 Other accommodation</t>
        </is>
      </c>
      <c r="B688" t="inlineStr">
        <is>
          <t>NACE_I559</t>
        </is>
      </c>
      <c r="C688" s="383" t="n"/>
      <c r="D688" s="382">
        <f>_xlfn.CONCAT("NACE ", A688)</f>
        <v/>
      </c>
      <c r="K688" t="inlineStr">
        <is>
          <t xml:space="preserve">        170505 Hazardous Waste - Dredging spoil containing dangerous substances</t>
        </is>
      </c>
    </row>
    <row r="689">
      <c r="A689" s="383" t="inlineStr">
        <is>
          <t>I - 55.90 Other accommodation</t>
        </is>
      </c>
      <c r="B689" t="inlineStr">
        <is>
          <t>NACE_I5590</t>
        </is>
      </c>
      <c r="C689" s="383" t="n"/>
      <c r="D689" s="383">
        <f>_xlfn.CONCAT("NACE ", A689)</f>
        <v/>
      </c>
      <c r="K689" t="inlineStr">
        <is>
          <t xml:space="preserve">        170506 Non-Hazardous Waste - Other dredging spoils</t>
        </is>
      </c>
    </row>
    <row r="690">
      <c r="A690" s="379" t="inlineStr">
        <is>
          <t>I - 56 Food and beverage service activities</t>
        </is>
      </c>
      <c r="B690" t="inlineStr">
        <is>
          <t>NACE_I56</t>
        </is>
      </c>
      <c r="C690" s="383" t="n"/>
      <c r="D690" s="379">
        <f>_xlfn.CONCAT("NACE ", A690)</f>
        <v/>
      </c>
      <c r="K690" t="inlineStr">
        <is>
          <t xml:space="preserve">    1706 Insulation materials</t>
        </is>
      </c>
    </row>
    <row r="691">
      <c r="A691" s="382" t="inlineStr">
        <is>
          <t>I - 56.1 Restaurants and mobile food service activities</t>
        </is>
      </c>
      <c r="B691" t="inlineStr">
        <is>
          <t>NACE_I561</t>
        </is>
      </c>
      <c r="C691" s="383" t="n"/>
      <c r="D691" s="382">
        <f>_xlfn.CONCAT("NACE ", A691)</f>
        <v/>
      </c>
      <c r="K691" t="inlineStr">
        <is>
          <t xml:space="preserve">        170601 Hazardous Waste - Insulation materials containing asbestos</t>
        </is>
      </c>
    </row>
    <row r="692">
      <c r="A692" s="383" t="inlineStr">
        <is>
          <t>I - 56.11 Restaurant activities</t>
        </is>
      </c>
      <c r="B692" t="inlineStr">
        <is>
          <t>NACE_I5611</t>
        </is>
      </c>
      <c r="C692" s="383" t="n"/>
      <c r="D692" s="383">
        <f>_xlfn.CONCAT("NACE ", A692)</f>
        <v/>
      </c>
      <c r="K692" t="inlineStr">
        <is>
          <t xml:space="preserve">        170602 Non-Hazardous Waste - Other insulation materials</t>
        </is>
      </c>
    </row>
    <row r="693">
      <c r="A693" s="383" t="inlineStr">
        <is>
          <t>I - 56.12 Mobile food service activities</t>
        </is>
      </c>
      <c r="B693" t="inlineStr">
        <is>
          <t>NACE_I5612</t>
        </is>
      </c>
      <c r="C693" s="383" t="n"/>
      <c r="D693" s="383">
        <f>_xlfn.CONCAT("NACE ", A693)</f>
        <v/>
      </c>
      <c r="K693" t="inlineStr">
        <is>
          <t xml:space="preserve">    1707 Mixed construction and demolition waste</t>
        </is>
      </c>
    </row>
    <row r="694">
      <c r="A694" s="382" t="inlineStr">
        <is>
          <t>I - 56.2 Event catering, contract catering service activities and other food service activities</t>
        </is>
      </c>
      <c r="B694" t="inlineStr">
        <is>
          <t>NACE_I562</t>
        </is>
      </c>
      <c r="C694" s="383" t="n"/>
      <c r="D694" s="382">
        <f>_xlfn.CONCAT("NACE ", A694)</f>
        <v/>
      </c>
      <c r="K694" t="inlineStr">
        <is>
          <t xml:space="preserve">        170702 Hazardous Waste - Mixed construction and demolition waste or separated fractions containing dangerous substances</t>
        </is>
      </c>
    </row>
    <row r="695">
      <c r="A695" s="383" t="inlineStr">
        <is>
          <t>I - 56.21 Event catering activities</t>
        </is>
      </c>
      <c r="B695" t="inlineStr">
        <is>
          <t>NACE_I5621</t>
        </is>
      </c>
      <c r="C695" s="383" t="n"/>
      <c r="D695" s="383">
        <f>_xlfn.CONCAT("NACE ", A695)</f>
        <v/>
      </c>
      <c r="K695" t="inlineStr">
        <is>
          <t xml:space="preserve">        170703 Non-Hazardous Waste - Mixed construction and demolition waste other than mixed construction and demolition waste or separated fractions containing dangerous substances</t>
        </is>
      </c>
    </row>
    <row r="696">
      <c r="A696" s="383" t="inlineStr">
        <is>
          <t>I - 56.22 Contract catering service activities and other food service activities</t>
        </is>
      </c>
      <c r="B696" t="inlineStr">
        <is>
          <t>NACE_I5622</t>
        </is>
      </c>
      <c r="C696" s="383" t="n"/>
      <c r="D696" s="383">
        <f>_xlfn.CONCAT("NACE ", A696)</f>
        <v/>
      </c>
      <c r="K696" t="inlineStr">
        <is>
          <t>18 WASTES FROM HUMAN OR ANIMAL HEALTH CARE AND/OR RELATED RESEARCH (except kitchen and restaurant wastes not arising from immediate health care)</t>
        </is>
      </c>
    </row>
    <row r="697">
      <c r="A697" s="382" t="inlineStr">
        <is>
          <t>I - 56.3 Beverage serving activities</t>
        </is>
      </c>
      <c r="B697" t="inlineStr">
        <is>
          <t>NACE_I563</t>
        </is>
      </c>
      <c r="C697" s="383" t="n"/>
      <c r="D697" s="382">
        <f>_xlfn.CONCAT("NACE ", A697)</f>
        <v/>
      </c>
      <c r="K697" t="inlineStr">
        <is>
          <t xml:space="preserve">    1801 Wastes from natal care, diagnosis, treatment or prevention of disease in humans</t>
        </is>
      </c>
    </row>
    <row r="698">
      <c r="A698" s="383" t="inlineStr">
        <is>
          <t>I - 56.30 Beverage serving activities</t>
        </is>
      </c>
      <c r="B698" t="inlineStr">
        <is>
          <t>NACE_I5630</t>
        </is>
      </c>
      <c r="C698" s="383" t="n"/>
      <c r="D698" s="383">
        <f>_xlfn.CONCAT("NACE ", A698)</f>
        <v/>
      </c>
      <c r="K698" t="inlineStr">
        <is>
          <t xml:space="preserve">        180101 Non-Hazardous Waste - Sharps (except waste whose collection and disposal is subject to special requirements in view of the prevention of infection)</t>
        </is>
      </c>
    </row>
    <row r="699">
      <c r="A699" s="382" t="inlineStr">
        <is>
          <t>I - 56.4 Intermediation service activities for food and beverage services activities</t>
        </is>
      </c>
      <c r="B699" t="inlineStr">
        <is>
          <t>NACE_I564</t>
        </is>
      </c>
      <c r="C699" s="383" t="n"/>
      <c r="D699" s="382">
        <f>_xlfn.CONCAT("NACE ", A699)</f>
        <v/>
      </c>
      <c r="K699" t="inlineStr">
        <is>
          <t xml:space="preserve">        180102 Non-Hazardous Waste - Body parts and organs including blood bags and blood preserves (except waste whose collection and disposal is subject to special requirements in view of the prevention of infection)</t>
        </is>
      </c>
    </row>
    <row r="700">
      <c r="A700" s="383" t="inlineStr">
        <is>
          <t>I - 56.40 Intermediation service activities for food and beverage services activities</t>
        </is>
      </c>
      <c r="B700" t="inlineStr">
        <is>
          <t>NACE_I5640</t>
        </is>
      </c>
      <c r="C700" s="383" t="n"/>
      <c r="D700" s="383">
        <f>_xlfn.CONCAT("NACE ", A700)</f>
        <v/>
      </c>
      <c r="K700" t="inlineStr">
        <is>
          <t xml:space="preserve">        180103 Hazardous Waste - Waste whose collection and disposal is subject to special requirements in view of the prevention of infection</t>
        </is>
      </c>
    </row>
    <row r="701">
      <c r="A701" s="380" t="inlineStr">
        <is>
          <t>J - PUBLISHING, BROADCASTING, AND CONTENT PRODUCTION AND DISTRIBUTION ACTIVITIES</t>
        </is>
      </c>
      <c r="B701" t="inlineStr">
        <is>
          <t>NACE_J</t>
        </is>
      </c>
      <c r="C701" s="383" t="n"/>
      <c r="D701" s="380">
        <f>_xlfn.CONCAT("NACE ", A701)</f>
        <v/>
      </c>
      <c r="K701" t="inlineStr">
        <is>
          <t xml:space="preserve">        180104 Non-Hazardous Waste - Waste whose collection and disposal is not subject to special requirements in view of the prevention of infection, (e.g. dressings, plaster casts, linen, disposable clothing, diapers)</t>
        </is>
      </c>
    </row>
    <row r="702">
      <c r="A702" s="379" t="inlineStr">
        <is>
          <t>J - 58 Publishing activities</t>
        </is>
      </c>
      <c r="B702" t="inlineStr">
        <is>
          <t>NACE_J58</t>
        </is>
      </c>
      <c r="C702" s="383" t="n"/>
      <c r="D702" s="379">
        <f>_xlfn.CONCAT("NACE ", A702)</f>
        <v/>
      </c>
      <c r="K702" t="inlineStr">
        <is>
          <t xml:space="preserve">        180106 Hazardous Waste - Chemicals consisting of or containing dangerous substances</t>
        </is>
      </c>
    </row>
    <row r="703">
      <c r="A703" s="382" t="inlineStr">
        <is>
          <t>J - 58.1 Publishing of books, newspapers and other publishing activities, except software publishing</t>
        </is>
      </c>
      <c r="B703" t="inlineStr">
        <is>
          <t>NACE_J581</t>
        </is>
      </c>
      <c r="C703" s="383" t="n"/>
      <c r="D703" s="382">
        <f>_xlfn.CONCAT("NACE ", A703)</f>
        <v/>
      </c>
      <c r="K703" t="inlineStr">
        <is>
          <t xml:space="preserve">        180107 Non-Hazardous Waste - Chemicals other than chemicals consisting of or containing dangerous substances</t>
        </is>
      </c>
    </row>
    <row r="704">
      <c r="A704" s="383" t="inlineStr">
        <is>
          <t>J - 58.11 Publishing of books</t>
        </is>
      </c>
      <c r="B704" t="inlineStr">
        <is>
          <t>NACE_J5811</t>
        </is>
      </c>
      <c r="C704" s="383" t="n"/>
      <c r="D704" s="383">
        <f>_xlfn.CONCAT("NACE ", A704)</f>
        <v/>
      </c>
      <c r="K704" t="inlineStr">
        <is>
          <t xml:space="preserve">        180108 Hazardous Waste - Cytotoxic and cytostatic medicines</t>
        </is>
      </c>
    </row>
    <row r="705">
      <c r="A705" s="383" t="inlineStr">
        <is>
          <t>J - 58.12 Publishing of newspapers</t>
        </is>
      </c>
      <c r="B705" t="inlineStr">
        <is>
          <t>NACE_J5812</t>
        </is>
      </c>
      <c r="C705" s="383" t="n"/>
      <c r="D705" s="383">
        <f>_xlfn.CONCAT("NACE ", A705)</f>
        <v/>
      </c>
      <c r="K705" t="inlineStr">
        <is>
          <t xml:space="preserve">        180109 Non-Hazardous Waste - Medicines other than cytotoxic and cytostatic medicines</t>
        </is>
      </c>
    </row>
    <row r="706">
      <c r="A706" s="383" t="inlineStr">
        <is>
          <t>J - 58.13 Publishing of journals and periodicals</t>
        </is>
      </c>
      <c r="B706" t="inlineStr">
        <is>
          <t>NACE_J5813</t>
        </is>
      </c>
      <c r="C706" s="383" t="n"/>
      <c r="D706" s="383">
        <f>_xlfn.CONCAT("NACE ", A706)</f>
        <v/>
      </c>
      <c r="K706" t="inlineStr">
        <is>
          <t xml:space="preserve">        180110 Hazardous Waste - Amalgam waste from dental care</t>
        </is>
      </c>
    </row>
    <row r="707">
      <c r="A707" s="383" t="inlineStr">
        <is>
          <t>J - 58.19 Other publishing activities, except software publishing</t>
        </is>
      </c>
      <c r="B707" t="inlineStr">
        <is>
          <t>NACE_J5819</t>
        </is>
      </c>
      <c r="C707" s="383" t="n"/>
      <c r="D707" s="383">
        <f>_xlfn.CONCAT("NACE ", A707)</f>
        <v/>
      </c>
      <c r="K707" t="inlineStr">
        <is>
          <t xml:space="preserve">    1802 Wastes from research, diagnosis, treatment or prevention of disease involving animals</t>
        </is>
      </c>
    </row>
    <row r="708">
      <c r="A708" s="382" t="inlineStr">
        <is>
          <t>J - 58.2 Software publishing</t>
        </is>
      </c>
      <c r="B708" t="inlineStr">
        <is>
          <t>NACE_J582</t>
        </is>
      </c>
      <c r="C708" s="383" t="n"/>
      <c r="D708" s="382">
        <f>_xlfn.CONCAT("NACE ", A708)</f>
        <v/>
      </c>
      <c r="K708" t="inlineStr">
        <is>
          <t xml:space="preserve">        180201 Non-Hazardous Waste - Sharps (except waste whose collection and disposal is subject to special requirements in view of the prevention of infection)</t>
        </is>
      </c>
    </row>
    <row r="709">
      <c r="A709" s="383" t="inlineStr">
        <is>
          <t>J - 58.21 Publishing of video games</t>
        </is>
      </c>
      <c r="B709" t="inlineStr">
        <is>
          <t>NACE_J5821</t>
        </is>
      </c>
      <c r="C709" s="383" t="n"/>
      <c r="D709" s="383">
        <f>_xlfn.CONCAT("NACE ", A709)</f>
        <v/>
      </c>
      <c r="K709" t="inlineStr">
        <is>
          <t xml:space="preserve">        180202 Hazardous Waste - Waste whose collection and disposal is subject to special requirements in view of the prevention of infection</t>
        </is>
      </c>
    </row>
    <row r="710">
      <c r="A710" s="383" t="inlineStr">
        <is>
          <t>J - 58.29 Other software publishing</t>
        </is>
      </c>
      <c r="B710" t="inlineStr">
        <is>
          <t>NACE_J5829</t>
        </is>
      </c>
      <c r="C710" s="383" t="n"/>
      <c r="D710" s="383">
        <f>_xlfn.CONCAT("NACE ", A710)</f>
        <v/>
      </c>
      <c r="K710" t="inlineStr">
        <is>
          <t xml:space="preserve">        180203 Non-Hazardous Waste - Waste whose collection and disposal is not subject to special requirements in view of the prevention of infection</t>
        </is>
      </c>
    </row>
    <row r="711">
      <c r="A711" s="379" t="inlineStr">
        <is>
          <t>J - 59 Motion picture, video and television programme production, sound recording and music publishing activities</t>
        </is>
      </c>
      <c r="B711" t="inlineStr">
        <is>
          <t>NACE_J59</t>
        </is>
      </c>
      <c r="C711" s="383" t="n"/>
      <c r="D711" s="379">
        <f>_xlfn.CONCAT("NACE ", A711)</f>
        <v/>
      </c>
      <c r="K711" t="inlineStr">
        <is>
          <t xml:space="preserve">        180205 Hazardous Waste - Chemicals consisting of or containing dangerous substances</t>
        </is>
      </c>
    </row>
    <row r="712">
      <c r="A712" s="382" t="inlineStr">
        <is>
          <t>J - 59.1 Motion picture, video and television programme activities</t>
        </is>
      </c>
      <c r="B712" t="inlineStr">
        <is>
          <t>NACE_J591</t>
        </is>
      </c>
      <c r="C712" s="383" t="n"/>
      <c r="D712" s="382">
        <f>_xlfn.CONCAT("NACE ", A712)</f>
        <v/>
      </c>
      <c r="K712" t="inlineStr">
        <is>
          <t xml:space="preserve">        180206 Non-Hazardous Waste - Chemicals other than chemicals consisting of or containing dangerous substances</t>
        </is>
      </c>
    </row>
    <row r="713">
      <c r="A713" s="383" t="inlineStr">
        <is>
          <t>J - 59.11 Motion picture, video and television programme production activities</t>
        </is>
      </c>
      <c r="B713" t="inlineStr">
        <is>
          <t>NACE_J5911</t>
        </is>
      </c>
      <c r="C713" s="383" t="n"/>
      <c r="D713" s="383">
        <f>_xlfn.CONCAT("NACE ", A713)</f>
        <v/>
      </c>
      <c r="K713" t="inlineStr">
        <is>
          <t xml:space="preserve">        180207 Hazardous Waste - Cytotoxic and cytostatic medicines</t>
        </is>
      </c>
    </row>
    <row r="714">
      <c r="A714" s="383" t="inlineStr">
        <is>
          <t>J - 59.12 Motion picture, video and television programme post-production activities</t>
        </is>
      </c>
      <c r="B714" t="inlineStr">
        <is>
          <t>NACE_J5912</t>
        </is>
      </c>
      <c r="C714" s="383" t="n"/>
      <c r="D714" s="383">
        <f>_xlfn.CONCAT("NACE ", A714)</f>
        <v/>
      </c>
      <c r="K714" t="inlineStr">
        <is>
          <t xml:space="preserve">        180208 Non-Hazardous Waste - Medicines other than cytotoxic and cytostatic medicines</t>
        </is>
      </c>
    </row>
    <row r="715">
      <c r="A715" s="383" t="inlineStr">
        <is>
          <t>J - 59.13 Motion picture and video distribution activities</t>
        </is>
      </c>
      <c r="B715" t="inlineStr">
        <is>
          <t>NACE_J5913</t>
        </is>
      </c>
      <c r="C715" s="383" t="n"/>
      <c r="D715" s="383">
        <f>_xlfn.CONCAT("NACE ", A715)</f>
        <v/>
      </c>
      <c r="K715" t="inlineStr">
        <is>
          <t>19 WASTES FROM WASTE TREATMENT FACILITIES, OFF-SITE WASTE WATER TREATMENT PLANTS AND THE WATER INDUSTRY</t>
        </is>
      </c>
    </row>
    <row r="716">
      <c r="A716" s="383" t="inlineStr">
        <is>
          <t>J - 59.14 Motion picture projection activities</t>
        </is>
      </c>
      <c r="B716" t="inlineStr">
        <is>
          <t>NACE_J5914</t>
        </is>
      </c>
      <c r="C716" s="383" t="n"/>
      <c r="D716" s="383">
        <f>_xlfn.CONCAT("NACE ", A716)</f>
        <v/>
      </c>
      <c r="K716" t="inlineStr">
        <is>
          <t xml:space="preserve">    1901 Wastes from incineration or pyrolysis of waste</t>
        </is>
      </c>
    </row>
    <row r="717">
      <c r="A717" s="382" t="inlineStr">
        <is>
          <t>J - 59.2 Sound recording and music publishing activities</t>
        </is>
      </c>
      <c r="B717" t="inlineStr">
        <is>
          <t>NACE_J592</t>
        </is>
      </c>
      <c r="C717" s="383" t="n"/>
      <c r="D717" s="382">
        <f>_xlfn.CONCAT("NACE ", A717)</f>
        <v/>
      </c>
      <c r="K717" t="inlineStr">
        <is>
          <t xml:space="preserve">        190102 Non-Hazardous Waste - Ferrous materials removed from bottom ash</t>
        </is>
      </c>
    </row>
    <row r="718">
      <c r="A718" s="383" t="inlineStr">
        <is>
          <t>J - 59.20 Sound recording and music publishing activities</t>
        </is>
      </c>
      <c r="B718" t="inlineStr">
        <is>
          <t>NACE_J5920</t>
        </is>
      </c>
      <c r="C718" s="383" t="n"/>
      <c r="D718" s="383">
        <f>_xlfn.CONCAT("NACE ", A718)</f>
        <v/>
      </c>
      <c r="K718" t="inlineStr">
        <is>
          <t xml:space="preserve">        190105 Hazardous Waste - Filter cake from gas treatment</t>
        </is>
      </c>
    </row>
    <row r="719">
      <c r="A719" s="379" t="inlineStr">
        <is>
          <t>J - 60 Programming, broadcasting, news agency and other content distribution activities</t>
        </is>
      </c>
      <c r="B719" t="inlineStr">
        <is>
          <t>NACE_J60</t>
        </is>
      </c>
      <c r="C719" s="383" t="n"/>
      <c r="D719" s="379">
        <f>_xlfn.CONCAT("NACE ", A719)</f>
        <v/>
      </c>
      <c r="K719" t="inlineStr">
        <is>
          <t xml:space="preserve">        190106 Hazardous Waste - Aqueous liquid waste from gas treatment and other aqueous liquid waste</t>
        </is>
      </c>
    </row>
    <row r="720">
      <c r="A720" s="382" t="inlineStr">
        <is>
          <t>J - 60.1 Radio broadcasting and audio distribution activities</t>
        </is>
      </c>
      <c r="B720" t="inlineStr">
        <is>
          <t>NACE_J601</t>
        </is>
      </c>
      <c r="C720" s="383" t="n"/>
      <c r="D720" s="382">
        <f>_xlfn.CONCAT("NACE ", A720)</f>
        <v/>
      </c>
      <c r="K720" t="inlineStr">
        <is>
          <t xml:space="preserve">        190107 Hazardous Waste - Solid waste from gas treatment</t>
        </is>
      </c>
    </row>
    <row r="721">
      <c r="A721" s="383" t="inlineStr">
        <is>
          <t>J - 60.10 Radio broadcasting and audio distribution activities</t>
        </is>
      </c>
      <c r="B721" t="inlineStr">
        <is>
          <t>NACE_J6010</t>
        </is>
      </c>
      <c r="C721" s="383" t="n"/>
      <c r="D721" s="383">
        <f>_xlfn.CONCAT("NACE ", A721)</f>
        <v/>
      </c>
      <c r="K721" t="inlineStr">
        <is>
          <t xml:space="preserve">        190110 Hazardous Waste - Spent activated carbon from flue gas treatment</t>
        </is>
      </c>
    </row>
    <row r="722">
      <c r="A722" s="382" t="inlineStr">
        <is>
          <t>J - 60.2 Television programming, broadcasting and video distribution activities</t>
        </is>
      </c>
      <c r="B722" t="inlineStr">
        <is>
          <t>NACE_J602</t>
        </is>
      </c>
      <c r="C722" s="383" t="n"/>
      <c r="D722" s="382">
        <f>_xlfn.CONCAT("NACE ", A722)</f>
        <v/>
      </c>
      <c r="K722" t="inlineStr">
        <is>
          <t xml:space="preserve">        190111 Hazardous Waste - Bottom ash and slag containing dangerous substances</t>
        </is>
      </c>
    </row>
    <row r="723">
      <c r="A723" s="383" t="inlineStr">
        <is>
          <t>J - 60.20 Television programming, broadcasting and video distribution activities</t>
        </is>
      </c>
      <c r="B723" t="inlineStr">
        <is>
          <t>NACE_J6020</t>
        </is>
      </c>
      <c r="C723" s="383" t="n"/>
      <c r="D723" s="383">
        <f>_xlfn.CONCAT("NACE ", A723)</f>
        <v/>
      </c>
      <c r="K723" t="inlineStr">
        <is>
          <t xml:space="preserve">        190112 Non-Hazardous Waste - Bottom ash and slag other than bottom ash and slag containing dangerous substances</t>
        </is>
      </c>
    </row>
    <row r="724">
      <c r="A724" s="382" t="inlineStr">
        <is>
          <t>J - 60.3 News agency and other content distribution activities</t>
        </is>
      </c>
      <c r="B724" t="inlineStr">
        <is>
          <t>NACE_J603</t>
        </is>
      </c>
      <c r="C724" s="383" t="n"/>
      <c r="D724" s="382">
        <f>_xlfn.CONCAT("NACE ", A724)</f>
        <v/>
      </c>
      <c r="K724" t="inlineStr">
        <is>
          <t xml:space="preserve">        190113 Hazardous Waste - Fly ash containing dangerous substances</t>
        </is>
      </c>
    </row>
    <row r="725">
      <c r="A725" s="383" t="inlineStr">
        <is>
          <t>J - 60.31 News agency activities</t>
        </is>
      </c>
      <c r="B725" t="inlineStr">
        <is>
          <t>NACE_J6031</t>
        </is>
      </c>
      <c r="C725" s="383" t="n"/>
      <c r="D725" s="383">
        <f>_xlfn.CONCAT("NACE ", A725)</f>
        <v/>
      </c>
      <c r="K725" t="inlineStr">
        <is>
          <t xml:space="preserve">        190114 Non-Hazardous Waste - Fly ash other than fly ash containing dangerous substances</t>
        </is>
      </c>
    </row>
    <row r="726">
      <c r="A726" s="383" t="inlineStr">
        <is>
          <t>J - 60.39 Other content distribution activities</t>
        </is>
      </c>
      <c r="B726" t="inlineStr">
        <is>
          <t>NACE_J6039</t>
        </is>
      </c>
      <c r="C726" s="383" t="n"/>
      <c r="D726" s="383">
        <f>_xlfn.CONCAT("NACE ", A726)</f>
        <v/>
      </c>
      <c r="K726" t="inlineStr">
        <is>
          <t xml:space="preserve">        190115 Hazardous Waste - Boiler dust containing dangerous substances</t>
        </is>
      </c>
    </row>
    <row r="727">
      <c r="A727" s="380" t="inlineStr">
        <is>
          <t>K - TELECOMMUNICATION, COMPUTER PROGRAMMING, CONSULTING, COMPUTING INFRASTRUCTURE AND OTHER INFORMATION SERVICE ACTIVITIES</t>
        </is>
      </c>
      <c r="B727" t="inlineStr">
        <is>
          <t>NACE_K</t>
        </is>
      </c>
      <c r="C727" s="383" t="n"/>
      <c r="D727" s="380">
        <f>_xlfn.CONCAT("NACE ", A727)</f>
        <v/>
      </c>
      <c r="K727" t="inlineStr">
        <is>
          <t xml:space="preserve">        190116 Non-Hazardous Waste - Boiler dust other than boiler dust containing dangerous substances</t>
        </is>
      </c>
    </row>
    <row r="728">
      <c r="A728" s="379" t="inlineStr">
        <is>
          <t>K - 61 Telecommunication</t>
        </is>
      </c>
      <c r="B728" t="inlineStr">
        <is>
          <t>NACE_K61</t>
        </is>
      </c>
      <c r="C728" s="383" t="n"/>
      <c r="D728" s="379">
        <f>_xlfn.CONCAT("NACE ", A728)</f>
        <v/>
      </c>
      <c r="K728" t="inlineStr">
        <is>
          <t xml:space="preserve">        190117 Hazardous Waste - Pyrolysis waste containing dangerous substances</t>
        </is>
      </c>
    </row>
    <row r="729">
      <c r="A729" s="382" t="inlineStr">
        <is>
          <t>K - 61.1 Wired, wireless, and satellite telecommunication activities</t>
        </is>
      </c>
      <c r="B729" t="inlineStr">
        <is>
          <t>NACE_K611</t>
        </is>
      </c>
      <c r="C729" s="383" t="n"/>
      <c r="D729" s="382">
        <f>_xlfn.CONCAT("NACE ", A729)</f>
        <v/>
      </c>
      <c r="K729" t="inlineStr">
        <is>
          <t xml:space="preserve">        190118 Non-Hazardous Waste - Pyrolysis waste other than pyrolysis waste containing dangerous substances</t>
        </is>
      </c>
    </row>
    <row r="730">
      <c r="A730" s="383" t="inlineStr">
        <is>
          <t>K - 61.10 Wired, wireless, and satellite telecommunication activities</t>
        </is>
      </c>
      <c r="B730" t="inlineStr">
        <is>
          <t>NACE_K6110</t>
        </is>
      </c>
      <c r="C730" s="383" t="n"/>
      <c r="D730" s="383">
        <f>_xlfn.CONCAT("NACE ", A730)</f>
        <v/>
      </c>
      <c r="K730" t="inlineStr">
        <is>
          <t xml:space="preserve">        190199 Non-Hazardous Waste - Wastes not otherwise specified</t>
        </is>
      </c>
    </row>
    <row r="731">
      <c r="A731" s="382" t="inlineStr">
        <is>
          <t>K - 61.2 Telecommunication reselling activities and intermediation service activities for telecommunication</t>
        </is>
      </c>
      <c r="B731" t="inlineStr">
        <is>
          <t>NACE_K612</t>
        </is>
      </c>
      <c r="C731" s="383" t="n"/>
      <c r="D731" s="382">
        <f>_xlfn.CONCAT("NACE ", A731)</f>
        <v/>
      </c>
      <c r="K731" t="inlineStr">
        <is>
          <t xml:space="preserve">    1902 Wastes from specific physico/chemical treatments of industrial waste, (e.g. dechromatation, decyanidation, neutralisation)</t>
        </is>
      </c>
    </row>
    <row r="732">
      <c r="A732" s="383" t="inlineStr">
        <is>
          <t>K - 61.20 Telecommunication reselling activities and intermediation service activities for telecommunication</t>
        </is>
      </c>
      <c r="B732" t="inlineStr">
        <is>
          <t>NACE_K6120</t>
        </is>
      </c>
      <c r="C732" s="383" t="n"/>
      <c r="D732" s="383">
        <f>_xlfn.CONCAT("NACE ", A732)</f>
        <v/>
      </c>
      <c r="K732" t="inlineStr">
        <is>
          <t xml:space="preserve">        190201 Hazardous Waste - Metal hydroxide sludges and other sludges from metal insolubilisation treatment</t>
        </is>
      </c>
    </row>
    <row r="733">
      <c r="A733" s="382" t="inlineStr">
        <is>
          <t>K - 61.9 Other telecommunication activities</t>
        </is>
      </c>
      <c r="B733" t="inlineStr">
        <is>
          <t>NACE_K619</t>
        </is>
      </c>
      <c r="C733" s="383" t="n"/>
      <c r="D733" s="382">
        <f>_xlfn.CONCAT("NACE ", A733)</f>
        <v/>
      </c>
      <c r="K733" t="inlineStr">
        <is>
          <t xml:space="preserve">        190203 Non-Hazardous Waste - Premixed waste composed only of wastes not marked as hazardous</t>
        </is>
      </c>
    </row>
    <row r="734">
      <c r="A734" s="383" t="inlineStr">
        <is>
          <t>K - 61.90 Other telecommunication activities</t>
        </is>
      </c>
      <c r="B734" t="inlineStr">
        <is>
          <t>NACE_K6190</t>
        </is>
      </c>
      <c r="C734" s="383" t="n"/>
      <c r="D734" s="383">
        <f>_xlfn.CONCAT("NACE ", A734)</f>
        <v/>
      </c>
      <c r="K734" t="inlineStr">
        <is>
          <t xml:space="preserve">        190204 Hazardous Waste - Premixed waste composed of at least one waste marked as hazardous</t>
        </is>
      </c>
    </row>
    <row r="735">
      <c r="A735" s="379" t="inlineStr">
        <is>
          <t>K - 62 Computer programming, consultancy and related activities</t>
        </is>
      </c>
      <c r="B735" t="inlineStr">
        <is>
          <t>NACE_K62</t>
        </is>
      </c>
      <c r="C735" s="383" t="n"/>
      <c r="D735" s="379">
        <f>_xlfn.CONCAT("NACE ", A735)</f>
        <v/>
      </c>
      <c r="K735" t="inlineStr">
        <is>
          <t xml:space="preserve">    1903 Stabilised/solidified wastes</t>
        </is>
      </c>
    </row>
    <row r="736">
      <c r="A736" s="382" t="inlineStr">
        <is>
          <t>K - 62.1 Computer programming activities</t>
        </is>
      </c>
      <c r="B736" t="inlineStr">
        <is>
          <t>NACE_K621</t>
        </is>
      </c>
      <c r="C736" s="383" t="n"/>
      <c r="D736" s="382">
        <f>_xlfn.CONCAT("NACE ", A736)</f>
        <v/>
      </c>
      <c r="K736" t="inlineStr">
        <is>
          <t xml:space="preserve">        190304 Hazardous Waste - Waste marked as hazardous, partly stabilised</t>
        </is>
      </c>
    </row>
    <row r="737">
      <c r="A737" s="383" t="inlineStr">
        <is>
          <t>K - 62.10 Computer programming activities</t>
        </is>
      </c>
      <c r="B737" t="inlineStr">
        <is>
          <t>NACE_K6210</t>
        </is>
      </c>
      <c r="C737" s="383" t="n"/>
      <c r="D737" s="383">
        <f>_xlfn.CONCAT("NACE ", A737)</f>
        <v/>
      </c>
      <c r="K737" t="inlineStr">
        <is>
          <t xml:space="preserve">        190305 Non-Hazardous Waste - Stabilised waste other wastes marked as hazardous, partly stabilised</t>
        </is>
      </c>
    </row>
    <row r="738">
      <c r="A738" s="382" t="inlineStr">
        <is>
          <t>K - 62.2 Computer consultancy and computer facilities management activities</t>
        </is>
      </c>
      <c r="B738" t="inlineStr">
        <is>
          <t>NACE_K622</t>
        </is>
      </c>
      <c r="C738" s="383" t="n"/>
      <c r="D738" s="382">
        <f>_xlfn.CONCAT("NACE ", A738)</f>
        <v/>
      </c>
      <c r="K738" t="inlineStr">
        <is>
          <t xml:space="preserve">        190306 Hazardous Waste - Waste marked as hazardous, solidified</t>
        </is>
      </c>
    </row>
    <row r="739">
      <c r="A739" s="383" t="inlineStr">
        <is>
          <t>K - 62.20 Computer consultancy and computer facilities management activities</t>
        </is>
      </c>
      <c r="B739" t="inlineStr">
        <is>
          <t>NACE_K6220</t>
        </is>
      </c>
      <c r="C739" s="383" t="n"/>
      <c r="D739" s="383">
        <f>_xlfn.CONCAT("NACE ", A739)</f>
        <v/>
      </c>
      <c r="K739" t="inlineStr">
        <is>
          <t xml:space="preserve">        190307 Non-Hazardous Waste - Solidified waste other than wastes marked as hazardous, solidified</t>
        </is>
      </c>
    </row>
    <row r="740">
      <c r="A740" s="382" t="inlineStr">
        <is>
          <t>K - 62.9 Other information technology and computer service activities</t>
        </is>
      </c>
      <c r="B740" t="inlineStr">
        <is>
          <t>NACE_K629</t>
        </is>
      </c>
      <c r="C740" s="383" t="n"/>
      <c r="D740" s="382">
        <f>_xlfn.CONCAT("NACE ", A740)</f>
        <v/>
      </c>
      <c r="K740" t="inlineStr">
        <is>
          <t xml:space="preserve">    1904 Vitrified waste and wastes from vitrification</t>
        </is>
      </c>
    </row>
    <row r="741">
      <c r="A741" s="383" t="inlineStr">
        <is>
          <t>K - 62.90 Other information technology and computer service activities</t>
        </is>
      </c>
      <c r="B741" t="inlineStr">
        <is>
          <t>NACE_K6290</t>
        </is>
      </c>
      <c r="C741" s="383" t="n"/>
      <c r="D741" s="383">
        <f>_xlfn.CONCAT("NACE ", A741)</f>
        <v/>
      </c>
      <c r="K741" t="inlineStr">
        <is>
          <t xml:space="preserve">        190401 Non-Hazardous Waste - Vitrified waste</t>
        </is>
      </c>
    </row>
    <row r="742">
      <c r="A742" s="379" t="inlineStr">
        <is>
          <t>K - 63 Computing infrastructure, data processing, hosting and other information service activities</t>
        </is>
      </c>
      <c r="B742" t="inlineStr">
        <is>
          <t>NACE_K63</t>
        </is>
      </c>
      <c r="C742" s="383" t="n"/>
      <c r="D742" s="379">
        <f>_xlfn.CONCAT("NACE ", A742)</f>
        <v/>
      </c>
      <c r="K742" t="inlineStr">
        <is>
          <t xml:space="preserve">        190402 Hazardous Waste - Fly ash and other flue gas treatment waste</t>
        </is>
      </c>
    </row>
    <row r="743">
      <c r="A743" s="382" t="inlineStr">
        <is>
          <t>K - 63.1 Computing infrastructure, data processing, hosting and related activities</t>
        </is>
      </c>
      <c r="B743" t="inlineStr">
        <is>
          <t>NACE_K631</t>
        </is>
      </c>
      <c r="C743" s="383" t="n"/>
      <c r="D743" s="382">
        <f>_xlfn.CONCAT("NACE ", A743)</f>
        <v/>
      </c>
      <c r="K743" t="inlineStr">
        <is>
          <t xml:space="preserve">        190403 Hazardous Waste - Non-vitrified solid phase</t>
        </is>
      </c>
    </row>
    <row r="744">
      <c r="A744" s="383" t="inlineStr">
        <is>
          <t>K - 63.10 Computing infrastructure, data processing, hosting and related activities</t>
        </is>
      </c>
      <c r="B744" t="inlineStr">
        <is>
          <t>NACE_K6310</t>
        </is>
      </c>
      <c r="C744" s="383" t="n"/>
      <c r="D744" s="383">
        <f>_xlfn.CONCAT("NACE ", A744)</f>
        <v/>
      </c>
      <c r="K744" t="inlineStr">
        <is>
          <t xml:space="preserve">        190404 Non-Hazardous Waste - Aqueous liquid waste from vitrified waste tempering</t>
        </is>
      </c>
    </row>
    <row r="745">
      <c r="A745" s="382" t="inlineStr">
        <is>
          <t>K - 63.9 Web search portal activities and other information service activities</t>
        </is>
      </c>
      <c r="B745" t="inlineStr">
        <is>
          <t>NACE_K639</t>
        </is>
      </c>
      <c r="C745" s="383" t="n"/>
      <c r="D745" s="382">
        <f>_xlfn.CONCAT("NACE ", A745)</f>
        <v/>
      </c>
      <c r="K745" t="inlineStr">
        <is>
          <t xml:space="preserve">    1905 Wastes from aerobic treatment of solid wastes</t>
        </is>
      </c>
    </row>
    <row r="746">
      <c r="A746" s="383" t="inlineStr">
        <is>
          <t>K - 63.91 Web search portal activities</t>
        </is>
      </c>
      <c r="B746" t="inlineStr">
        <is>
          <t>NACE_K6391</t>
        </is>
      </c>
      <c r="C746" s="383" t="n"/>
      <c r="D746" s="383">
        <f>_xlfn.CONCAT("NACE ", A746)</f>
        <v/>
      </c>
      <c r="K746" t="inlineStr">
        <is>
          <t xml:space="preserve">        190501 Non-Hazardous Waste - Non-composted fraction of municipal and similar waste</t>
        </is>
      </c>
    </row>
    <row r="747">
      <c r="A747" s="383" t="inlineStr">
        <is>
          <t>K - 63.92 Other information service activities</t>
        </is>
      </c>
      <c r="B747" t="inlineStr">
        <is>
          <t>NACE_K6392</t>
        </is>
      </c>
      <c r="C747" s="383" t="n"/>
      <c r="D747" s="383">
        <f>_xlfn.CONCAT("NACE ", A747)</f>
        <v/>
      </c>
      <c r="K747" t="inlineStr">
        <is>
          <t xml:space="preserve">        190502 Non-Hazardous Waste - Non-composted fraction of animal and vegetable waste</t>
        </is>
      </c>
    </row>
    <row r="748">
      <c r="A748" s="380" t="inlineStr">
        <is>
          <t>L - FINANCIAL AND INSURANCE ACTIVITIES</t>
        </is>
      </c>
      <c r="B748" t="inlineStr">
        <is>
          <t>NACE_L</t>
        </is>
      </c>
      <c r="C748" s="383" t="n"/>
      <c r="D748" s="380">
        <f>_xlfn.CONCAT("NACE ", A748)</f>
        <v/>
      </c>
      <c r="K748" t="inlineStr">
        <is>
          <t xml:space="preserve">        190503 Non-Hazardous Waste - Off-specification compost</t>
        </is>
      </c>
    </row>
    <row r="749">
      <c r="A749" s="379" t="inlineStr">
        <is>
          <t>L - 64 Financial service activities, except insurance and pension funding</t>
        </is>
      </c>
      <c r="B749" t="inlineStr">
        <is>
          <t>NACE_L64</t>
        </is>
      </c>
      <c r="C749" s="383" t="n"/>
      <c r="D749" s="379">
        <f>_xlfn.CONCAT("NACE ", A749)</f>
        <v/>
      </c>
      <c r="K749" t="inlineStr">
        <is>
          <t xml:space="preserve">        190599 Non-Hazardous Waste - Wastes not otherwise specified</t>
        </is>
      </c>
    </row>
    <row r="750">
      <c r="A750" s="382" t="inlineStr">
        <is>
          <t>L - 64.1 Monetary intermediation</t>
        </is>
      </c>
      <c r="B750" t="inlineStr">
        <is>
          <t>NACE_L641</t>
        </is>
      </c>
      <c r="C750" s="383" t="n"/>
      <c r="D750" s="382">
        <f>_xlfn.CONCAT("NACE ", A750)</f>
        <v/>
      </c>
      <c r="K750" t="inlineStr">
        <is>
          <t xml:space="preserve">    1906 Wastes from anaerobic treatment of waste</t>
        </is>
      </c>
    </row>
    <row r="751">
      <c r="A751" s="383" t="inlineStr">
        <is>
          <t>L - 64.11 Central banking</t>
        </is>
      </c>
      <c r="B751" t="inlineStr">
        <is>
          <t>NACE_L6411</t>
        </is>
      </c>
      <c r="C751" s="383" t="n"/>
      <c r="D751" s="383">
        <f>_xlfn.CONCAT("NACE ", A751)</f>
        <v/>
      </c>
      <c r="K751" t="inlineStr">
        <is>
          <t xml:space="preserve">        190601 Non-Hazardous Waste - Anaerobic treatment sludges of municipal and similar waste</t>
        </is>
      </c>
    </row>
    <row r="752">
      <c r="A752" s="383" t="inlineStr">
        <is>
          <t>L - 64.19 Other monetary intermediation</t>
        </is>
      </c>
      <c r="B752" t="inlineStr">
        <is>
          <t>NACE_L6419</t>
        </is>
      </c>
      <c r="C752" s="383" t="n"/>
      <c r="D752" s="383">
        <f>_xlfn.CONCAT("NACE ", A752)</f>
        <v/>
      </c>
      <c r="K752" t="inlineStr">
        <is>
          <t xml:space="preserve">        190602 Non-Hazardous Waste - Anaerobic treatment sludges of animal and vegetal waste</t>
        </is>
      </c>
    </row>
    <row r="753">
      <c r="A753" s="382" t="inlineStr">
        <is>
          <t>L - 64.2 Activities of holding companies and financing conduits</t>
        </is>
      </c>
      <c r="B753" t="inlineStr">
        <is>
          <t>NACE_L642</t>
        </is>
      </c>
      <c r="C753" s="383" t="n"/>
      <c r="D753" s="382">
        <f>_xlfn.CONCAT("NACE ", A753)</f>
        <v/>
      </c>
      <c r="K753" t="inlineStr">
        <is>
          <t xml:space="preserve">        190699 Non-Hazardous Waste - Wastes not otherwise specified</t>
        </is>
      </c>
    </row>
    <row r="754">
      <c r="A754" s="383" t="inlineStr">
        <is>
          <t>L - 64.21 Activities of holding companies</t>
        </is>
      </c>
      <c r="B754" t="inlineStr">
        <is>
          <t>NACE_L6421</t>
        </is>
      </c>
      <c r="C754" s="383" t="n"/>
      <c r="D754" s="383">
        <f>_xlfn.CONCAT("NACE ", A754)</f>
        <v/>
      </c>
      <c r="K754" t="inlineStr">
        <is>
          <t xml:space="preserve">    1907 Landfill leachate</t>
        </is>
      </c>
    </row>
    <row r="755">
      <c r="A755" s="383" t="inlineStr">
        <is>
          <t>L - 64.22 Activities of financing conduits</t>
        </is>
      </c>
      <c r="B755" t="inlineStr">
        <is>
          <t>NACE_L6422</t>
        </is>
      </c>
      <c r="C755" s="383" t="n"/>
      <c r="D755" s="383">
        <f>_xlfn.CONCAT("NACE ", A755)</f>
        <v/>
      </c>
      <c r="K755" t="inlineStr">
        <is>
          <t xml:space="preserve">        190701 Non-Hazardous Waste - Landfill leachate</t>
        </is>
      </c>
    </row>
    <row r="756">
      <c r="A756" s="382" t="inlineStr">
        <is>
          <t>L - 64.3 Activities of trusts, funds and similar financial entities</t>
        </is>
      </c>
      <c r="B756" t="inlineStr">
        <is>
          <t>NACE_L643</t>
        </is>
      </c>
      <c r="C756" s="383" t="n"/>
      <c r="D756" s="382">
        <f>_xlfn.CONCAT("NACE ", A756)</f>
        <v/>
      </c>
      <c r="K756" t="inlineStr">
        <is>
          <t xml:space="preserve">    1908 Wastes from waste water treatment plants not otherwise specified</t>
        </is>
      </c>
    </row>
    <row r="757">
      <c r="A757" s="383" t="inlineStr">
        <is>
          <t>L - 64.31 Activities of money market and non-money market investments funds</t>
        </is>
      </c>
      <c r="B757" t="inlineStr">
        <is>
          <t>NACE_L6431</t>
        </is>
      </c>
      <c r="C757" s="383" t="n"/>
      <c r="D757" s="383">
        <f>_xlfn.CONCAT("NACE ", A757)</f>
        <v/>
      </c>
      <c r="K757" t="inlineStr">
        <is>
          <t xml:space="preserve">        190801 Non-Hazardous Waste - Screenings</t>
        </is>
      </c>
    </row>
    <row r="758">
      <c r="A758" s="383" t="inlineStr">
        <is>
          <t>L - 64.32 Activities of trust, estate and agency accounts</t>
        </is>
      </c>
      <c r="B758" t="inlineStr">
        <is>
          <t>NACE_L6432</t>
        </is>
      </c>
      <c r="C758" s="383" t="n"/>
      <c r="D758" s="383">
        <f>_xlfn.CONCAT("NACE ", A758)</f>
        <v/>
      </c>
      <c r="K758" t="inlineStr">
        <is>
          <t xml:space="preserve">        190802 Non-Hazardous Waste - Waste from desanding</t>
        </is>
      </c>
    </row>
    <row r="759">
      <c r="A759" s="382" t="inlineStr">
        <is>
          <t>L - 64.9 Other financial service activities, except insurance and pension funding</t>
        </is>
      </c>
      <c r="B759" t="inlineStr">
        <is>
          <t>NACE_L649</t>
        </is>
      </c>
      <c r="C759" s="383" t="n"/>
      <c r="D759" s="382">
        <f>_xlfn.CONCAT("NACE ", A759)</f>
        <v/>
      </c>
      <c r="K759" t="inlineStr">
        <is>
          <t xml:space="preserve">        190803 Hazardous Waste - Grease and oil mixture from oil/waste water separation</t>
        </is>
      </c>
    </row>
    <row r="760">
      <c r="A760" s="383" t="inlineStr">
        <is>
          <t>L - 64.91 Financial leasing</t>
        </is>
      </c>
      <c r="B760" t="inlineStr">
        <is>
          <t>NACE_L6491</t>
        </is>
      </c>
      <c r="C760" s="383" t="n"/>
      <c r="D760" s="383">
        <f>_xlfn.CONCAT("NACE ", A760)</f>
        <v/>
      </c>
      <c r="K760" t="inlineStr">
        <is>
          <t xml:space="preserve">        190804 Non-Hazardous Waste - Sludges from the treatment of industrial waste water</t>
        </is>
      </c>
    </row>
    <row r="761">
      <c r="A761" s="383" t="inlineStr">
        <is>
          <t>L - 64.92 Other credit granting</t>
        </is>
      </c>
      <c r="B761" t="inlineStr">
        <is>
          <t>NACE_L6492</t>
        </is>
      </c>
      <c r="C761" s="383" t="n"/>
      <c r="D761" s="383">
        <f>_xlfn.CONCAT("NACE ", A761)</f>
        <v/>
      </c>
      <c r="K761" t="inlineStr">
        <is>
          <t xml:space="preserve">        190805 Non-Hazardous Waste - Sludges from treatment of urban waste water</t>
        </is>
      </c>
    </row>
    <row r="762">
      <c r="A762" s="383" t="inlineStr">
        <is>
          <t>L - 64.99 Other financial service activities, except insurance and pension funding n.e.c.</t>
        </is>
      </c>
      <c r="B762" t="inlineStr">
        <is>
          <t>NACE_L6499</t>
        </is>
      </c>
      <c r="C762" s="383" t="n"/>
      <c r="D762" s="383">
        <f>_xlfn.CONCAT("NACE ", A762)</f>
        <v/>
      </c>
      <c r="K762" t="inlineStr">
        <is>
          <t xml:space="preserve">        190806 Hazardous Waste - Saturated or spent ion exchange resins</t>
        </is>
      </c>
    </row>
    <row r="763">
      <c r="A763" s="379" t="inlineStr">
        <is>
          <t>L - 65 Insurance, reinsurance and pension funding, except compulsory social security</t>
        </is>
      </c>
      <c r="B763" t="inlineStr">
        <is>
          <t>NACE_L65</t>
        </is>
      </c>
      <c r="C763" s="383" t="n"/>
      <c r="D763" s="379">
        <f>_xlfn.CONCAT("NACE ", A763)</f>
        <v/>
      </c>
      <c r="K763" t="inlineStr">
        <is>
          <t xml:space="preserve">        190807 Hazardous Waste - Solutions and sludges from regeneration of ion exchangers</t>
        </is>
      </c>
    </row>
    <row r="764">
      <c r="A764" s="382" t="inlineStr">
        <is>
          <t>L - 65.1 Insurance</t>
        </is>
      </c>
      <c r="B764" t="inlineStr">
        <is>
          <t>NACE_L651</t>
        </is>
      </c>
      <c r="C764" s="383" t="n"/>
      <c r="D764" s="382">
        <f>_xlfn.CONCAT("NACE ", A764)</f>
        <v/>
      </c>
      <c r="K764" t="inlineStr">
        <is>
          <t xml:space="preserve">        190899 Non-Hazardous Waste - Wastes not otherwise specified</t>
        </is>
      </c>
    </row>
    <row r="765">
      <c r="A765" s="383" t="inlineStr">
        <is>
          <t>L - 65.11 Life insurance</t>
        </is>
      </c>
      <c r="B765" t="inlineStr">
        <is>
          <t>NACE_L6511</t>
        </is>
      </c>
      <c r="C765" s="383" t="n"/>
      <c r="D765" s="383">
        <f>_xlfn.CONCAT("NACE ", A765)</f>
        <v/>
      </c>
      <c r="K765" t="inlineStr">
        <is>
          <t xml:space="preserve">    1909 Wastes from the preparation of drinking water or water for industrial use</t>
        </is>
      </c>
    </row>
    <row r="766">
      <c r="A766" s="383" t="inlineStr">
        <is>
          <t>L - 65.12 Non-life insurance</t>
        </is>
      </c>
      <c r="B766" t="inlineStr">
        <is>
          <t>NACE_L6512</t>
        </is>
      </c>
      <c r="C766" s="383" t="n"/>
      <c r="D766" s="383">
        <f>_xlfn.CONCAT("NACE ", A766)</f>
        <v/>
      </c>
      <c r="K766" t="inlineStr">
        <is>
          <t xml:space="preserve">        190901 Non-Hazardous Waste - Solid waste from primary filtration and screenings</t>
        </is>
      </c>
    </row>
    <row r="767">
      <c r="A767" s="382" t="inlineStr">
        <is>
          <t>L - 65.2 Reinsurance</t>
        </is>
      </c>
      <c r="B767" t="inlineStr">
        <is>
          <t>NACE_L652</t>
        </is>
      </c>
      <c r="C767" s="383" t="n"/>
      <c r="D767" s="382">
        <f>_xlfn.CONCAT("NACE ", A767)</f>
        <v/>
      </c>
      <c r="K767" t="inlineStr">
        <is>
          <t xml:space="preserve">        190902 Non-Hazardous Waste - Sludges from water clarification</t>
        </is>
      </c>
    </row>
    <row r="768">
      <c r="A768" s="383" t="inlineStr">
        <is>
          <t>L - 65.20 Reinsurance</t>
        </is>
      </c>
      <c r="B768" t="inlineStr">
        <is>
          <t>NACE_L6520</t>
        </is>
      </c>
      <c r="C768" s="383" t="n"/>
      <c r="D768" s="383">
        <f>_xlfn.CONCAT("NACE ", A768)</f>
        <v/>
      </c>
      <c r="K768" t="inlineStr">
        <is>
          <t xml:space="preserve">        190903 Non-Hazardous Waste - Sludges from decarbonation</t>
        </is>
      </c>
    </row>
    <row r="769">
      <c r="A769" s="382" t="inlineStr">
        <is>
          <t>L - 65.3 Pension funding</t>
        </is>
      </c>
      <c r="B769" t="inlineStr">
        <is>
          <t>NACE_L653</t>
        </is>
      </c>
      <c r="C769" s="383" t="n"/>
      <c r="D769" s="382">
        <f>_xlfn.CONCAT("NACE ", A769)</f>
        <v/>
      </c>
      <c r="K769" t="inlineStr">
        <is>
          <t xml:space="preserve">        190904 Non-Hazardous Waste - Spent activated carbon</t>
        </is>
      </c>
    </row>
    <row r="770">
      <c r="A770" s="383" t="inlineStr">
        <is>
          <t>L - 65.30 Pension funding</t>
        </is>
      </c>
      <c r="B770" t="inlineStr">
        <is>
          <t>NACE_L6530</t>
        </is>
      </c>
      <c r="C770" s="383" t="n"/>
      <c r="D770" s="383">
        <f>_xlfn.CONCAT("NACE ", A770)</f>
        <v/>
      </c>
      <c r="K770" t="inlineStr">
        <is>
          <t xml:space="preserve">        190905 Non-Hazardous Waste - Saturated or spent ion exchange resins</t>
        </is>
      </c>
    </row>
    <row r="771">
      <c r="A771" s="379" t="inlineStr">
        <is>
          <t>L - 66 Activities auxiliary to financial services and insurance activities</t>
        </is>
      </c>
      <c r="B771" t="inlineStr">
        <is>
          <t>NACE_L66</t>
        </is>
      </c>
      <c r="C771" s="383" t="n"/>
      <c r="D771" s="379">
        <f>_xlfn.CONCAT("NACE ", A771)</f>
        <v/>
      </c>
      <c r="K771" t="inlineStr">
        <is>
          <t xml:space="preserve">        190906 Non-Hazardous Waste - Solutions and sludges from regeneration of ion exchangers</t>
        </is>
      </c>
    </row>
    <row r="772">
      <c r="A772" s="382" t="inlineStr">
        <is>
          <t>L - 66.1 Activities auxiliary to financial services, except insurance and pension funding</t>
        </is>
      </c>
      <c r="B772" t="inlineStr">
        <is>
          <t>NACE_L661</t>
        </is>
      </c>
      <c r="C772" s="383" t="n"/>
      <c r="D772" s="382">
        <f>_xlfn.CONCAT("NACE ", A772)</f>
        <v/>
      </c>
      <c r="K772" t="inlineStr">
        <is>
          <t xml:space="preserve">        190999 Non-Hazardous Waste - Wastes not otherwise specified</t>
        </is>
      </c>
    </row>
    <row r="773">
      <c r="A773" s="383" t="inlineStr">
        <is>
          <t>L - 66.11 Administration of financial markets</t>
        </is>
      </c>
      <c r="B773" t="inlineStr">
        <is>
          <t>NACE_L6611</t>
        </is>
      </c>
      <c r="C773" s="383" t="n"/>
      <c r="D773" s="383">
        <f>_xlfn.CONCAT("NACE ", A773)</f>
        <v/>
      </c>
      <c r="K773" t="inlineStr">
        <is>
          <t xml:space="preserve">    1910 Wastes from shredding of metal-containing waste</t>
        </is>
      </c>
    </row>
    <row r="774">
      <c r="A774" s="383" t="inlineStr">
        <is>
          <t>L - 66.12 Security and commodity contracts brokerage</t>
        </is>
      </c>
      <c r="B774" t="inlineStr">
        <is>
          <t>NACE_L6612</t>
        </is>
      </c>
      <c r="C774" s="383" t="n"/>
      <c r="D774" s="383">
        <f>_xlfn.CONCAT("NACE ", A774)</f>
        <v/>
      </c>
      <c r="K774" t="inlineStr">
        <is>
          <t xml:space="preserve">        191001 Non-Hazardous Waste - Iron and steel waste</t>
        </is>
      </c>
    </row>
    <row r="775">
      <c r="A775" s="383" t="inlineStr">
        <is>
          <t>L - 66.19 Other activities auxiliary to financial services, except insurance and pension funding</t>
        </is>
      </c>
      <c r="B775" t="inlineStr">
        <is>
          <t>NACE_L6619</t>
        </is>
      </c>
      <c r="C775" s="383" t="n"/>
      <c r="D775" s="383">
        <f>_xlfn.CONCAT("NACE ", A775)</f>
        <v/>
      </c>
      <c r="K775" t="inlineStr">
        <is>
          <t xml:space="preserve">        191002 Non-Hazardous Waste - Non-ferrous waste</t>
        </is>
      </c>
    </row>
    <row r="776">
      <c r="A776" s="382" t="inlineStr">
        <is>
          <t>L - 66.2 Activities auxiliary to insurance and pension funding</t>
        </is>
      </c>
      <c r="B776" t="inlineStr">
        <is>
          <t>NACE_L662</t>
        </is>
      </c>
      <c r="C776" s="383" t="n"/>
      <c r="D776" s="382">
        <f>_xlfn.CONCAT("NACE ", A776)</f>
        <v/>
      </c>
      <c r="K776" t="inlineStr">
        <is>
          <t xml:space="preserve">        191003 Hazardous Waste - Fluff — light fraction containing dangerous substances</t>
        </is>
      </c>
    </row>
    <row r="777">
      <c r="A777" s="383" t="inlineStr">
        <is>
          <t>L - 66.21 Risk and damage evaluation</t>
        </is>
      </c>
      <c r="B777" t="inlineStr">
        <is>
          <t>NACE_L6621</t>
        </is>
      </c>
      <c r="C777" s="383" t="n"/>
      <c r="D777" s="383">
        <f>_xlfn.CONCAT("NACE ", A777)</f>
        <v/>
      </c>
      <c r="K777" t="inlineStr">
        <is>
          <t xml:space="preserve">        191004 Non-Hazardous Waste - Other fluffs — light fractions</t>
        </is>
      </c>
    </row>
    <row r="778">
      <c r="A778" s="383" t="inlineStr">
        <is>
          <t>L - 66.22 Activities of insurance agents and brokers</t>
        </is>
      </c>
      <c r="B778" t="inlineStr">
        <is>
          <t>NACE_L6622</t>
        </is>
      </c>
      <c r="C778" s="383" t="n"/>
      <c r="D778" s="383">
        <f>_xlfn.CONCAT("NACE ", A778)</f>
        <v/>
      </c>
      <c r="K778" t="inlineStr">
        <is>
          <t xml:space="preserve">        191005 Hazardous Waste - Dust and other fractions containing dangerous substances</t>
        </is>
      </c>
    </row>
    <row r="779">
      <c r="A779" s="383" t="inlineStr">
        <is>
          <t>L - 66.29 Activities auxiliary to insurance and pension funding n.e.c.</t>
        </is>
      </c>
      <c r="B779" t="inlineStr">
        <is>
          <t>NACE_L6629</t>
        </is>
      </c>
      <c r="C779" s="383" t="n"/>
      <c r="D779" s="383">
        <f>_xlfn.CONCAT("NACE ", A779)</f>
        <v/>
      </c>
      <c r="K779" t="inlineStr">
        <is>
          <t xml:space="preserve">        191006 Non-Hazardous Waste - Other dusts and other fractions</t>
        </is>
      </c>
    </row>
    <row r="780">
      <c r="A780" s="382" t="inlineStr">
        <is>
          <t>L - 66.3 Fund management activities</t>
        </is>
      </c>
      <c r="B780" t="inlineStr">
        <is>
          <t>NACE_L663</t>
        </is>
      </c>
      <c r="C780" s="383" t="n"/>
      <c r="D780" s="382">
        <f>_xlfn.CONCAT("NACE ", A780)</f>
        <v/>
      </c>
      <c r="K780" t="inlineStr">
        <is>
          <t>20 MUNICIPAL WASTES AND SIMILAR COMMERCIAL, INDUSTRIAL AND INSTITUTIONAL WASTES INCLUDING SEPARATELY COLLECTED FRACTIONS</t>
        </is>
      </c>
    </row>
    <row r="781">
      <c r="A781" s="383" t="inlineStr">
        <is>
          <t>L - 66.30 Fund management activities</t>
        </is>
      </c>
      <c r="B781" t="inlineStr">
        <is>
          <t>NACE_L6630</t>
        </is>
      </c>
      <c r="C781" s="383" t="n"/>
      <c r="D781" s="383">
        <f>_xlfn.CONCAT("NACE ", A781)</f>
        <v/>
      </c>
      <c r="K781" t="inlineStr">
        <is>
          <t xml:space="preserve">    2001 Separately collected fractions</t>
        </is>
      </c>
    </row>
    <row r="782">
      <c r="A782" s="380" t="inlineStr">
        <is>
          <t>M - REAL ESTATE ACTIVITIES</t>
        </is>
      </c>
      <c r="B782" t="inlineStr">
        <is>
          <t>NACE_M</t>
        </is>
      </c>
      <c r="C782" s="383" t="n"/>
      <c r="D782" s="380">
        <f>_xlfn.CONCAT("NACE ", A782)</f>
        <v/>
      </c>
      <c r="K782" t="inlineStr">
        <is>
          <t xml:space="preserve">        200101 Non-Hazardous Waste - Paper and cardboard</t>
        </is>
      </c>
    </row>
    <row r="783">
      <c r="A783" s="379" t="inlineStr">
        <is>
          <t>M - 68 Real estate activities</t>
        </is>
      </c>
      <c r="B783" t="inlineStr">
        <is>
          <t>NACE_M68</t>
        </is>
      </c>
      <c r="C783" s="383" t="n"/>
      <c r="D783" s="379">
        <f>_xlfn.CONCAT("NACE ", A783)</f>
        <v/>
      </c>
      <c r="K783" t="inlineStr">
        <is>
          <t xml:space="preserve">        200102 Non-Hazardous Waste - Glass</t>
        </is>
      </c>
    </row>
    <row r="784">
      <c r="A784" s="382" t="inlineStr">
        <is>
          <t>M - 68.1 Real estate activities with own property and development of building projects</t>
        </is>
      </c>
      <c r="B784" t="inlineStr">
        <is>
          <t>NACE_M681</t>
        </is>
      </c>
      <c r="C784" s="383" t="n"/>
      <c r="D784" s="382">
        <f>_xlfn.CONCAT("NACE ", A784)</f>
        <v/>
      </c>
      <c r="K784" t="inlineStr">
        <is>
          <t xml:space="preserve">        200103 Non-Hazardous Waste - Small plastics</t>
        </is>
      </c>
    </row>
    <row r="785">
      <c r="A785" s="383" t="inlineStr">
        <is>
          <t>M - 68.11 Buying and selling of own real estate</t>
        </is>
      </c>
      <c r="B785" t="inlineStr">
        <is>
          <t>NACE_M6811</t>
        </is>
      </c>
      <c r="C785" s="383" t="n"/>
      <c r="D785" s="383">
        <f>_xlfn.CONCAT("NACE ", A785)</f>
        <v/>
      </c>
      <c r="K785" t="inlineStr">
        <is>
          <t xml:space="preserve">        200104 Non-Hazardous Waste - Other plastics</t>
        </is>
      </c>
    </row>
    <row r="786">
      <c r="A786" s="383" t="inlineStr">
        <is>
          <t>M - 68.12 Development of building projects</t>
        </is>
      </c>
      <c r="B786" t="inlineStr">
        <is>
          <t>NACE_M6812</t>
        </is>
      </c>
      <c r="C786" s="383" t="n"/>
      <c r="D786" s="383">
        <f>_xlfn.CONCAT("NACE ", A786)</f>
        <v/>
      </c>
      <c r="K786" t="inlineStr">
        <is>
          <t xml:space="preserve">        200105 Non-Hazardous Waste - Small metals (cans, etc.)</t>
        </is>
      </c>
    </row>
    <row r="787">
      <c r="A787" s="382" t="inlineStr">
        <is>
          <t>M - 68.2 Rental and operating of own or leased real estate</t>
        </is>
      </c>
      <c r="B787" t="inlineStr">
        <is>
          <t>NACE_M682</t>
        </is>
      </c>
      <c r="C787" s="383" t="n"/>
      <c r="D787" s="382">
        <f>_xlfn.CONCAT("NACE ", A787)</f>
        <v/>
      </c>
      <c r="K787" t="inlineStr">
        <is>
          <t xml:space="preserve">        200106 Non-Hazardous Waste - Other metals</t>
        </is>
      </c>
    </row>
    <row r="788">
      <c r="A788" s="383" t="inlineStr">
        <is>
          <t>M - 68.20 Rental and operating of own or leased real estate</t>
        </is>
      </c>
      <c r="B788" t="inlineStr">
        <is>
          <t>NACE_M6820</t>
        </is>
      </c>
      <c r="C788" s="383" t="n"/>
      <c r="D788" s="383">
        <f>_xlfn.CONCAT("NACE ", A788)</f>
        <v/>
      </c>
      <c r="K788" t="inlineStr">
        <is>
          <t xml:space="preserve">        200107 Non-Hazardous Waste - Wood</t>
        </is>
      </c>
    </row>
    <row r="789">
      <c r="A789" s="382" t="inlineStr">
        <is>
          <t>M - 68.3 Real estate activities on a fee or contract basis</t>
        </is>
      </c>
      <c r="B789" t="inlineStr">
        <is>
          <t>NACE_M683</t>
        </is>
      </c>
      <c r="C789" s="383" t="n"/>
      <c r="D789" s="382">
        <f>_xlfn.CONCAT("NACE ", A789)</f>
        <v/>
      </c>
      <c r="K789" t="inlineStr">
        <is>
          <t xml:space="preserve">        200108 Non-Hazardous Waste - Organic kitchen waste</t>
        </is>
      </c>
    </row>
    <row r="790">
      <c r="A790" s="383" t="inlineStr">
        <is>
          <t>M - 68.31 Intermediation service activities for real estate activities</t>
        </is>
      </c>
      <c r="B790" t="inlineStr">
        <is>
          <t>NACE_M6831</t>
        </is>
      </c>
      <c r="C790" s="383" t="n"/>
      <c r="D790" s="383">
        <f>_xlfn.CONCAT("NACE ", A790)</f>
        <v/>
      </c>
      <c r="K790" t="inlineStr">
        <is>
          <t xml:space="preserve">        200110 Non-Hazardous Waste - Clothes</t>
        </is>
      </c>
    </row>
    <row r="791">
      <c r="A791" s="383" t="inlineStr">
        <is>
          <t>M - 68.32 Other real estate activities on a fee or contract basis</t>
        </is>
      </c>
      <c r="B791" t="inlineStr">
        <is>
          <t>NACE_M6832</t>
        </is>
      </c>
      <c r="C791" s="383" t="n"/>
      <c r="D791" s="383">
        <f>_xlfn.CONCAT("NACE ", A791)</f>
        <v/>
      </c>
      <c r="K791" t="inlineStr">
        <is>
          <t xml:space="preserve">        200111 Non-Hazardous Waste - Textiles</t>
        </is>
      </c>
    </row>
    <row r="792">
      <c r="A792" s="380" t="inlineStr">
        <is>
          <t>N - PROFESSIONAL, SCIENTIFIC AND TECHNICAL ACTIVITIES</t>
        </is>
      </c>
      <c r="B792" t="inlineStr">
        <is>
          <t>NACE_N</t>
        </is>
      </c>
      <c r="C792" s="383" t="n"/>
      <c r="D792" s="380">
        <f>_xlfn.CONCAT("NACE ", A792)</f>
        <v/>
      </c>
      <c r="K792" t="inlineStr">
        <is>
          <t xml:space="preserve">        200113 Hazardous Waste - Solvents</t>
        </is>
      </c>
    </row>
    <row r="793">
      <c r="A793" s="379" t="inlineStr">
        <is>
          <t>N - 69 Legal and accounting activities</t>
        </is>
      </c>
      <c r="B793" t="inlineStr">
        <is>
          <t>NACE_N69</t>
        </is>
      </c>
      <c r="C793" s="383" t="n"/>
      <c r="D793" s="379">
        <f>_xlfn.CONCAT("NACE ", A793)</f>
        <v/>
      </c>
      <c r="K793" t="inlineStr">
        <is>
          <t xml:space="preserve">        200114 Hazardous Waste - Acids</t>
        </is>
      </c>
    </row>
    <row r="794">
      <c r="A794" s="382" t="inlineStr">
        <is>
          <t>N - 69.1 Legal activities</t>
        </is>
      </c>
      <c r="B794" t="inlineStr">
        <is>
          <t>NACE_N691</t>
        </is>
      </c>
      <c r="C794" s="383" t="n"/>
      <c r="D794" s="382">
        <f>_xlfn.CONCAT("NACE ", A794)</f>
        <v/>
      </c>
      <c r="K794" t="inlineStr">
        <is>
          <t xml:space="preserve">        200115 Hazardous Waste - Alkalines</t>
        </is>
      </c>
    </row>
    <row r="795">
      <c r="A795" s="383" t="inlineStr">
        <is>
          <t>N - 69.10 Legal activities</t>
        </is>
      </c>
      <c r="B795" t="inlineStr">
        <is>
          <t>NACE_N6910</t>
        </is>
      </c>
      <c r="C795" s="383" t="n"/>
      <c r="D795" s="383">
        <f>_xlfn.CONCAT("NACE ", A795)</f>
        <v/>
      </c>
      <c r="K795" t="inlineStr">
        <is>
          <t xml:space="preserve">        200117 Hazardous Waste - Photochemicals</t>
        </is>
      </c>
    </row>
    <row r="796">
      <c r="A796" s="382" t="inlineStr">
        <is>
          <t>N - 69.2 Accounting, bookkeeping and auditing activities; tax consultancy</t>
        </is>
      </c>
      <c r="B796" t="inlineStr">
        <is>
          <t>NACE_N692</t>
        </is>
      </c>
      <c r="C796" s="383" t="n"/>
      <c r="D796" s="382">
        <f>_xlfn.CONCAT("NACE ", A796)</f>
        <v/>
      </c>
      <c r="K796" t="inlineStr">
        <is>
          <t xml:space="preserve">        200119 Hazardous Waste - Pesticides</t>
        </is>
      </c>
    </row>
    <row r="797">
      <c r="A797" s="383" t="inlineStr">
        <is>
          <t>N - 69.20 Accounting, bookkeeping and auditing activities; tax consultancy</t>
        </is>
      </c>
      <c r="B797" t="inlineStr">
        <is>
          <t>NACE_N6920</t>
        </is>
      </c>
      <c r="C797" s="383" t="n"/>
      <c r="D797" s="383">
        <f>_xlfn.CONCAT("NACE ", A797)</f>
        <v/>
      </c>
      <c r="K797" t="inlineStr">
        <is>
          <t xml:space="preserve">        200121 Hazardous Waste - Fluorescent tubes and other mercury-containing waste</t>
        </is>
      </c>
    </row>
    <row r="798">
      <c r="A798" s="379" t="inlineStr">
        <is>
          <t>N - 70 Activities of head offices and management consultancy</t>
        </is>
      </c>
      <c r="B798" t="inlineStr">
        <is>
          <t>NACE_N70</t>
        </is>
      </c>
      <c r="C798" s="383" t="n"/>
      <c r="D798" s="379">
        <f>_xlfn.CONCAT("NACE ", A798)</f>
        <v/>
      </c>
      <c r="K798" t="inlineStr">
        <is>
          <t xml:space="preserve">        200122 Non-Hazardous Waste - Aerosols</t>
        </is>
      </c>
    </row>
    <row r="799">
      <c r="A799" s="382" t="inlineStr">
        <is>
          <t>N - 70.1 Activities of head offices</t>
        </is>
      </c>
      <c r="B799" t="inlineStr">
        <is>
          <t>NACE_N701</t>
        </is>
      </c>
      <c r="C799" s="383" t="n"/>
      <c r="D799" s="382">
        <f>_xlfn.CONCAT("NACE ", A799)</f>
        <v/>
      </c>
      <c r="K799" t="inlineStr">
        <is>
          <t xml:space="preserve">        200123 Hazardous Waste - Discarded equipment containing chlorofluorocarbons</t>
        </is>
      </c>
    </row>
    <row r="800">
      <c r="A800" s="383" t="inlineStr">
        <is>
          <t>N - 70.10 Activities of head offices</t>
        </is>
      </c>
      <c r="B800" t="inlineStr">
        <is>
          <t>NACE_N7010</t>
        </is>
      </c>
      <c r="C800" s="383" t="n"/>
      <c r="D800" s="383">
        <f>_xlfn.CONCAT("NACE ", A800)</f>
        <v/>
      </c>
      <c r="K800" t="inlineStr">
        <is>
          <t xml:space="preserve">        200125 Non-Hazardous Waste - Edible oil and fat</t>
        </is>
      </c>
    </row>
    <row r="801">
      <c r="A801" s="382" t="inlineStr">
        <is>
          <t>N - 70.2 Business and other management consultancy activities</t>
        </is>
      </c>
      <c r="B801" t="inlineStr">
        <is>
          <t>NACE_N702</t>
        </is>
      </c>
      <c r="C801" s="383" t="n"/>
      <c r="D801" s="382">
        <f>_xlfn.CONCAT("NACE ", A801)</f>
        <v/>
      </c>
      <c r="K801" t="inlineStr">
        <is>
          <t xml:space="preserve">        200126 Hazardous Waste - Other oils and fats</t>
        </is>
      </c>
    </row>
    <row r="802">
      <c r="A802" s="383" t="inlineStr">
        <is>
          <t>N - 70.20 Business and other management consultancy activities</t>
        </is>
      </c>
      <c r="B802" t="inlineStr">
        <is>
          <t>NACE_N7020</t>
        </is>
      </c>
      <c r="C802" s="383" t="n"/>
      <c r="D802" s="383">
        <f>_xlfn.CONCAT("NACE ", A802)</f>
        <v/>
      </c>
      <c r="K802" t="inlineStr">
        <is>
          <t xml:space="preserve">        200127 Hazardous Waste - Paint, inks, adhesives and resins containing dangerous substances</t>
        </is>
      </c>
    </row>
    <row r="803">
      <c r="A803" s="379" t="inlineStr">
        <is>
          <t>N - 71 Architectural and engineering activities; technical testing and analysis</t>
        </is>
      </c>
      <c r="B803" t="inlineStr">
        <is>
          <t>NACE_N71</t>
        </is>
      </c>
      <c r="C803" s="383" t="n"/>
      <c r="D803" s="379">
        <f>_xlfn.CONCAT("NACE ", A803)</f>
        <v/>
      </c>
      <c r="K803" t="inlineStr">
        <is>
          <t xml:space="preserve">        200128 Non-Hazardous Waste - Other paints, inks, adhesives and resins</t>
        </is>
      </c>
    </row>
    <row r="804">
      <c r="A804" s="382" t="inlineStr">
        <is>
          <t>N - 71.1 Architectural and engineering activities and related technical consultancy</t>
        </is>
      </c>
      <c r="B804" t="inlineStr">
        <is>
          <t>NACE_N711</t>
        </is>
      </c>
      <c r="C804" s="383" t="n"/>
      <c r="D804" s="382">
        <f>_xlfn.CONCAT("NACE ", A804)</f>
        <v/>
      </c>
      <c r="K804" t="inlineStr">
        <is>
          <t xml:space="preserve">        200129 Hazardous Waste - Detergents containing dangerous substances</t>
        </is>
      </c>
    </row>
    <row r="805">
      <c r="A805" s="383" t="inlineStr">
        <is>
          <t>N - 71.11 Architectural activities</t>
        </is>
      </c>
      <c r="B805" t="inlineStr">
        <is>
          <t>NACE_N7111</t>
        </is>
      </c>
      <c r="C805" s="383" t="n"/>
      <c r="D805" s="383">
        <f>_xlfn.CONCAT("NACE ", A805)</f>
        <v/>
      </c>
      <c r="K805" t="inlineStr">
        <is>
          <t xml:space="preserve">        200130 Non-Hazardous Waste - Other detergents</t>
        </is>
      </c>
    </row>
    <row r="806">
      <c r="A806" s="383" t="inlineStr">
        <is>
          <t>N - 71.12 Engineering activities and related technical consultancy</t>
        </is>
      </c>
      <c r="B806" t="inlineStr">
        <is>
          <t>NACE_N7112</t>
        </is>
      </c>
      <c r="C806" s="383" t="n"/>
      <c r="D806" s="383">
        <f>_xlfn.CONCAT("NACE ", A806)</f>
        <v/>
      </c>
      <c r="K806" t="inlineStr">
        <is>
          <t xml:space="preserve">        200131 Hazardous Waste - Cytotoxic and cytostatic medicines</t>
        </is>
      </c>
    </row>
    <row r="807">
      <c r="A807" s="382" t="inlineStr">
        <is>
          <t>N - 71.2 Technical testing and analysis</t>
        </is>
      </c>
      <c r="B807" t="inlineStr">
        <is>
          <t>NACE_N712</t>
        </is>
      </c>
      <c r="C807" s="383" t="n"/>
      <c r="D807" s="382">
        <f>_xlfn.CONCAT("NACE ", A807)</f>
        <v/>
      </c>
      <c r="K807" t="inlineStr">
        <is>
          <t xml:space="preserve">        200132 Non-Hazardous Waste - Other medicines</t>
        </is>
      </c>
    </row>
    <row r="808">
      <c r="A808" s="383" t="inlineStr">
        <is>
          <t>N - 71.20 Technical testing and analysis</t>
        </is>
      </c>
      <c r="B808" t="inlineStr">
        <is>
          <t>NACE_N7120</t>
        </is>
      </c>
      <c r="C808" s="383" t="n"/>
      <c r="D808" s="383">
        <f>_xlfn.CONCAT("NACE ", A808)</f>
        <v/>
      </c>
      <c r="K808" t="inlineStr">
        <is>
          <t xml:space="preserve">        200133 Hazardous Waste - Mixed batteries and accumulators containing batteries or accumulators included in lead batteries, Ni-Cd batteries or mercury-containing batteries</t>
        </is>
      </c>
    </row>
    <row r="809">
      <c r="A809" s="379" t="inlineStr">
        <is>
          <t>N - 72 Scientific research and development</t>
        </is>
      </c>
      <c r="B809" t="inlineStr">
        <is>
          <t>NACE_N72</t>
        </is>
      </c>
      <c r="C809" s="383" t="n"/>
      <c r="D809" s="379">
        <f>_xlfn.CONCAT("NACE ", A809)</f>
        <v/>
      </c>
      <c r="K809" t="inlineStr">
        <is>
          <t xml:space="preserve">        200134 Non-Hazardous Waste - Batteries and accumulators other than mixed batteries and accumulators containing batteries or accumulators included in lead batteries, Ni-Cd batteries or mercury-containing batteries</t>
        </is>
      </c>
    </row>
    <row r="810">
      <c r="A810" s="382" t="inlineStr">
        <is>
          <t>N - 72.1 Research and experimental development on natural sciences and engineering</t>
        </is>
      </c>
      <c r="B810" t="inlineStr">
        <is>
          <t>NACE_N721</t>
        </is>
      </c>
      <c r="C810" s="383" t="n"/>
      <c r="D810" s="382">
        <f>_xlfn.CONCAT("NACE ", A810)</f>
        <v/>
      </c>
      <c r="K810" t="inlineStr">
        <is>
          <t xml:space="preserve">        200135 Hazardous Waste - Discarded equipment other than fluorescent tubes and other mercury-containing waste and discarded equipment containing chlorofluorocarbons containing hazardous components</t>
        </is>
      </c>
    </row>
    <row r="811">
      <c r="A811" s="383" t="inlineStr">
        <is>
          <t>N - 72.10 Research and experimental development on natural sciences and engineering</t>
        </is>
      </c>
      <c r="B811" t="inlineStr">
        <is>
          <t>NACE_N7210</t>
        </is>
      </c>
      <c r="C811" s="383" t="n"/>
      <c r="D811" s="383">
        <f>_xlfn.CONCAT("NACE ", A811)</f>
        <v/>
      </c>
      <c r="K811" t="inlineStr">
        <is>
          <t xml:space="preserve">        200136 Non-Hazardous Waste - Discarded equipment other than fluorescent tubes and other mercury-containing waste and discarded equipment containing chlorofluorocarbons</t>
        </is>
      </c>
    </row>
    <row r="812">
      <c r="A812" s="382" t="inlineStr">
        <is>
          <t>N - 72.2 Research and experimental development on social sciences and humanities</t>
        </is>
      </c>
      <c r="B812" t="inlineStr">
        <is>
          <t>NACE_N722</t>
        </is>
      </c>
      <c r="C812" s="383" t="n"/>
      <c r="D812" s="382">
        <f>_xlfn.CONCAT("NACE ", A812)</f>
        <v/>
      </c>
      <c r="K812" t="inlineStr">
        <is>
          <t xml:space="preserve">    2002 Garden and park wastes (including cemetery waste)</t>
        </is>
      </c>
    </row>
    <row r="813">
      <c r="A813" s="383" t="inlineStr">
        <is>
          <t>N - 72.20 Research and experimental development on social sciences and humanities</t>
        </is>
      </c>
      <c r="B813" t="inlineStr">
        <is>
          <t>NACE_N7220</t>
        </is>
      </c>
      <c r="C813" s="383" t="n"/>
      <c r="D813" s="383">
        <f>_xlfn.CONCAT("NACE ", A813)</f>
        <v/>
      </c>
      <c r="K813" t="inlineStr">
        <is>
          <t xml:space="preserve">        200201 Non-Hazardous Waste - Compostable waste</t>
        </is>
      </c>
    </row>
    <row r="814">
      <c r="A814" s="379" t="inlineStr">
        <is>
          <t>N - 73 Activities of advertising, market research and public relations</t>
        </is>
      </c>
      <c r="B814" t="inlineStr">
        <is>
          <t>NACE_N73</t>
        </is>
      </c>
      <c r="C814" s="383" t="n"/>
      <c r="D814" s="379">
        <f>_xlfn.CONCAT("NACE ", A814)</f>
        <v/>
      </c>
      <c r="K814" t="inlineStr">
        <is>
          <t xml:space="preserve">        200202 Non-Hazardous Waste - Soil and stones</t>
        </is>
      </c>
    </row>
    <row r="815">
      <c r="A815" s="382" t="inlineStr">
        <is>
          <t>N - 73.1 Advertising</t>
        </is>
      </c>
      <c r="B815" t="inlineStr">
        <is>
          <t>NACE_N731</t>
        </is>
      </c>
      <c r="C815" s="383" t="n"/>
      <c r="D815" s="382">
        <f>_xlfn.CONCAT("NACE ", A815)</f>
        <v/>
      </c>
      <c r="K815" t="inlineStr">
        <is>
          <t xml:space="preserve">        200203 Non-Hazardous Waste - Other non-compostable wastes</t>
        </is>
      </c>
    </row>
    <row r="816">
      <c r="A816" s="383" t="inlineStr">
        <is>
          <t>N - 73.11 Activities of advertising agencies</t>
        </is>
      </c>
      <c r="B816" t="inlineStr">
        <is>
          <t>NACE_N7311</t>
        </is>
      </c>
      <c r="C816" s="383" t="n"/>
      <c r="D816" s="383">
        <f>_xlfn.CONCAT("NACE ", A816)</f>
        <v/>
      </c>
      <c r="K816" t="inlineStr">
        <is>
          <t xml:space="preserve">    2003 Other municipal wastes</t>
        </is>
      </c>
    </row>
    <row r="817">
      <c r="A817" s="383" t="inlineStr">
        <is>
          <t>N - 73.12 Media representation</t>
        </is>
      </c>
      <c r="B817" t="inlineStr">
        <is>
          <t>NACE_N7312</t>
        </is>
      </c>
      <c r="C817" s="383" t="n"/>
      <c r="D817" s="383">
        <f>_xlfn.CONCAT("NACE ", A817)</f>
        <v/>
      </c>
      <c r="K817" t="inlineStr">
        <is>
          <t xml:space="preserve">        200301 Non-Hazardous Waste - Mixed municipal waste</t>
        </is>
      </c>
    </row>
    <row r="818">
      <c r="A818" s="382" t="inlineStr">
        <is>
          <t>N - 73.2 Market research and public opinion polling</t>
        </is>
      </c>
      <c r="B818" t="inlineStr">
        <is>
          <t>NACE_N732</t>
        </is>
      </c>
      <c r="C818" s="383" t="n"/>
      <c r="D818" s="382">
        <f>_xlfn.CONCAT("NACE ", A818)</f>
        <v/>
      </c>
      <c r="K818" t="inlineStr">
        <is>
          <t xml:space="preserve">        200302 Non-Hazardous Waste - Waste from markets</t>
        </is>
      </c>
    </row>
    <row r="819">
      <c r="A819" s="383" t="inlineStr">
        <is>
          <t>N - 73.20 Market research and public opinion polling</t>
        </is>
      </c>
      <c r="B819" t="inlineStr">
        <is>
          <t>NACE_N7320</t>
        </is>
      </c>
      <c r="C819" s="383" t="n"/>
      <c r="D819" s="383">
        <f>_xlfn.CONCAT("NACE ", A819)</f>
        <v/>
      </c>
      <c r="K819" t="inlineStr">
        <is>
          <t xml:space="preserve">        200303 Non-Hazardous Waste - Street cleaning residues</t>
        </is>
      </c>
    </row>
    <row r="820">
      <c r="A820" s="382" t="inlineStr">
        <is>
          <t>N - 73.3 Public relations and communication activities</t>
        </is>
      </c>
      <c r="B820" t="inlineStr">
        <is>
          <t>NACE_N733</t>
        </is>
      </c>
      <c r="C820" s="383" t="n"/>
      <c r="D820" s="382">
        <f>_xlfn.CONCAT("NACE ", A820)</f>
        <v/>
      </c>
      <c r="K820" t="inlineStr">
        <is>
          <t xml:space="preserve">        200304 Non-Hazardous Waste - Septic tank sludge</t>
        </is>
      </c>
    </row>
    <row r="821">
      <c r="A821" s="383" t="inlineStr">
        <is>
          <t>N - 73.30 Public relations and communication activities</t>
        </is>
      </c>
      <c r="B821" t="inlineStr">
        <is>
          <t>NACE_N7330</t>
        </is>
      </c>
      <c r="C821" s="383" t="n"/>
      <c r="D821" s="383">
        <f>_xlfn.CONCAT("NACE ", A821)</f>
        <v/>
      </c>
    </row>
    <row r="822">
      <c r="A822" s="379" t="inlineStr">
        <is>
          <t>N - 74 Other professional, scientific and technical activities</t>
        </is>
      </c>
      <c r="B822" t="inlineStr">
        <is>
          <t>NACE_N74</t>
        </is>
      </c>
      <c r="C822" s="383" t="n"/>
      <c r="D822" s="379">
        <f>_xlfn.CONCAT("NACE ", A822)</f>
        <v/>
      </c>
    </row>
    <row r="823">
      <c r="A823" s="382" t="inlineStr">
        <is>
          <t>N - 74.1 Specialised design activities</t>
        </is>
      </c>
      <c r="B823" t="inlineStr">
        <is>
          <t>NACE_N741</t>
        </is>
      </c>
      <c r="C823" s="383" t="n"/>
      <c r="D823" s="382">
        <f>_xlfn.CONCAT("NACE ", A823)</f>
        <v/>
      </c>
    </row>
    <row r="824">
      <c r="A824" s="383" t="inlineStr">
        <is>
          <t>N - 74.11 Industrial product and fashion design activities</t>
        </is>
      </c>
      <c r="B824" t="inlineStr">
        <is>
          <t>NACE_N7411</t>
        </is>
      </c>
      <c r="C824" s="383" t="n"/>
      <c r="D824" s="383">
        <f>_xlfn.CONCAT("NACE ", A824)</f>
        <v/>
      </c>
    </row>
    <row r="825">
      <c r="A825" s="383" t="inlineStr">
        <is>
          <t>N - 74.12 Graphic design and visual communication activities</t>
        </is>
      </c>
      <c r="B825" t="inlineStr">
        <is>
          <t>NACE_N7412</t>
        </is>
      </c>
      <c r="C825" s="383" t="n"/>
      <c r="D825" s="383">
        <f>_xlfn.CONCAT("NACE ", A825)</f>
        <v/>
      </c>
    </row>
    <row r="826">
      <c r="A826" s="383" t="inlineStr">
        <is>
          <t>N - 74.13 Interior design activities</t>
        </is>
      </c>
      <c r="B826" t="inlineStr">
        <is>
          <t>NACE_N7413</t>
        </is>
      </c>
      <c r="C826" s="383" t="n"/>
      <c r="D826" s="383">
        <f>_xlfn.CONCAT("NACE ", A826)</f>
        <v/>
      </c>
    </row>
    <row r="827">
      <c r="A827" s="383" t="inlineStr">
        <is>
          <t>N - 74.14 Other specialised design activities</t>
        </is>
      </c>
      <c r="B827" t="inlineStr">
        <is>
          <t>NACE_N7414</t>
        </is>
      </c>
      <c r="C827" s="383" t="n"/>
      <c r="D827" s="383">
        <f>_xlfn.CONCAT("NACE ", A827)</f>
        <v/>
      </c>
    </row>
    <row r="828">
      <c r="A828" s="382" t="inlineStr">
        <is>
          <t>N - 74.2 Photographic activities</t>
        </is>
      </c>
      <c r="B828" t="inlineStr">
        <is>
          <t>NACE_N742</t>
        </is>
      </c>
      <c r="C828" s="383" t="n"/>
      <c r="D828" s="382">
        <f>_xlfn.CONCAT("NACE ", A828)</f>
        <v/>
      </c>
    </row>
    <row r="829">
      <c r="A829" s="383" t="inlineStr">
        <is>
          <t>N - 74.20 Photographic activities</t>
        </is>
      </c>
      <c r="B829" t="inlineStr">
        <is>
          <t>NACE_N7420</t>
        </is>
      </c>
      <c r="C829" s="383" t="n"/>
      <c r="D829" s="383">
        <f>_xlfn.CONCAT("NACE ", A829)</f>
        <v/>
      </c>
    </row>
    <row r="830">
      <c r="A830" s="382" t="inlineStr">
        <is>
          <t>N - 74.3 Translation and interpretation activities</t>
        </is>
      </c>
      <c r="B830" t="inlineStr">
        <is>
          <t>NACE_N743</t>
        </is>
      </c>
      <c r="C830" s="383" t="n"/>
      <c r="D830" s="382">
        <f>_xlfn.CONCAT("NACE ", A830)</f>
        <v/>
      </c>
    </row>
    <row r="831">
      <c r="A831" s="383" t="inlineStr">
        <is>
          <t>N - 74.30 Translation and interpretation activities</t>
        </is>
      </c>
      <c r="B831" t="inlineStr">
        <is>
          <t>NACE_N7430</t>
        </is>
      </c>
      <c r="C831" s="383" t="n"/>
      <c r="D831" s="383">
        <f>_xlfn.CONCAT("NACE ", A831)</f>
        <v/>
      </c>
    </row>
    <row r="832">
      <c r="A832" s="382" t="inlineStr">
        <is>
          <t>N - 74.9 Other professional, scientific and technical activities n.e.c.</t>
        </is>
      </c>
      <c r="B832" t="inlineStr">
        <is>
          <t>NACE_N749</t>
        </is>
      </c>
      <c r="C832" s="383" t="n"/>
      <c r="D832" s="382">
        <f>_xlfn.CONCAT("NACE ", A832)</f>
        <v/>
      </c>
    </row>
    <row r="833">
      <c r="A833" s="383" t="inlineStr">
        <is>
          <t>N - 74.91 Patent brokering and marketing service activities</t>
        </is>
      </c>
      <c r="B833" t="inlineStr">
        <is>
          <t>NACE_N7491</t>
        </is>
      </c>
      <c r="C833" s="383" t="n"/>
      <c r="D833" s="383">
        <f>_xlfn.CONCAT("NACE ", A833)</f>
        <v/>
      </c>
    </row>
    <row r="834">
      <c r="A834" s="383" t="inlineStr">
        <is>
          <t>N - 74.99 All other professional, scientific and technical activities n.e.c.</t>
        </is>
      </c>
      <c r="B834" t="inlineStr">
        <is>
          <t>NACE_N7499</t>
        </is>
      </c>
      <c r="C834" s="383" t="n"/>
      <c r="D834" s="383">
        <f>_xlfn.CONCAT("NACE ", A834)</f>
        <v/>
      </c>
    </row>
    <row r="835">
      <c r="A835" s="379" t="inlineStr">
        <is>
          <t>N - 75 Veterinary activities</t>
        </is>
      </c>
      <c r="B835" t="inlineStr">
        <is>
          <t>NACE_N75</t>
        </is>
      </c>
      <c r="C835" s="383" t="n"/>
      <c r="D835" s="379">
        <f>_xlfn.CONCAT("NACE ", A835)</f>
        <v/>
      </c>
    </row>
    <row r="836">
      <c r="A836" s="382" t="inlineStr">
        <is>
          <t>N - 75.0 Veterinary activities</t>
        </is>
      </c>
      <c r="B836" t="inlineStr">
        <is>
          <t>NACE_N750</t>
        </is>
      </c>
      <c r="C836" s="383" t="n"/>
      <c r="D836" s="382">
        <f>_xlfn.CONCAT("NACE ", A836)</f>
        <v/>
      </c>
    </row>
    <row r="837">
      <c r="A837" s="383" t="inlineStr">
        <is>
          <t>N - 75.00 Veterinary activities</t>
        </is>
      </c>
      <c r="B837" t="inlineStr">
        <is>
          <t>NACE_N7500</t>
        </is>
      </c>
      <c r="C837" s="383" t="n"/>
      <c r="D837" s="383">
        <f>_xlfn.CONCAT("NACE ", A837)</f>
        <v/>
      </c>
    </row>
    <row r="838">
      <c r="A838" s="380" t="inlineStr">
        <is>
          <t>O - ADMINISTRATIVE AND SUPPORT SERVICE ACTIVITIES</t>
        </is>
      </c>
      <c r="B838" t="inlineStr">
        <is>
          <t>NACE_O</t>
        </is>
      </c>
      <c r="C838" s="383" t="n"/>
      <c r="D838" s="380">
        <f>_xlfn.CONCAT("NACE ", A838)</f>
        <v/>
      </c>
    </row>
    <row r="839">
      <c r="A839" s="379" t="inlineStr">
        <is>
          <t>O - 77 Rental and leasing activities</t>
        </is>
      </c>
      <c r="B839" t="inlineStr">
        <is>
          <t>NACE_O77</t>
        </is>
      </c>
      <c r="C839" s="383" t="n"/>
      <c r="D839" s="379">
        <f>_xlfn.CONCAT("NACE ", A839)</f>
        <v/>
      </c>
    </row>
    <row r="840">
      <c r="A840" s="382" t="inlineStr">
        <is>
          <t>O - 77.1 Rental and leasing of motor vehicles</t>
        </is>
      </c>
      <c r="B840" t="inlineStr">
        <is>
          <t>NACE_O771</t>
        </is>
      </c>
      <c r="C840" s="383" t="n"/>
      <c r="D840" s="382">
        <f>_xlfn.CONCAT("NACE ", A840)</f>
        <v/>
      </c>
    </row>
    <row r="841">
      <c r="A841" s="383" t="inlineStr">
        <is>
          <t>O - 77.11 Rental and leasing of cars and light motor vehicles</t>
        </is>
      </c>
      <c r="B841" t="inlineStr">
        <is>
          <t>NACE_O7711</t>
        </is>
      </c>
      <c r="C841" s="383" t="n"/>
      <c r="D841" s="383">
        <f>_xlfn.CONCAT("NACE ", A841)</f>
        <v/>
      </c>
    </row>
    <row r="842">
      <c r="A842" s="383" t="inlineStr">
        <is>
          <t>O - 77.12 Rental and leasing of trucks</t>
        </is>
      </c>
      <c r="B842" t="inlineStr">
        <is>
          <t>NACE_O7712</t>
        </is>
      </c>
      <c r="C842" s="383" t="n"/>
      <c r="D842" s="383">
        <f>_xlfn.CONCAT("NACE ", A842)</f>
        <v/>
      </c>
    </row>
    <row r="843">
      <c r="A843" s="382" t="inlineStr">
        <is>
          <t>O - 77.2 Rental and leasing of personal and household goods</t>
        </is>
      </c>
      <c r="B843" t="inlineStr">
        <is>
          <t>NACE_O772</t>
        </is>
      </c>
      <c r="C843" s="383" t="n"/>
      <c r="D843" s="382">
        <f>_xlfn.CONCAT("NACE ", A843)</f>
        <v/>
      </c>
    </row>
    <row r="844">
      <c r="A844" s="383" t="inlineStr">
        <is>
          <t>O - 77.21 Rental and leasing of recreational and sports goods</t>
        </is>
      </c>
      <c r="B844" t="inlineStr">
        <is>
          <t>NACE_O7721</t>
        </is>
      </c>
      <c r="C844" s="383" t="n"/>
      <c r="D844" s="383">
        <f>_xlfn.CONCAT("NACE ", A844)</f>
        <v/>
      </c>
    </row>
    <row r="845">
      <c r="A845" s="383" t="inlineStr">
        <is>
          <t>O - 77.22 Rental and leasing of other personal and household goods</t>
        </is>
      </c>
      <c r="B845" t="inlineStr">
        <is>
          <t>NACE_O7722</t>
        </is>
      </c>
      <c r="C845" s="383" t="n"/>
      <c r="D845" s="383">
        <f>_xlfn.CONCAT("NACE ", A845)</f>
        <v/>
      </c>
    </row>
    <row r="846">
      <c r="A846" s="382" t="inlineStr">
        <is>
          <t>O - 77.3 Rental and leasing of other machinery, equipment and tangible goods</t>
        </is>
      </c>
      <c r="B846" t="inlineStr">
        <is>
          <t>NACE_O773</t>
        </is>
      </c>
      <c r="C846" s="383" t="n"/>
      <c r="D846" s="382">
        <f>_xlfn.CONCAT("NACE ", A846)</f>
        <v/>
      </c>
    </row>
    <row r="847">
      <c r="A847" s="383" t="inlineStr">
        <is>
          <t>O - 77.31 Rental and leasing of agricultural machinery and equipment</t>
        </is>
      </c>
      <c r="B847" t="inlineStr">
        <is>
          <t>NACE_O7731</t>
        </is>
      </c>
      <c r="C847" s="383" t="n"/>
      <c r="D847" s="383">
        <f>_xlfn.CONCAT("NACE ", A847)</f>
        <v/>
      </c>
    </row>
    <row r="848">
      <c r="A848" s="383" t="inlineStr">
        <is>
          <t>O - 77.32 Rental and leasing of construction and civil engineering machinery and equipment</t>
        </is>
      </c>
      <c r="B848" t="inlineStr">
        <is>
          <t>NACE_O7732</t>
        </is>
      </c>
      <c r="C848" s="383" t="n"/>
      <c r="D848" s="383">
        <f>_xlfn.CONCAT("NACE ", A848)</f>
        <v/>
      </c>
    </row>
    <row r="849">
      <c r="A849" s="383" t="inlineStr">
        <is>
          <t>O - 77.33 Rental and leasing of office machinery, equipment and computers</t>
        </is>
      </c>
      <c r="B849" t="inlineStr">
        <is>
          <t>NACE_O7733</t>
        </is>
      </c>
      <c r="C849" s="383" t="n"/>
      <c r="D849" s="383">
        <f>_xlfn.CONCAT("NACE ", A849)</f>
        <v/>
      </c>
    </row>
    <row r="850">
      <c r="A850" s="383" t="inlineStr">
        <is>
          <t>O - 77.34 Rental and leasing of water transport equipment</t>
        </is>
      </c>
      <c r="B850" t="inlineStr">
        <is>
          <t>NACE_O7734</t>
        </is>
      </c>
      <c r="C850" s="383" t="n"/>
      <c r="D850" s="383">
        <f>_xlfn.CONCAT("NACE ", A850)</f>
        <v/>
      </c>
    </row>
    <row r="851">
      <c r="A851" s="383" t="inlineStr">
        <is>
          <t>O - 77.35 Rental and leasing of air transport equipment</t>
        </is>
      </c>
      <c r="B851" t="inlineStr">
        <is>
          <t>NACE_O7735</t>
        </is>
      </c>
      <c r="C851" s="383" t="n"/>
      <c r="D851" s="383">
        <f>_xlfn.CONCAT("NACE ", A851)</f>
        <v/>
      </c>
    </row>
    <row r="852">
      <c r="A852" s="383" t="inlineStr">
        <is>
          <t>O - 77.39 Rental and leasing of other machinery, equipment and tangible goods n.e.c.</t>
        </is>
      </c>
      <c r="B852" t="inlineStr">
        <is>
          <t>NACE_O7739</t>
        </is>
      </c>
      <c r="C852" s="383" t="n"/>
      <c r="D852" s="383">
        <f>_xlfn.CONCAT("NACE ", A852)</f>
        <v/>
      </c>
    </row>
    <row r="853">
      <c r="A853" s="382" t="inlineStr">
        <is>
          <t>O - 77.4 Leasing of intellectual property and similar products, except copyrighted works</t>
        </is>
      </c>
      <c r="B853" t="inlineStr">
        <is>
          <t>NACE_O774</t>
        </is>
      </c>
      <c r="C853" s="383" t="n"/>
      <c r="D853" s="382">
        <f>_xlfn.CONCAT("NACE ", A853)</f>
        <v/>
      </c>
    </row>
    <row r="854">
      <c r="A854" s="383" t="inlineStr">
        <is>
          <t>O - 77.40 Leasing of intellectual property and similar products, except copyrighted works</t>
        </is>
      </c>
      <c r="B854" t="inlineStr">
        <is>
          <t>NACE_O7740</t>
        </is>
      </c>
      <c r="C854" s="383" t="n"/>
      <c r="D854" s="383">
        <f>_xlfn.CONCAT("NACE ", A854)</f>
        <v/>
      </c>
    </row>
    <row r="855">
      <c r="A855" s="382" t="inlineStr">
        <is>
          <t>O - 77.5 Intermediation service activities for rental and leasing of tangible goods and non-financial intangible assets</t>
        </is>
      </c>
      <c r="B855" t="inlineStr">
        <is>
          <t>NACE_O775</t>
        </is>
      </c>
      <c r="C855" s="383" t="n"/>
      <c r="D855" s="382">
        <f>_xlfn.CONCAT("NACE ", A855)</f>
        <v/>
      </c>
    </row>
    <row r="856">
      <c r="A856" s="383" t="inlineStr">
        <is>
          <t>O - 77.51 Intermediation service activities for rental and leasing of cars, motorhomes and trailers</t>
        </is>
      </c>
      <c r="B856" t="inlineStr">
        <is>
          <t>NACE_O7751</t>
        </is>
      </c>
      <c r="C856" s="383" t="n"/>
      <c r="D856" s="383">
        <f>_xlfn.CONCAT("NACE ", A856)</f>
        <v/>
      </c>
    </row>
    <row r="857">
      <c r="A857" s="383" t="inlineStr">
        <is>
          <t>O - 77.52 Intermediation service activities for rental and leasing of other tangible goods and non-financial intangible assets</t>
        </is>
      </c>
      <c r="B857" t="inlineStr">
        <is>
          <t>NACE_O7752</t>
        </is>
      </c>
      <c r="C857" s="383" t="n"/>
      <c r="D857" s="383">
        <f>_xlfn.CONCAT("NACE ", A857)</f>
        <v/>
      </c>
    </row>
    <row r="858">
      <c r="A858" s="379" t="inlineStr">
        <is>
          <t>O - 78 Employment activities</t>
        </is>
      </c>
      <c r="B858" t="inlineStr">
        <is>
          <t>NACE_O78</t>
        </is>
      </c>
      <c r="C858" s="383" t="n"/>
      <c r="D858" s="379">
        <f>_xlfn.CONCAT("NACE ", A858)</f>
        <v/>
      </c>
    </row>
    <row r="859">
      <c r="A859" s="382" t="inlineStr">
        <is>
          <t>O - 78.1 Activities of employment placement agencies</t>
        </is>
      </c>
      <c r="B859" t="inlineStr">
        <is>
          <t>NACE_O781</t>
        </is>
      </c>
      <c r="C859" s="383" t="n"/>
      <c r="D859" s="382">
        <f>_xlfn.CONCAT("NACE ", A859)</f>
        <v/>
      </c>
    </row>
    <row r="860">
      <c r="A860" s="383" t="inlineStr">
        <is>
          <t>O - 78.10 Activities of employment placement agencies</t>
        </is>
      </c>
      <c r="B860" t="inlineStr">
        <is>
          <t>NACE_O7810</t>
        </is>
      </c>
      <c r="C860" s="383" t="n"/>
      <c r="D860" s="383">
        <f>_xlfn.CONCAT("NACE ", A860)</f>
        <v/>
      </c>
    </row>
    <row r="861">
      <c r="A861" s="382" t="inlineStr">
        <is>
          <t>O - 78.2 Temporary employment agency activities and other human resource provisions</t>
        </is>
      </c>
      <c r="B861" t="inlineStr">
        <is>
          <t>NACE_O782</t>
        </is>
      </c>
      <c r="C861" s="383" t="n"/>
      <c r="D861" s="382">
        <f>_xlfn.CONCAT("NACE ", A861)</f>
        <v/>
      </c>
    </row>
    <row r="862">
      <c r="A862" s="383" t="inlineStr">
        <is>
          <t>O - 78.20 Temporary employment agency activities and other human resource provisions</t>
        </is>
      </c>
      <c r="B862" t="inlineStr">
        <is>
          <t>NACE_O7820</t>
        </is>
      </c>
      <c r="C862" s="383" t="n"/>
      <c r="D862" s="383">
        <f>_xlfn.CONCAT("NACE ", A862)</f>
        <v/>
      </c>
    </row>
    <row r="863">
      <c r="A863" s="379" t="inlineStr">
        <is>
          <t>O - 79 Travel agency, tour operator and other reservation service and related activities</t>
        </is>
      </c>
      <c r="B863" t="inlineStr">
        <is>
          <t>NACE_O79</t>
        </is>
      </c>
      <c r="C863" s="383" t="n"/>
      <c r="D863" s="379">
        <f>_xlfn.CONCAT("NACE ", A863)</f>
        <v/>
      </c>
    </row>
    <row r="864">
      <c r="A864" s="382" t="inlineStr">
        <is>
          <t>O - 79.1 Travel agency and tour operator activities</t>
        </is>
      </c>
      <c r="B864" t="inlineStr">
        <is>
          <t>NACE_O791</t>
        </is>
      </c>
      <c r="C864" s="383" t="n"/>
      <c r="D864" s="382">
        <f>_xlfn.CONCAT("NACE ", A864)</f>
        <v/>
      </c>
    </row>
    <row r="865">
      <c r="A865" s="383" t="inlineStr">
        <is>
          <t>O - 79.11 Travel agency activities</t>
        </is>
      </c>
      <c r="B865" t="inlineStr">
        <is>
          <t>NACE_O7911</t>
        </is>
      </c>
      <c r="C865" s="383" t="n"/>
      <c r="D865" s="383">
        <f>_xlfn.CONCAT("NACE ", A865)</f>
        <v/>
      </c>
    </row>
    <row r="866">
      <c r="A866" s="383" t="inlineStr">
        <is>
          <t>O - 79.12 Tour operator activities</t>
        </is>
      </c>
      <c r="B866" t="inlineStr">
        <is>
          <t>NACE_O7912</t>
        </is>
      </c>
      <c r="C866" s="383" t="n"/>
      <c r="D866" s="383">
        <f>_xlfn.CONCAT("NACE ", A866)</f>
        <v/>
      </c>
    </row>
    <row r="867">
      <c r="A867" s="382" t="inlineStr">
        <is>
          <t>O - 79.9 Other reservation service and related activities</t>
        </is>
      </c>
      <c r="B867" t="inlineStr">
        <is>
          <t>NACE_O799</t>
        </is>
      </c>
      <c r="C867" s="383" t="n"/>
      <c r="D867" s="382">
        <f>_xlfn.CONCAT("NACE ", A867)</f>
        <v/>
      </c>
    </row>
    <row r="868">
      <c r="A868" s="383" t="inlineStr">
        <is>
          <t>O - 79.90 Other reservation service and related activities</t>
        </is>
      </c>
      <c r="B868" t="inlineStr">
        <is>
          <t>NACE_O7990</t>
        </is>
      </c>
      <c r="C868" s="383" t="n"/>
      <c r="D868" s="383">
        <f>_xlfn.CONCAT("NACE ", A868)</f>
        <v/>
      </c>
    </row>
    <row r="869">
      <c r="A869" s="379" t="inlineStr">
        <is>
          <t>O - 80 Investigation and security activities</t>
        </is>
      </c>
      <c r="B869" t="inlineStr">
        <is>
          <t>NACE_O80</t>
        </is>
      </c>
      <c r="C869" s="383" t="n"/>
      <c r="D869" s="379">
        <f>_xlfn.CONCAT("NACE ", A869)</f>
        <v/>
      </c>
    </row>
    <row r="870">
      <c r="A870" s="382" t="inlineStr">
        <is>
          <t>O - 80.0 Investigation and security activities</t>
        </is>
      </c>
      <c r="B870" t="inlineStr">
        <is>
          <t>NACE_O800</t>
        </is>
      </c>
      <c r="C870" s="383" t="n"/>
      <c r="D870" s="382">
        <f>_xlfn.CONCAT("NACE ", A870)</f>
        <v/>
      </c>
    </row>
    <row r="871">
      <c r="A871" s="383" t="inlineStr">
        <is>
          <t>O - 80.01 Investigation and private security activities</t>
        </is>
      </c>
      <c r="B871" t="inlineStr">
        <is>
          <t>NACE_O8001</t>
        </is>
      </c>
      <c r="C871" s="383" t="n"/>
      <c r="D871" s="383">
        <f>_xlfn.CONCAT("NACE ", A871)</f>
        <v/>
      </c>
    </row>
    <row r="872">
      <c r="A872" s="383" t="inlineStr">
        <is>
          <t>O - 80.09 Security activities n.e.c.</t>
        </is>
      </c>
      <c r="B872" t="inlineStr">
        <is>
          <t>NACE_O8009</t>
        </is>
      </c>
      <c r="C872" s="383" t="n"/>
      <c r="D872" s="383">
        <f>_xlfn.CONCAT("NACE ", A872)</f>
        <v/>
      </c>
    </row>
    <row r="873">
      <c r="A873" s="379" t="inlineStr">
        <is>
          <t>O - 81 Services to buildings and landscape activities</t>
        </is>
      </c>
      <c r="B873" t="inlineStr">
        <is>
          <t>NACE_O81</t>
        </is>
      </c>
      <c r="C873" s="383" t="n"/>
      <c r="D873" s="379">
        <f>_xlfn.CONCAT("NACE ", A873)</f>
        <v/>
      </c>
    </row>
    <row r="874">
      <c r="A874" s="382" t="inlineStr">
        <is>
          <t>O - 81.1 Combined facilities support activities</t>
        </is>
      </c>
      <c r="B874" t="inlineStr">
        <is>
          <t>NACE_O811</t>
        </is>
      </c>
      <c r="C874" s="383" t="n"/>
      <c r="D874" s="382">
        <f>_xlfn.CONCAT("NACE ", A874)</f>
        <v/>
      </c>
    </row>
    <row r="875">
      <c r="A875" s="383" t="inlineStr">
        <is>
          <t>O - 81.10 Combined facilities support activities</t>
        </is>
      </c>
      <c r="B875" t="inlineStr">
        <is>
          <t>NACE_O8110</t>
        </is>
      </c>
      <c r="C875" s="383" t="n"/>
      <c r="D875" s="383">
        <f>_xlfn.CONCAT("NACE ", A875)</f>
        <v/>
      </c>
    </row>
    <row r="876">
      <c r="A876" s="382" t="inlineStr">
        <is>
          <t>O - 81.2 Cleaning activities</t>
        </is>
      </c>
      <c r="B876" t="inlineStr">
        <is>
          <t>NACE_O812</t>
        </is>
      </c>
      <c r="C876" s="383" t="n"/>
      <c r="D876" s="382">
        <f>_xlfn.CONCAT("NACE ", A876)</f>
        <v/>
      </c>
    </row>
    <row r="877">
      <c r="A877" s="383" t="inlineStr">
        <is>
          <t>O - 81.21 General cleaning of buildings</t>
        </is>
      </c>
      <c r="B877" t="inlineStr">
        <is>
          <t>NACE_O8121</t>
        </is>
      </c>
      <c r="C877" s="383" t="n"/>
      <c r="D877" s="383">
        <f>_xlfn.CONCAT("NACE ", A877)</f>
        <v/>
      </c>
    </row>
    <row r="878">
      <c r="A878" s="383" t="inlineStr">
        <is>
          <t>O - 81.22 Other building and industrial cleaning activities</t>
        </is>
      </c>
      <c r="B878" t="inlineStr">
        <is>
          <t>NACE_O8122</t>
        </is>
      </c>
      <c r="C878" s="383" t="n"/>
      <c r="D878" s="383">
        <f>_xlfn.CONCAT("NACE ", A878)</f>
        <v/>
      </c>
    </row>
    <row r="879">
      <c r="A879" s="383" t="inlineStr">
        <is>
          <t>O - 81.23 Other cleaning activities</t>
        </is>
      </c>
      <c r="B879" t="inlineStr">
        <is>
          <t>NACE_O8123</t>
        </is>
      </c>
      <c r="C879" s="383" t="n"/>
      <c r="D879" s="383">
        <f>_xlfn.CONCAT("NACE ", A879)</f>
        <v/>
      </c>
    </row>
    <row r="880">
      <c r="A880" s="382" t="inlineStr">
        <is>
          <t>O - 81.3 Landscape service activities</t>
        </is>
      </c>
      <c r="B880" t="inlineStr">
        <is>
          <t>NACE_O813</t>
        </is>
      </c>
      <c r="C880" s="383" t="n"/>
      <c r="D880" s="382">
        <f>_xlfn.CONCAT("NACE ", A880)</f>
        <v/>
      </c>
    </row>
    <row r="881">
      <c r="A881" s="383" t="inlineStr">
        <is>
          <t>O - 81.30 Landscape service activities</t>
        </is>
      </c>
      <c r="B881" t="inlineStr">
        <is>
          <t>NACE_O8130</t>
        </is>
      </c>
      <c r="C881" s="383" t="n"/>
      <c r="D881" s="383">
        <f>_xlfn.CONCAT("NACE ", A881)</f>
        <v/>
      </c>
    </row>
    <row r="882">
      <c r="A882" s="379" t="inlineStr">
        <is>
          <t>O - 82 Office administrative, office support and other business support activities</t>
        </is>
      </c>
      <c r="B882" t="inlineStr">
        <is>
          <t>NACE_O82</t>
        </is>
      </c>
      <c r="C882" s="383" t="n"/>
      <c r="D882" s="379">
        <f>_xlfn.CONCAT("NACE ", A882)</f>
        <v/>
      </c>
    </row>
    <row r="883">
      <c r="A883" s="382" t="inlineStr">
        <is>
          <t>O - 82.1 Office administrative and support activities</t>
        </is>
      </c>
      <c r="B883" t="inlineStr">
        <is>
          <t>NACE_O821</t>
        </is>
      </c>
      <c r="C883" s="383" t="n"/>
      <c r="D883" s="382">
        <f>_xlfn.CONCAT("NACE ", A883)</f>
        <v/>
      </c>
    </row>
    <row r="884">
      <c r="A884" s="383" t="inlineStr">
        <is>
          <t>O - 82.10 Office administrative and support activities</t>
        </is>
      </c>
      <c r="B884" t="inlineStr">
        <is>
          <t>NACE_O8210</t>
        </is>
      </c>
      <c r="C884" s="383" t="n"/>
      <c r="D884" s="383">
        <f>_xlfn.CONCAT("NACE ", A884)</f>
        <v/>
      </c>
    </row>
    <row r="885">
      <c r="A885" s="382" t="inlineStr">
        <is>
          <t>O - 82.2 Activities of call centres</t>
        </is>
      </c>
      <c r="B885" t="inlineStr">
        <is>
          <t>NACE_O822</t>
        </is>
      </c>
      <c r="C885" s="383" t="n"/>
      <c r="D885" s="382">
        <f>_xlfn.CONCAT("NACE ", A885)</f>
        <v/>
      </c>
    </row>
    <row r="886">
      <c r="A886" s="383" t="inlineStr">
        <is>
          <t>O - 82.20 Activities of call centres</t>
        </is>
      </c>
      <c r="B886" t="inlineStr">
        <is>
          <t>NACE_O8220</t>
        </is>
      </c>
      <c r="C886" s="383" t="n"/>
      <c r="D886" s="383">
        <f>_xlfn.CONCAT("NACE ", A886)</f>
        <v/>
      </c>
    </row>
    <row r="887">
      <c r="A887" s="382" t="inlineStr">
        <is>
          <t>O - 82.3 Organisation of conventions and trade shows</t>
        </is>
      </c>
      <c r="B887" t="inlineStr">
        <is>
          <t>NACE_O823</t>
        </is>
      </c>
      <c r="C887" s="383" t="n"/>
      <c r="D887" s="382">
        <f>_xlfn.CONCAT("NACE ", A887)</f>
        <v/>
      </c>
    </row>
    <row r="888">
      <c r="A888" s="383" t="inlineStr">
        <is>
          <t>O - 82.30 Organisation of conventions and trade shows</t>
        </is>
      </c>
      <c r="B888" t="inlineStr">
        <is>
          <t>NACE_O8230</t>
        </is>
      </c>
      <c r="C888" s="383" t="n"/>
      <c r="D888" s="383">
        <f>_xlfn.CONCAT("NACE ", A888)</f>
        <v/>
      </c>
    </row>
    <row r="889">
      <c r="A889" s="382" t="inlineStr">
        <is>
          <t>O - 82.4 Intermediation service activities for business support service activities n.e.c.</t>
        </is>
      </c>
      <c r="B889" t="inlineStr">
        <is>
          <t>NACE_O824</t>
        </is>
      </c>
      <c r="C889" s="383" t="n"/>
      <c r="D889" s="382">
        <f>_xlfn.CONCAT("NACE ", A889)</f>
        <v/>
      </c>
    </row>
    <row r="890">
      <c r="A890" s="383" t="inlineStr">
        <is>
          <t>O - 82.40 Intermediation service activities for business support service activities n.e.c.</t>
        </is>
      </c>
      <c r="B890" t="inlineStr">
        <is>
          <t>NACE_O8240</t>
        </is>
      </c>
      <c r="C890" s="383" t="n"/>
      <c r="D890" s="383">
        <f>_xlfn.CONCAT("NACE ", A890)</f>
        <v/>
      </c>
    </row>
    <row r="891">
      <c r="A891" s="382" t="inlineStr">
        <is>
          <t>O - 82.9 Business support service activities n.e.c.</t>
        </is>
      </c>
      <c r="B891" t="inlineStr">
        <is>
          <t>NACE_O829</t>
        </is>
      </c>
      <c r="C891" s="383" t="n"/>
      <c r="D891" s="382">
        <f>_xlfn.CONCAT("NACE ", A891)</f>
        <v/>
      </c>
    </row>
    <row r="892">
      <c r="A892" s="383" t="inlineStr">
        <is>
          <t>O - 82.91 Activities of collection agencies and credit bureaus</t>
        </is>
      </c>
      <c r="B892" t="inlineStr">
        <is>
          <t>NACE_O8291</t>
        </is>
      </c>
      <c r="C892" s="383" t="n"/>
      <c r="D892" s="383">
        <f>_xlfn.CONCAT("NACE ", A892)</f>
        <v/>
      </c>
    </row>
    <row r="893">
      <c r="A893" s="383" t="inlineStr">
        <is>
          <t>O - 82.92 Packaging activities</t>
        </is>
      </c>
      <c r="B893" t="inlineStr">
        <is>
          <t>NACE_O8292</t>
        </is>
      </c>
      <c r="C893" s="383" t="n"/>
      <c r="D893" s="383">
        <f>_xlfn.CONCAT("NACE ", A893)</f>
        <v/>
      </c>
    </row>
    <row r="894">
      <c r="A894" s="383" t="inlineStr">
        <is>
          <t>O - 82.99 Other business support service activities n.e.c.</t>
        </is>
      </c>
      <c r="B894" t="inlineStr">
        <is>
          <t>NACE_O8299</t>
        </is>
      </c>
      <c r="C894" s="383" t="n"/>
      <c r="D894" s="383">
        <f>_xlfn.CONCAT("NACE ", A894)</f>
        <v/>
      </c>
    </row>
    <row r="895">
      <c r="A895" s="380" t="inlineStr">
        <is>
          <t>P - PUBLIC ADMINISTRATION AND DEFENCE; COMPULSORY SOCIAL SECURITY</t>
        </is>
      </c>
      <c r="B895" t="inlineStr">
        <is>
          <t>NACE_P</t>
        </is>
      </c>
      <c r="C895" s="383" t="n"/>
      <c r="D895" s="380">
        <f>_xlfn.CONCAT("NACE ", A895)</f>
        <v/>
      </c>
    </row>
    <row r="896">
      <c r="A896" s="379" t="inlineStr">
        <is>
          <t>P - 84 Public administration and defence; compulsory social security</t>
        </is>
      </c>
      <c r="B896" t="inlineStr">
        <is>
          <t>NACE_P84</t>
        </is>
      </c>
      <c r="C896" s="383" t="n"/>
      <c r="D896" s="379">
        <f>_xlfn.CONCAT("NACE ", A896)</f>
        <v/>
      </c>
    </row>
    <row r="897">
      <c r="A897" s="382" t="inlineStr">
        <is>
          <t>P - 84.1 Administration of the State and the economic, social and environmental policies of the community</t>
        </is>
      </c>
      <c r="B897" t="inlineStr">
        <is>
          <t>NACE_P841</t>
        </is>
      </c>
      <c r="C897" s="383" t="n"/>
      <c r="D897" s="382">
        <f>_xlfn.CONCAT("NACE ", A897)</f>
        <v/>
      </c>
    </row>
    <row r="898">
      <c r="A898" s="383" t="inlineStr">
        <is>
          <t>P - 84.11 General public administration activities</t>
        </is>
      </c>
      <c r="B898" t="inlineStr">
        <is>
          <t>NACE_P8411</t>
        </is>
      </c>
      <c r="C898" s="383" t="n"/>
      <c r="D898" s="383">
        <f>_xlfn.CONCAT("NACE ", A898)</f>
        <v/>
      </c>
    </row>
    <row r="899">
      <c r="A899" s="383" t="inlineStr">
        <is>
          <t>P - 84.12 Regulation of health care, education, cultural services and other social services</t>
        </is>
      </c>
      <c r="B899" t="inlineStr">
        <is>
          <t>NACE_P8412</t>
        </is>
      </c>
      <c r="C899" s="383" t="n"/>
      <c r="D899" s="383">
        <f>_xlfn.CONCAT("NACE ", A899)</f>
        <v/>
      </c>
    </row>
    <row r="900">
      <c r="A900" s="383" t="inlineStr">
        <is>
          <t>P - 84.13 Regulation of and contribution to more efficient operation of businesses</t>
        </is>
      </c>
      <c r="B900" t="inlineStr">
        <is>
          <t>NACE_P8413</t>
        </is>
      </c>
      <c r="C900" s="383" t="n"/>
      <c r="D900" s="383">
        <f>_xlfn.CONCAT("NACE ", A900)</f>
        <v/>
      </c>
    </row>
    <row r="901">
      <c r="A901" s="382" t="inlineStr">
        <is>
          <t>P - 84.2 Provision of services to the community as a whole</t>
        </is>
      </c>
      <c r="B901" t="inlineStr">
        <is>
          <t>NACE_P842</t>
        </is>
      </c>
      <c r="C901" s="383" t="n"/>
      <c r="D901" s="382">
        <f>_xlfn.CONCAT("NACE ", A901)</f>
        <v/>
      </c>
    </row>
    <row r="902">
      <c r="A902" s="383" t="inlineStr">
        <is>
          <t>P - 84.21 Foreign affairs</t>
        </is>
      </c>
      <c r="B902" t="inlineStr">
        <is>
          <t>NACE_P8421</t>
        </is>
      </c>
      <c r="C902" s="383" t="n"/>
      <c r="D902" s="383">
        <f>_xlfn.CONCAT("NACE ", A902)</f>
        <v/>
      </c>
    </row>
    <row r="903">
      <c r="A903" s="383" t="inlineStr">
        <is>
          <t>P - 84.22 Defence activities</t>
        </is>
      </c>
      <c r="B903" t="inlineStr">
        <is>
          <t>NACE_P8422</t>
        </is>
      </c>
      <c r="C903" s="383" t="n"/>
      <c r="D903" s="383">
        <f>_xlfn.CONCAT("NACE ", A903)</f>
        <v/>
      </c>
    </row>
    <row r="904">
      <c r="A904" s="383" t="inlineStr">
        <is>
          <t>P - 84.23 Justice and judicial activities</t>
        </is>
      </c>
      <c r="B904" t="inlineStr">
        <is>
          <t>NACE_P8423</t>
        </is>
      </c>
      <c r="C904" s="383" t="n"/>
      <c r="D904" s="383">
        <f>_xlfn.CONCAT("NACE ", A904)</f>
        <v/>
      </c>
    </row>
    <row r="905">
      <c r="A905" s="383" t="inlineStr">
        <is>
          <t>P - 84.24 Public order and safety activities</t>
        </is>
      </c>
      <c r="B905" t="inlineStr">
        <is>
          <t>NACE_P8424</t>
        </is>
      </c>
      <c r="C905" s="383" t="n"/>
      <c r="D905" s="383">
        <f>_xlfn.CONCAT("NACE ", A905)</f>
        <v/>
      </c>
    </row>
    <row r="906">
      <c r="A906" s="383" t="inlineStr">
        <is>
          <t>P - 84.25 Fire service activities</t>
        </is>
      </c>
      <c r="B906" t="inlineStr">
        <is>
          <t>NACE_P8425</t>
        </is>
      </c>
      <c r="C906" s="383" t="n"/>
      <c r="D906" s="383">
        <f>_xlfn.CONCAT("NACE ", A906)</f>
        <v/>
      </c>
    </row>
    <row r="907">
      <c r="A907" s="382" t="inlineStr">
        <is>
          <t>P - 84.3 Compulsory social security activities</t>
        </is>
      </c>
      <c r="B907" t="inlineStr">
        <is>
          <t>NACE_P843</t>
        </is>
      </c>
      <c r="C907" s="383" t="n"/>
      <c r="D907" s="382">
        <f>_xlfn.CONCAT("NACE ", A907)</f>
        <v/>
      </c>
    </row>
    <row r="908">
      <c r="A908" s="383" t="inlineStr">
        <is>
          <t>P - 84.30 Compulsory social security activities</t>
        </is>
      </c>
      <c r="B908" t="inlineStr">
        <is>
          <t>NACE_P8430</t>
        </is>
      </c>
      <c r="C908" s="383" t="n"/>
      <c r="D908" s="383">
        <f>_xlfn.CONCAT("NACE ", A908)</f>
        <v/>
      </c>
    </row>
    <row r="909">
      <c r="A909" s="380" t="inlineStr">
        <is>
          <t>Q - EDUCATION</t>
        </is>
      </c>
      <c r="B909" t="inlineStr">
        <is>
          <t>NACE_Q</t>
        </is>
      </c>
      <c r="C909" s="383" t="n"/>
      <c r="D909" s="380">
        <f>_xlfn.CONCAT("NACE ", A909)</f>
        <v/>
      </c>
    </row>
    <row r="910">
      <c r="A910" s="379" t="inlineStr">
        <is>
          <t>Q - 85 Education</t>
        </is>
      </c>
      <c r="B910" t="inlineStr">
        <is>
          <t>NACE_Q85</t>
        </is>
      </c>
      <c r="C910" s="383" t="n"/>
      <c r="D910" s="379">
        <f>_xlfn.CONCAT("NACE ", A910)</f>
        <v/>
      </c>
    </row>
    <row r="911">
      <c r="A911" s="382" t="inlineStr">
        <is>
          <t>Q - 85.1 Pre-primary education</t>
        </is>
      </c>
      <c r="B911" t="inlineStr">
        <is>
          <t>NACE_Q851</t>
        </is>
      </c>
      <c r="C911" s="383" t="n"/>
      <c r="D911" s="382">
        <f>_xlfn.CONCAT("NACE ", A911)</f>
        <v/>
      </c>
    </row>
    <row r="912">
      <c r="A912" s="383" t="inlineStr">
        <is>
          <t>Q - 85.10 Pre-primary education</t>
        </is>
      </c>
      <c r="B912" t="inlineStr">
        <is>
          <t>NACE_Q8510</t>
        </is>
      </c>
      <c r="C912" s="383" t="n"/>
      <c r="D912" s="383">
        <f>_xlfn.CONCAT("NACE ", A912)</f>
        <v/>
      </c>
    </row>
    <row r="913">
      <c r="A913" s="382" t="inlineStr">
        <is>
          <t>Q - 85.2 Primary education</t>
        </is>
      </c>
      <c r="B913" t="inlineStr">
        <is>
          <t>NACE_Q852</t>
        </is>
      </c>
      <c r="C913" s="383" t="n"/>
      <c r="D913" s="382">
        <f>_xlfn.CONCAT("NACE ", A913)</f>
        <v/>
      </c>
    </row>
    <row r="914">
      <c r="A914" s="383" t="inlineStr">
        <is>
          <t>Q - 85.20 Primary education</t>
        </is>
      </c>
      <c r="B914" t="inlineStr">
        <is>
          <t>NACE_Q8520</t>
        </is>
      </c>
      <c r="C914" s="383" t="n"/>
      <c r="D914" s="383">
        <f>_xlfn.CONCAT("NACE ", A914)</f>
        <v/>
      </c>
    </row>
    <row r="915">
      <c r="A915" s="382" t="inlineStr">
        <is>
          <t>Q - 85.3 Secondary and post-secondary non-tertiary education</t>
        </is>
      </c>
      <c r="B915" t="inlineStr">
        <is>
          <t>NACE_Q853</t>
        </is>
      </c>
      <c r="C915" s="383" t="n"/>
      <c r="D915" s="382">
        <f>_xlfn.CONCAT("NACE ", A915)</f>
        <v/>
      </c>
    </row>
    <row r="916">
      <c r="A916" s="383" t="inlineStr">
        <is>
          <t>Q - 85.31 General secondary education</t>
        </is>
      </c>
      <c r="B916" t="inlineStr">
        <is>
          <t>NACE_Q8531</t>
        </is>
      </c>
      <c r="C916" s="383" t="n"/>
      <c r="D916" s="383">
        <f>_xlfn.CONCAT("NACE ", A916)</f>
        <v/>
      </c>
    </row>
    <row r="917">
      <c r="A917" s="383" t="inlineStr">
        <is>
          <t>Q - 85.32 Vocational secondary education</t>
        </is>
      </c>
      <c r="B917" t="inlineStr">
        <is>
          <t>NACE_Q8532</t>
        </is>
      </c>
      <c r="C917" s="383" t="n"/>
      <c r="D917" s="383">
        <f>_xlfn.CONCAT("NACE ", A917)</f>
        <v/>
      </c>
    </row>
    <row r="918">
      <c r="A918" s="383" t="inlineStr">
        <is>
          <t>Q - 85.33 Post-secondary non-tertiary education</t>
        </is>
      </c>
      <c r="B918" t="inlineStr">
        <is>
          <t>NACE_Q8533</t>
        </is>
      </c>
      <c r="C918" s="383" t="n"/>
      <c r="D918" s="383">
        <f>_xlfn.CONCAT("NACE ", A918)</f>
        <v/>
      </c>
    </row>
    <row r="919">
      <c r="A919" s="382" t="inlineStr">
        <is>
          <t>Q - 85.4 Tertiary education</t>
        </is>
      </c>
      <c r="B919" t="inlineStr">
        <is>
          <t>NACE_Q854</t>
        </is>
      </c>
      <c r="C919" s="383" t="n"/>
      <c r="D919" s="382">
        <f>_xlfn.CONCAT("NACE ", A919)</f>
        <v/>
      </c>
    </row>
    <row r="920">
      <c r="A920" s="383" t="inlineStr">
        <is>
          <t>Q - 85.40 Tertiary education</t>
        </is>
      </c>
      <c r="B920" t="inlineStr">
        <is>
          <t>NACE_Q8540</t>
        </is>
      </c>
      <c r="C920" s="383" t="n"/>
      <c r="D920" s="383">
        <f>_xlfn.CONCAT("NACE ", A920)</f>
        <v/>
      </c>
    </row>
    <row r="921">
      <c r="A921" s="382" t="inlineStr">
        <is>
          <t>Q - 85.5 Other education</t>
        </is>
      </c>
      <c r="B921" t="inlineStr">
        <is>
          <t>NACE_Q855</t>
        </is>
      </c>
      <c r="C921" s="383" t="n"/>
      <c r="D921" s="382">
        <f>_xlfn.CONCAT("NACE ", A921)</f>
        <v/>
      </c>
    </row>
    <row r="922">
      <c r="A922" s="383" t="inlineStr">
        <is>
          <t>Q - 85.51 Sports and recreation education</t>
        </is>
      </c>
      <c r="B922" t="inlineStr">
        <is>
          <t>NACE_Q8551</t>
        </is>
      </c>
      <c r="C922" s="383" t="n"/>
      <c r="D922" s="383">
        <f>_xlfn.CONCAT("NACE ", A922)</f>
        <v/>
      </c>
    </row>
    <row r="923">
      <c r="A923" s="383" t="inlineStr">
        <is>
          <t>Q - 85.52 Cultural education</t>
        </is>
      </c>
      <c r="B923" t="inlineStr">
        <is>
          <t>NACE_Q8552</t>
        </is>
      </c>
      <c r="C923" s="383" t="n"/>
      <c r="D923" s="383">
        <f>_xlfn.CONCAT("NACE ", A923)</f>
        <v/>
      </c>
    </row>
    <row r="924">
      <c r="A924" s="383" t="inlineStr">
        <is>
          <t>Q - 85.53 Driving school activities</t>
        </is>
      </c>
      <c r="B924" t="inlineStr">
        <is>
          <t>NACE_Q8553</t>
        </is>
      </c>
      <c r="C924" s="383" t="n"/>
      <c r="D924" s="383">
        <f>_xlfn.CONCAT("NACE ", A924)</f>
        <v/>
      </c>
    </row>
    <row r="925">
      <c r="A925" s="383" t="inlineStr">
        <is>
          <t>Q - 85.59 Other education n.e.c.</t>
        </is>
      </c>
      <c r="B925" t="inlineStr">
        <is>
          <t>NACE_Q8559</t>
        </is>
      </c>
      <c r="C925" s="383" t="n"/>
      <c r="D925" s="383">
        <f>_xlfn.CONCAT("NACE ", A925)</f>
        <v/>
      </c>
    </row>
    <row r="926">
      <c r="A926" s="382" t="inlineStr">
        <is>
          <t>Q - 85.6 Educational support activities</t>
        </is>
      </c>
      <c r="B926" t="inlineStr">
        <is>
          <t>NACE_Q856</t>
        </is>
      </c>
      <c r="C926" s="383" t="n"/>
      <c r="D926" s="382">
        <f>_xlfn.CONCAT("NACE ", A926)</f>
        <v/>
      </c>
    </row>
    <row r="927">
      <c r="A927" s="383" t="inlineStr">
        <is>
          <t>Q - 85.61 Intermediation service activities for courses and tutors</t>
        </is>
      </c>
      <c r="B927" t="inlineStr">
        <is>
          <t>NACE_Q8561</t>
        </is>
      </c>
      <c r="C927" s="383" t="n"/>
      <c r="D927" s="383">
        <f>_xlfn.CONCAT("NACE ", A927)</f>
        <v/>
      </c>
    </row>
    <row r="928">
      <c r="A928" s="383" t="inlineStr">
        <is>
          <t>Q - 85.69 Educational support activities n.e.c.</t>
        </is>
      </c>
      <c r="B928" t="inlineStr">
        <is>
          <t>NACE_Q8569</t>
        </is>
      </c>
      <c r="C928" s="383" t="n"/>
      <c r="D928" s="383">
        <f>_xlfn.CONCAT("NACE ", A928)</f>
        <v/>
      </c>
    </row>
    <row r="929">
      <c r="A929" s="380" t="inlineStr">
        <is>
          <t>R - HUMAN HEALTH AND SOCIAL WORK ACTIVITIES</t>
        </is>
      </c>
      <c r="B929" t="inlineStr">
        <is>
          <t>NACE_R</t>
        </is>
      </c>
      <c r="C929" s="383" t="n"/>
      <c r="D929" s="380">
        <f>_xlfn.CONCAT("NACE ", A929)</f>
        <v/>
      </c>
    </row>
    <row r="930">
      <c r="A930" s="379" t="inlineStr">
        <is>
          <t>R - 86 Human health activities</t>
        </is>
      </c>
      <c r="B930" t="inlineStr">
        <is>
          <t>NACE_R86</t>
        </is>
      </c>
      <c r="C930" s="383" t="n"/>
      <c r="D930" s="379">
        <f>_xlfn.CONCAT("NACE ", A930)</f>
        <v/>
      </c>
    </row>
    <row r="931">
      <c r="A931" s="382" t="inlineStr">
        <is>
          <t>R - 86.1 Hospital activities</t>
        </is>
      </c>
      <c r="B931" t="inlineStr">
        <is>
          <t>NACE_R861</t>
        </is>
      </c>
      <c r="C931" s="383" t="n"/>
      <c r="D931" s="382">
        <f>_xlfn.CONCAT("NACE ", A931)</f>
        <v/>
      </c>
    </row>
    <row r="932">
      <c r="A932" s="383" t="inlineStr">
        <is>
          <t>R - 86.10 Hospital activities</t>
        </is>
      </c>
      <c r="B932" t="inlineStr">
        <is>
          <t>NACE_R8610</t>
        </is>
      </c>
      <c r="C932" s="383" t="n"/>
      <c r="D932" s="383">
        <f>_xlfn.CONCAT("NACE ", A932)</f>
        <v/>
      </c>
    </row>
    <row r="933">
      <c r="A933" s="382" t="inlineStr">
        <is>
          <t>R - 86.2 Medical and dental practice activities</t>
        </is>
      </c>
      <c r="B933" t="inlineStr">
        <is>
          <t>NACE_R862</t>
        </is>
      </c>
      <c r="C933" s="383" t="n"/>
      <c r="D933" s="382">
        <f>_xlfn.CONCAT("NACE ", A933)</f>
        <v/>
      </c>
    </row>
    <row r="934">
      <c r="A934" s="383" t="inlineStr">
        <is>
          <t>R - 86.21 General medical practice activities</t>
        </is>
      </c>
      <c r="B934" t="inlineStr">
        <is>
          <t>NACE_R8621</t>
        </is>
      </c>
      <c r="C934" s="383" t="n"/>
      <c r="D934" s="383">
        <f>_xlfn.CONCAT("NACE ", A934)</f>
        <v/>
      </c>
    </row>
    <row r="935">
      <c r="A935" s="383" t="inlineStr">
        <is>
          <t>R - 86.22 Medical specialists activities</t>
        </is>
      </c>
      <c r="B935" t="inlineStr">
        <is>
          <t>NACE_R8622</t>
        </is>
      </c>
      <c r="C935" s="383" t="n"/>
      <c r="D935" s="383">
        <f>_xlfn.CONCAT("NACE ", A935)</f>
        <v/>
      </c>
    </row>
    <row r="936">
      <c r="A936" s="383" t="inlineStr">
        <is>
          <t>R - 86.23 Dental practice care activities</t>
        </is>
      </c>
      <c r="B936" t="inlineStr">
        <is>
          <t>NACE_R8623</t>
        </is>
      </c>
      <c r="C936" s="383" t="n"/>
      <c r="D936" s="383">
        <f>_xlfn.CONCAT("NACE ", A936)</f>
        <v/>
      </c>
    </row>
    <row r="937">
      <c r="A937" s="382" t="inlineStr">
        <is>
          <t>R - 86.9 Other human health activities</t>
        </is>
      </c>
      <c r="B937" t="inlineStr">
        <is>
          <t>NACE_R869</t>
        </is>
      </c>
      <c r="C937" s="383" t="n"/>
      <c r="D937" s="382">
        <f>_xlfn.CONCAT("NACE ", A937)</f>
        <v/>
      </c>
    </row>
    <row r="938">
      <c r="A938" s="383" t="inlineStr">
        <is>
          <t>R - 86.91 Diagnostic imaging services and medical laboratory activities</t>
        </is>
      </c>
      <c r="B938" t="inlineStr">
        <is>
          <t>NACE_R8691</t>
        </is>
      </c>
      <c r="C938" s="383" t="n"/>
      <c r="D938" s="383">
        <f>_xlfn.CONCAT("NACE ", A938)</f>
        <v/>
      </c>
    </row>
    <row r="939">
      <c r="A939" s="383" t="inlineStr">
        <is>
          <t>R - 86.92 Patient transportation by ambulance</t>
        </is>
      </c>
      <c r="B939" t="inlineStr">
        <is>
          <t>NACE_R8692</t>
        </is>
      </c>
      <c r="C939" s="383" t="n"/>
      <c r="D939" s="383">
        <f>_xlfn.CONCAT("NACE ", A939)</f>
        <v/>
      </c>
    </row>
    <row r="940">
      <c r="A940" s="383" t="inlineStr">
        <is>
          <t>R - 86.93 Activities of psychologists and psychotherapists, except medical doctors</t>
        </is>
      </c>
      <c r="B940" t="inlineStr">
        <is>
          <t>NACE_R8693</t>
        </is>
      </c>
      <c r="C940" s="383" t="n"/>
      <c r="D940" s="383">
        <f>_xlfn.CONCAT("NACE ", A940)</f>
        <v/>
      </c>
    </row>
    <row r="941">
      <c r="A941" s="383" t="inlineStr">
        <is>
          <t>R - 86.94 Nursing and midwifery activities</t>
        </is>
      </c>
      <c r="B941" t="inlineStr">
        <is>
          <t>NACE_R8694</t>
        </is>
      </c>
      <c r="C941" s="383" t="n"/>
      <c r="D941" s="383">
        <f>_xlfn.CONCAT("NACE ", A941)</f>
        <v/>
      </c>
    </row>
    <row r="942">
      <c r="A942" s="383" t="inlineStr">
        <is>
          <t>R - 86.95 Physiotherapy activities</t>
        </is>
      </c>
      <c r="B942" t="inlineStr">
        <is>
          <t>NACE_R8695</t>
        </is>
      </c>
      <c r="C942" s="383" t="n"/>
      <c r="D942" s="383">
        <f>_xlfn.CONCAT("NACE ", A942)</f>
        <v/>
      </c>
    </row>
    <row r="943">
      <c r="A943" s="383" t="inlineStr">
        <is>
          <t>R - 86.96 Traditional, complementary and alternative medicine activities</t>
        </is>
      </c>
      <c r="B943" t="inlineStr">
        <is>
          <t>NACE_R8696</t>
        </is>
      </c>
      <c r="C943" s="383" t="n"/>
      <c r="D943" s="383">
        <f>_xlfn.CONCAT("NACE ", A943)</f>
        <v/>
      </c>
    </row>
    <row r="944">
      <c r="A944" s="383" t="inlineStr">
        <is>
          <t>R - 86.97 Intermediation service activities for medical, dental and other human health services</t>
        </is>
      </c>
      <c r="B944" t="inlineStr">
        <is>
          <t>NACE_R8697</t>
        </is>
      </c>
      <c r="C944" s="383" t="n"/>
      <c r="D944" s="383">
        <f>_xlfn.CONCAT("NACE ", A944)</f>
        <v/>
      </c>
    </row>
    <row r="945">
      <c r="A945" s="383" t="inlineStr">
        <is>
          <t>R - 86.99 Other human health activities n.e.c.</t>
        </is>
      </c>
      <c r="B945" t="inlineStr">
        <is>
          <t>NACE_R8699</t>
        </is>
      </c>
      <c r="C945" s="383" t="n"/>
      <c r="D945" s="383">
        <f>_xlfn.CONCAT("NACE ", A945)</f>
        <v/>
      </c>
    </row>
    <row r="946">
      <c r="A946" s="379" t="inlineStr">
        <is>
          <t>R - 87 Residential care activities</t>
        </is>
      </c>
      <c r="B946" t="inlineStr">
        <is>
          <t>NACE_R87</t>
        </is>
      </c>
      <c r="C946" s="383" t="n"/>
      <c r="D946" s="379">
        <f>_xlfn.CONCAT("NACE ", A946)</f>
        <v/>
      </c>
    </row>
    <row r="947">
      <c r="A947" s="382" t="inlineStr">
        <is>
          <t>R - 87.1 Residential nursing care activities</t>
        </is>
      </c>
      <c r="B947" t="inlineStr">
        <is>
          <t>NACE_R871</t>
        </is>
      </c>
      <c r="C947" s="383" t="n"/>
      <c r="D947" s="382">
        <f>_xlfn.CONCAT("NACE ", A947)</f>
        <v/>
      </c>
    </row>
    <row r="948">
      <c r="A948" s="383" t="inlineStr">
        <is>
          <t>R - 87.10 Residential nursing care activities</t>
        </is>
      </c>
      <c r="B948" t="inlineStr">
        <is>
          <t>NACE_R8710</t>
        </is>
      </c>
      <c r="C948" s="383" t="n"/>
      <c r="D948" s="383">
        <f>_xlfn.CONCAT("NACE ", A948)</f>
        <v/>
      </c>
    </row>
    <row r="949">
      <c r="A949" s="382" t="inlineStr">
        <is>
          <t>R - 87.2 Residential care activities for persons living with or having a diagnosis of a mental illness or substance abuse</t>
        </is>
      </c>
      <c r="B949" t="inlineStr">
        <is>
          <t>NACE_R872</t>
        </is>
      </c>
      <c r="C949" s="383" t="n"/>
      <c r="D949" s="382">
        <f>_xlfn.CONCAT("NACE ", A949)</f>
        <v/>
      </c>
    </row>
    <row r="950">
      <c r="A950" s="383" t="inlineStr">
        <is>
          <t>R - 87.20 Residential care activities for persons living with or having a diagnosis of a mental illness or substance abuse</t>
        </is>
      </c>
      <c r="B950" t="inlineStr">
        <is>
          <t>NACE_R8720</t>
        </is>
      </c>
      <c r="C950" s="383" t="n"/>
      <c r="D950" s="383">
        <f>_xlfn.CONCAT("NACE ", A950)</f>
        <v/>
      </c>
    </row>
    <row r="951">
      <c r="A951" s="382" t="inlineStr">
        <is>
          <t>R - 87.3 Residential care activities for older persons or persons with physical disabilities</t>
        </is>
      </c>
      <c r="B951" t="inlineStr">
        <is>
          <t>NACE_R873</t>
        </is>
      </c>
      <c r="C951" s="383" t="n"/>
      <c r="D951" s="382">
        <f>_xlfn.CONCAT("NACE ", A951)</f>
        <v/>
      </c>
    </row>
    <row r="952">
      <c r="A952" s="383" t="inlineStr">
        <is>
          <t>R - 87.30 Residential care activities for older persons or persons with physical disabilities</t>
        </is>
      </c>
      <c r="B952" t="inlineStr">
        <is>
          <t>NACE_R8730</t>
        </is>
      </c>
      <c r="C952" s="383" t="n"/>
      <c r="D952" s="383">
        <f>_xlfn.CONCAT("NACE ", A952)</f>
        <v/>
      </c>
    </row>
    <row r="953">
      <c r="A953" s="382" t="inlineStr">
        <is>
          <t>R - 87.9 Other residential care activities</t>
        </is>
      </c>
      <c r="B953" t="inlineStr">
        <is>
          <t>NACE_R879</t>
        </is>
      </c>
      <c r="C953" s="383" t="n"/>
      <c r="D953" s="382">
        <f>_xlfn.CONCAT("NACE ", A953)</f>
        <v/>
      </c>
    </row>
    <row r="954">
      <c r="A954" s="383" t="inlineStr">
        <is>
          <t>R - 87.91 Intermediation service activities for residential care activities</t>
        </is>
      </c>
      <c r="B954" t="inlineStr">
        <is>
          <t>NACE_R8791</t>
        </is>
      </c>
      <c r="C954" s="383" t="n"/>
      <c r="D954" s="383">
        <f>_xlfn.CONCAT("NACE ", A954)</f>
        <v/>
      </c>
    </row>
    <row r="955">
      <c r="A955" s="383" t="inlineStr">
        <is>
          <t>R - 87.99 Other residential care activities n.e.c.</t>
        </is>
      </c>
      <c r="B955" t="inlineStr">
        <is>
          <t>NACE_R8799</t>
        </is>
      </c>
      <c r="C955" s="383" t="n"/>
      <c r="D955" s="383">
        <f>_xlfn.CONCAT("NACE ", A955)</f>
        <v/>
      </c>
    </row>
    <row r="956">
      <c r="A956" s="379" t="inlineStr">
        <is>
          <t>R - 88 Social work activities without accommodation</t>
        </is>
      </c>
      <c r="B956" t="inlineStr">
        <is>
          <t>NACE_R88</t>
        </is>
      </c>
      <c r="C956" s="383" t="n"/>
      <c r="D956" s="379">
        <f>_xlfn.CONCAT("NACE ", A956)</f>
        <v/>
      </c>
    </row>
    <row r="957">
      <c r="A957" s="382" t="inlineStr">
        <is>
          <t>R - 88.1 Social work activities without accommodation for older persons or persons with disabilities</t>
        </is>
      </c>
      <c r="B957" t="inlineStr">
        <is>
          <t>NACE_R881</t>
        </is>
      </c>
      <c r="C957" s="383" t="n"/>
      <c r="D957" s="382">
        <f>_xlfn.CONCAT("NACE ", A957)</f>
        <v/>
      </c>
    </row>
    <row r="958">
      <c r="A958" s="383" t="inlineStr">
        <is>
          <t>R - 88.10 Social work activities without accommodation for older persons or persons with disabilities</t>
        </is>
      </c>
      <c r="B958" t="inlineStr">
        <is>
          <t>NACE_R8810</t>
        </is>
      </c>
      <c r="C958" s="383" t="n"/>
      <c r="D958" s="383">
        <f>_xlfn.CONCAT("NACE ", A958)</f>
        <v/>
      </c>
    </row>
    <row r="959">
      <c r="A959" s="382" t="inlineStr">
        <is>
          <t>R - 88.9 Other social work activities without accommodation</t>
        </is>
      </c>
      <c r="B959" t="inlineStr">
        <is>
          <t>NACE_R889</t>
        </is>
      </c>
      <c r="C959" s="383" t="n"/>
      <c r="D959" s="382">
        <f>_xlfn.CONCAT("NACE ", A959)</f>
        <v/>
      </c>
    </row>
    <row r="960">
      <c r="A960" s="383" t="inlineStr">
        <is>
          <t>R - 88.91 Child day-care activities</t>
        </is>
      </c>
      <c r="B960" t="inlineStr">
        <is>
          <t>NACE_R8891</t>
        </is>
      </c>
      <c r="C960" s="383" t="n"/>
      <c r="D960" s="383">
        <f>_xlfn.CONCAT("NACE ", A960)</f>
        <v/>
      </c>
    </row>
    <row r="961">
      <c r="A961" s="383" t="inlineStr">
        <is>
          <t>R - 88.99 Other social work activities without accommodation n.e.c.</t>
        </is>
      </c>
      <c r="B961" t="inlineStr">
        <is>
          <t>NACE_R8899</t>
        </is>
      </c>
      <c r="C961" s="383" t="n"/>
      <c r="D961" s="383">
        <f>_xlfn.CONCAT("NACE ", A961)</f>
        <v/>
      </c>
    </row>
    <row r="962">
      <c r="A962" s="380" t="inlineStr">
        <is>
          <t>S - ARTS, SPORTS AND RECREATION</t>
        </is>
      </c>
      <c r="B962" t="inlineStr">
        <is>
          <t>NACE_S</t>
        </is>
      </c>
      <c r="C962" s="383" t="n"/>
      <c r="D962" s="380">
        <f>_xlfn.CONCAT("NACE ", A962)</f>
        <v/>
      </c>
    </row>
    <row r="963">
      <c r="A963" s="379" t="inlineStr">
        <is>
          <t>S - 90 Arts creation and performing arts activities</t>
        </is>
      </c>
      <c r="B963" t="inlineStr">
        <is>
          <t>NACE_S90</t>
        </is>
      </c>
      <c r="C963" s="383" t="n"/>
      <c r="D963" s="379">
        <f>_xlfn.CONCAT("NACE ", A963)</f>
        <v/>
      </c>
    </row>
    <row r="964">
      <c r="A964" s="382" t="inlineStr">
        <is>
          <t>S - 90.1 Arts creation activities</t>
        </is>
      </c>
      <c r="B964" t="inlineStr">
        <is>
          <t>NACE_S901</t>
        </is>
      </c>
      <c r="C964" s="383" t="n"/>
      <c r="D964" s="382">
        <f>_xlfn.CONCAT("NACE ", A964)</f>
        <v/>
      </c>
    </row>
    <row r="965">
      <c r="A965" s="383" t="inlineStr">
        <is>
          <t>S - 90.11 Literary creation and musical composition activities</t>
        </is>
      </c>
      <c r="B965" t="inlineStr">
        <is>
          <t>NACE_S9011</t>
        </is>
      </c>
      <c r="C965" s="383" t="n"/>
      <c r="D965" s="383">
        <f>_xlfn.CONCAT("NACE ", A965)</f>
        <v/>
      </c>
    </row>
    <row r="966">
      <c r="A966" s="383" t="inlineStr">
        <is>
          <t>S - 90.12 Visual arts creation activities</t>
        </is>
      </c>
      <c r="B966" t="inlineStr">
        <is>
          <t>NACE_S9012</t>
        </is>
      </c>
      <c r="C966" s="383" t="n"/>
      <c r="D966" s="383">
        <f>_xlfn.CONCAT("NACE ", A966)</f>
        <v/>
      </c>
    </row>
    <row r="967">
      <c r="A967" s="383" t="inlineStr">
        <is>
          <t>S - 90.13 Other arts creation activities</t>
        </is>
      </c>
      <c r="B967" t="inlineStr">
        <is>
          <t>NACE_S9013</t>
        </is>
      </c>
      <c r="C967" s="383" t="n"/>
      <c r="D967" s="383">
        <f>_xlfn.CONCAT("NACE ", A967)</f>
        <v/>
      </c>
    </row>
    <row r="968">
      <c r="A968" s="382" t="inlineStr">
        <is>
          <t>S - 90.2 Activities of performing arts</t>
        </is>
      </c>
      <c r="B968" t="inlineStr">
        <is>
          <t>NACE_S902</t>
        </is>
      </c>
      <c r="C968" s="383" t="n"/>
      <c r="D968" s="382">
        <f>_xlfn.CONCAT("NACE ", A968)</f>
        <v/>
      </c>
    </row>
    <row r="969">
      <c r="A969" s="383" t="inlineStr">
        <is>
          <t>S - 90.20 Activities of performing arts</t>
        </is>
      </c>
      <c r="B969" t="inlineStr">
        <is>
          <t>NACE_S9020</t>
        </is>
      </c>
      <c r="C969" s="383" t="n"/>
      <c r="D969" s="383">
        <f>_xlfn.CONCAT("NACE ", A969)</f>
        <v/>
      </c>
    </row>
    <row r="970">
      <c r="A970" s="382" t="inlineStr">
        <is>
          <t>S - 90.3 Support activities to arts creation and performing arts</t>
        </is>
      </c>
      <c r="B970" t="inlineStr">
        <is>
          <t>NACE_S903</t>
        </is>
      </c>
      <c r="C970" s="383" t="n"/>
      <c r="D970" s="382">
        <f>_xlfn.CONCAT("NACE ", A970)</f>
        <v/>
      </c>
    </row>
    <row r="971">
      <c r="A971" s="383" t="inlineStr">
        <is>
          <t>S - 90.31 Operation of arts facilities and sites</t>
        </is>
      </c>
      <c r="B971" t="inlineStr">
        <is>
          <t>NACE_S9031</t>
        </is>
      </c>
      <c r="C971" s="383" t="n"/>
      <c r="D971" s="383">
        <f>_xlfn.CONCAT("NACE ", A971)</f>
        <v/>
      </c>
    </row>
    <row r="972">
      <c r="A972" s="383" t="inlineStr">
        <is>
          <t>S - 90.39 Other support activities to arts and performing arts</t>
        </is>
      </c>
      <c r="B972" t="inlineStr">
        <is>
          <t>NACE_S9039</t>
        </is>
      </c>
      <c r="C972" s="383" t="n"/>
      <c r="D972" s="383">
        <f>_xlfn.CONCAT("NACE ", A972)</f>
        <v/>
      </c>
    </row>
    <row r="973">
      <c r="A973" s="379" t="inlineStr">
        <is>
          <t>S - 91 Libraries, archives, museums and other cultural activities</t>
        </is>
      </c>
      <c r="B973" t="inlineStr">
        <is>
          <t>NACE_S91</t>
        </is>
      </c>
      <c r="C973" s="383" t="n"/>
      <c r="D973" s="379">
        <f>_xlfn.CONCAT("NACE ", A973)</f>
        <v/>
      </c>
    </row>
    <row r="974">
      <c r="A974" s="382" t="inlineStr">
        <is>
          <t>S - 91.1 Library and archive activities</t>
        </is>
      </c>
      <c r="B974" t="inlineStr">
        <is>
          <t>NACE_S911</t>
        </is>
      </c>
      <c r="C974" s="383" t="n"/>
      <c r="D974" s="382">
        <f>_xlfn.CONCAT("NACE ", A974)</f>
        <v/>
      </c>
    </row>
    <row r="975">
      <c r="A975" s="383" t="inlineStr">
        <is>
          <t>S - 91.11 Library activities</t>
        </is>
      </c>
      <c r="B975" t="inlineStr">
        <is>
          <t>NACE_S9111</t>
        </is>
      </c>
      <c r="C975" s="383" t="n"/>
      <c r="D975" s="383">
        <f>_xlfn.CONCAT("NACE ", A975)</f>
        <v/>
      </c>
    </row>
    <row r="976">
      <c r="A976" s="383" t="inlineStr">
        <is>
          <t>S - 91.12 Archive activities</t>
        </is>
      </c>
      <c r="B976" t="inlineStr">
        <is>
          <t>NACE_S9112</t>
        </is>
      </c>
      <c r="C976" s="383" t="n"/>
      <c r="D976" s="383">
        <f>_xlfn.CONCAT("NACE ", A976)</f>
        <v/>
      </c>
    </row>
    <row r="977">
      <c r="A977" s="382" t="inlineStr">
        <is>
          <t>S - 91.2 Museum, collection, historical site and monument activities</t>
        </is>
      </c>
      <c r="B977" t="inlineStr">
        <is>
          <t>NACE_S912</t>
        </is>
      </c>
      <c r="C977" s="383" t="n"/>
      <c r="D977" s="382">
        <f>_xlfn.CONCAT("NACE ", A977)</f>
        <v/>
      </c>
    </row>
    <row r="978">
      <c r="A978" s="383" t="inlineStr">
        <is>
          <t>S - 91.21 Museum and collection activities</t>
        </is>
      </c>
      <c r="B978" t="inlineStr">
        <is>
          <t>NACE_S9121</t>
        </is>
      </c>
      <c r="C978" s="383" t="n"/>
      <c r="D978" s="383">
        <f>_xlfn.CONCAT("NACE ", A978)</f>
        <v/>
      </c>
    </row>
    <row r="979">
      <c r="A979" s="383" t="inlineStr">
        <is>
          <t>S - 91.22 Historical site and monument activities</t>
        </is>
      </c>
      <c r="B979" t="inlineStr">
        <is>
          <t>NACE_S9122</t>
        </is>
      </c>
      <c r="C979" s="383" t="n"/>
      <c r="D979" s="383">
        <f>_xlfn.CONCAT("NACE ", A979)</f>
        <v/>
      </c>
    </row>
    <row r="980">
      <c r="A980" s="382" t="inlineStr">
        <is>
          <t>S - 91.3 Conservation, restoration and other support activities for cultural heritage</t>
        </is>
      </c>
      <c r="B980" t="inlineStr">
        <is>
          <t>NACE_S913</t>
        </is>
      </c>
      <c r="C980" s="383" t="n"/>
      <c r="D980" s="382">
        <f>_xlfn.CONCAT("NACE ", A980)</f>
        <v/>
      </c>
    </row>
    <row r="981">
      <c r="A981" s="383" t="inlineStr">
        <is>
          <t>S - 91.30 Conservation, restoration and other support activities for cultural heritage</t>
        </is>
      </c>
      <c r="B981" t="inlineStr">
        <is>
          <t>NACE_S9130</t>
        </is>
      </c>
      <c r="C981" s="383" t="n"/>
      <c r="D981" s="383">
        <f>_xlfn.CONCAT("NACE ", A981)</f>
        <v/>
      </c>
    </row>
    <row r="982">
      <c r="A982" s="382" t="inlineStr">
        <is>
          <t>S - 91.4 Botanical and zoological garden and nature reserve activities</t>
        </is>
      </c>
      <c r="B982" t="inlineStr">
        <is>
          <t>NACE_S914</t>
        </is>
      </c>
      <c r="C982" s="383" t="n"/>
      <c r="D982" s="382">
        <f>_xlfn.CONCAT("NACE ", A982)</f>
        <v/>
      </c>
    </row>
    <row r="983">
      <c r="A983" s="383" t="inlineStr">
        <is>
          <t>S - 91.41 Botanical and zoological garden activities</t>
        </is>
      </c>
      <c r="B983" t="inlineStr">
        <is>
          <t>NACE_S9141</t>
        </is>
      </c>
      <c r="C983" s="383" t="n"/>
      <c r="D983" s="383">
        <f>_xlfn.CONCAT("NACE ", A983)</f>
        <v/>
      </c>
    </row>
    <row r="984">
      <c r="A984" s="383" t="inlineStr">
        <is>
          <t>S - 91.42 Nature reserve activities</t>
        </is>
      </c>
      <c r="B984" t="inlineStr">
        <is>
          <t>NACE_S9142</t>
        </is>
      </c>
      <c r="C984" s="383" t="n"/>
      <c r="D984" s="383">
        <f>_xlfn.CONCAT("NACE ", A984)</f>
        <v/>
      </c>
    </row>
    <row r="985">
      <c r="A985" s="379" t="inlineStr">
        <is>
          <t>S - 92 Gambling and betting activities</t>
        </is>
      </c>
      <c r="B985" t="inlineStr">
        <is>
          <t>NACE_S92</t>
        </is>
      </c>
      <c r="C985" s="383" t="n"/>
      <c r="D985" s="379">
        <f>_xlfn.CONCAT("NACE ", A985)</f>
        <v/>
      </c>
    </row>
    <row r="986">
      <c r="A986" s="382" t="inlineStr">
        <is>
          <t>S - 92.0 Gambling and betting activities</t>
        </is>
      </c>
      <c r="B986" t="inlineStr">
        <is>
          <t>NACE_S920</t>
        </is>
      </c>
      <c r="C986" s="383" t="n"/>
      <c r="D986" s="382">
        <f>_xlfn.CONCAT("NACE ", A986)</f>
        <v/>
      </c>
    </row>
    <row r="987">
      <c r="A987" s="383" t="inlineStr">
        <is>
          <t>S - 92.00 Gambling and betting activities</t>
        </is>
      </c>
      <c r="B987" t="inlineStr">
        <is>
          <t>NACE_S9200</t>
        </is>
      </c>
      <c r="C987" s="383" t="n"/>
      <c r="D987" s="383">
        <f>_xlfn.CONCAT("NACE ", A987)</f>
        <v/>
      </c>
    </row>
    <row r="988">
      <c r="A988" s="379" t="inlineStr">
        <is>
          <t>S - 93 Sports activities and amusement and recreation activities</t>
        </is>
      </c>
      <c r="B988" t="inlineStr">
        <is>
          <t>NACE_S93</t>
        </is>
      </c>
      <c r="C988" s="383" t="n"/>
      <c r="D988" s="379">
        <f>_xlfn.CONCAT("NACE ", A988)</f>
        <v/>
      </c>
    </row>
    <row r="989">
      <c r="A989" s="382" t="inlineStr">
        <is>
          <t>S - 93.1 Sports activities</t>
        </is>
      </c>
      <c r="B989" t="inlineStr">
        <is>
          <t>NACE_S931</t>
        </is>
      </c>
      <c r="C989" s="383" t="n"/>
      <c r="D989" s="382">
        <f>_xlfn.CONCAT("NACE ", A989)</f>
        <v/>
      </c>
    </row>
    <row r="990">
      <c r="A990" s="383" t="inlineStr">
        <is>
          <t>S - 93.11 Operation of sports facilities</t>
        </is>
      </c>
      <c r="B990" t="inlineStr">
        <is>
          <t>NACE_S9311</t>
        </is>
      </c>
      <c r="C990" s="383" t="n"/>
      <c r="D990" s="383">
        <f>_xlfn.CONCAT("NACE ", A990)</f>
        <v/>
      </c>
    </row>
    <row r="991">
      <c r="A991" s="383" t="inlineStr">
        <is>
          <t>S - 93.12 Activities of sports clubs</t>
        </is>
      </c>
      <c r="B991" t="inlineStr">
        <is>
          <t>NACE_S9312</t>
        </is>
      </c>
      <c r="C991" s="383" t="n"/>
      <c r="D991" s="383">
        <f>_xlfn.CONCAT("NACE ", A991)</f>
        <v/>
      </c>
    </row>
    <row r="992">
      <c r="A992" s="383" t="inlineStr">
        <is>
          <t>S - 93.13 Activities of fitness centres</t>
        </is>
      </c>
      <c r="B992" t="inlineStr">
        <is>
          <t>NACE_S9313</t>
        </is>
      </c>
      <c r="C992" s="383" t="n"/>
      <c r="D992" s="383">
        <f>_xlfn.CONCAT("NACE ", A992)</f>
        <v/>
      </c>
    </row>
    <row r="993">
      <c r="A993" s="383" t="inlineStr">
        <is>
          <t>S - 93.19 Sports activities n.e.c.</t>
        </is>
      </c>
      <c r="B993" t="inlineStr">
        <is>
          <t>NACE_S9319</t>
        </is>
      </c>
      <c r="C993" s="383" t="n"/>
      <c r="D993" s="383">
        <f>_xlfn.CONCAT("NACE ", A993)</f>
        <v/>
      </c>
    </row>
    <row r="994">
      <c r="A994" s="382" t="inlineStr">
        <is>
          <t>S - 93.2 Amusement and recreation activities</t>
        </is>
      </c>
      <c r="B994" t="inlineStr">
        <is>
          <t>NACE_S932</t>
        </is>
      </c>
      <c r="C994" s="383" t="n"/>
      <c r="D994" s="382">
        <f>_xlfn.CONCAT("NACE ", A994)</f>
        <v/>
      </c>
    </row>
    <row r="995">
      <c r="A995" s="383" t="inlineStr">
        <is>
          <t>S - 93.21 Activities of amusement parks and theme parks</t>
        </is>
      </c>
      <c r="B995" t="inlineStr">
        <is>
          <t>NACE_S9321</t>
        </is>
      </c>
      <c r="C995" s="383" t="n"/>
      <c r="D995" s="383">
        <f>_xlfn.CONCAT("NACE ", A995)</f>
        <v/>
      </c>
    </row>
    <row r="996">
      <c r="A996" s="383" t="inlineStr">
        <is>
          <t>S - 93.29 Amusement and recreation activities n.e.c.</t>
        </is>
      </c>
      <c r="B996" t="inlineStr">
        <is>
          <t>NACE_S9329</t>
        </is>
      </c>
      <c r="C996" s="383" t="n"/>
      <c r="D996" s="383">
        <f>_xlfn.CONCAT("NACE ", A996)</f>
        <v/>
      </c>
    </row>
    <row r="997">
      <c r="A997" s="380" t="inlineStr">
        <is>
          <t>T - OTHER SERVICE ACTIVITIES</t>
        </is>
      </c>
      <c r="B997" t="inlineStr">
        <is>
          <t>NACE_T</t>
        </is>
      </c>
      <c r="C997" s="383" t="n"/>
      <c r="D997" s="380">
        <f>_xlfn.CONCAT("NACE ", A997)</f>
        <v/>
      </c>
    </row>
    <row r="998">
      <c r="A998" s="379" t="inlineStr">
        <is>
          <t>T - 94 Activities of membership organisations</t>
        </is>
      </c>
      <c r="B998" t="inlineStr">
        <is>
          <t>NACE_T94</t>
        </is>
      </c>
      <c r="C998" s="383" t="n"/>
      <c r="D998" s="379">
        <f>_xlfn.CONCAT("NACE ", A998)</f>
        <v/>
      </c>
    </row>
    <row r="999">
      <c r="A999" s="382" t="inlineStr">
        <is>
          <t>T - 94.1 Activities of business, employers and professional membership organisations</t>
        </is>
      </c>
      <c r="B999" t="inlineStr">
        <is>
          <t>NACE_T941</t>
        </is>
      </c>
      <c r="C999" s="383" t="n"/>
      <c r="D999" s="382">
        <f>_xlfn.CONCAT("NACE ", A999)</f>
        <v/>
      </c>
    </row>
    <row r="1000">
      <c r="A1000" s="383" t="inlineStr">
        <is>
          <t>T - 94.11 Activities of business and employers membership organisations</t>
        </is>
      </c>
      <c r="B1000" t="inlineStr">
        <is>
          <t>NACE_T9411</t>
        </is>
      </c>
      <c r="C1000" s="383" t="n"/>
      <c r="D1000" s="383">
        <f>_xlfn.CONCAT("NACE ", A1000)</f>
        <v/>
      </c>
    </row>
    <row r="1001">
      <c r="A1001" s="383" t="inlineStr">
        <is>
          <t>T - 94.12 Activities of professional membership organisations</t>
        </is>
      </c>
      <c r="B1001" t="inlineStr">
        <is>
          <t>NACE_T9412</t>
        </is>
      </c>
      <c r="C1001" s="383" t="n"/>
      <c r="D1001" s="383">
        <f>_xlfn.CONCAT("NACE ", A1001)</f>
        <v/>
      </c>
    </row>
    <row r="1002">
      <c r="A1002" s="382" t="inlineStr">
        <is>
          <t>T - 94.2 Activities of trade unions</t>
        </is>
      </c>
      <c r="B1002" t="inlineStr">
        <is>
          <t>NACE_T942</t>
        </is>
      </c>
      <c r="C1002" s="383" t="n"/>
      <c r="D1002" s="382">
        <f>_xlfn.CONCAT("NACE ", A1002)</f>
        <v/>
      </c>
    </row>
    <row r="1003">
      <c r="A1003" s="383" t="inlineStr">
        <is>
          <t>T - 94.20 Activities of trade unions</t>
        </is>
      </c>
      <c r="B1003" t="inlineStr">
        <is>
          <t>NACE_T9420</t>
        </is>
      </c>
      <c r="C1003" s="383" t="n"/>
      <c r="D1003" s="383">
        <f>_xlfn.CONCAT("NACE ", A1003)</f>
        <v/>
      </c>
    </row>
    <row r="1004">
      <c r="A1004" s="382" t="inlineStr">
        <is>
          <t>T - 94.9 Activities of other membership organisations</t>
        </is>
      </c>
      <c r="B1004" t="inlineStr">
        <is>
          <t>NACE_T949</t>
        </is>
      </c>
      <c r="C1004" s="383" t="n"/>
      <c r="D1004" s="382">
        <f>_xlfn.CONCAT("NACE ", A1004)</f>
        <v/>
      </c>
    </row>
    <row r="1005">
      <c r="A1005" s="383" t="inlineStr">
        <is>
          <t>T - 94.91 Activities of religious organisations</t>
        </is>
      </c>
      <c r="B1005" t="inlineStr">
        <is>
          <t>NACE_T9491</t>
        </is>
      </c>
      <c r="C1005" s="383" t="n"/>
      <c r="D1005" s="383">
        <f>_xlfn.CONCAT("NACE ", A1005)</f>
        <v/>
      </c>
    </row>
    <row r="1006">
      <c r="A1006" s="383" t="inlineStr">
        <is>
          <t>T - 94.92 Activities of political organisations</t>
        </is>
      </c>
      <c r="B1006" t="inlineStr">
        <is>
          <t>NACE_T9492</t>
        </is>
      </c>
      <c r="C1006" s="383" t="n"/>
      <c r="D1006" s="383">
        <f>_xlfn.CONCAT("NACE ", A1006)</f>
        <v/>
      </c>
    </row>
    <row r="1007">
      <c r="A1007" s="383" t="inlineStr">
        <is>
          <t>T - 94.99 Activities of other membership organisations n.e.c.</t>
        </is>
      </c>
      <c r="B1007" t="inlineStr">
        <is>
          <t>NACE_T9499</t>
        </is>
      </c>
      <c r="C1007" s="383" t="n"/>
      <c r="D1007" s="383">
        <f>_xlfn.CONCAT("NACE ", A1007)</f>
        <v/>
      </c>
    </row>
    <row r="1008">
      <c r="A1008" s="379" t="inlineStr">
        <is>
          <t>T - 95 Repair and maintenance of computers, personal and household goods, and motor vehicles and motorcycles</t>
        </is>
      </c>
      <c r="B1008" t="inlineStr">
        <is>
          <t>NACE_T95</t>
        </is>
      </c>
      <c r="C1008" s="383" t="n"/>
      <c r="D1008" s="379">
        <f>_xlfn.CONCAT("NACE ", A1008)</f>
        <v/>
      </c>
    </row>
    <row r="1009">
      <c r="A1009" s="382" t="inlineStr">
        <is>
          <t>T - 95.1 Repair and maintenance of computers and communication equipment</t>
        </is>
      </c>
      <c r="B1009" t="inlineStr">
        <is>
          <t>NACE_T951</t>
        </is>
      </c>
      <c r="C1009" s="383" t="n"/>
      <c r="D1009" s="382">
        <f>_xlfn.CONCAT("NACE ", A1009)</f>
        <v/>
      </c>
    </row>
    <row r="1010">
      <c r="A1010" s="383" t="inlineStr">
        <is>
          <t>T - 95.10 Repair and maintenance of computers and communication equipment</t>
        </is>
      </c>
      <c r="B1010" t="inlineStr">
        <is>
          <t>NACE_T9510</t>
        </is>
      </c>
      <c r="C1010" s="383" t="n"/>
      <c r="D1010" s="383">
        <f>_xlfn.CONCAT("NACE ", A1010)</f>
        <v/>
      </c>
    </row>
    <row r="1011">
      <c r="A1011" s="382" t="inlineStr">
        <is>
          <t>T - 95.2 Repair and maintenance of personal and household goods</t>
        </is>
      </c>
      <c r="B1011" t="inlineStr">
        <is>
          <t>NACE_T952</t>
        </is>
      </c>
      <c r="C1011" s="383" t="n"/>
      <c r="D1011" s="382">
        <f>_xlfn.CONCAT("NACE ", A1011)</f>
        <v/>
      </c>
    </row>
    <row r="1012">
      <c r="A1012" s="383" t="inlineStr">
        <is>
          <t>T - 95.21 Repair and maintenance of consumer electronics</t>
        </is>
      </c>
      <c r="B1012" t="inlineStr">
        <is>
          <t>NACE_T9521</t>
        </is>
      </c>
      <c r="C1012" s="383" t="n"/>
      <c r="D1012" s="383">
        <f>_xlfn.CONCAT("NACE ", A1012)</f>
        <v/>
      </c>
    </row>
    <row r="1013">
      <c r="A1013" s="383" t="inlineStr">
        <is>
          <t>T - 95.22 Repair and maintenance of household appliances and home and garden equipment</t>
        </is>
      </c>
      <c r="B1013" t="inlineStr">
        <is>
          <t>NACE_T9522</t>
        </is>
      </c>
      <c r="C1013" s="383" t="n"/>
      <c r="D1013" s="383">
        <f>_xlfn.CONCAT("NACE ", A1013)</f>
        <v/>
      </c>
    </row>
    <row r="1014">
      <c r="A1014" s="383" t="inlineStr">
        <is>
          <t>T - 95.23 Repair and maintenance of footwear and leather goods</t>
        </is>
      </c>
      <c r="B1014" t="inlineStr">
        <is>
          <t>NACE_T9523</t>
        </is>
      </c>
      <c r="C1014" s="383" t="n"/>
      <c r="D1014" s="383">
        <f>_xlfn.CONCAT("NACE ", A1014)</f>
        <v/>
      </c>
    </row>
    <row r="1015">
      <c r="A1015" s="383" t="inlineStr">
        <is>
          <t>T - 95.24 Repair and maintenance of furniture and home furnishings</t>
        </is>
      </c>
      <c r="B1015" t="inlineStr">
        <is>
          <t>NACE_T9524</t>
        </is>
      </c>
      <c r="C1015" s="383" t="n"/>
      <c r="D1015" s="383">
        <f>_xlfn.CONCAT("NACE ", A1015)</f>
        <v/>
      </c>
    </row>
    <row r="1016">
      <c r="A1016" s="383" t="inlineStr">
        <is>
          <t>T - 95.25 Repair and maintenance of watches, clocks and jewellery</t>
        </is>
      </c>
      <c r="B1016" t="inlineStr">
        <is>
          <t>NACE_T9525</t>
        </is>
      </c>
      <c r="C1016" s="383" t="n"/>
      <c r="D1016" s="383">
        <f>_xlfn.CONCAT("NACE ", A1016)</f>
        <v/>
      </c>
    </row>
    <row r="1017">
      <c r="A1017" s="383" t="inlineStr">
        <is>
          <t>T - 95.29 Repair and maintenance of personal and household goods n.e.c.</t>
        </is>
      </c>
      <c r="B1017" t="inlineStr">
        <is>
          <t>NACE_T9529</t>
        </is>
      </c>
      <c r="C1017" s="383" t="n"/>
      <c r="D1017" s="383">
        <f>_xlfn.CONCAT("NACE ", A1017)</f>
        <v/>
      </c>
    </row>
    <row r="1018">
      <c r="A1018" s="382" t="inlineStr">
        <is>
          <t>T - 95.3 Repair and maintenance of motor vehicles and motorcycles</t>
        </is>
      </c>
      <c r="B1018" t="inlineStr">
        <is>
          <t>NACE_T953</t>
        </is>
      </c>
      <c r="C1018" s="383" t="n"/>
      <c r="D1018" s="382">
        <f>_xlfn.CONCAT("NACE ", A1018)</f>
        <v/>
      </c>
    </row>
    <row r="1019">
      <c r="A1019" s="383" t="inlineStr">
        <is>
          <t>T - 95.31 Repair and maintenance of motor vehicles</t>
        </is>
      </c>
      <c r="B1019" t="inlineStr">
        <is>
          <t>NACE_T9531</t>
        </is>
      </c>
      <c r="C1019" s="383" t="n"/>
      <c r="D1019" s="383">
        <f>_xlfn.CONCAT("NACE ", A1019)</f>
        <v/>
      </c>
    </row>
    <row r="1020">
      <c r="A1020" s="383" t="inlineStr">
        <is>
          <t>T - 95.32 Repair and maintenance of motorcycles</t>
        </is>
      </c>
      <c r="B1020" t="inlineStr">
        <is>
          <t>NACE_T9532</t>
        </is>
      </c>
      <c r="C1020" s="383" t="n"/>
      <c r="D1020" s="383">
        <f>_xlfn.CONCAT("NACE ", A1020)</f>
        <v/>
      </c>
    </row>
    <row r="1021">
      <c r="A1021" s="382" t="inlineStr">
        <is>
          <t>T - 95.4 Intermediation service activities for repair and maintenance of computers, personal and household goods, and motor vehicles and motorcycles</t>
        </is>
      </c>
      <c r="B1021" t="inlineStr">
        <is>
          <t>NACE_T954</t>
        </is>
      </c>
      <c r="C1021" s="383" t="n"/>
      <c r="D1021" s="382">
        <f>_xlfn.CONCAT("NACE ", A1021)</f>
        <v/>
      </c>
    </row>
    <row r="1022">
      <c r="A1022" s="383" t="inlineStr">
        <is>
          <t>T - 95.40 Intermediation service activities for repair and maintenance of computers, personal and household goods, and motor vehicles and motorcycles</t>
        </is>
      </c>
      <c r="B1022" t="inlineStr">
        <is>
          <t>NACE_T9540</t>
        </is>
      </c>
      <c r="C1022" s="383" t="n"/>
      <c r="D1022" s="383">
        <f>_xlfn.CONCAT("NACE ", A1022)</f>
        <v/>
      </c>
    </row>
    <row r="1023">
      <c r="A1023" s="379" t="inlineStr">
        <is>
          <t>T - 96 Personal service activities</t>
        </is>
      </c>
      <c r="B1023" t="inlineStr">
        <is>
          <t>NACE_T96</t>
        </is>
      </c>
      <c r="C1023" s="383" t="n"/>
      <c r="D1023" s="379">
        <f>_xlfn.CONCAT("NACE ", A1023)</f>
        <v/>
      </c>
    </row>
    <row r="1024">
      <c r="A1024" s="382" t="inlineStr">
        <is>
          <t>T - 96.1 Washing and cleaning of textile and fur products</t>
        </is>
      </c>
      <c r="B1024" t="inlineStr">
        <is>
          <t>NACE_T961</t>
        </is>
      </c>
      <c r="C1024" s="383" t="n"/>
      <c r="D1024" s="382">
        <f>_xlfn.CONCAT("NACE ", A1024)</f>
        <v/>
      </c>
    </row>
    <row r="1025">
      <c r="A1025" s="383" t="inlineStr">
        <is>
          <t>T - 96.10 Washing and cleaning of textile and fur products</t>
        </is>
      </c>
      <c r="B1025" t="inlineStr">
        <is>
          <t>NACE_T9610</t>
        </is>
      </c>
      <c r="C1025" s="383" t="n"/>
      <c r="D1025" s="383">
        <f>_xlfn.CONCAT("NACE ", A1025)</f>
        <v/>
      </c>
    </row>
    <row r="1026">
      <c r="A1026" s="382" t="inlineStr">
        <is>
          <t>T - 96.2 Hairdressing, beauty treatment, day spa and similar activities</t>
        </is>
      </c>
      <c r="B1026" t="inlineStr">
        <is>
          <t>NACE_T962</t>
        </is>
      </c>
      <c r="C1026" s="383" t="n"/>
      <c r="D1026" s="382">
        <f>_xlfn.CONCAT("NACE ", A1026)</f>
        <v/>
      </c>
    </row>
    <row r="1027">
      <c r="A1027" s="383" t="inlineStr">
        <is>
          <t>T - 96.21 Hairdressing and barber activities</t>
        </is>
      </c>
      <c r="B1027" t="inlineStr">
        <is>
          <t>NACE_T9621</t>
        </is>
      </c>
      <c r="C1027" s="383" t="n"/>
      <c r="D1027" s="383">
        <f>_xlfn.CONCAT("NACE ", A1027)</f>
        <v/>
      </c>
    </row>
    <row r="1028">
      <c r="A1028" s="383" t="inlineStr">
        <is>
          <t>T - 96.22 Beauty care and other beauty treatment activities</t>
        </is>
      </c>
      <c r="B1028" t="inlineStr">
        <is>
          <t>NACE_T9622</t>
        </is>
      </c>
      <c r="C1028" s="383" t="n"/>
      <c r="D1028" s="383">
        <f>_xlfn.CONCAT("NACE ", A1028)</f>
        <v/>
      </c>
    </row>
    <row r="1029">
      <c r="A1029" s="383" t="inlineStr">
        <is>
          <t>T - 96.23 Day spa, sauna and steam bath activities</t>
        </is>
      </c>
      <c r="B1029" t="inlineStr">
        <is>
          <t>NACE_T9623</t>
        </is>
      </c>
      <c r="C1029" s="383" t="n"/>
      <c r="D1029" s="383">
        <f>_xlfn.CONCAT("NACE ", A1029)</f>
        <v/>
      </c>
    </row>
    <row r="1030">
      <c r="A1030" s="382" t="inlineStr">
        <is>
          <t>T - 96.3 Funeral and related activities</t>
        </is>
      </c>
      <c r="B1030" t="inlineStr">
        <is>
          <t>NACE_T963</t>
        </is>
      </c>
      <c r="C1030" s="383" t="n"/>
      <c r="D1030" s="382">
        <f>_xlfn.CONCAT("NACE ", A1030)</f>
        <v/>
      </c>
    </row>
    <row r="1031">
      <c r="A1031" s="383" t="inlineStr">
        <is>
          <t>T - 96.30 Funeral and related activities</t>
        </is>
      </c>
      <c r="B1031" t="inlineStr">
        <is>
          <t>NACE_T9630</t>
        </is>
      </c>
      <c r="C1031" s="383" t="n"/>
      <c r="D1031" s="383">
        <f>_xlfn.CONCAT("NACE ", A1031)</f>
        <v/>
      </c>
    </row>
    <row r="1032">
      <c r="A1032" s="382" t="inlineStr">
        <is>
          <t>T - 96.4 Intermediation service activities for personal services</t>
        </is>
      </c>
      <c r="B1032" t="inlineStr">
        <is>
          <t>NACE_T964</t>
        </is>
      </c>
      <c r="C1032" s="383" t="n"/>
      <c r="D1032" s="382">
        <f>_xlfn.CONCAT("NACE ", A1032)</f>
        <v/>
      </c>
    </row>
    <row r="1033">
      <c r="A1033" s="383" t="inlineStr">
        <is>
          <t>T - 96.40 Intermediation service activities for personal services</t>
        </is>
      </c>
      <c r="B1033" t="inlineStr">
        <is>
          <t>NACE_T9640</t>
        </is>
      </c>
      <c r="C1033" s="383" t="n"/>
      <c r="D1033" s="383">
        <f>_xlfn.CONCAT("NACE ", A1033)</f>
        <v/>
      </c>
    </row>
    <row r="1034">
      <c r="A1034" s="382" t="inlineStr">
        <is>
          <t>T - 96.9 Other personal service activities</t>
        </is>
      </c>
      <c r="B1034" t="inlineStr">
        <is>
          <t>NACE_T969</t>
        </is>
      </c>
      <c r="C1034" s="383" t="n"/>
      <c r="D1034" s="382">
        <f>_xlfn.CONCAT("NACE ", A1034)</f>
        <v/>
      </c>
    </row>
    <row r="1035">
      <c r="A1035" s="383" t="inlineStr">
        <is>
          <t>T - 96.91 Provision of domestic personal service activities</t>
        </is>
      </c>
      <c r="B1035" t="inlineStr">
        <is>
          <t>NACE_T9691</t>
        </is>
      </c>
      <c r="C1035" s="383" t="n"/>
      <c r="D1035" s="383">
        <f>_xlfn.CONCAT("NACE ", A1035)</f>
        <v/>
      </c>
    </row>
    <row r="1036">
      <c r="A1036" s="383" t="inlineStr">
        <is>
          <t>T - 96.99 Other personal service activities n.e.c.</t>
        </is>
      </c>
      <c r="B1036" t="inlineStr">
        <is>
          <t>NACE_T9699</t>
        </is>
      </c>
      <c r="C1036" s="383" t="n"/>
      <c r="D1036" s="383">
        <f>_xlfn.CONCAT("NACE ", A1036)</f>
        <v/>
      </c>
    </row>
    <row r="1037">
      <c r="A1037" s="380" t="inlineStr">
        <is>
          <t>U - ACTIVITIES OF HOUSEHOLDS AS EMPLOYERS AND UNDIFFERENTIATED GOODS – AND SERVICE-PRODUCING ACTIVITIES OF HOUSEHOLDS FOR OWN USE</t>
        </is>
      </c>
      <c r="B1037" t="inlineStr">
        <is>
          <t>NACE_U</t>
        </is>
      </c>
      <c r="C1037" s="383" t="n"/>
      <c r="D1037" s="380">
        <f>_xlfn.CONCAT("NACE ", A1037)</f>
        <v/>
      </c>
    </row>
    <row r="1038">
      <c r="A1038" s="379" t="inlineStr">
        <is>
          <t>U - 97 Activities of households as employers of domestic personnel</t>
        </is>
      </c>
      <c r="B1038" t="inlineStr">
        <is>
          <t>NACE_U97</t>
        </is>
      </c>
      <c r="C1038" s="383" t="n"/>
      <c r="D1038" s="379">
        <f>_xlfn.CONCAT("NACE ", A1038)</f>
        <v/>
      </c>
    </row>
    <row r="1039">
      <c r="A1039" s="382" t="inlineStr">
        <is>
          <t>U - 97.0 Activities of households as employers of domestic personnel</t>
        </is>
      </c>
      <c r="B1039" t="inlineStr">
        <is>
          <t>NACE_U970</t>
        </is>
      </c>
      <c r="C1039" s="383" t="n"/>
      <c r="D1039" s="382">
        <f>_xlfn.CONCAT("NACE ", A1039)</f>
        <v/>
      </c>
    </row>
    <row r="1040">
      <c r="A1040" s="383" t="inlineStr">
        <is>
          <t>U - 97.00 Activities of households as employers of domestic personnel</t>
        </is>
      </c>
      <c r="B1040" t="inlineStr">
        <is>
          <t>NACE_U9700</t>
        </is>
      </c>
      <c r="C1040" s="383" t="n"/>
      <c r="D1040" s="383">
        <f>_xlfn.CONCAT("NACE ", A1040)</f>
        <v/>
      </c>
    </row>
    <row r="1041">
      <c r="A1041" s="379" t="inlineStr">
        <is>
          <t>U - 98 Undifferentiated goods- and service-producing activities of private households for own use</t>
        </is>
      </c>
      <c r="B1041" t="inlineStr">
        <is>
          <t>NACE_U98</t>
        </is>
      </c>
      <c r="C1041" s="383" t="n"/>
      <c r="D1041" s="379">
        <f>_xlfn.CONCAT("NACE ", A1041)</f>
        <v/>
      </c>
    </row>
    <row r="1042">
      <c r="A1042" s="382" t="inlineStr">
        <is>
          <t>U - 98.1 Undifferentiated goods-producing activities of private households for own use</t>
        </is>
      </c>
      <c r="B1042" t="inlineStr">
        <is>
          <t>NACE_U981</t>
        </is>
      </c>
      <c r="C1042" s="383" t="n"/>
      <c r="D1042" s="382">
        <f>_xlfn.CONCAT("NACE ", A1042)</f>
        <v/>
      </c>
    </row>
    <row r="1043">
      <c r="A1043" s="383" t="inlineStr">
        <is>
          <t>U - 98.10 Undifferentiated goods-producing activities of private households for own use</t>
        </is>
      </c>
      <c r="B1043" t="inlineStr">
        <is>
          <t>NACE_U9810</t>
        </is>
      </c>
      <c r="C1043" s="383" t="n"/>
      <c r="D1043" s="383">
        <f>_xlfn.CONCAT("NACE ", A1043)</f>
        <v/>
      </c>
    </row>
    <row r="1044">
      <c r="A1044" s="382" t="inlineStr">
        <is>
          <t>U - 98.2 Undifferentiated service-producing activities of private households for own use</t>
        </is>
      </c>
      <c r="B1044" t="inlineStr">
        <is>
          <t>NACE_U982</t>
        </is>
      </c>
      <c r="C1044" s="383" t="n"/>
      <c r="D1044" s="382">
        <f>_xlfn.CONCAT("NACE ", A1044)</f>
        <v/>
      </c>
    </row>
    <row r="1045">
      <c r="A1045" s="383" t="inlineStr">
        <is>
          <t>U - 98.20 Undifferentiated service-producing activities of private households for own use</t>
        </is>
      </c>
      <c r="B1045" t="inlineStr">
        <is>
          <t>NACE_U9820</t>
        </is>
      </c>
      <c r="C1045" s="383" t="n"/>
      <c r="D1045" s="383">
        <f>_xlfn.CONCAT("NACE ", A1045)</f>
        <v/>
      </c>
    </row>
    <row r="1046">
      <c r="A1046" s="380" t="inlineStr">
        <is>
          <t>V - ACTIVITIES OF EXTRATERRITORIAL ORGANISATIONS AND BODIES</t>
        </is>
      </c>
      <c r="B1046" t="inlineStr">
        <is>
          <t>NACE_V</t>
        </is>
      </c>
      <c r="C1046" s="383" t="n"/>
      <c r="D1046" s="380">
        <f>_xlfn.CONCAT("NACE ", A1046)</f>
        <v/>
      </c>
    </row>
    <row r="1047">
      <c r="A1047" s="379" t="inlineStr">
        <is>
          <t>V - 99 Activities of extraterritorial organisations and bodies</t>
        </is>
      </c>
      <c r="B1047" t="inlineStr">
        <is>
          <t>NACE_V99</t>
        </is>
      </c>
      <c r="C1047" s="383" t="n"/>
      <c r="D1047" s="379">
        <f>_xlfn.CONCAT("NACE ", A1047)</f>
        <v/>
      </c>
    </row>
    <row r="1048">
      <c r="A1048" s="382" t="inlineStr">
        <is>
          <t>V - 99.0 Activities of extraterritorial organisations and bodies</t>
        </is>
      </c>
      <c r="B1048" t="inlineStr">
        <is>
          <t>NACE_V990</t>
        </is>
      </c>
      <c r="C1048" s="383" t="n"/>
      <c r="D1048" s="382">
        <f>_xlfn.CONCAT("NACE ", A1048)</f>
        <v/>
      </c>
    </row>
    <row r="1049">
      <c r="A1049" s="383" t="inlineStr">
        <is>
          <t>V - 99.00 Activities of extraterritorial organisations and bodies</t>
        </is>
      </c>
      <c r="B1049" t="inlineStr">
        <is>
          <t>NACE_V9900</t>
        </is>
      </c>
      <c r="C1049" s="383" t="n"/>
      <c r="D1049" s="383">
        <f>_xlfn.CONCAT("NACE ", A1049)</f>
        <v/>
      </c>
    </row>
  </sheetData>
  <sheetProtection selectLockedCells="0" selectUnlockedCells="0" algorithmName="SHA-512" sheet="1" objects="1" insertRows="1" insertHyperlinks="1" autoFilter="1" scenarios="1" formatColumns="1" deleteColumns="1" insertColumns="1" pivotTables="1" deleteRows="1" formatCells="1" saltValue="nHhc+asKo0vm06ifh5kFmQ==" formatRows="1" sort="1" spinCount="100000" hashValue="zannfdMwkuLBEBxPbhX2Ehr/Pu3htNvSSiU4K9myNwYj7dQRQeFPEsTVKIxXJ9bMeRmijtU3qQwHk/f43+UO3w=="/>
  <dataValidations count="1">
    <dataValidation sqref="D3:D1049" showDropDown="0" showInputMessage="1" showErrorMessage="1" allowBlank="1" type="list">
      <formula1>$D$3:$D$1049</formula1>
    </dataValidation>
  </dataValidations>
  <pageMargins left="0.7" right="0.7" top="0.75" bottom="0.75" header="0.3" footer="0.3"/>
  <pageSetup orientation="portrait" paperSize="9" horizontalDpi="4294967293" verticalDpi="4294967293"/>
</worksheet>
</file>

<file path=xl/worksheets/sheet12.xml><?xml version="1.0" encoding="utf-8"?>
<worksheet xmlns="http://schemas.openxmlformats.org/spreadsheetml/2006/main">
  <sheetPr codeName="Sheet10">
    <outlinePr summaryBelow="1" summaryRight="1"/>
    <pageSetUpPr/>
  </sheetPr>
  <dimension ref="A1:G26"/>
  <sheetViews>
    <sheetView workbookViewId="0">
      <selection activeCell="A1" sqref="A1"/>
    </sheetView>
  </sheetViews>
  <sheetFormatPr baseColWidth="8" defaultRowHeight="14.4" outlineLevelCol="0"/>
  <cols>
    <col width="19.5546875" bestFit="1" customWidth="1" min="1" max="1"/>
    <col width="59.6640625" bestFit="1" customWidth="1" min="2" max="2"/>
    <col width="27.33203125" customWidth="1" min="3" max="3"/>
    <col width="89" customWidth="1" min="4" max="4"/>
    <col width="35.88671875" customWidth="1" min="5" max="5"/>
    <col width="26.6640625" customWidth="1" min="6" max="6"/>
    <col width="44.21875" bestFit="1" customWidth="1" min="7" max="7"/>
  </cols>
  <sheetData>
    <row r="1">
      <c r="A1" t="inlineStr">
        <is>
          <t>Reporting period string:</t>
        </is>
      </c>
      <c r="B1">
        <f>"from " &amp; template_reporting_period_startdate &amp; " to " &amp; template_reporting_period_enddate</f>
        <v/>
      </c>
      <c r="D1" t="inlineStr">
        <is>
          <t>Localization formula</t>
        </is>
      </c>
      <c r="E1" t="inlineStr">
        <is>
          <t>Longitude</t>
        </is>
      </c>
      <c r="F1" t="inlineStr">
        <is>
          <t>Latitude</t>
        </is>
      </c>
      <c r="G1" t="inlineStr">
        <is>
          <t>Longitude,Latitude ('General information!'K106:K130)</t>
        </is>
      </c>
    </row>
    <row r="2" ht="13.8" customHeight="1">
      <c r="A2" t="inlineStr">
        <is>
          <t xml:space="preserve">Ending date string: </t>
        </is>
      </c>
      <c r="B2">
        <f> "at "  &amp; template_reporting_period_enddate</f>
        <v/>
      </c>
      <c r="D2" s="370">
        <f>IF(AND('General Information'!$H$107=TRUE, 'General Information'!D108&lt;&gt;"", 'General Information'!E108&lt;&gt;"", 'General Information'!F108&lt;&gt;"", 'General Information'!G108&lt;&gt;""), _xlfn.WEBSERVICE("https://nominatim.openstreetmap.org/search?q=" &amp; 'General Information'!K108 &amp; "&amp;format=json&amp;polygon=1&amp;addressdetails=1"), "")</f>
        <v/>
      </c>
      <c r="E2" s="371">
        <f>MID(D2,SEARCH("""lat"":""",D2)+7,SEARCH("""lon"":""",D2)-SEARCH("""lat"":""",D2)-9)</f>
        <v/>
      </c>
      <c r="F2" s="371">
        <f>MID(D2, SEARCH("""lon"":""", D2) + 7, SEARCH("""class""", D2) - SEARCH("""lon"":""", D2) - 9)</f>
        <v/>
      </c>
      <c r="G2">
        <f>E2 &amp; "," &amp; F2</f>
        <v/>
      </c>
    </row>
    <row r="3" ht="15.6" customHeight="1">
      <c r="D3" s="370">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71">
        <f>MID(D3,SEARCH("""lat"":""",D3)+7,SEARCH("""lon"":""",D3)-SEARCH("""lat"":""",D3)-9)</f>
        <v/>
      </c>
      <c r="F3" s="371">
        <f>MID(D3, SEARCH("""lon"":""", D3) + 7, SEARCH("""class""", D3) - SEARCH("""lon"":""", D3) - 9)</f>
        <v/>
      </c>
      <c r="G3">
        <f>E3 &amp; "," &amp; F3</f>
        <v/>
      </c>
    </row>
    <row r="4">
      <c r="D4" s="370">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71">
        <f>MID(D4,SEARCH("""lat"":""",D4)+7,SEARCH("""lon"":""",D4)-SEARCH("""lat"":""",D4)-9)</f>
        <v/>
      </c>
      <c r="F4" s="371">
        <f>MID(D4, SEARCH("""lon"":""", D4) + 7, SEARCH("""class""", D4) - SEARCH("""lon"":""", D4) - 9)</f>
        <v/>
      </c>
      <c r="G4">
        <f>E4 &amp; "," &amp; F4</f>
        <v/>
      </c>
    </row>
    <row r="5">
      <c r="D5" s="370">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71">
        <f>MID(D5,SEARCH("""lat"":""",D5)+7,SEARCH("""lon"":""",D5)-SEARCH("""lat"":""",D5)-9)</f>
        <v/>
      </c>
      <c r="F5" s="371">
        <f>MID(D5, SEARCH("""lon"":""", D5) + 7, SEARCH("""class""", D5) - SEARCH("""lon"":""", D5) - 9)</f>
        <v/>
      </c>
      <c r="G5">
        <f>E5 &amp; "," &amp; F5</f>
        <v/>
      </c>
    </row>
    <row r="6">
      <c r="D6" s="370">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71">
        <f>MID(D6,SEARCH("""lat"":""",D6)+7,SEARCH("""lon"":""",D6)-SEARCH("""lat"":""",D6)-9)</f>
        <v/>
      </c>
      <c r="F6" s="371">
        <f>MID(D6, SEARCH("""lon"":""", D6) + 7, SEARCH("""class""", D6) - SEARCH("""lon"":""", D6) - 9)</f>
        <v/>
      </c>
      <c r="G6">
        <f>E6 &amp; "," &amp; F6</f>
        <v/>
      </c>
    </row>
    <row r="7">
      <c r="D7" s="370">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71">
        <f>MID(D7,SEARCH("""lat"":""",D7)+7,SEARCH("""lon"":""",D7)-SEARCH("""lat"":""",D7)-9)</f>
        <v/>
      </c>
      <c r="F7" s="371">
        <f>MID(D7, SEARCH("""lon"":""", D7) + 7, SEARCH("""class""", D7) - SEARCH("""lon"":""", D7) - 9)</f>
        <v/>
      </c>
      <c r="G7">
        <f>E7 &amp; "," &amp; F7</f>
        <v/>
      </c>
    </row>
    <row r="8">
      <c r="D8" s="370">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71">
        <f>MID(D8,SEARCH("""lat"":""",D8)+7,SEARCH("""lon"":""",D8)-SEARCH("""lat"":""",D8)-9)</f>
        <v/>
      </c>
      <c r="F8" s="371">
        <f>MID(D8, SEARCH("""lon"":""", D8) + 7, SEARCH("""class""", D8) - SEARCH("""lon"":""", D8) - 9)</f>
        <v/>
      </c>
      <c r="G8">
        <f>E8 &amp; "," &amp; F8</f>
        <v/>
      </c>
    </row>
    <row r="9">
      <c r="D9" s="370">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71">
        <f>MID(D9,SEARCH("""lat"":""",D9)+7,SEARCH("""lon"":""",D9)-SEARCH("""lat"":""",D9)-9)</f>
        <v/>
      </c>
      <c r="F9" s="371">
        <f>MID(D9, SEARCH("""lon"":""", D9) + 7, SEARCH("""class""", D9) - SEARCH("""lon"":""", D9) - 9)</f>
        <v/>
      </c>
      <c r="G9">
        <f>E9 &amp; "," &amp; F9</f>
        <v/>
      </c>
    </row>
    <row r="10">
      <c r="D10" s="370">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71">
        <f>MID(D10,SEARCH("""lat"":""",D10)+7,SEARCH("""lon"":""",D10)-SEARCH("""lat"":""",D10)-9)</f>
        <v/>
      </c>
      <c r="F10" s="371">
        <f>MID(D10, SEARCH("""lon"":""", D10) + 7, SEARCH("""class""", D10) - SEARCH("""lon"":""", D10) - 9)</f>
        <v/>
      </c>
      <c r="G10">
        <f>E10 &amp; "," &amp; F10</f>
        <v/>
      </c>
    </row>
    <row r="11">
      <c r="D11" s="370">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71">
        <f>MID(D11,SEARCH("""lat"":""",D11)+7,SEARCH("""lon"":""",D11)-SEARCH("""lat"":""",D11)-9)</f>
        <v/>
      </c>
      <c r="F11" s="371">
        <f>MID(D11, SEARCH("""lon"":""", D11) + 7, SEARCH("""class""", D11) - SEARCH("""lon"":""", D11) - 9)</f>
        <v/>
      </c>
      <c r="G11">
        <f>E11 &amp; "," &amp; F11</f>
        <v/>
      </c>
    </row>
    <row r="12">
      <c r="D12" s="370">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71">
        <f>MID(D12,SEARCH("""lat"":""",D12)+7,SEARCH("""lon"":""",D12)-SEARCH("""lat"":""",D12)-9)</f>
        <v/>
      </c>
      <c r="F12" s="371">
        <f>MID(D12, SEARCH("""lon"":""", D12) + 7, SEARCH("""class""", D12) - SEARCH("""lon"":""", D12) - 9)</f>
        <v/>
      </c>
      <c r="G12">
        <f>E12 &amp; "," &amp; F12</f>
        <v/>
      </c>
    </row>
    <row r="13">
      <c r="D13" s="370">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71">
        <f>MID(D13,SEARCH("""lat"":""",D13)+7,SEARCH("""lon"":""",D13)-SEARCH("""lat"":""",D13)-9)</f>
        <v/>
      </c>
      <c r="F13" s="371">
        <f>MID(D13, SEARCH("""lon"":""", D13) + 7, SEARCH("""class""", D13) - SEARCH("""lon"":""", D13) - 9)</f>
        <v/>
      </c>
      <c r="G13">
        <f>E13 &amp; "," &amp; F13</f>
        <v/>
      </c>
    </row>
    <row r="14">
      <c r="D14" s="370">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71">
        <f>MID(D14,SEARCH("""lat"":""",D14)+7,SEARCH("""lon"":""",D14)-SEARCH("""lat"":""",D14)-9)</f>
        <v/>
      </c>
      <c r="F14" s="371">
        <f>MID(D14, SEARCH("""lon"":""", D14) + 7, SEARCH("""class""", D14) - SEARCH("""lon"":""", D14) - 9)</f>
        <v/>
      </c>
      <c r="G14">
        <f>E14 &amp; "," &amp; F14</f>
        <v/>
      </c>
    </row>
    <row r="15">
      <c r="D15" s="370">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71">
        <f>MID(D15,SEARCH("""lat"":""",D15)+7,SEARCH("""lon"":""",D15)-SEARCH("""lat"":""",D15)-9)</f>
        <v/>
      </c>
      <c r="F15" s="371">
        <f>MID(D15, SEARCH("""lon"":""", D15) + 7, SEARCH("""class""", D15) - SEARCH("""lon"":""", D15) - 9)</f>
        <v/>
      </c>
      <c r="G15">
        <f>E15 &amp; "," &amp; F15</f>
        <v/>
      </c>
    </row>
    <row r="16">
      <c r="D16" s="370">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71">
        <f>MID(D16,SEARCH("""lat"":""",D16)+7,SEARCH("""lon"":""",D16)-SEARCH("""lat"":""",D16)-9)</f>
        <v/>
      </c>
      <c r="F16" s="371">
        <f>MID(D16, SEARCH("""lon"":""", D16) + 7, SEARCH("""class""", D16) - SEARCH("""lon"":""", D16) - 9)</f>
        <v/>
      </c>
      <c r="G16">
        <f>E16 &amp; "," &amp; F16</f>
        <v/>
      </c>
    </row>
    <row r="17">
      <c r="D17" s="370">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71">
        <f>MID(D17,SEARCH("""lat"":""",D17)+7,SEARCH("""lon"":""",D17)-SEARCH("""lat"":""",D17)-9)</f>
        <v/>
      </c>
      <c r="F17" s="371">
        <f>MID(D17, SEARCH("""lon"":""", D17) + 7, SEARCH("""class""", D17) - SEARCH("""lon"":""", D17) - 9)</f>
        <v/>
      </c>
      <c r="G17">
        <f>E17 &amp; "," &amp; F17</f>
        <v/>
      </c>
    </row>
    <row r="18">
      <c r="D18" s="370">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71">
        <f>MID(D18,SEARCH("""lat"":""",D18)+7,SEARCH("""lon"":""",D18)-SEARCH("""lat"":""",D18)-9)</f>
        <v/>
      </c>
      <c r="F18" s="371">
        <f>MID(D18, SEARCH("""lon"":""", D18) + 7, SEARCH("""class""", D18) - SEARCH("""lon"":""", D18) - 9)</f>
        <v/>
      </c>
      <c r="G18">
        <f>E18 &amp; "," &amp; F18</f>
        <v/>
      </c>
    </row>
    <row r="19">
      <c r="D19" s="370">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71">
        <f>MID(D19,SEARCH("""lat"":""",D19)+7,SEARCH("""lon"":""",D19)-SEARCH("""lat"":""",D19)-9)</f>
        <v/>
      </c>
      <c r="F19" s="371">
        <f>MID(D19, SEARCH("""lon"":""", D19) + 7, SEARCH("""class""", D19) - SEARCH("""lon"":""", D19) - 9)</f>
        <v/>
      </c>
      <c r="G19">
        <f>E19 &amp; "," &amp; F19</f>
        <v/>
      </c>
    </row>
    <row r="20">
      <c r="D20" s="370">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71">
        <f>MID(D20,SEARCH("""lat"":""",D20)+7,SEARCH("""lon"":""",D20)-SEARCH("""lat"":""",D20)-9)</f>
        <v/>
      </c>
      <c r="F20" s="371">
        <f>MID(D20, SEARCH("""lon"":""", D20) + 7, SEARCH("""class""", D20) - SEARCH("""lon"":""", D20) - 9)</f>
        <v/>
      </c>
      <c r="G20">
        <f>E20 &amp; "," &amp; F20</f>
        <v/>
      </c>
    </row>
    <row r="21">
      <c r="D21" s="370">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71">
        <f>MID(D21,SEARCH("""lat"":""",D21)+7,SEARCH("""lon"":""",D21)-SEARCH("""lat"":""",D21)-9)</f>
        <v/>
      </c>
      <c r="F21" s="371">
        <f>MID(D21, SEARCH("""lon"":""", D21) + 7, SEARCH("""class""", D21) - SEARCH("""lon"":""", D21) - 9)</f>
        <v/>
      </c>
      <c r="G21">
        <f>E21 &amp; "," &amp; F21</f>
        <v/>
      </c>
    </row>
    <row r="22">
      <c r="D22" s="370">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71">
        <f>MID(D22,SEARCH("""lat"":""",D22)+7,SEARCH("""lon"":""",D22)-SEARCH("""lat"":""",D22)-9)</f>
        <v/>
      </c>
      <c r="F22" s="371">
        <f>MID(D22, SEARCH("""lon"":""", D22) + 7, SEARCH("""class""", D22) - SEARCH("""lon"":""", D22) - 9)</f>
        <v/>
      </c>
      <c r="G22">
        <f>E22 &amp; "," &amp; F22</f>
        <v/>
      </c>
    </row>
    <row r="23">
      <c r="D23" s="370">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71">
        <f>MID(D23,SEARCH("""lat"":""",D23)+7,SEARCH("""lon"":""",D23)-SEARCH("""lat"":""",D23)-9)</f>
        <v/>
      </c>
      <c r="F23" s="371">
        <f>MID(D23, SEARCH("""lon"":""", D23) + 7, SEARCH("""class""", D23) - SEARCH("""lon"":""", D23) - 9)</f>
        <v/>
      </c>
      <c r="G23">
        <f>E23 &amp; "," &amp; F23</f>
        <v/>
      </c>
    </row>
    <row r="24">
      <c r="D24" s="370">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71">
        <f>MID(D24,SEARCH("""lat"":""",D24)+7,SEARCH("""lon"":""",D24)-SEARCH("""lat"":""",D24)-9)</f>
        <v/>
      </c>
      <c r="F24" s="371">
        <f>MID(D24, SEARCH("""lon"":""", D24) + 7, SEARCH("""class""", D24) - SEARCH("""lon"":""", D24) - 9)</f>
        <v/>
      </c>
      <c r="G24">
        <f>E24 &amp; "," &amp; F24</f>
        <v/>
      </c>
    </row>
    <row r="25">
      <c r="D25" s="370">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71">
        <f>MID(D25,SEARCH("""lat"":""",D25)+7,SEARCH("""lon"":""",D25)-SEARCH("""lat"":""",D25)-9)</f>
        <v/>
      </c>
      <c r="F25" s="371">
        <f>MID(D25, SEARCH("""lon"":""", D25) + 7, SEARCH("""class""", D25) - SEARCH("""lon"":""", D25) - 9)</f>
        <v/>
      </c>
      <c r="G25">
        <f>E25 &amp; "," &amp; F25</f>
        <v/>
      </c>
    </row>
    <row r="26">
      <c r="D26" s="370">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71">
        <f>MID(D26,SEARCH("""lat"":""",D26)+7,SEARCH("""lon"":""",D26)-SEARCH("""lat"":""",D26)-9)</f>
        <v/>
      </c>
      <c r="F26" s="371">
        <f>MID(D26, SEARCH("""lon"":""", D26) + 7, SEARCH("""class""", D26) - SEARCH("""lon"":""", D26) - 9)</f>
        <v/>
      </c>
      <c r="G26">
        <f>E26 &amp; "," &amp; F26</f>
        <v/>
      </c>
    </row>
  </sheetData>
  <sheetProtection selectLockedCells="0" selectUnlockedCells="0" algorithmName="SHA-512" sheet="1" objects="1" insertRows="1" insertHyperlinks="1" autoFilter="1" scenarios="1" formatColumns="1" deleteColumns="1" insertColumns="1" pivotTables="1" deleteRows="1" formatCells="1" saltValue="JYtWngQ458IybIRJP910CQ==" formatRows="1" sort="1" spinCount="100000" hashValue="ZoDQM9cz0edaM29SixN0QDpta4KvTf2o5UYPK3NQ3R3VBkg+h3iPdwxDStItis/WEaJPPN8XepgXkaO+DlBgm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Richard Boessen</dc:creator>
  <dcterms:created xsi:type="dcterms:W3CDTF">2025-01-13T10:12:12Z</dcterms:created>
  <dcterms:modified xsi:type="dcterms:W3CDTF">2025-10-29T17:06:29Z</dcterms:modified>
  <cp:lastModifiedBy>Andrea Baschiera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0x010100424757986E2540868CAE723C1A3093F1010075358054E2A84B419DAF55079D0D5A5D</vt:lpwstr>
  </property>
  <property name="efclTopics" fmtid="{D5CDD505-2E9C-101B-9397-08002B2CF9AE}" pid="3">
    <vt:lpwstr/>
  </property>
  <property name="efclDocumentType" fmtid="{D5CDD505-2E9C-101B-9397-08002B2CF9AE}" pid="4">
    <vt:lpwstr/>
  </property>
  <property name="efclStandards" fmtid="{D5CDD505-2E9C-101B-9397-08002B2CF9AE}" pid="5">
    <vt:lpwstr/>
  </property>
  <property name="efclProjectStage" fmtid="{D5CDD505-2E9C-101B-9397-08002B2CF9AE}" pid="6">
    <vt:lpwstr/>
  </property>
</Properties>
</file>