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Questa_cartella_di_lavor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EGA\SincroDesktop\Matematica\Progetto COVID-19 Matematica Gruppo 1\"/>
    </mc:Choice>
  </mc:AlternateContent>
  <xr:revisionPtr revIDLastSave="0" documentId="13_ncr:1_{2882027C-C0D4-479E-860E-27FE02CBACC9}" xr6:coauthVersionLast="45" xr6:coauthVersionMax="45" xr10:uidLastSave="{00000000-0000-0000-0000-000000000000}"/>
  <bookViews>
    <workbookView xWindow="-108" yWindow="-108" windowWidth="23256" windowHeight="12576" firstSheet="2" activeTab="5" xr2:uid="{07D23D9C-C4BB-478A-9618-2B7B527840D3}"/>
  </bookViews>
  <sheets>
    <sheet name="Infetti regione-fascia età - F" sheetId="2" r:id="rId1"/>
    <sheet name="Infetti regione-fascia età - M" sheetId="4" r:id="rId2"/>
    <sheet name="Infetti regione-fascia età - MF" sheetId="9" r:id="rId3"/>
    <sheet name="Tabelle Pivot" sheetId="10" r:id="rId4"/>
    <sheet name="Giorni di degenza" sheetId="8" r:id="rId5"/>
    <sheet name="Riepilogo dati regioni" sheetId="12" r:id="rId6"/>
  </sheets>
  <definedNames>
    <definedName name="DatiEsterni_1" localSheetId="4" hidden="1">'Giorni di degenza'!$A$3:$G$24</definedName>
    <definedName name="DatiEsterni_1" localSheetId="0" hidden="1">'Infetti regione-fascia età - F'!$A$3:$G$24</definedName>
    <definedName name="DatiEsterni_1" localSheetId="1" hidden="1">'Infetti regione-fascia età - M'!$A$3:$G$24</definedName>
    <definedName name="DatiEsterni_1" localSheetId="2" hidden="1">'Infetti regione-fascia età - MF'!$A$3:$G$24</definedName>
    <definedName name="DatiEsterni_1" localSheetId="5" hidden="1">'Riepilogo dati regioni'!$A$3:$M$97</definedName>
    <definedName name="DatiEsterni_1" localSheetId="3" hidden="1">'Tabelle Pivot'!$A$3:$G$24</definedName>
    <definedName name="DatiEsterni_2" localSheetId="2" hidden="1">'Infetti regione-fascia età - MF'!$J$3:$P$24</definedName>
    <definedName name="DatiEsterni_2" localSheetId="5" hidden="1">'Riepilogo dati regioni'!$P$3:$AB$97</definedName>
    <definedName name="DatiEsterni_2" localSheetId="3" hidden="1">'Tabelle Pivot'!$J$3:$P$24</definedName>
    <definedName name="DatiEsterni_3" localSheetId="5" hidden="1">'Riepilogo dati regioni'!$AE$3:$AQ$97</definedName>
    <definedName name="DatiEsterni_4" localSheetId="5" hidden="1">'Riepilogo dati regioni'!$AT$3:$BF$97</definedName>
  </definedNames>
  <calcPr calcId="191029"/>
  <pivotCaches>
    <pivotCache cacheId="7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0" l="1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P26" i="10" l="1"/>
  <c r="P27" i="10" s="1"/>
  <c r="O26" i="10"/>
  <c r="O27" i="10" s="1"/>
  <c r="N26" i="10"/>
  <c r="N27" i="10" s="1"/>
  <c r="M26" i="10"/>
  <c r="M27" i="10" s="1"/>
  <c r="L26" i="10"/>
  <c r="L27" i="10" s="1"/>
  <c r="K26" i="10"/>
  <c r="K27" i="10" s="1"/>
  <c r="G26" i="10"/>
  <c r="G27" i="10" s="1"/>
  <c r="F26" i="10"/>
  <c r="F27" i="10" s="1"/>
  <c r="E26" i="10"/>
  <c r="E27" i="10" s="1"/>
  <c r="D26" i="10"/>
  <c r="D27" i="10" s="1"/>
  <c r="C26" i="10"/>
  <c r="C27" i="10" s="1"/>
  <c r="B26" i="10"/>
  <c r="B27" i="10" s="1"/>
  <c r="P25" i="10"/>
  <c r="O25" i="10"/>
  <c r="N25" i="10"/>
  <c r="M25" i="10"/>
  <c r="L25" i="10"/>
  <c r="K25" i="10"/>
  <c r="G25" i="10"/>
  <c r="F25" i="10"/>
  <c r="E25" i="10"/>
  <c r="D25" i="10"/>
  <c r="C25" i="10"/>
  <c r="B25" i="10"/>
  <c r="P26" i="9" l="1"/>
  <c r="P27" i="9" s="1"/>
  <c r="O26" i="9"/>
  <c r="O27" i="9" s="1"/>
  <c r="N26" i="9"/>
  <c r="N27" i="9" s="1"/>
  <c r="M26" i="9"/>
  <c r="M27" i="9" s="1"/>
  <c r="L26" i="9"/>
  <c r="L27" i="9" s="1"/>
  <c r="K26" i="9"/>
  <c r="K27" i="9" s="1"/>
  <c r="P25" i="9"/>
  <c r="O25" i="9"/>
  <c r="N25" i="9"/>
  <c r="M25" i="9"/>
  <c r="L25" i="9"/>
  <c r="K25" i="9"/>
  <c r="G26" i="9"/>
  <c r="G27" i="9" s="1"/>
  <c r="F26" i="9"/>
  <c r="F27" i="9" s="1"/>
  <c r="E26" i="9"/>
  <c r="E27" i="9" s="1"/>
  <c r="D26" i="9"/>
  <c r="D27" i="9" s="1"/>
  <c r="C26" i="9"/>
  <c r="C27" i="9" s="1"/>
  <c r="B26" i="9"/>
  <c r="B27" i="9" s="1"/>
  <c r="G25" i="9"/>
  <c r="F25" i="9"/>
  <c r="E25" i="9"/>
  <c r="D25" i="9"/>
  <c r="C25" i="9"/>
  <c r="B25" i="9"/>
  <c r="C27" i="8" l="1"/>
  <c r="D27" i="8"/>
  <c r="E27" i="8"/>
  <c r="F27" i="8"/>
  <c r="G27" i="8"/>
  <c r="B27" i="8"/>
  <c r="C26" i="8"/>
  <c r="D26" i="8"/>
  <c r="E26" i="8"/>
  <c r="F26" i="8"/>
  <c r="G26" i="8"/>
  <c r="B26" i="8"/>
  <c r="C25" i="8"/>
  <c r="D25" i="8"/>
  <c r="E25" i="8"/>
  <c r="F25" i="8"/>
  <c r="G25" i="8"/>
  <c r="B25" i="8"/>
  <c r="C26" i="4"/>
  <c r="C27" i="4" s="1"/>
  <c r="D26" i="4"/>
  <c r="D27" i="4" s="1"/>
  <c r="E26" i="4"/>
  <c r="E27" i="4" s="1"/>
  <c r="F26" i="4"/>
  <c r="F27" i="4" s="1"/>
  <c r="G26" i="4"/>
  <c r="G27" i="4" s="1"/>
  <c r="B26" i="4"/>
  <c r="B27" i="4" s="1"/>
  <c r="C25" i="2"/>
  <c r="D25" i="2"/>
  <c r="E25" i="2"/>
  <c r="F25" i="2"/>
  <c r="G25" i="2"/>
  <c r="B25" i="2"/>
  <c r="C25" i="4"/>
  <c r="D25" i="4"/>
  <c r="E25" i="4"/>
  <c r="F25" i="4"/>
  <c r="G25" i="4"/>
  <c r="B25" i="4"/>
  <c r="C26" i="2"/>
  <c r="C27" i="2" s="1"/>
  <c r="D26" i="2"/>
  <c r="D27" i="2" s="1"/>
  <c r="E26" i="2"/>
  <c r="E27" i="2" s="1"/>
  <c r="F26" i="2"/>
  <c r="F27" i="2" s="1"/>
  <c r="G26" i="2"/>
  <c r="G27" i="2" s="1"/>
  <c r="B26" i="2"/>
  <c r="B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4A6338-2EFB-4BA7-9B06-3F2D5ECE7470}" keepAlive="1" name="Query - Emilia-Romagna" description="Connessione alla query 'Emilia-Romagna' nella cartella di lavoro." type="5" refreshedVersion="6" background="1">
    <dbPr connection="Provider=Microsoft.Mashup.OleDb.1;Data Source=$Workbook$;Location=Emilia-Romagna;Extended Properties=&quot;&quot;" command="SELECT * FROM [Emilia-Romagna]"/>
  </connection>
  <connection id="2" xr16:uid="{CF6F659A-81CD-4B12-87F6-FB6BC80F25E9}" keepAlive="1" name="Query - Emilia-Romagna (2)" description="Connessione alla query 'Emilia-Romagna (2)' nella cartella di lavoro." type="5" refreshedVersion="6" background="1" saveData="1">
    <dbPr connection="Provider=Microsoft.Mashup.OleDb.1;Data Source=$Workbook$;Location=&quot;Emilia-Romagna (2)&quot;;Extended Properties=&quot;&quot;" command="SELECT * FROM [Emilia-Romagna (2)]"/>
  </connection>
  <connection id="3" xr16:uid="{B38B59BC-790B-44EC-ADC3-859637CBF845}" keepAlive="1" name="Query - Giorni di degenza per regione" description="Connessione alla query 'Giorni di degenza per regione' nella cartella di lavoro." type="5" refreshedVersion="6" background="1" saveData="1">
    <dbPr connection="Provider=Microsoft.Mashup.OleDb.1;Data Source=$Workbook$;Location=&quot;Giorni di degenza per regione&quot;;Extended Properties=&quot;&quot;" command="SELECT * FROM [Giorni di degenza per regione]"/>
  </connection>
  <connection id="4" xr16:uid="{35A334C5-45CB-48AE-96F1-6309EF20AA6A}" keepAlive="1" name="Query - Infetti per regione - fascia di età (FEMMINE)" description="Connessione alla query 'Infetti per regione - fascia di età (FEMMINE)' nella cartella di lavoro." type="5" refreshedVersion="6" background="1" saveData="1">
    <dbPr connection="Provider=Microsoft.Mashup.OleDb.1;Data Source=$Workbook$;Location=&quot;Infetti per regione - fascia di età (FEMMINE)&quot;;Extended Properties=&quot;&quot;" command="SELECT * FROM [Infetti per regione - fascia di età (FEMMINE)]"/>
  </connection>
  <connection id="5" xr16:uid="{88674DC9-9E8A-4BA6-BD3B-4A8E6F9BBD31}" keepAlive="1" name="Query - Infetti per regione - fascia di età (FEMMINE) (2)" description="Connessione alla query 'Infetti per regione - fascia di età (FEMMINE) (2)' nella cartella di lavoro." type="5" refreshedVersion="6" background="1" saveData="1">
    <dbPr connection="Provider=Microsoft.Mashup.OleDb.1;Data Source=$Workbook$;Location=&quot;Infetti per regione - fascia di età (FEMMINE) (2)&quot;;Extended Properties=&quot;&quot;" command="SELECT * FROM [Infetti per regione - fascia di età (FEMMINE) (2)]"/>
  </connection>
  <connection id="6" xr16:uid="{7DE06001-620B-4395-A7AD-F768CB2DE829}" keepAlive="1" name="Query - Infetti per regione - fascia di età (FEMMINE) (3)" description="Connessione alla query 'Infetti per regione - fascia di età (FEMMINE) (3)' nella cartella di lavoro." type="5" refreshedVersion="6" background="1" saveData="1">
    <dbPr connection="Provider=Microsoft.Mashup.OleDb.1;Data Source=$Workbook$;Location=&quot;Infetti per regione - fascia di età (FEMMINE) (3)&quot;;Extended Properties=&quot;&quot;" command="SELECT * FROM [Infetti per regione - fascia di età (FEMMINE) (3)]"/>
  </connection>
  <connection id="7" xr16:uid="{73E7F78A-06DD-4C0D-94F7-277860A8790D}" keepAlive="1" name="Query - Infetti per regione - fascia di età (MASCHI)" description="Connessione alla query 'Infetti per regione - fascia di età (MASCHI)' nella cartella di lavoro." type="5" refreshedVersion="6" background="1" saveData="1">
    <dbPr connection="Provider=Microsoft.Mashup.OleDb.1;Data Source=$Workbook$;Location=&quot;Infetti per regione - fascia di età (MASCHI)&quot;;Extended Properties=&quot;&quot;" command="SELECT * FROM [Infetti per regione - fascia di età (MASCHI)]"/>
  </connection>
  <connection id="8" xr16:uid="{644A89E0-87BB-4460-B95B-5B42594C5332}" keepAlive="1" name="Query - Infetti per regione - fascia di età (MASCHI) (2)" description="Connessione alla query 'Infetti per regione - fascia di età (MASCHI) (2)' nella cartella di lavoro." type="5" refreshedVersion="6" background="1" saveData="1">
    <dbPr connection="Provider=Microsoft.Mashup.OleDb.1;Data Source=$Workbook$;Location=&quot;Infetti per regione - fascia di età (MASCHI) (2)&quot;;Extended Properties=&quot;&quot;" command="SELECT * FROM [Infetti per regione - fascia di età (MASCHI) (2)]"/>
  </connection>
  <connection id="9" xr16:uid="{FBDF1112-36A7-4802-8305-7415A1CA0A35}" keepAlive="1" name="Query - Infetti per regione - fascia di età (MASCHI) (3)" description="Connessione alla query 'Infetti per regione - fascia di età (MASCHI) (3)' nella cartella di lavoro." type="5" refreshedVersion="6" background="1" saveData="1">
    <dbPr connection="Provider=Microsoft.Mashup.OleDb.1;Data Source=$Workbook$;Location=&quot;Infetti per regione - fascia di età (MASCHI) (3)&quot;;Extended Properties=&quot;&quot;" command="SELECT * FROM [Infetti per regione - fascia di età (MASCHI) (3)]"/>
  </connection>
  <connection id="10" xr16:uid="{B962C4AD-0FD4-4B3D-91A0-26E3C4A6C52C}" keepAlive="1" name="Query - Lombardia" description="Connessione alla query 'Lombardia' nella cartella di lavoro." type="5" refreshedVersion="6" background="1">
    <dbPr connection="Provider=Microsoft.Mashup.OleDb.1;Data Source=$Workbook$;Location=Lombardia;Extended Properties=&quot;&quot;" command="SELECT * FROM [Lombardia]"/>
  </connection>
  <connection id="11" xr16:uid="{701180CD-AABB-4978-97DF-1B18F15F14D7}" keepAlive="1" name="Query - Lombardia (2)" description="Connessione alla query 'Lombardia (2)' nella cartella di lavoro." type="5" refreshedVersion="6" background="1" saveData="1">
    <dbPr connection="Provider=Microsoft.Mashup.OleDb.1;Data Source=$Workbook$;Location=&quot;Lombardia (2)&quot;;Extended Properties=&quot;&quot;" command="SELECT * FROM [Lombardia (2)]"/>
  </connection>
  <connection id="12" xr16:uid="{83FAB269-FAAF-408A-8000-A8E5F408F40F}" keepAlive="1" name="Query - Piemonte" description="Connessione alla query 'Piemonte' nella cartella di lavoro." type="5" refreshedVersion="6" background="1" saveData="1">
    <dbPr connection="Provider=Microsoft.Mashup.OleDb.1;Data Source=$Workbook$;Location=Piemonte;Extended Properties=&quot;&quot;" command="SELECT * FROM [Piemonte]"/>
  </connection>
  <connection id="13" xr16:uid="{90975E4C-320F-4217-A623-0A61D7428101}" keepAlive="1" name="Query - Veneto" description="Connessione alla query 'Veneto' nella cartella di lavoro." type="5" refreshedVersion="6" background="1">
    <dbPr connection="Provider=Microsoft.Mashup.OleDb.1;Data Source=$Workbook$;Location=Veneto;Extended Properties=&quot;&quot;" command="SELECT * FROM [Veneto]"/>
  </connection>
  <connection id="14" xr16:uid="{24429631-2E53-4D60-92F6-B48AD7968E10}" keepAlive="1" name="Query - Veneto (2)" description="Connessione alla query 'Veneto (2)' nella cartella di lavoro." type="5" refreshedVersion="6" background="1" saveData="1">
    <dbPr connection="Provider=Microsoft.Mashup.OleDb.1;Data Source=$Workbook$;Location=&quot;Veneto (2)&quot;;Extended Properties=&quot;&quot;" command="SELECT * FROM [Veneto (2)]"/>
  </connection>
</connections>
</file>

<file path=xl/sharedStrings.xml><?xml version="1.0" encoding="utf-8"?>
<sst xmlns="http://schemas.openxmlformats.org/spreadsheetml/2006/main" count="720" uniqueCount="173">
  <si>
    <t>Denominazione regione</t>
  </si>
  <si>
    <t>15-24</t>
  </si>
  <si>
    <t>25-34</t>
  </si>
  <si>
    <t>35-44</t>
  </si>
  <si>
    <t>45-54</t>
  </si>
  <si>
    <t>55-64</t>
  </si>
  <si>
    <t>65 e oltre</t>
  </si>
  <si>
    <t>Abruzzo</t>
  </si>
  <si>
    <t>Basilicata</t>
  </si>
  <si>
    <t>P.A. Bolzano</t>
  </si>
  <si>
    <t>Calabria</t>
  </si>
  <si>
    <t>Campania</t>
  </si>
  <si>
    <t>Emilia-Romagna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</si>
  <si>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</si>
  <si>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</si>
  <si>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</si>
  <si>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</si>
  <si>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</si>
  <si>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</si>
  <si>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</si>
  <si>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</si>
  <si>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</si>
  <si>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</si>
  <si>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</si>
  <si>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P.A. Trento</t>
  </si>
  <si>
    <t>Umbria</t>
  </si>
  <si>
    <t>Valle d'Aosta</t>
  </si>
  <si>
    <t>Veneto</t>
  </si>
  <si>
    <t>Infetti per regione, suddivisi per fascia di età (FEMMINE)</t>
  </si>
  <si>
    <t>Media</t>
  </si>
  <si>
    <t>Classi di età</t>
  </si>
  <si>
    <t>Gruppo n. 1</t>
  </si>
  <si>
    <t>Media italiana</t>
  </si>
  <si>
    <t>Valore massimo</t>
  </si>
  <si>
    <t>/</t>
  </si>
  <si>
    <t>Regione con valore massimo</t>
  </si>
  <si>
    <t>Infetti per regione, suddivisi per fascia di età (MASCHI)</t>
  </si>
  <si>
    <t>1 giorno</t>
  </si>
  <si>
    <t>2 giorni</t>
  </si>
  <si>
    <t>3 giorni</t>
  </si>
  <si>
    <t>4 giorni</t>
  </si>
  <si>
    <t>5 giorni</t>
  </si>
  <si>
    <t>6 e più giorni</t>
  </si>
  <si>
    <t>Numero di giorni di degenza</t>
  </si>
  <si>
    <t>Giorni</t>
  </si>
  <si>
    <t>Nord</t>
  </si>
  <si>
    <t>Centro</t>
  </si>
  <si>
    <t>Sud</t>
  </si>
  <si>
    <t>CONTAGI 15-24</t>
  </si>
  <si>
    <t>CONTAGI 25-34</t>
  </si>
  <si>
    <t>CONTAGI 35-44</t>
  </si>
  <si>
    <t>CONTAGI 45-54</t>
  </si>
  <si>
    <t>CONTAGI 55-64</t>
  </si>
  <si>
    <t>CONTAGI 65 E OLTRE</t>
  </si>
  <si>
    <t>VALORE MINIMO 15-24</t>
  </si>
  <si>
    <t>VALORE MINIMO 25-34</t>
  </si>
  <si>
    <t>VALORE MINIMO 35-44</t>
  </si>
  <si>
    <t>VALORE MINIMO 45-54</t>
  </si>
  <si>
    <t>VALORE MINIMO 55-64</t>
  </si>
  <si>
    <t>VALORE MINIMO 65 E OLTRE</t>
  </si>
  <si>
    <t>CONTEGGIO INFEZIONI (FEMMINE)</t>
  </si>
  <si>
    <t>CONTEGGIO INFEZIONI (MASCHI)</t>
  </si>
  <si>
    <t>VALORE MINIMO INFEZIONI (MASCHI)</t>
  </si>
  <si>
    <t>VALORE MINIMO INFEZIONI (FEMMINE)</t>
  </si>
  <si>
    <t>data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</si>
  <si>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</si>
  <si>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</si>
  <si>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</si>
  <si>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</si>
  <si>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</si>
  <si>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</si>
  <si>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</si>
  <si>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</si>
  <si>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</si>
  <si>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</si>
  <si>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</si>
  <si>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casi_testati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</si>
  <si>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</si>
  <si>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</si>
  <si>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</si>
  <si>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</si>
  <si>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</si>
  <si>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</si>
  <si>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</si>
  <si>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</si>
  <si>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</si>
  <si>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</si>
  <si>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</si>
  <si>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</si>
  <si>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</si>
  <si>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</si>
  <si>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</si>
  <si>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</si>
  <si>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</si>
  <si>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</si>
  <si>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</si>
  <si>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</si>
  <si>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</si>
  <si>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</si>
  <si>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</si>
  <si>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</si>
  <si>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</si>
  <si>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</si>
  <si>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</si>
  <si>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</si>
  <si>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</si>
  <si>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</si>
  <si>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</si>
  <si>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</si>
  <si>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</si>
  <si>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</si>
  <si>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</si>
  <si>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</si>
  <si>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</si>
  <si>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</si>
  <si>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</si>
  <si>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</si>
  <si>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</si>
  <si>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</si>
  <si>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</si>
  <si>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</si>
  <si>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</si>
  <si>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</si>
  <si>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</si>
  <si>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</si>
  <si>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</si>
  <si>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</si>
  <si>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</si>
  <si>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</si>
  <si>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</si>
  <si>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</si>
  <si>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</si>
  <si>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</si>
  <si>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</si>
  <si>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</si>
  <si>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</si>
  <si>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</si>
  <si>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</si>
  <si>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</si>
  <si>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</si>
  <si>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</si>
  <si>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</si>
  <si>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</si>
  <si>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</si>
  <si>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</si>
  <si>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</si>
  <si>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</si>
  <si>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</si>
  <si>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</si>
  <si>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</si>
  <si>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</si>
  <si>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</si>
  <si>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</si>
  <si>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</si>
  <si>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</si>
  <si>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</si>
  <si>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</si>
  <si>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</si>
  <si>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</si>
  <si>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</si>
  <si>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</si>
  <si>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</si>
  <si>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</si>
  <si>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</si>
  <si>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</si>
  <si>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</si>
  <si>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</si>
  <si>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</si>
  <si>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</si>
  <si>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</si>
  <si>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</si>
  <si>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Valori</t>
  </si>
  <si>
    <t>Riepilogo dati, organizzati per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</si>
</sst>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2" xfId="0" applyNumberFormat="1" applyFont="1" applyBorder="1"/>
    <xf numFmtId="0" fontId="0" fillId="3" borderId="1" xfId="0" applyFont="1" applyFill="1" applyBorder="1" applyAlignment="1">
      <alignment horizontal="center" vertical="center"/>
    </xf>
    <xf numFmtId="0" fontId="0" fillId="2" borderId="2" xfId="0" applyNumberFormat="1" applyFont="1" applyFill="1" applyBorder="1"/>
    <xf numFmtId="0" fontId="0" fillId="0" borderId="1" xfId="0" applyNumberFormat="1" applyBorder="1" applyAlignment="1">
      <alignment vertical="center"/>
    </xf>
    <xf numFmtId="0" fontId="0" fillId="0" borderId="1" xfId="0" applyNumberFormat="1" applyFont="1" applyBorder="1"/>
    <xf numFmtId="0" fontId="0" fillId="2" borderId="1" xfId="0" applyNumberFormat="1" applyFont="1" applyFill="1" applyBorder="1"/>
    <xf numFmtId="2" fontId="0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4" borderId="1" xfId="0" applyNumberFormat="1" applyFont="1" applyFill="1" applyBorder="1"/>
    <xf numFmtId="0" fontId="0" fillId="5" borderId="1" xfId="0" applyNumberFormat="1" applyFont="1" applyFill="1" applyBorder="1"/>
    <xf numFmtId="0" fontId="0" fillId="6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3" xfId="0" applyBorder="1"/>
    <xf numFmtId="0" fontId="0" fillId="0" borderId="12" xfId="0" applyBorder="1"/>
  </cellXfs>
  <cellStyles count="1">
    <cellStyle name="Normale" xfId="0" builtinId="0"/>
  </cellStyles>
  <dxfs count="17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Infetti per regione, suddivisi per fascia di età (FEMMINE)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'Infetti regione-fascia età - F'!$B$3</c:f>
              <c:strCache>
                <c:ptCount val="1"/>
                <c:pt idx="0">
                  <c:v>15-24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F'!$B$4:$B$23</c:f>
              <c:numCache>
                <c:formatCode>General</c:formatCode>
                <c:ptCount val="20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8</c:v>
                </c:pt>
                <c:pt idx="5">
                  <c:v>15</c:v>
                </c:pt>
                <c:pt idx="6">
                  <c:v>8</c:v>
                </c:pt>
                <c:pt idx="7">
                  <c:v>15</c:v>
                </c:pt>
                <c:pt idx="8">
                  <c:v>8</c:v>
                </c:pt>
                <c:pt idx="9">
                  <c:v>15</c:v>
                </c:pt>
                <c:pt idx="10">
                  <c:v>8</c:v>
                </c:pt>
                <c:pt idx="11">
                  <c:v>15</c:v>
                </c:pt>
                <c:pt idx="12">
                  <c:v>8</c:v>
                </c:pt>
                <c:pt idx="13">
                  <c:v>15</c:v>
                </c:pt>
                <c:pt idx="14">
                  <c:v>8</c:v>
                </c:pt>
                <c:pt idx="15">
                  <c:v>8</c:v>
                </c:pt>
                <c:pt idx="16">
                  <c:v>15</c:v>
                </c:pt>
                <c:pt idx="17">
                  <c:v>15</c:v>
                </c:pt>
                <c:pt idx="18">
                  <c:v>8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6-4D55-907F-D9DD28D78016}"/>
            </c:ext>
          </c:extLst>
        </c:ser>
        <c:ser>
          <c:idx val="1"/>
          <c:order val="1"/>
          <c:tx>
            <c:strRef>
              <c:f>'Infetti regione-fascia età - F'!$C$3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F'!$C$4:$C$23</c:f>
              <c:numCache>
                <c:formatCode>General</c:formatCode>
                <c:ptCount val="20"/>
                <c:pt idx="0">
                  <c:v>12</c:v>
                </c:pt>
                <c:pt idx="1">
                  <c:v>31</c:v>
                </c:pt>
                <c:pt idx="2">
                  <c:v>31</c:v>
                </c:pt>
                <c:pt idx="3">
                  <c:v>12</c:v>
                </c:pt>
                <c:pt idx="4">
                  <c:v>31</c:v>
                </c:pt>
                <c:pt idx="5">
                  <c:v>12</c:v>
                </c:pt>
                <c:pt idx="6">
                  <c:v>31</c:v>
                </c:pt>
                <c:pt idx="7">
                  <c:v>12</c:v>
                </c:pt>
                <c:pt idx="8">
                  <c:v>31</c:v>
                </c:pt>
                <c:pt idx="9">
                  <c:v>12</c:v>
                </c:pt>
                <c:pt idx="10">
                  <c:v>31</c:v>
                </c:pt>
                <c:pt idx="11">
                  <c:v>12</c:v>
                </c:pt>
                <c:pt idx="12">
                  <c:v>31</c:v>
                </c:pt>
                <c:pt idx="13">
                  <c:v>12</c:v>
                </c:pt>
                <c:pt idx="14">
                  <c:v>31</c:v>
                </c:pt>
                <c:pt idx="15">
                  <c:v>31</c:v>
                </c:pt>
                <c:pt idx="16">
                  <c:v>12</c:v>
                </c:pt>
                <c:pt idx="17">
                  <c:v>12</c:v>
                </c:pt>
                <c:pt idx="18">
                  <c:v>31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6-4D55-907F-D9DD28D78016}"/>
            </c:ext>
          </c:extLst>
        </c:ser>
        <c:ser>
          <c:idx val="2"/>
          <c:order val="2"/>
          <c:tx>
            <c:strRef>
              <c:f>'Infetti regione-fascia età - F'!$D$3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F'!$D$4:$D$23</c:f>
              <c:numCache>
                <c:formatCode>General</c:formatCode>
                <c:ptCount val="20"/>
                <c:pt idx="0">
                  <c:v>45</c:v>
                </c:pt>
                <c:pt idx="1">
                  <c:v>27</c:v>
                </c:pt>
                <c:pt idx="2">
                  <c:v>27</c:v>
                </c:pt>
                <c:pt idx="3">
                  <c:v>45</c:v>
                </c:pt>
                <c:pt idx="4">
                  <c:v>27</c:v>
                </c:pt>
                <c:pt idx="5">
                  <c:v>45</c:v>
                </c:pt>
                <c:pt idx="6">
                  <c:v>27</c:v>
                </c:pt>
                <c:pt idx="7">
                  <c:v>45</c:v>
                </c:pt>
                <c:pt idx="8">
                  <c:v>27</c:v>
                </c:pt>
                <c:pt idx="9">
                  <c:v>45</c:v>
                </c:pt>
                <c:pt idx="10">
                  <c:v>27</c:v>
                </c:pt>
                <c:pt idx="11">
                  <c:v>45</c:v>
                </c:pt>
                <c:pt idx="12">
                  <c:v>27</c:v>
                </c:pt>
                <c:pt idx="13">
                  <c:v>45</c:v>
                </c:pt>
                <c:pt idx="14">
                  <c:v>27</c:v>
                </c:pt>
                <c:pt idx="15">
                  <c:v>27</c:v>
                </c:pt>
                <c:pt idx="16">
                  <c:v>45</c:v>
                </c:pt>
                <c:pt idx="17">
                  <c:v>45</c:v>
                </c:pt>
                <c:pt idx="18">
                  <c:v>27</c:v>
                </c:pt>
                <c:pt idx="1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6-4D55-907F-D9DD28D78016}"/>
            </c:ext>
          </c:extLst>
        </c:ser>
        <c:ser>
          <c:idx val="3"/>
          <c:order val="3"/>
          <c:tx>
            <c:strRef>
              <c:f>'Infetti regione-fascia età - F'!$E$3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F'!$E$4:$E$23</c:f>
              <c:numCache>
                <c:formatCode>General</c:formatCode>
                <c:ptCount val="20"/>
                <c:pt idx="0">
                  <c:v>36</c:v>
                </c:pt>
                <c:pt idx="1">
                  <c:v>56</c:v>
                </c:pt>
                <c:pt idx="2">
                  <c:v>56</c:v>
                </c:pt>
                <c:pt idx="3">
                  <c:v>36</c:v>
                </c:pt>
                <c:pt idx="4">
                  <c:v>56</c:v>
                </c:pt>
                <c:pt idx="5">
                  <c:v>36</c:v>
                </c:pt>
                <c:pt idx="6">
                  <c:v>56</c:v>
                </c:pt>
                <c:pt idx="7">
                  <c:v>36</c:v>
                </c:pt>
                <c:pt idx="8">
                  <c:v>56</c:v>
                </c:pt>
                <c:pt idx="9">
                  <c:v>36</c:v>
                </c:pt>
                <c:pt idx="10">
                  <c:v>56</c:v>
                </c:pt>
                <c:pt idx="11">
                  <c:v>36</c:v>
                </c:pt>
                <c:pt idx="12">
                  <c:v>56</c:v>
                </c:pt>
                <c:pt idx="13">
                  <c:v>36</c:v>
                </c:pt>
                <c:pt idx="14">
                  <c:v>56</c:v>
                </c:pt>
                <c:pt idx="15">
                  <c:v>56</c:v>
                </c:pt>
                <c:pt idx="16">
                  <c:v>36</c:v>
                </c:pt>
                <c:pt idx="17">
                  <c:v>36</c:v>
                </c:pt>
                <c:pt idx="18">
                  <c:v>56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66-4D55-907F-D9DD28D78016}"/>
            </c:ext>
          </c:extLst>
        </c:ser>
        <c:ser>
          <c:idx val="4"/>
          <c:order val="4"/>
          <c:tx>
            <c:strRef>
              <c:f>'Infetti regione-fascia età - F'!$F$3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F'!$F$4:$F$23</c:f>
              <c:numCache>
                <c:formatCode>General</c:formatCode>
                <c:ptCount val="20"/>
                <c:pt idx="0">
                  <c:v>29</c:v>
                </c:pt>
                <c:pt idx="1">
                  <c:v>39</c:v>
                </c:pt>
                <c:pt idx="2">
                  <c:v>39</c:v>
                </c:pt>
                <c:pt idx="3">
                  <c:v>29</c:v>
                </c:pt>
                <c:pt idx="4">
                  <c:v>39</c:v>
                </c:pt>
                <c:pt idx="5">
                  <c:v>29</c:v>
                </c:pt>
                <c:pt idx="6">
                  <c:v>39</c:v>
                </c:pt>
                <c:pt idx="7">
                  <c:v>29</c:v>
                </c:pt>
                <c:pt idx="8">
                  <c:v>39</c:v>
                </c:pt>
                <c:pt idx="9">
                  <c:v>29</c:v>
                </c:pt>
                <c:pt idx="10">
                  <c:v>39</c:v>
                </c:pt>
                <c:pt idx="11">
                  <c:v>29</c:v>
                </c:pt>
                <c:pt idx="12">
                  <c:v>39</c:v>
                </c:pt>
                <c:pt idx="13">
                  <c:v>29</c:v>
                </c:pt>
                <c:pt idx="14">
                  <c:v>39</c:v>
                </c:pt>
                <c:pt idx="15">
                  <c:v>39</c:v>
                </c:pt>
                <c:pt idx="16">
                  <c:v>29</c:v>
                </c:pt>
                <c:pt idx="17">
                  <c:v>29</c:v>
                </c:pt>
                <c:pt idx="18">
                  <c:v>39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66-4D55-907F-D9DD28D78016}"/>
            </c:ext>
          </c:extLst>
        </c:ser>
        <c:ser>
          <c:idx val="5"/>
          <c:order val="5"/>
          <c:tx>
            <c:strRef>
              <c:f>'Infetti regione-fascia età - F'!$G$3</c:f>
              <c:strCache>
                <c:ptCount val="1"/>
                <c:pt idx="0">
                  <c:v>65 e oltre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F'!$G$4:$G$23</c:f>
              <c:numCache>
                <c:formatCode>General</c:formatCode>
                <c:ptCount val="20"/>
                <c:pt idx="0">
                  <c:v>89</c:v>
                </c:pt>
                <c:pt idx="1">
                  <c:v>91</c:v>
                </c:pt>
                <c:pt idx="2">
                  <c:v>91</c:v>
                </c:pt>
                <c:pt idx="3">
                  <c:v>89</c:v>
                </c:pt>
                <c:pt idx="4">
                  <c:v>91</c:v>
                </c:pt>
                <c:pt idx="5">
                  <c:v>89</c:v>
                </c:pt>
                <c:pt idx="6">
                  <c:v>91</c:v>
                </c:pt>
                <c:pt idx="7">
                  <c:v>89</c:v>
                </c:pt>
                <c:pt idx="8">
                  <c:v>91</c:v>
                </c:pt>
                <c:pt idx="9">
                  <c:v>89</c:v>
                </c:pt>
                <c:pt idx="10">
                  <c:v>91</c:v>
                </c:pt>
                <c:pt idx="11">
                  <c:v>89</c:v>
                </c:pt>
                <c:pt idx="12">
                  <c:v>91</c:v>
                </c:pt>
                <c:pt idx="13">
                  <c:v>89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89</c:v>
                </c:pt>
                <c:pt idx="18">
                  <c:v>91</c:v>
                </c:pt>
                <c:pt idx="1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66-4D55-907F-D9DD28D780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6083504"/>
        <c:axId val="1196081864"/>
      </c:barChart>
      <c:catAx>
        <c:axId val="11960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6081864"/>
        <c:crosses val="autoZero"/>
        <c:auto val="1"/>
        <c:lblAlgn val="ctr"/>
        <c:lblOffset val="100"/>
        <c:noMultiLvlLbl val="0"/>
      </c:catAx>
      <c:valAx>
        <c:axId val="1196081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0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INFETTI</a:t>
            </a:r>
            <a:r>
              <a:rPr lang="it-IT" baseline="0"/>
              <a:t> IN PIEMONTE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MF'!$B$3:$G$3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 e oltre</c:v>
                </c:pt>
              </c:strCache>
            </c:strRef>
          </c:cat>
          <c:val>
            <c:numRef>
              <c:f>'Infetti regione-fascia età - MF'!$B$16:$G$16</c:f>
              <c:numCache>
                <c:formatCode>General</c:formatCode>
                <c:ptCount val="6"/>
                <c:pt idx="0">
                  <c:v>8</c:v>
                </c:pt>
                <c:pt idx="1">
                  <c:v>31</c:v>
                </c:pt>
                <c:pt idx="2">
                  <c:v>27</c:v>
                </c:pt>
                <c:pt idx="3">
                  <c:v>56</c:v>
                </c:pt>
                <c:pt idx="4">
                  <c:v>39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0-4821-85C0-19F1335F641B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MF'!$K$16:$P$16</c:f>
              <c:numCache>
                <c:formatCode>General</c:formatCode>
                <c:ptCount val="6"/>
                <c:pt idx="0">
                  <c:v>70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0-4821-85C0-19F1335F64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0602384"/>
        <c:axId val="900600744"/>
      </c:barChart>
      <c:catAx>
        <c:axId val="900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600744"/>
        <c:crosses val="autoZero"/>
        <c:auto val="1"/>
        <c:lblAlgn val="ctr"/>
        <c:lblOffset val="100"/>
        <c:noMultiLvlLbl val="0"/>
      </c:catAx>
      <c:valAx>
        <c:axId val="900600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0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INFETTI</a:t>
            </a:r>
            <a:r>
              <a:rPr lang="it-IT" baseline="0"/>
              <a:t> IN EMILIA ROMAGNA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MF'!$B$3:$G$3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 e oltre</c:v>
                </c:pt>
              </c:strCache>
            </c:strRef>
          </c:cat>
          <c:val>
            <c:numRef>
              <c:f>'Infetti regione-fascia età - MF'!$B$9:$G$9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45</c:v>
                </c:pt>
                <c:pt idx="3">
                  <c:v>36</c:v>
                </c:pt>
                <c:pt idx="4">
                  <c:v>29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2-47AD-B1D5-5925EF7C97F5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MF'!$K$9:$P$9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2-47AD-B1D5-5925EF7C97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0602384"/>
        <c:axId val="900600744"/>
      </c:barChart>
      <c:catAx>
        <c:axId val="900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600744"/>
        <c:crosses val="autoZero"/>
        <c:auto val="1"/>
        <c:lblAlgn val="ctr"/>
        <c:lblOffset val="100"/>
        <c:noMultiLvlLbl val="0"/>
      </c:catAx>
      <c:valAx>
        <c:axId val="900600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0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INFETTI</a:t>
            </a:r>
            <a:r>
              <a:rPr lang="it-IT" baseline="0"/>
              <a:t> IN VENETO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MF'!$B$3:$G$3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 e oltre</c:v>
                </c:pt>
              </c:strCache>
            </c:strRef>
          </c:cat>
          <c:val>
            <c:numRef>
              <c:f>'Infetti regione-fascia età - MF'!$B$24:$G$24</c:f>
              <c:numCache>
                <c:formatCode>General</c:formatCode>
                <c:ptCount val="6"/>
                <c:pt idx="0">
                  <c:v>8</c:v>
                </c:pt>
                <c:pt idx="1">
                  <c:v>31</c:v>
                </c:pt>
                <c:pt idx="2">
                  <c:v>27</c:v>
                </c:pt>
                <c:pt idx="3">
                  <c:v>56</c:v>
                </c:pt>
                <c:pt idx="4">
                  <c:v>39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6-4477-87B0-E2288BC571A3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MF'!$K$24:$P$24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6-4477-87B0-E2288BC571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0602384"/>
        <c:axId val="900600744"/>
      </c:barChart>
      <c:catAx>
        <c:axId val="900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600744"/>
        <c:crosses val="autoZero"/>
        <c:auto val="1"/>
        <c:lblAlgn val="ctr"/>
        <c:lblOffset val="100"/>
        <c:noMultiLvlLbl val="0"/>
      </c:catAx>
      <c:valAx>
        <c:axId val="900600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0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 di giorni di degenza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'Giorni di degenza'!$B$3</c:f>
              <c:strCache>
                <c:ptCount val="1"/>
                <c:pt idx="0">
                  <c:v>1 giorno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'Giorni di degenza'!$A$4:$A$24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'Giorni di degenza'!$B$4:$B$24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15</c:v>
                </c:pt>
                <c:pt idx="11">
                  <c:v>10</c:v>
                </c:pt>
                <c:pt idx="12">
                  <c:v>70</c:v>
                </c:pt>
                <c:pt idx="13">
                  <c:v>10</c:v>
                </c:pt>
                <c:pt idx="14">
                  <c:v>15</c:v>
                </c:pt>
                <c:pt idx="15">
                  <c:v>10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4-4F26-AC58-E1702E95EAB7}"/>
            </c:ext>
          </c:extLst>
        </c:ser>
        <c:ser>
          <c:idx val="1"/>
          <c:order val="1"/>
          <c:tx>
            <c:strRef>
              <c:f>'Giorni di degenza'!$C$3</c:f>
              <c:strCache>
                <c:ptCount val="1"/>
                <c:pt idx="0">
                  <c:v>2 giorni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'Giorni di degenza'!$A$4:$A$24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'Giorni di degenza'!$C$4:$C$24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80</c:v>
                </c:pt>
                <c:pt idx="10">
                  <c:v>25</c:v>
                </c:pt>
                <c:pt idx="11">
                  <c:v>20</c:v>
                </c:pt>
                <c:pt idx="12">
                  <c:v>25</c:v>
                </c:pt>
                <c:pt idx="13">
                  <c:v>20</c:v>
                </c:pt>
                <c:pt idx="14">
                  <c:v>25</c:v>
                </c:pt>
                <c:pt idx="15">
                  <c:v>20</c:v>
                </c:pt>
                <c:pt idx="16">
                  <c:v>25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4-4F26-AC58-E1702E95EAB7}"/>
            </c:ext>
          </c:extLst>
        </c:ser>
        <c:ser>
          <c:idx val="2"/>
          <c:order val="2"/>
          <c:tx>
            <c:strRef>
              <c:f>'Giorni di degenza'!$D$3</c:f>
              <c:strCache>
                <c:ptCount val="1"/>
                <c:pt idx="0">
                  <c:v>3 giorni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'Giorni di degenza'!$A$4:$A$24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'Giorni di degenza'!$D$4:$D$24</c:f>
              <c:numCache>
                <c:formatCode>General</c:formatCode>
                <c:ptCount val="21"/>
                <c:pt idx="0">
                  <c:v>30</c:v>
                </c:pt>
                <c:pt idx="1">
                  <c:v>35</c:v>
                </c:pt>
                <c:pt idx="2">
                  <c:v>35</c:v>
                </c:pt>
                <c:pt idx="3">
                  <c:v>30</c:v>
                </c:pt>
                <c:pt idx="4">
                  <c:v>35</c:v>
                </c:pt>
                <c:pt idx="5">
                  <c:v>30</c:v>
                </c:pt>
                <c:pt idx="6">
                  <c:v>35</c:v>
                </c:pt>
                <c:pt idx="7">
                  <c:v>85</c:v>
                </c:pt>
                <c:pt idx="8">
                  <c:v>35</c:v>
                </c:pt>
                <c:pt idx="9">
                  <c:v>30</c:v>
                </c:pt>
                <c:pt idx="10">
                  <c:v>35</c:v>
                </c:pt>
                <c:pt idx="11">
                  <c:v>30</c:v>
                </c:pt>
                <c:pt idx="12">
                  <c:v>35</c:v>
                </c:pt>
                <c:pt idx="13">
                  <c:v>30</c:v>
                </c:pt>
                <c:pt idx="14">
                  <c:v>35</c:v>
                </c:pt>
                <c:pt idx="15">
                  <c:v>30</c:v>
                </c:pt>
                <c:pt idx="16">
                  <c:v>35</c:v>
                </c:pt>
                <c:pt idx="17">
                  <c:v>30</c:v>
                </c:pt>
                <c:pt idx="18">
                  <c:v>30</c:v>
                </c:pt>
                <c:pt idx="19">
                  <c:v>35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4-4F26-AC58-E1702E95EAB7}"/>
            </c:ext>
          </c:extLst>
        </c:ser>
        <c:ser>
          <c:idx val="3"/>
          <c:order val="3"/>
          <c:tx>
            <c:strRef>
              <c:f>'Giorni di degenza'!$E$3</c:f>
              <c:strCache>
                <c:ptCount val="1"/>
                <c:pt idx="0">
                  <c:v>4 giorni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'Giorni di degenza'!$A$4:$A$24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'Giorni di degenza'!$E$4:$E$24</c:f>
              <c:numCache>
                <c:formatCode>General</c:formatCode>
                <c:ptCount val="21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40</c:v>
                </c:pt>
                <c:pt idx="4">
                  <c:v>45</c:v>
                </c:pt>
                <c:pt idx="5">
                  <c:v>40</c:v>
                </c:pt>
                <c:pt idx="6">
                  <c:v>90</c:v>
                </c:pt>
                <c:pt idx="7">
                  <c:v>40</c:v>
                </c:pt>
                <c:pt idx="8">
                  <c:v>45</c:v>
                </c:pt>
                <c:pt idx="9">
                  <c:v>40</c:v>
                </c:pt>
                <c:pt idx="10">
                  <c:v>45</c:v>
                </c:pt>
                <c:pt idx="11">
                  <c:v>40</c:v>
                </c:pt>
                <c:pt idx="12">
                  <c:v>45</c:v>
                </c:pt>
                <c:pt idx="13">
                  <c:v>40</c:v>
                </c:pt>
                <c:pt idx="14">
                  <c:v>45</c:v>
                </c:pt>
                <c:pt idx="15">
                  <c:v>40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45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4-4F26-AC58-E1702E95EAB7}"/>
            </c:ext>
          </c:extLst>
        </c:ser>
        <c:ser>
          <c:idx val="4"/>
          <c:order val="4"/>
          <c:tx>
            <c:strRef>
              <c:f>'Giorni di degenza'!$F$3</c:f>
              <c:strCache>
                <c:ptCount val="1"/>
                <c:pt idx="0">
                  <c:v>5 giorni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'Giorni di degenza'!$A$4:$A$24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'Giorni di degenza'!$F$4:$F$24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55</c:v>
                </c:pt>
                <c:pt idx="3">
                  <c:v>50</c:v>
                </c:pt>
                <c:pt idx="4">
                  <c:v>55</c:v>
                </c:pt>
                <c:pt idx="5">
                  <c:v>50</c:v>
                </c:pt>
                <c:pt idx="6">
                  <c:v>55</c:v>
                </c:pt>
                <c:pt idx="7">
                  <c:v>50</c:v>
                </c:pt>
                <c:pt idx="8">
                  <c:v>55</c:v>
                </c:pt>
                <c:pt idx="9">
                  <c:v>50</c:v>
                </c:pt>
                <c:pt idx="10">
                  <c:v>55</c:v>
                </c:pt>
                <c:pt idx="11">
                  <c:v>50</c:v>
                </c:pt>
                <c:pt idx="12">
                  <c:v>55</c:v>
                </c:pt>
                <c:pt idx="13">
                  <c:v>50</c:v>
                </c:pt>
                <c:pt idx="14">
                  <c:v>55</c:v>
                </c:pt>
                <c:pt idx="15">
                  <c:v>50</c:v>
                </c:pt>
                <c:pt idx="16">
                  <c:v>55</c:v>
                </c:pt>
                <c:pt idx="17">
                  <c:v>95</c:v>
                </c:pt>
                <c:pt idx="18">
                  <c:v>50</c:v>
                </c:pt>
                <c:pt idx="19">
                  <c:v>55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4-4F26-AC58-E1702E95EAB7}"/>
            </c:ext>
          </c:extLst>
        </c:ser>
        <c:ser>
          <c:idx val="5"/>
          <c:order val="5"/>
          <c:tx>
            <c:strRef>
              <c:f>'Giorni di degenza'!$G$3</c:f>
              <c:strCache>
                <c:ptCount val="1"/>
                <c:pt idx="0">
                  <c:v>6 e più giorni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'Giorni di degenza'!$A$4:$A$24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'Giorni di degenza'!$G$4:$G$24</c:f>
              <c:numCache>
                <c:formatCode>General</c:formatCode>
                <c:ptCount val="21"/>
                <c:pt idx="0">
                  <c:v>60</c:v>
                </c:pt>
                <c:pt idx="1">
                  <c:v>65</c:v>
                </c:pt>
                <c:pt idx="2">
                  <c:v>65</c:v>
                </c:pt>
                <c:pt idx="3">
                  <c:v>60</c:v>
                </c:pt>
                <c:pt idx="4">
                  <c:v>65</c:v>
                </c:pt>
                <c:pt idx="5">
                  <c:v>60</c:v>
                </c:pt>
                <c:pt idx="6">
                  <c:v>65</c:v>
                </c:pt>
                <c:pt idx="7">
                  <c:v>60</c:v>
                </c:pt>
                <c:pt idx="8">
                  <c:v>65</c:v>
                </c:pt>
                <c:pt idx="9">
                  <c:v>60</c:v>
                </c:pt>
                <c:pt idx="10">
                  <c:v>65</c:v>
                </c:pt>
                <c:pt idx="11">
                  <c:v>60</c:v>
                </c:pt>
                <c:pt idx="12">
                  <c:v>65</c:v>
                </c:pt>
                <c:pt idx="13">
                  <c:v>60</c:v>
                </c:pt>
                <c:pt idx="14">
                  <c:v>65</c:v>
                </c:pt>
                <c:pt idx="15">
                  <c:v>60</c:v>
                </c:pt>
                <c:pt idx="16">
                  <c:v>100</c:v>
                </c:pt>
                <c:pt idx="17">
                  <c:v>60</c:v>
                </c:pt>
                <c:pt idx="18">
                  <c:v>60</c:v>
                </c:pt>
                <c:pt idx="19">
                  <c:v>65</c:v>
                </c:pt>
                <c:pt idx="2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4-4F26-AC58-E1702E95EA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6083504"/>
        <c:axId val="1196081864"/>
      </c:barChart>
      <c:catAx>
        <c:axId val="11960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6081864"/>
        <c:crosses val="autoZero"/>
        <c:auto val="1"/>
        <c:lblAlgn val="ctr"/>
        <c:lblOffset val="100"/>
        <c:noMultiLvlLbl val="0"/>
      </c:catAx>
      <c:valAx>
        <c:axId val="1196081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0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grafico: totale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'Riepilogo dati regioni'!$A$1:$M$1</c:f>
              <c:strCache>
                <c:ptCount val="1"/>
                <c:pt idx="0">
                  <c:v>Piemonte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regioni'!$F$4:$F$97</c:f>
              <c:numCache>
                <c:formatCode>General</c:formatCode>
                <c:ptCount val="9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51</c:v>
                </c:pt>
                <c:pt idx="8">
                  <c:v>56</c:v>
                </c:pt>
                <c:pt idx="9">
                  <c:v>82</c:v>
                </c:pt>
                <c:pt idx="10">
                  <c:v>106</c:v>
                </c:pt>
                <c:pt idx="11">
                  <c:v>139</c:v>
                </c:pt>
                <c:pt idx="12">
                  <c:v>202</c:v>
                </c:pt>
                <c:pt idx="13">
                  <c:v>355</c:v>
                </c:pt>
                <c:pt idx="14">
                  <c:v>337</c:v>
                </c:pt>
                <c:pt idx="15">
                  <c:v>436</c:v>
                </c:pt>
                <c:pt idx="16">
                  <c:v>480</c:v>
                </c:pt>
                <c:pt idx="17">
                  <c:v>554</c:v>
                </c:pt>
                <c:pt idx="18">
                  <c:v>794</c:v>
                </c:pt>
                <c:pt idx="19">
                  <c:v>814</c:v>
                </c:pt>
                <c:pt idx="20">
                  <c:v>1030</c:v>
                </c:pt>
                <c:pt idx="21">
                  <c:v>1405</c:v>
                </c:pt>
                <c:pt idx="22">
                  <c:v>1764</c:v>
                </c:pt>
                <c:pt idx="23">
                  <c:v>2187</c:v>
                </c:pt>
                <c:pt idx="24">
                  <c:v>2754</c:v>
                </c:pt>
                <c:pt idx="25">
                  <c:v>3244</c:v>
                </c:pt>
                <c:pt idx="26">
                  <c:v>3506</c:v>
                </c:pt>
                <c:pt idx="27">
                  <c:v>4127</c:v>
                </c:pt>
                <c:pt idx="28">
                  <c:v>4529</c:v>
                </c:pt>
                <c:pt idx="29">
                  <c:v>5124</c:v>
                </c:pt>
                <c:pt idx="30">
                  <c:v>5556</c:v>
                </c:pt>
                <c:pt idx="31">
                  <c:v>5950</c:v>
                </c:pt>
                <c:pt idx="32">
                  <c:v>6347</c:v>
                </c:pt>
                <c:pt idx="33">
                  <c:v>6851</c:v>
                </c:pt>
                <c:pt idx="34">
                  <c:v>7268</c:v>
                </c:pt>
                <c:pt idx="35">
                  <c:v>7655</c:v>
                </c:pt>
                <c:pt idx="36">
                  <c:v>8082</c:v>
                </c:pt>
                <c:pt idx="37">
                  <c:v>8470</c:v>
                </c:pt>
                <c:pt idx="38">
                  <c:v>8799</c:v>
                </c:pt>
                <c:pt idx="39">
                  <c:v>9130</c:v>
                </c:pt>
                <c:pt idx="40">
                  <c:v>9693</c:v>
                </c:pt>
                <c:pt idx="41">
                  <c:v>10177</c:v>
                </c:pt>
                <c:pt idx="42">
                  <c:v>10545</c:v>
                </c:pt>
                <c:pt idx="43">
                  <c:v>10704</c:v>
                </c:pt>
                <c:pt idx="44">
                  <c:v>10989</c:v>
                </c:pt>
                <c:pt idx="45">
                  <c:v>11336</c:v>
                </c:pt>
                <c:pt idx="46">
                  <c:v>11576</c:v>
                </c:pt>
                <c:pt idx="47">
                  <c:v>12170</c:v>
                </c:pt>
                <c:pt idx="48">
                  <c:v>12505</c:v>
                </c:pt>
                <c:pt idx="49">
                  <c:v>12765</c:v>
                </c:pt>
                <c:pt idx="50">
                  <c:v>13055</c:v>
                </c:pt>
                <c:pt idx="51">
                  <c:v>13195</c:v>
                </c:pt>
                <c:pt idx="52">
                  <c:v>13783</c:v>
                </c:pt>
                <c:pt idx="53">
                  <c:v>13998</c:v>
                </c:pt>
                <c:pt idx="54">
                  <c:v>14223</c:v>
                </c:pt>
                <c:pt idx="55">
                  <c:v>14470</c:v>
                </c:pt>
                <c:pt idx="56">
                  <c:v>14557</c:v>
                </c:pt>
                <c:pt idx="57">
                  <c:v>14811</c:v>
                </c:pt>
                <c:pt idx="58">
                  <c:v>15122</c:v>
                </c:pt>
                <c:pt idx="59">
                  <c:v>15152</c:v>
                </c:pt>
                <c:pt idx="60">
                  <c:v>15391</c:v>
                </c:pt>
                <c:pt idx="61">
                  <c:v>15502</c:v>
                </c:pt>
                <c:pt idx="62">
                  <c:v>15519</c:v>
                </c:pt>
                <c:pt idx="63">
                  <c:v>15508</c:v>
                </c:pt>
                <c:pt idx="64">
                  <c:v>15506</c:v>
                </c:pt>
                <c:pt idx="65">
                  <c:v>15521</c:v>
                </c:pt>
                <c:pt idx="66">
                  <c:v>15493</c:v>
                </c:pt>
                <c:pt idx="67">
                  <c:v>15562</c:v>
                </c:pt>
                <c:pt idx="68">
                  <c:v>15719</c:v>
                </c:pt>
                <c:pt idx="69">
                  <c:v>15638</c:v>
                </c:pt>
                <c:pt idx="70">
                  <c:v>15562</c:v>
                </c:pt>
                <c:pt idx="71">
                  <c:v>15323</c:v>
                </c:pt>
                <c:pt idx="72">
                  <c:v>14858</c:v>
                </c:pt>
                <c:pt idx="73">
                  <c:v>14469</c:v>
                </c:pt>
                <c:pt idx="74">
                  <c:v>14107</c:v>
                </c:pt>
                <c:pt idx="75">
                  <c:v>13934</c:v>
                </c:pt>
                <c:pt idx="76">
                  <c:v>13650</c:v>
                </c:pt>
                <c:pt idx="77">
                  <c:v>13338</c:v>
                </c:pt>
                <c:pt idx="78">
                  <c:v>13184</c:v>
                </c:pt>
                <c:pt idx="79">
                  <c:v>12491</c:v>
                </c:pt>
                <c:pt idx="80">
                  <c:v>11891</c:v>
                </c:pt>
                <c:pt idx="81">
                  <c:v>11113</c:v>
                </c:pt>
                <c:pt idx="82">
                  <c:v>10702</c:v>
                </c:pt>
                <c:pt idx="83">
                  <c:v>10239</c:v>
                </c:pt>
                <c:pt idx="84">
                  <c:v>9874</c:v>
                </c:pt>
                <c:pt idx="85">
                  <c:v>9635</c:v>
                </c:pt>
                <c:pt idx="86">
                  <c:v>9151</c:v>
                </c:pt>
                <c:pt idx="87">
                  <c:v>8710</c:v>
                </c:pt>
                <c:pt idx="88">
                  <c:v>8452</c:v>
                </c:pt>
                <c:pt idx="89">
                  <c:v>8025</c:v>
                </c:pt>
                <c:pt idx="90">
                  <c:v>7703</c:v>
                </c:pt>
                <c:pt idx="91">
                  <c:v>7496</c:v>
                </c:pt>
                <c:pt idx="92">
                  <c:v>6941</c:v>
                </c:pt>
                <c:pt idx="93">
                  <c:v>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3-4414-B196-645835034C72}"/>
            </c:ext>
          </c:extLst>
        </c:ser>
        <c:ser>
          <c:idx val="1"/>
          <c:order val="1"/>
          <c:tx>
            <c:strRef>
              <c:f>'Riepilogo dati regioni'!$P$1:$AB$1</c:f>
              <c:strCache>
                <c:ptCount val="1"/>
                <c:pt idx="0">
                  <c:v>Lombardia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regioni'!$U$4:$U$97</c:f>
              <c:numCache>
                <c:formatCode>General</c:formatCode>
                <c:ptCount val="94"/>
                <c:pt idx="0">
                  <c:v>166</c:v>
                </c:pt>
                <c:pt idx="1">
                  <c:v>231</c:v>
                </c:pt>
                <c:pt idx="2">
                  <c:v>249</c:v>
                </c:pt>
                <c:pt idx="3">
                  <c:v>349</c:v>
                </c:pt>
                <c:pt idx="4">
                  <c:v>474</c:v>
                </c:pt>
                <c:pt idx="5">
                  <c:v>552</c:v>
                </c:pt>
                <c:pt idx="6">
                  <c:v>887</c:v>
                </c:pt>
                <c:pt idx="7">
                  <c:v>1077</c:v>
                </c:pt>
                <c:pt idx="8">
                  <c:v>1326</c:v>
                </c:pt>
                <c:pt idx="9">
                  <c:v>1497</c:v>
                </c:pt>
                <c:pt idx="10">
                  <c:v>1777</c:v>
                </c:pt>
                <c:pt idx="11">
                  <c:v>2008</c:v>
                </c:pt>
                <c:pt idx="12">
                  <c:v>2742</c:v>
                </c:pt>
                <c:pt idx="13">
                  <c:v>3372</c:v>
                </c:pt>
                <c:pt idx="14">
                  <c:v>4490</c:v>
                </c:pt>
                <c:pt idx="15">
                  <c:v>4427</c:v>
                </c:pt>
                <c:pt idx="16">
                  <c:v>5763</c:v>
                </c:pt>
                <c:pt idx="17">
                  <c:v>6896</c:v>
                </c:pt>
                <c:pt idx="18">
                  <c:v>7732</c:v>
                </c:pt>
                <c:pt idx="19">
                  <c:v>9059</c:v>
                </c:pt>
                <c:pt idx="20">
                  <c:v>10043</c:v>
                </c:pt>
                <c:pt idx="21">
                  <c:v>10861</c:v>
                </c:pt>
                <c:pt idx="22">
                  <c:v>12095</c:v>
                </c:pt>
                <c:pt idx="23">
                  <c:v>12266</c:v>
                </c:pt>
                <c:pt idx="24">
                  <c:v>13938</c:v>
                </c:pt>
                <c:pt idx="25">
                  <c:v>15420</c:v>
                </c:pt>
                <c:pt idx="26">
                  <c:v>17370</c:v>
                </c:pt>
                <c:pt idx="27">
                  <c:v>17885</c:v>
                </c:pt>
                <c:pt idx="28">
                  <c:v>18910</c:v>
                </c:pt>
                <c:pt idx="29">
                  <c:v>19868</c:v>
                </c:pt>
                <c:pt idx="30">
                  <c:v>20591</c:v>
                </c:pt>
                <c:pt idx="31">
                  <c:v>22189</c:v>
                </c:pt>
                <c:pt idx="32">
                  <c:v>23895</c:v>
                </c:pt>
                <c:pt idx="33">
                  <c:v>24509</c:v>
                </c:pt>
                <c:pt idx="34">
                  <c:v>25392</c:v>
                </c:pt>
                <c:pt idx="35">
                  <c:v>25006</c:v>
                </c:pt>
                <c:pt idx="36">
                  <c:v>25124</c:v>
                </c:pt>
                <c:pt idx="37">
                  <c:v>25765</c:v>
                </c:pt>
                <c:pt idx="38">
                  <c:v>25876</c:v>
                </c:pt>
                <c:pt idx="39">
                  <c:v>26189</c:v>
                </c:pt>
                <c:pt idx="40">
                  <c:v>27220</c:v>
                </c:pt>
                <c:pt idx="41">
                  <c:v>28124</c:v>
                </c:pt>
                <c:pt idx="42">
                  <c:v>28469</c:v>
                </c:pt>
                <c:pt idx="43">
                  <c:v>28343</c:v>
                </c:pt>
                <c:pt idx="44">
                  <c:v>28545</c:v>
                </c:pt>
                <c:pt idx="45">
                  <c:v>29074</c:v>
                </c:pt>
                <c:pt idx="46">
                  <c:v>29530</c:v>
                </c:pt>
                <c:pt idx="47">
                  <c:v>30258</c:v>
                </c:pt>
                <c:pt idx="48">
                  <c:v>31265</c:v>
                </c:pt>
                <c:pt idx="49">
                  <c:v>31935</c:v>
                </c:pt>
                <c:pt idx="50">
                  <c:v>32363</c:v>
                </c:pt>
                <c:pt idx="51">
                  <c:v>32921</c:v>
                </c:pt>
                <c:pt idx="52">
                  <c:v>33090</c:v>
                </c:pt>
                <c:pt idx="53">
                  <c:v>33434</c:v>
                </c:pt>
                <c:pt idx="54">
                  <c:v>34195</c:v>
                </c:pt>
                <c:pt idx="55">
                  <c:v>34497</c:v>
                </c:pt>
                <c:pt idx="56">
                  <c:v>34587</c:v>
                </c:pt>
                <c:pt idx="57">
                  <c:v>33978</c:v>
                </c:pt>
                <c:pt idx="58">
                  <c:v>34242</c:v>
                </c:pt>
                <c:pt idx="59">
                  <c:v>33873</c:v>
                </c:pt>
                <c:pt idx="60">
                  <c:v>34368</c:v>
                </c:pt>
                <c:pt idx="61">
                  <c:v>34473</c:v>
                </c:pt>
                <c:pt idx="62">
                  <c:v>35166</c:v>
                </c:pt>
                <c:pt idx="63">
                  <c:v>35441</c:v>
                </c:pt>
                <c:pt idx="64">
                  <c:v>35744</c:v>
                </c:pt>
                <c:pt idx="65">
                  <c:v>36122</c:v>
                </c:pt>
                <c:pt idx="66">
                  <c:v>36211</c:v>
                </c:pt>
                <c:pt idx="67">
                  <c:v>36473</c:v>
                </c:pt>
                <c:pt idx="68">
                  <c:v>36667</c:v>
                </c:pt>
                <c:pt idx="69">
                  <c:v>36926</c:v>
                </c:pt>
                <c:pt idx="70">
                  <c:v>37307</c:v>
                </c:pt>
                <c:pt idx="71">
                  <c:v>37092</c:v>
                </c:pt>
                <c:pt idx="72">
                  <c:v>31753</c:v>
                </c:pt>
                <c:pt idx="73">
                  <c:v>32015</c:v>
                </c:pt>
                <c:pt idx="74">
                  <c:v>31983</c:v>
                </c:pt>
                <c:pt idx="75">
                  <c:v>30262</c:v>
                </c:pt>
                <c:pt idx="76">
                  <c:v>30190</c:v>
                </c:pt>
                <c:pt idx="77">
                  <c:v>30411</c:v>
                </c:pt>
                <c:pt idx="78">
                  <c:v>30675</c:v>
                </c:pt>
                <c:pt idx="79">
                  <c:v>30032</c:v>
                </c:pt>
                <c:pt idx="80">
                  <c:v>29956</c:v>
                </c:pt>
                <c:pt idx="81">
                  <c:v>27746</c:v>
                </c:pt>
                <c:pt idx="82">
                  <c:v>27679</c:v>
                </c:pt>
                <c:pt idx="83">
                  <c:v>27430</c:v>
                </c:pt>
                <c:pt idx="84">
                  <c:v>27073</c:v>
                </c:pt>
                <c:pt idx="85">
                  <c:v>27291</c:v>
                </c:pt>
                <c:pt idx="86">
                  <c:v>26671</c:v>
                </c:pt>
                <c:pt idx="87">
                  <c:v>26715</c:v>
                </c:pt>
                <c:pt idx="88">
                  <c:v>25933</c:v>
                </c:pt>
                <c:pt idx="89">
                  <c:v>25630</c:v>
                </c:pt>
                <c:pt idx="90">
                  <c:v>25614</c:v>
                </c:pt>
                <c:pt idx="91">
                  <c:v>25215</c:v>
                </c:pt>
                <c:pt idx="92">
                  <c:v>24477</c:v>
                </c:pt>
                <c:pt idx="93">
                  <c:v>24037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3-4414-B196-645835034C72}"/>
            </c:ext>
          </c:extLst>
        </c:ser>
        <c:ser>
          <c:idx val="2"/>
          <c:order val="2"/>
          <c:tx>
            <c:strRef>
              <c:f>'Riepilogo dati regioni'!$AE$1:$AQ$1</c:f>
              <c:strCache>
                <c:ptCount val="1"/>
                <c:pt idx="0">
                  <c:v>Emilia-Romagna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regioni'!$AJ$4:$AJ$97</c:f>
              <c:numCache>
                <c:formatCode>General</c:formatCode>
                <c:ptCount val="94"/>
                <c:pt idx="0">
                  <c:v>18</c:v>
                </c:pt>
                <c:pt idx="1">
                  <c:v>26</c:v>
                </c:pt>
                <c:pt idx="2">
                  <c:v>46</c:v>
                </c:pt>
                <c:pt idx="3">
                  <c:v>96</c:v>
                </c:pt>
                <c:pt idx="4">
                  <c:v>143</c:v>
                </c:pt>
                <c:pt idx="5">
                  <c:v>213</c:v>
                </c:pt>
                <c:pt idx="6">
                  <c:v>277</c:v>
                </c:pt>
                <c:pt idx="7">
                  <c:v>324</c:v>
                </c:pt>
                <c:pt idx="8">
                  <c:v>398</c:v>
                </c:pt>
                <c:pt idx="9">
                  <c:v>516</c:v>
                </c:pt>
                <c:pt idx="10">
                  <c:v>658</c:v>
                </c:pt>
                <c:pt idx="11">
                  <c:v>816</c:v>
                </c:pt>
                <c:pt idx="12">
                  <c:v>937</c:v>
                </c:pt>
                <c:pt idx="13">
                  <c:v>1097</c:v>
                </c:pt>
                <c:pt idx="14">
                  <c:v>1286</c:v>
                </c:pt>
                <c:pt idx="15">
                  <c:v>1417</c:v>
                </c:pt>
                <c:pt idx="16">
                  <c:v>1588</c:v>
                </c:pt>
                <c:pt idx="17">
                  <c:v>1758</c:v>
                </c:pt>
                <c:pt idx="18">
                  <c:v>2011</c:v>
                </c:pt>
                <c:pt idx="19">
                  <c:v>2349</c:v>
                </c:pt>
                <c:pt idx="20">
                  <c:v>2741</c:v>
                </c:pt>
                <c:pt idx="21">
                  <c:v>3088</c:v>
                </c:pt>
                <c:pt idx="22">
                  <c:v>3404</c:v>
                </c:pt>
                <c:pt idx="23">
                  <c:v>3915</c:v>
                </c:pt>
                <c:pt idx="24">
                  <c:v>4506</c:v>
                </c:pt>
                <c:pt idx="25">
                  <c:v>5089</c:v>
                </c:pt>
                <c:pt idx="26">
                  <c:v>5661</c:v>
                </c:pt>
                <c:pt idx="27">
                  <c:v>6390</c:v>
                </c:pt>
                <c:pt idx="28">
                  <c:v>7220</c:v>
                </c:pt>
                <c:pt idx="29">
                  <c:v>7711</c:v>
                </c:pt>
                <c:pt idx="30">
                  <c:v>8256</c:v>
                </c:pt>
                <c:pt idx="31">
                  <c:v>8850</c:v>
                </c:pt>
                <c:pt idx="32">
                  <c:v>9361</c:v>
                </c:pt>
                <c:pt idx="33">
                  <c:v>9964</c:v>
                </c:pt>
                <c:pt idx="34">
                  <c:v>10535</c:v>
                </c:pt>
                <c:pt idx="35">
                  <c:v>10766</c:v>
                </c:pt>
                <c:pt idx="36">
                  <c:v>10953</c:v>
                </c:pt>
                <c:pt idx="37">
                  <c:v>11489</c:v>
                </c:pt>
                <c:pt idx="38">
                  <c:v>11859</c:v>
                </c:pt>
                <c:pt idx="39">
                  <c:v>12178</c:v>
                </c:pt>
                <c:pt idx="40">
                  <c:v>12523</c:v>
                </c:pt>
                <c:pt idx="41">
                  <c:v>12837</c:v>
                </c:pt>
                <c:pt idx="42">
                  <c:v>13051</c:v>
                </c:pt>
                <c:pt idx="43">
                  <c:v>13048</c:v>
                </c:pt>
                <c:pt idx="44">
                  <c:v>13110</c:v>
                </c:pt>
                <c:pt idx="45">
                  <c:v>13258</c:v>
                </c:pt>
                <c:pt idx="46">
                  <c:v>13350</c:v>
                </c:pt>
                <c:pt idx="47">
                  <c:v>13495</c:v>
                </c:pt>
                <c:pt idx="48">
                  <c:v>13672</c:v>
                </c:pt>
                <c:pt idx="49">
                  <c:v>13818</c:v>
                </c:pt>
                <c:pt idx="50">
                  <c:v>13778</c:v>
                </c:pt>
                <c:pt idx="51">
                  <c:v>13577</c:v>
                </c:pt>
                <c:pt idx="52">
                  <c:v>13663</c:v>
                </c:pt>
                <c:pt idx="53">
                  <c:v>13585</c:v>
                </c:pt>
                <c:pt idx="54">
                  <c:v>13584</c:v>
                </c:pt>
                <c:pt idx="55">
                  <c:v>13552</c:v>
                </c:pt>
                <c:pt idx="56">
                  <c:v>13522</c:v>
                </c:pt>
                <c:pt idx="57">
                  <c:v>13244</c:v>
                </c:pt>
                <c:pt idx="58">
                  <c:v>13084</c:v>
                </c:pt>
                <c:pt idx="59">
                  <c:v>12845</c:v>
                </c:pt>
                <c:pt idx="60">
                  <c:v>12509</c:v>
                </c:pt>
                <c:pt idx="61">
                  <c:v>12347</c:v>
                </c:pt>
                <c:pt idx="62">
                  <c:v>12341</c:v>
                </c:pt>
                <c:pt idx="63">
                  <c:v>12225</c:v>
                </c:pt>
                <c:pt idx="64">
                  <c:v>12003</c:v>
                </c:pt>
                <c:pt idx="65">
                  <c:v>11862</c:v>
                </c:pt>
                <c:pt idx="66">
                  <c:v>9563</c:v>
                </c:pt>
                <c:pt idx="67">
                  <c:v>9484</c:v>
                </c:pt>
                <c:pt idx="68">
                  <c:v>9323</c:v>
                </c:pt>
                <c:pt idx="69">
                  <c:v>9045</c:v>
                </c:pt>
                <c:pt idx="70">
                  <c:v>8984</c:v>
                </c:pt>
                <c:pt idx="71">
                  <c:v>8681</c:v>
                </c:pt>
                <c:pt idx="72">
                  <c:v>8391</c:v>
                </c:pt>
                <c:pt idx="73">
                  <c:v>8011</c:v>
                </c:pt>
                <c:pt idx="74">
                  <c:v>7730</c:v>
                </c:pt>
                <c:pt idx="75">
                  <c:v>7401</c:v>
                </c:pt>
                <c:pt idx="76">
                  <c:v>7191</c:v>
                </c:pt>
                <c:pt idx="77">
                  <c:v>7040</c:v>
                </c:pt>
                <c:pt idx="78">
                  <c:v>6801</c:v>
                </c:pt>
                <c:pt idx="79">
                  <c:v>6502</c:v>
                </c:pt>
                <c:pt idx="80">
                  <c:v>6301</c:v>
                </c:pt>
                <c:pt idx="81">
                  <c:v>6001</c:v>
                </c:pt>
                <c:pt idx="82">
                  <c:v>5852</c:v>
                </c:pt>
                <c:pt idx="83">
                  <c:v>5656</c:v>
                </c:pt>
                <c:pt idx="84">
                  <c:v>5525</c:v>
                </c:pt>
                <c:pt idx="85">
                  <c:v>5330</c:v>
                </c:pt>
                <c:pt idx="86">
                  <c:v>5098</c:v>
                </c:pt>
                <c:pt idx="87">
                  <c:v>4926</c:v>
                </c:pt>
                <c:pt idx="88">
                  <c:v>4730</c:v>
                </c:pt>
                <c:pt idx="89">
                  <c:v>4570</c:v>
                </c:pt>
                <c:pt idx="90">
                  <c:v>4457</c:v>
                </c:pt>
                <c:pt idx="91">
                  <c:v>4359</c:v>
                </c:pt>
                <c:pt idx="92">
                  <c:v>4146</c:v>
                </c:pt>
                <c:pt idx="93">
                  <c:v>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3-4414-B196-645835034C72}"/>
            </c:ext>
          </c:extLst>
        </c:ser>
        <c:ser>
          <c:idx val="3"/>
          <c:order val="3"/>
          <c:tx>
            <c:strRef>
              <c:f>'Riepilogo dati regioni'!$AT$1:$BF$1</c:f>
              <c:strCache>
                <c:ptCount val="1"/>
                <c:pt idx="0">
                  <c:v>Veneto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regioni'!$AY$4:$AY$97</c:f>
              <c:numCache>
                <c:formatCode>General</c:formatCode>
                <c:ptCount val="94"/>
                <c:pt idx="0">
                  <c:v>32</c:v>
                </c:pt>
                <c:pt idx="1">
                  <c:v>42</c:v>
                </c:pt>
                <c:pt idx="2">
                  <c:v>69</c:v>
                </c:pt>
                <c:pt idx="3">
                  <c:v>109</c:v>
                </c:pt>
                <c:pt idx="4">
                  <c:v>149</c:v>
                </c:pt>
                <c:pt idx="5">
                  <c:v>189</c:v>
                </c:pt>
                <c:pt idx="6">
                  <c:v>261</c:v>
                </c:pt>
                <c:pt idx="7">
                  <c:v>271</c:v>
                </c:pt>
                <c:pt idx="8">
                  <c:v>297</c:v>
                </c:pt>
                <c:pt idx="9">
                  <c:v>345</c:v>
                </c:pt>
                <c:pt idx="10">
                  <c:v>380</c:v>
                </c:pt>
                <c:pt idx="11">
                  <c:v>454</c:v>
                </c:pt>
                <c:pt idx="12">
                  <c:v>505</c:v>
                </c:pt>
                <c:pt idx="13">
                  <c:v>623</c:v>
                </c:pt>
                <c:pt idx="14">
                  <c:v>694</c:v>
                </c:pt>
                <c:pt idx="15">
                  <c:v>783</c:v>
                </c:pt>
                <c:pt idx="16">
                  <c:v>940</c:v>
                </c:pt>
                <c:pt idx="17">
                  <c:v>1297</c:v>
                </c:pt>
                <c:pt idx="18">
                  <c:v>1453</c:v>
                </c:pt>
                <c:pt idx="19">
                  <c:v>1775</c:v>
                </c:pt>
                <c:pt idx="20">
                  <c:v>1989</c:v>
                </c:pt>
                <c:pt idx="21">
                  <c:v>2274</c:v>
                </c:pt>
                <c:pt idx="22">
                  <c:v>2488</c:v>
                </c:pt>
                <c:pt idx="23">
                  <c:v>2953</c:v>
                </c:pt>
                <c:pt idx="24">
                  <c:v>3169</c:v>
                </c:pt>
                <c:pt idx="25">
                  <c:v>3677</c:v>
                </c:pt>
                <c:pt idx="26">
                  <c:v>4214</c:v>
                </c:pt>
                <c:pt idx="27">
                  <c:v>4644</c:v>
                </c:pt>
                <c:pt idx="28">
                  <c:v>4986</c:v>
                </c:pt>
                <c:pt idx="29">
                  <c:v>5351</c:v>
                </c:pt>
                <c:pt idx="30">
                  <c:v>5745</c:v>
                </c:pt>
                <c:pt idx="31">
                  <c:v>6140</c:v>
                </c:pt>
                <c:pt idx="32">
                  <c:v>6648</c:v>
                </c:pt>
                <c:pt idx="33">
                  <c:v>6913</c:v>
                </c:pt>
                <c:pt idx="34">
                  <c:v>7251</c:v>
                </c:pt>
                <c:pt idx="35">
                  <c:v>7564</c:v>
                </c:pt>
                <c:pt idx="36">
                  <c:v>7850</c:v>
                </c:pt>
                <c:pt idx="37">
                  <c:v>8224</c:v>
                </c:pt>
                <c:pt idx="38">
                  <c:v>8578</c:v>
                </c:pt>
                <c:pt idx="39">
                  <c:v>8861</c:v>
                </c:pt>
                <c:pt idx="40">
                  <c:v>9093</c:v>
                </c:pt>
                <c:pt idx="41">
                  <c:v>9409</c:v>
                </c:pt>
                <c:pt idx="42">
                  <c:v>9722</c:v>
                </c:pt>
                <c:pt idx="43">
                  <c:v>9965</c:v>
                </c:pt>
                <c:pt idx="44">
                  <c:v>10171</c:v>
                </c:pt>
                <c:pt idx="45">
                  <c:v>10449</c:v>
                </c:pt>
                <c:pt idx="46">
                  <c:v>10647</c:v>
                </c:pt>
                <c:pt idx="47">
                  <c:v>10749</c:v>
                </c:pt>
                <c:pt idx="48">
                  <c:v>10729</c:v>
                </c:pt>
                <c:pt idx="49">
                  <c:v>10766</c:v>
                </c:pt>
                <c:pt idx="50">
                  <c:v>10736</c:v>
                </c:pt>
                <c:pt idx="51">
                  <c:v>10789</c:v>
                </c:pt>
                <c:pt idx="52">
                  <c:v>10800</c:v>
                </c:pt>
                <c:pt idx="53">
                  <c:v>10618</c:v>
                </c:pt>
                <c:pt idx="54">
                  <c:v>10444</c:v>
                </c:pt>
                <c:pt idx="55">
                  <c:v>10210</c:v>
                </c:pt>
                <c:pt idx="56">
                  <c:v>10061</c:v>
                </c:pt>
                <c:pt idx="57">
                  <c:v>10077</c:v>
                </c:pt>
                <c:pt idx="58">
                  <c:v>9991</c:v>
                </c:pt>
                <c:pt idx="59">
                  <c:v>9925</c:v>
                </c:pt>
                <c:pt idx="60">
                  <c:v>9679</c:v>
                </c:pt>
                <c:pt idx="61">
                  <c:v>9432</c:v>
                </c:pt>
                <c:pt idx="62">
                  <c:v>9138</c:v>
                </c:pt>
                <c:pt idx="63">
                  <c:v>8860</c:v>
                </c:pt>
                <c:pt idx="64">
                  <c:v>8601</c:v>
                </c:pt>
                <c:pt idx="65">
                  <c:v>8369</c:v>
                </c:pt>
                <c:pt idx="66">
                  <c:v>8147</c:v>
                </c:pt>
                <c:pt idx="67">
                  <c:v>7779</c:v>
                </c:pt>
                <c:pt idx="68">
                  <c:v>7431</c:v>
                </c:pt>
                <c:pt idx="69">
                  <c:v>7299</c:v>
                </c:pt>
                <c:pt idx="70">
                  <c:v>7234</c:v>
                </c:pt>
                <c:pt idx="71">
                  <c:v>7116</c:v>
                </c:pt>
                <c:pt idx="72">
                  <c:v>6789</c:v>
                </c:pt>
                <c:pt idx="73">
                  <c:v>6534</c:v>
                </c:pt>
                <c:pt idx="74">
                  <c:v>6187</c:v>
                </c:pt>
                <c:pt idx="75">
                  <c:v>5877</c:v>
                </c:pt>
                <c:pt idx="76">
                  <c:v>5591</c:v>
                </c:pt>
                <c:pt idx="77">
                  <c:v>5460</c:v>
                </c:pt>
                <c:pt idx="78">
                  <c:v>5190</c:v>
                </c:pt>
                <c:pt idx="79">
                  <c:v>5020</c:v>
                </c:pt>
                <c:pt idx="80">
                  <c:v>4718</c:v>
                </c:pt>
                <c:pt idx="81">
                  <c:v>4439</c:v>
                </c:pt>
                <c:pt idx="82">
                  <c:v>4162</c:v>
                </c:pt>
                <c:pt idx="83">
                  <c:v>4041</c:v>
                </c:pt>
                <c:pt idx="84">
                  <c:v>4004</c:v>
                </c:pt>
                <c:pt idx="85">
                  <c:v>3754</c:v>
                </c:pt>
                <c:pt idx="86">
                  <c:v>3532</c:v>
                </c:pt>
                <c:pt idx="87">
                  <c:v>3286</c:v>
                </c:pt>
                <c:pt idx="88">
                  <c:v>3023</c:v>
                </c:pt>
                <c:pt idx="89">
                  <c:v>2841</c:v>
                </c:pt>
                <c:pt idx="90">
                  <c:v>2660</c:v>
                </c:pt>
                <c:pt idx="91">
                  <c:v>2578</c:v>
                </c:pt>
                <c:pt idx="92">
                  <c:v>2431</c:v>
                </c:pt>
                <c:pt idx="93">
                  <c:v>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3-4414-B196-64583503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808032"/>
        <c:axId val="950810328"/>
      </c:lineChart>
      <c:catAx>
        <c:axId val="9508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810328"/>
        <c:crosses val="autoZero"/>
        <c:auto val="1"/>
        <c:lblAlgn val="ctr"/>
        <c:lblOffset val="100"/>
        <c:noMultiLvlLbl val="0"/>
      </c:catAx>
      <c:valAx>
        <c:axId val="9508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8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grafico: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'Riepilogo dati regioni'!$A$1:$M$1</c:f>
              <c:strCache>
                <c:ptCount val="1"/>
                <c:pt idx="0">
                  <c:v>Piemonte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regioni'!$I$4:$I$97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8</c:v>
                </c:pt>
                <c:pt idx="26">
                  <c:v>8</c:v>
                </c:pt>
                <c:pt idx="27">
                  <c:v>10</c:v>
                </c:pt>
                <c:pt idx="28">
                  <c:v>17</c:v>
                </c:pt>
                <c:pt idx="29">
                  <c:v>17</c:v>
                </c:pt>
                <c:pt idx="30">
                  <c:v>19</c:v>
                </c:pt>
                <c:pt idx="31">
                  <c:v>135</c:v>
                </c:pt>
                <c:pt idx="32">
                  <c:v>176</c:v>
                </c:pt>
                <c:pt idx="33">
                  <c:v>203</c:v>
                </c:pt>
                <c:pt idx="34">
                  <c:v>254</c:v>
                </c:pt>
                <c:pt idx="35">
                  <c:v>308</c:v>
                </c:pt>
                <c:pt idx="36">
                  <c:v>365</c:v>
                </c:pt>
                <c:pt idx="37">
                  <c:v>439</c:v>
                </c:pt>
                <c:pt idx="38">
                  <c:v>571</c:v>
                </c:pt>
                <c:pt idx="39">
                  <c:v>723</c:v>
                </c:pt>
                <c:pt idx="40">
                  <c:v>888</c:v>
                </c:pt>
                <c:pt idx="41">
                  <c:v>1017</c:v>
                </c:pt>
                <c:pt idx="42">
                  <c:v>1128</c:v>
                </c:pt>
                <c:pt idx="43">
                  <c:v>1320</c:v>
                </c:pt>
                <c:pt idx="44">
                  <c:v>1516</c:v>
                </c:pt>
                <c:pt idx="45">
                  <c:v>1732</c:v>
                </c:pt>
                <c:pt idx="46">
                  <c:v>1904</c:v>
                </c:pt>
                <c:pt idx="47">
                  <c:v>2205</c:v>
                </c:pt>
                <c:pt idx="48">
                  <c:v>2426</c:v>
                </c:pt>
                <c:pt idx="49">
                  <c:v>2543</c:v>
                </c:pt>
                <c:pt idx="50">
                  <c:v>2708</c:v>
                </c:pt>
                <c:pt idx="51">
                  <c:v>3019</c:v>
                </c:pt>
                <c:pt idx="52">
                  <c:v>3231</c:v>
                </c:pt>
                <c:pt idx="53">
                  <c:v>3634</c:v>
                </c:pt>
                <c:pt idx="54">
                  <c:v>3989</c:v>
                </c:pt>
                <c:pt idx="55">
                  <c:v>4256</c:v>
                </c:pt>
                <c:pt idx="56">
                  <c:v>4383</c:v>
                </c:pt>
                <c:pt idx="57">
                  <c:v>4659</c:v>
                </c:pt>
                <c:pt idx="58">
                  <c:v>5058</c:v>
                </c:pt>
                <c:pt idx="59">
                  <c:v>5358</c:v>
                </c:pt>
                <c:pt idx="60">
                  <c:v>5732</c:v>
                </c:pt>
                <c:pt idx="61">
                  <c:v>6157</c:v>
                </c:pt>
                <c:pt idx="62">
                  <c:v>6478</c:v>
                </c:pt>
                <c:pt idx="63">
                  <c:v>6712</c:v>
                </c:pt>
                <c:pt idx="64">
                  <c:v>7008</c:v>
                </c:pt>
                <c:pt idx="65">
                  <c:v>7337</c:v>
                </c:pt>
                <c:pt idx="66">
                  <c:v>7730</c:v>
                </c:pt>
                <c:pt idx="67">
                  <c:v>8025</c:v>
                </c:pt>
                <c:pt idx="68">
                  <c:v>8334</c:v>
                </c:pt>
                <c:pt idx="69">
                  <c:v>8640</c:v>
                </c:pt>
                <c:pt idx="70">
                  <c:v>8874</c:v>
                </c:pt>
                <c:pt idx="71">
                  <c:v>9235</c:v>
                </c:pt>
                <c:pt idx="72">
                  <c:v>9834</c:v>
                </c:pt>
                <c:pt idx="73">
                  <c:v>10384</c:v>
                </c:pt>
                <c:pt idx="74">
                  <c:v>10956</c:v>
                </c:pt>
                <c:pt idx="75">
                  <c:v>11284</c:v>
                </c:pt>
                <c:pt idx="76">
                  <c:v>11648</c:v>
                </c:pt>
                <c:pt idx="77">
                  <c:v>12038</c:v>
                </c:pt>
                <c:pt idx="78">
                  <c:v>12277</c:v>
                </c:pt>
                <c:pt idx="79">
                  <c:v>13107</c:v>
                </c:pt>
                <c:pt idx="80">
                  <c:v>13825</c:v>
                </c:pt>
                <c:pt idx="81">
                  <c:v>14676</c:v>
                </c:pt>
                <c:pt idx="82">
                  <c:v>15187</c:v>
                </c:pt>
                <c:pt idx="83">
                  <c:v>15696</c:v>
                </c:pt>
                <c:pt idx="84">
                  <c:v>16113</c:v>
                </c:pt>
                <c:pt idx="85">
                  <c:v>16413</c:v>
                </c:pt>
                <c:pt idx="86">
                  <c:v>17016</c:v>
                </c:pt>
                <c:pt idx="87">
                  <c:v>17538</c:v>
                </c:pt>
                <c:pt idx="88">
                  <c:v>17868</c:v>
                </c:pt>
                <c:pt idx="89">
                  <c:v>18341</c:v>
                </c:pt>
                <c:pt idx="90">
                  <c:v>18694</c:v>
                </c:pt>
                <c:pt idx="91">
                  <c:v>18934</c:v>
                </c:pt>
                <c:pt idx="92">
                  <c:v>19561</c:v>
                </c:pt>
                <c:pt idx="93">
                  <c:v>20095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1-4098-968D-A3EFF47DC196}"/>
            </c:ext>
          </c:extLst>
        </c:ser>
        <c:ser>
          <c:idx val="1"/>
          <c:order val="1"/>
          <c:tx>
            <c:strRef>
              <c:f>'Riepilogo dati regioni'!$P$1:$AB$1</c:f>
              <c:strCache>
                <c:ptCount val="1"/>
                <c:pt idx="0">
                  <c:v>Lombardia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regioni'!$X$4:$X$97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73</c:v>
                </c:pt>
                <c:pt idx="7">
                  <c:v>139</c:v>
                </c:pt>
                <c:pt idx="8">
                  <c:v>139</c:v>
                </c:pt>
                <c:pt idx="9">
                  <c:v>250</c:v>
                </c:pt>
                <c:pt idx="10">
                  <c:v>376</c:v>
                </c:pt>
                <c:pt idx="11">
                  <c:v>469</c:v>
                </c:pt>
                <c:pt idx="12">
                  <c:v>524</c:v>
                </c:pt>
                <c:pt idx="13">
                  <c:v>550</c:v>
                </c:pt>
                <c:pt idx="14">
                  <c:v>646</c:v>
                </c:pt>
                <c:pt idx="15">
                  <c:v>896</c:v>
                </c:pt>
                <c:pt idx="16">
                  <c:v>900</c:v>
                </c:pt>
                <c:pt idx="17">
                  <c:v>1085</c:v>
                </c:pt>
                <c:pt idx="18">
                  <c:v>1198</c:v>
                </c:pt>
                <c:pt idx="19">
                  <c:v>1660</c:v>
                </c:pt>
                <c:pt idx="20">
                  <c:v>2011</c:v>
                </c:pt>
                <c:pt idx="21">
                  <c:v>2368</c:v>
                </c:pt>
                <c:pt idx="22">
                  <c:v>2485</c:v>
                </c:pt>
                <c:pt idx="23">
                  <c:v>3488</c:v>
                </c:pt>
                <c:pt idx="24">
                  <c:v>3778</c:v>
                </c:pt>
                <c:pt idx="25">
                  <c:v>4295</c:v>
                </c:pt>
                <c:pt idx="26">
                  <c:v>5050</c:v>
                </c:pt>
                <c:pt idx="27">
                  <c:v>5865</c:v>
                </c:pt>
                <c:pt idx="28">
                  <c:v>6075</c:v>
                </c:pt>
                <c:pt idx="29">
                  <c:v>6657</c:v>
                </c:pt>
                <c:pt idx="30">
                  <c:v>7281</c:v>
                </c:pt>
                <c:pt idx="31">
                  <c:v>7839</c:v>
                </c:pt>
                <c:pt idx="32">
                  <c:v>8001</c:v>
                </c:pt>
                <c:pt idx="33">
                  <c:v>8962</c:v>
                </c:pt>
                <c:pt idx="34">
                  <c:v>9255</c:v>
                </c:pt>
                <c:pt idx="35">
                  <c:v>10337</c:v>
                </c:pt>
                <c:pt idx="36">
                  <c:v>10885</c:v>
                </c:pt>
                <c:pt idx="37">
                  <c:v>11415</c:v>
                </c:pt>
                <c:pt idx="38">
                  <c:v>12229</c:v>
                </c:pt>
                <c:pt idx="39">
                  <c:v>13020</c:v>
                </c:pt>
                <c:pt idx="40">
                  <c:v>13242</c:v>
                </c:pt>
                <c:pt idx="41">
                  <c:v>13426</c:v>
                </c:pt>
                <c:pt idx="42">
                  <c:v>13863</c:v>
                </c:pt>
                <c:pt idx="43">
                  <c:v>14498</c:v>
                </c:pt>
                <c:pt idx="44">
                  <c:v>15147</c:v>
                </c:pt>
                <c:pt idx="45">
                  <c:v>15706</c:v>
                </c:pt>
                <c:pt idx="46">
                  <c:v>16280</c:v>
                </c:pt>
                <c:pt idx="47">
                  <c:v>16823</c:v>
                </c:pt>
                <c:pt idx="48">
                  <c:v>17166</c:v>
                </c:pt>
                <c:pt idx="49">
                  <c:v>17478</c:v>
                </c:pt>
                <c:pt idx="50">
                  <c:v>17821</c:v>
                </c:pt>
                <c:pt idx="51">
                  <c:v>17855</c:v>
                </c:pt>
                <c:pt idx="52">
                  <c:v>18396</c:v>
                </c:pt>
                <c:pt idx="53">
                  <c:v>18850</c:v>
                </c:pt>
                <c:pt idx="54">
                  <c:v>19136</c:v>
                </c:pt>
                <c:pt idx="55">
                  <c:v>19526</c:v>
                </c:pt>
                <c:pt idx="56">
                  <c:v>20008</c:v>
                </c:pt>
                <c:pt idx="57">
                  <c:v>21374</c:v>
                </c:pt>
                <c:pt idx="58">
                  <c:v>22110</c:v>
                </c:pt>
                <c:pt idx="59">
                  <c:v>23352</c:v>
                </c:pt>
                <c:pt idx="60">
                  <c:v>23782</c:v>
                </c:pt>
                <c:pt idx="61">
                  <c:v>24227</c:v>
                </c:pt>
                <c:pt idx="62">
                  <c:v>24398</c:v>
                </c:pt>
                <c:pt idx="63">
                  <c:v>24589</c:v>
                </c:pt>
                <c:pt idx="64">
                  <c:v>25029</c:v>
                </c:pt>
                <c:pt idx="65">
                  <c:v>25333</c:v>
                </c:pt>
                <c:pt idx="66">
                  <c:v>25749</c:v>
                </c:pt>
                <c:pt idx="67">
                  <c:v>26136</c:v>
                </c:pt>
                <c:pt idx="68">
                  <c:v>26146</c:v>
                </c:pt>
                <c:pt idx="69">
                  <c:v>26371</c:v>
                </c:pt>
                <c:pt idx="70">
                  <c:v>26504</c:v>
                </c:pt>
                <c:pt idx="71">
                  <c:v>27124</c:v>
                </c:pt>
                <c:pt idx="72">
                  <c:v>33005</c:v>
                </c:pt>
                <c:pt idx="73">
                  <c:v>33329</c:v>
                </c:pt>
                <c:pt idx="74">
                  <c:v>33901</c:v>
                </c:pt>
                <c:pt idx="75">
                  <c:v>36039</c:v>
                </c:pt>
                <c:pt idx="76">
                  <c:v>36331</c:v>
                </c:pt>
                <c:pt idx="77">
                  <c:v>36406</c:v>
                </c:pt>
                <c:pt idx="78">
                  <c:v>37113</c:v>
                </c:pt>
                <c:pt idx="79">
                  <c:v>38081</c:v>
                </c:pt>
                <c:pt idx="80">
                  <c:v>38568</c:v>
                </c:pt>
                <c:pt idx="81">
                  <c:v>40962</c:v>
                </c:pt>
                <c:pt idx="82">
                  <c:v>41389</c:v>
                </c:pt>
                <c:pt idx="83">
                  <c:v>41895</c:v>
                </c:pt>
                <c:pt idx="84">
                  <c:v>42403</c:v>
                </c:pt>
                <c:pt idx="85">
                  <c:v>42593</c:v>
                </c:pt>
                <c:pt idx="86">
                  <c:v>43442</c:v>
                </c:pt>
                <c:pt idx="87">
                  <c:v>43649</c:v>
                </c:pt>
                <c:pt idx="88">
                  <c:v>44667</c:v>
                </c:pt>
                <c:pt idx="89">
                  <c:v>45355</c:v>
                </c:pt>
                <c:pt idx="90">
                  <c:v>45656</c:v>
                </c:pt>
                <c:pt idx="91">
                  <c:v>46169</c:v>
                </c:pt>
                <c:pt idx="92">
                  <c:v>47044</c:v>
                </c:pt>
                <c:pt idx="93">
                  <c:v>47810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1-4098-968D-A3EFF47DC196}"/>
            </c:ext>
          </c:extLst>
        </c:ser>
        <c:ser>
          <c:idx val="2"/>
          <c:order val="2"/>
          <c:tx>
            <c:strRef>
              <c:f>'Riepilogo dati regioni'!$AE$1:$AQ$1</c:f>
              <c:strCache>
                <c:ptCount val="1"/>
                <c:pt idx="0">
                  <c:v>Emilia-Romagna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regioni'!$AM$4:$AM$97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38</c:v>
                </c:pt>
                <c:pt idx="17">
                  <c:v>43</c:v>
                </c:pt>
                <c:pt idx="18">
                  <c:v>51</c:v>
                </c:pt>
                <c:pt idx="19">
                  <c:v>54</c:v>
                </c:pt>
                <c:pt idx="20">
                  <c:v>68</c:v>
                </c:pt>
                <c:pt idx="21">
                  <c:v>88</c:v>
                </c:pt>
                <c:pt idx="22">
                  <c:v>134</c:v>
                </c:pt>
                <c:pt idx="23">
                  <c:v>152</c:v>
                </c:pt>
                <c:pt idx="24">
                  <c:v>177</c:v>
                </c:pt>
                <c:pt idx="25">
                  <c:v>239</c:v>
                </c:pt>
                <c:pt idx="26">
                  <c:v>329</c:v>
                </c:pt>
                <c:pt idx="27">
                  <c:v>349</c:v>
                </c:pt>
                <c:pt idx="28">
                  <c:v>423</c:v>
                </c:pt>
                <c:pt idx="29">
                  <c:v>558</c:v>
                </c:pt>
                <c:pt idx="30">
                  <c:v>721</c:v>
                </c:pt>
                <c:pt idx="31">
                  <c:v>792</c:v>
                </c:pt>
                <c:pt idx="32">
                  <c:v>960</c:v>
                </c:pt>
                <c:pt idx="33">
                  <c:v>1075</c:v>
                </c:pt>
                <c:pt idx="34">
                  <c:v>1141</c:v>
                </c:pt>
                <c:pt idx="35">
                  <c:v>1227</c:v>
                </c:pt>
                <c:pt idx="36">
                  <c:v>1477</c:v>
                </c:pt>
                <c:pt idx="37">
                  <c:v>1566</c:v>
                </c:pt>
                <c:pt idx="38">
                  <c:v>1663</c:v>
                </c:pt>
                <c:pt idx="39">
                  <c:v>1852</c:v>
                </c:pt>
                <c:pt idx="40">
                  <c:v>2040</c:v>
                </c:pt>
                <c:pt idx="41">
                  <c:v>2201</c:v>
                </c:pt>
                <c:pt idx="42">
                  <c:v>2397</c:v>
                </c:pt>
                <c:pt idx="43">
                  <c:v>2597</c:v>
                </c:pt>
                <c:pt idx="44">
                  <c:v>2890</c:v>
                </c:pt>
                <c:pt idx="45">
                  <c:v>3103</c:v>
                </c:pt>
                <c:pt idx="46">
                  <c:v>3381</c:v>
                </c:pt>
                <c:pt idx="47">
                  <c:v>3659</c:v>
                </c:pt>
                <c:pt idx="48">
                  <c:v>3862</c:v>
                </c:pt>
                <c:pt idx="49">
                  <c:v>4007</c:v>
                </c:pt>
                <c:pt idx="50">
                  <c:v>4269</c:v>
                </c:pt>
                <c:pt idx="51">
                  <c:v>4664</c:v>
                </c:pt>
                <c:pt idx="52">
                  <c:v>4980</c:v>
                </c:pt>
                <c:pt idx="53">
                  <c:v>5346</c:v>
                </c:pt>
                <c:pt idx="54">
                  <c:v>5635</c:v>
                </c:pt>
                <c:pt idx="55">
                  <c:v>5985</c:v>
                </c:pt>
                <c:pt idx="56">
                  <c:v>6266</c:v>
                </c:pt>
                <c:pt idx="57">
                  <c:v>6701</c:v>
                </c:pt>
                <c:pt idx="58">
                  <c:v>7146</c:v>
                </c:pt>
                <c:pt idx="59">
                  <c:v>7609</c:v>
                </c:pt>
                <c:pt idx="60">
                  <c:v>8158</c:v>
                </c:pt>
                <c:pt idx="61">
                  <c:v>8515</c:v>
                </c:pt>
                <c:pt idx="62">
                  <c:v>8723</c:v>
                </c:pt>
                <c:pt idx="63">
                  <c:v>9006</c:v>
                </c:pt>
                <c:pt idx="64">
                  <c:v>9439</c:v>
                </c:pt>
                <c:pt idx="65">
                  <c:v>9803</c:v>
                </c:pt>
                <c:pt idx="66">
                  <c:v>12322</c:v>
                </c:pt>
                <c:pt idx="67">
                  <c:v>12581</c:v>
                </c:pt>
                <c:pt idx="68">
                  <c:v>12913</c:v>
                </c:pt>
                <c:pt idx="69">
                  <c:v>13329</c:v>
                </c:pt>
                <c:pt idx="70">
                  <c:v>13525</c:v>
                </c:pt>
                <c:pt idx="71">
                  <c:v>13889</c:v>
                </c:pt>
                <c:pt idx="72">
                  <c:v>14251</c:v>
                </c:pt>
                <c:pt idx="73">
                  <c:v>14710</c:v>
                </c:pt>
                <c:pt idx="74">
                  <c:v>15071</c:v>
                </c:pt>
                <c:pt idx="75">
                  <c:v>15491</c:v>
                </c:pt>
                <c:pt idx="76">
                  <c:v>15760</c:v>
                </c:pt>
                <c:pt idx="77">
                  <c:v>15969</c:v>
                </c:pt>
                <c:pt idx="78">
                  <c:v>16243</c:v>
                </c:pt>
                <c:pt idx="79">
                  <c:v>16572</c:v>
                </c:pt>
                <c:pt idx="80">
                  <c:v>16825</c:v>
                </c:pt>
                <c:pt idx="81">
                  <c:v>17166</c:v>
                </c:pt>
                <c:pt idx="82">
                  <c:v>17370</c:v>
                </c:pt>
                <c:pt idx="83">
                  <c:v>17603</c:v>
                </c:pt>
                <c:pt idx="84">
                  <c:v>17756</c:v>
                </c:pt>
                <c:pt idx="85">
                  <c:v>17987</c:v>
                </c:pt>
                <c:pt idx="86">
                  <c:v>18258</c:v>
                </c:pt>
                <c:pt idx="87">
                  <c:v>18466</c:v>
                </c:pt>
                <c:pt idx="88">
                  <c:v>18703</c:v>
                </c:pt>
                <c:pt idx="89">
                  <c:v>18896</c:v>
                </c:pt>
                <c:pt idx="90">
                  <c:v>19046</c:v>
                </c:pt>
                <c:pt idx="91">
                  <c:v>19160</c:v>
                </c:pt>
                <c:pt idx="92">
                  <c:v>19389</c:v>
                </c:pt>
                <c:pt idx="93">
                  <c:v>19546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1-4098-968D-A3EFF47DC196}"/>
            </c:ext>
          </c:extLst>
        </c:ser>
        <c:ser>
          <c:idx val="3"/>
          <c:order val="3"/>
          <c:tx>
            <c:strRef>
              <c:f>'Riepilogo dati regioni'!$AT$1:$BF$1</c:f>
              <c:strCache>
                <c:ptCount val="1"/>
                <c:pt idx="0">
                  <c:v>Veneto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regioni'!$BB$4:$BB$97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9</c:v>
                </c:pt>
                <c:pt idx="10">
                  <c:v>17</c:v>
                </c:pt>
                <c:pt idx="11">
                  <c:v>22</c:v>
                </c:pt>
                <c:pt idx="12">
                  <c:v>25</c:v>
                </c:pt>
                <c:pt idx="13">
                  <c:v>29</c:v>
                </c:pt>
                <c:pt idx="14">
                  <c:v>30</c:v>
                </c:pt>
                <c:pt idx="15">
                  <c:v>47</c:v>
                </c:pt>
                <c:pt idx="16">
                  <c:v>54</c:v>
                </c:pt>
                <c:pt idx="17">
                  <c:v>55</c:v>
                </c:pt>
                <c:pt idx="18">
                  <c:v>100</c:v>
                </c:pt>
                <c:pt idx="19">
                  <c:v>107</c:v>
                </c:pt>
                <c:pt idx="20">
                  <c:v>120</c:v>
                </c:pt>
                <c:pt idx="21">
                  <c:v>130</c:v>
                </c:pt>
                <c:pt idx="22">
                  <c:v>136</c:v>
                </c:pt>
                <c:pt idx="23">
                  <c:v>167</c:v>
                </c:pt>
                <c:pt idx="24">
                  <c:v>200</c:v>
                </c:pt>
                <c:pt idx="25">
                  <c:v>223</c:v>
                </c:pt>
                <c:pt idx="26">
                  <c:v>257</c:v>
                </c:pt>
                <c:pt idx="27">
                  <c:v>309</c:v>
                </c:pt>
                <c:pt idx="28">
                  <c:v>327</c:v>
                </c:pt>
                <c:pt idx="29">
                  <c:v>381</c:v>
                </c:pt>
                <c:pt idx="30">
                  <c:v>439</c:v>
                </c:pt>
                <c:pt idx="31">
                  <c:v>508</c:v>
                </c:pt>
                <c:pt idx="32">
                  <c:v>536</c:v>
                </c:pt>
                <c:pt idx="33">
                  <c:v>655</c:v>
                </c:pt>
                <c:pt idx="34">
                  <c:v>715</c:v>
                </c:pt>
                <c:pt idx="35">
                  <c:v>747</c:v>
                </c:pt>
                <c:pt idx="36">
                  <c:v>828</c:v>
                </c:pt>
                <c:pt idx="37">
                  <c:v>902</c:v>
                </c:pt>
                <c:pt idx="38">
                  <c:v>1001</c:v>
                </c:pt>
                <c:pt idx="39">
                  <c:v>1031</c:v>
                </c:pt>
                <c:pt idx="40">
                  <c:v>1124</c:v>
                </c:pt>
                <c:pt idx="41">
                  <c:v>1186</c:v>
                </c:pt>
                <c:pt idx="42">
                  <c:v>1204</c:v>
                </c:pt>
                <c:pt idx="43">
                  <c:v>1265</c:v>
                </c:pt>
                <c:pt idx="44">
                  <c:v>1503</c:v>
                </c:pt>
                <c:pt idx="45">
                  <c:v>1728</c:v>
                </c:pt>
                <c:pt idx="46">
                  <c:v>1981</c:v>
                </c:pt>
                <c:pt idx="47">
                  <c:v>2188</c:v>
                </c:pt>
                <c:pt idx="48">
                  <c:v>2492</c:v>
                </c:pt>
                <c:pt idx="49">
                  <c:v>2603</c:v>
                </c:pt>
                <c:pt idx="50">
                  <c:v>2790</c:v>
                </c:pt>
                <c:pt idx="51">
                  <c:v>2895</c:v>
                </c:pt>
                <c:pt idx="52">
                  <c:v>3209</c:v>
                </c:pt>
                <c:pt idx="53">
                  <c:v>3730</c:v>
                </c:pt>
                <c:pt idx="54">
                  <c:v>4189</c:v>
                </c:pt>
                <c:pt idx="55">
                  <c:v>4638</c:v>
                </c:pt>
                <c:pt idx="56">
                  <c:v>4954</c:v>
                </c:pt>
                <c:pt idx="57">
                  <c:v>5173</c:v>
                </c:pt>
                <c:pt idx="58">
                  <c:v>5566</c:v>
                </c:pt>
                <c:pt idx="59">
                  <c:v>5750</c:v>
                </c:pt>
                <c:pt idx="60">
                  <c:v>6306</c:v>
                </c:pt>
                <c:pt idx="61">
                  <c:v>6671</c:v>
                </c:pt>
                <c:pt idx="62">
                  <c:v>7018</c:v>
                </c:pt>
                <c:pt idx="63">
                  <c:v>7375</c:v>
                </c:pt>
                <c:pt idx="64">
                  <c:v>7699</c:v>
                </c:pt>
                <c:pt idx="65">
                  <c:v>8019</c:v>
                </c:pt>
                <c:pt idx="66">
                  <c:v>8354</c:v>
                </c:pt>
                <c:pt idx="67">
                  <c:v>8840</c:v>
                </c:pt>
                <c:pt idx="68">
                  <c:v>9291</c:v>
                </c:pt>
                <c:pt idx="69">
                  <c:v>9503</c:v>
                </c:pt>
                <c:pt idx="70">
                  <c:v>9611</c:v>
                </c:pt>
                <c:pt idx="71">
                  <c:v>9741</c:v>
                </c:pt>
                <c:pt idx="72">
                  <c:v>10122</c:v>
                </c:pt>
                <c:pt idx="73">
                  <c:v>10430</c:v>
                </c:pt>
                <c:pt idx="74">
                  <c:v>10804</c:v>
                </c:pt>
                <c:pt idx="75">
                  <c:v>11151</c:v>
                </c:pt>
                <c:pt idx="76">
                  <c:v>11474</c:v>
                </c:pt>
                <c:pt idx="77">
                  <c:v>11615</c:v>
                </c:pt>
                <c:pt idx="78">
                  <c:v>11906</c:v>
                </c:pt>
                <c:pt idx="79">
                  <c:v>12081</c:v>
                </c:pt>
                <c:pt idx="80">
                  <c:v>12384</c:v>
                </c:pt>
                <c:pt idx="81">
                  <c:v>12688</c:v>
                </c:pt>
                <c:pt idx="82">
                  <c:v>12983</c:v>
                </c:pt>
                <c:pt idx="83">
                  <c:v>13106</c:v>
                </c:pt>
                <c:pt idx="84">
                  <c:v>13143</c:v>
                </c:pt>
                <c:pt idx="85">
                  <c:v>13423</c:v>
                </c:pt>
                <c:pt idx="86">
                  <c:v>13666</c:v>
                </c:pt>
                <c:pt idx="87">
                  <c:v>13911</c:v>
                </c:pt>
                <c:pt idx="88">
                  <c:v>14182</c:v>
                </c:pt>
                <c:pt idx="89">
                  <c:v>14363</c:v>
                </c:pt>
                <c:pt idx="90">
                  <c:v>14557</c:v>
                </c:pt>
                <c:pt idx="91">
                  <c:v>14641</c:v>
                </c:pt>
                <c:pt idx="92">
                  <c:v>14788</c:v>
                </c:pt>
                <c:pt idx="93">
                  <c:v>14931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1-4098-968D-A3EFF47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808032"/>
        <c:axId val="950810328"/>
      </c:lineChart>
      <c:catAx>
        <c:axId val="9508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810328"/>
        <c:crosses val="autoZero"/>
        <c:auto val="1"/>
        <c:lblAlgn val="ctr"/>
        <c:lblOffset val="100"/>
        <c:noMultiLvlLbl val="0"/>
      </c:catAx>
      <c:valAx>
        <c:axId val="9508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8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grafico: totale ospedalizzati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'Riepilogo dati regioni'!$A$1:$M$1</c:f>
              <c:strCache>
                <c:ptCount val="1"/>
                <c:pt idx="0">
                  <c:v>Piemonte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regioni'!$D$4:$D$97</c:f>
              <c:numCache>
                <c:formatCode>General</c:formatCode>
                <c:ptCount val="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39</c:v>
                </c:pt>
                <c:pt idx="10">
                  <c:v>60</c:v>
                </c:pt>
                <c:pt idx="11">
                  <c:v>87</c:v>
                </c:pt>
                <c:pt idx="12">
                  <c:v>148</c:v>
                </c:pt>
                <c:pt idx="13">
                  <c:v>290</c:v>
                </c:pt>
                <c:pt idx="14">
                  <c:v>272</c:v>
                </c:pt>
                <c:pt idx="15">
                  <c:v>372</c:v>
                </c:pt>
                <c:pt idx="16">
                  <c:v>394</c:v>
                </c:pt>
                <c:pt idx="17">
                  <c:v>465</c:v>
                </c:pt>
                <c:pt idx="18">
                  <c:v>691</c:v>
                </c:pt>
                <c:pt idx="19">
                  <c:v>688</c:v>
                </c:pt>
                <c:pt idx="20">
                  <c:v>897</c:v>
                </c:pt>
                <c:pt idx="21">
                  <c:v>1231</c:v>
                </c:pt>
                <c:pt idx="22">
                  <c:v>1584</c:v>
                </c:pt>
                <c:pt idx="23">
                  <c:v>2007</c:v>
                </c:pt>
                <c:pt idx="24">
                  <c:v>2536</c:v>
                </c:pt>
                <c:pt idx="25">
                  <c:v>1821</c:v>
                </c:pt>
                <c:pt idx="26">
                  <c:v>2277</c:v>
                </c:pt>
                <c:pt idx="27">
                  <c:v>2426</c:v>
                </c:pt>
                <c:pt idx="28">
                  <c:v>2537</c:v>
                </c:pt>
                <c:pt idx="29">
                  <c:v>2764</c:v>
                </c:pt>
                <c:pt idx="30">
                  <c:v>2925</c:v>
                </c:pt>
                <c:pt idx="31">
                  <c:v>3041</c:v>
                </c:pt>
                <c:pt idx="32">
                  <c:v>3283</c:v>
                </c:pt>
                <c:pt idx="33">
                  <c:v>3533</c:v>
                </c:pt>
                <c:pt idx="34">
                  <c:v>3428</c:v>
                </c:pt>
                <c:pt idx="35">
                  <c:v>3437</c:v>
                </c:pt>
                <c:pt idx="36">
                  <c:v>3626</c:v>
                </c:pt>
                <c:pt idx="37">
                  <c:v>3599</c:v>
                </c:pt>
                <c:pt idx="38">
                  <c:v>3794</c:v>
                </c:pt>
                <c:pt idx="39">
                  <c:v>3752</c:v>
                </c:pt>
                <c:pt idx="40">
                  <c:v>3891</c:v>
                </c:pt>
                <c:pt idx="41">
                  <c:v>3916</c:v>
                </c:pt>
                <c:pt idx="42">
                  <c:v>3922</c:v>
                </c:pt>
                <c:pt idx="43">
                  <c:v>3985</c:v>
                </c:pt>
                <c:pt idx="44">
                  <c:v>3916</c:v>
                </c:pt>
                <c:pt idx="45">
                  <c:v>3926</c:v>
                </c:pt>
                <c:pt idx="46">
                  <c:v>3891</c:v>
                </c:pt>
                <c:pt idx="47">
                  <c:v>3819</c:v>
                </c:pt>
                <c:pt idx="48">
                  <c:v>3810</c:v>
                </c:pt>
                <c:pt idx="49">
                  <c:v>3723</c:v>
                </c:pt>
                <c:pt idx="50">
                  <c:v>3762</c:v>
                </c:pt>
                <c:pt idx="51">
                  <c:v>3704</c:v>
                </c:pt>
                <c:pt idx="52">
                  <c:v>3764</c:v>
                </c:pt>
                <c:pt idx="53">
                  <c:v>3599</c:v>
                </c:pt>
                <c:pt idx="54">
                  <c:v>3594</c:v>
                </c:pt>
                <c:pt idx="55">
                  <c:v>3506</c:v>
                </c:pt>
                <c:pt idx="56">
                  <c:v>3600</c:v>
                </c:pt>
                <c:pt idx="57">
                  <c:v>3409</c:v>
                </c:pt>
                <c:pt idx="58">
                  <c:v>3486</c:v>
                </c:pt>
                <c:pt idx="59">
                  <c:v>3300</c:v>
                </c:pt>
                <c:pt idx="60">
                  <c:v>3175</c:v>
                </c:pt>
                <c:pt idx="61">
                  <c:v>3175</c:v>
                </c:pt>
                <c:pt idx="62">
                  <c:v>3080</c:v>
                </c:pt>
                <c:pt idx="63">
                  <c:v>3044</c:v>
                </c:pt>
                <c:pt idx="64">
                  <c:v>2903</c:v>
                </c:pt>
                <c:pt idx="65">
                  <c:v>2839</c:v>
                </c:pt>
                <c:pt idx="66">
                  <c:v>2820</c:v>
                </c:pt>
                <c:pt idx="67">
                  <c:v>2684</c:v>
                </c:pt>
                <c:pt idx="68">
                  <c:v>2728</c:v>
                </c:pt>
                <c:pt idx="69">
                  <c:v>2665</c:v>
                </c:pt>
                <c:pt idx="70">
                  <c:v>2552</c:v>
                </c:pt>
                <c:pt idx="71">
                  <c:v>2462</c:v>
                </c:pt>
                <c:pt idx="72">
                  <c:v>2297</c:v>
                </c:pt>
                <c:pt idx="73">
                  <c:v>2297</c:v>
                </c:pt>
                <c:pt idx="74">
                  <c:v>2153</c:v>
                </c:pt>
                <c:pt idx="75">
                  <c:v>2153</c:v>
                </c:pt>
                <c:pt idx="76">
                  <c:v>2161</c:v>
                </c:pt>
                <c:pt idx="77">
                  <c:v>2156</c:v>
                </c:pt>
                <c:pt idx="78">
                  <c:v>2036</c:v>
                </c:pt>
                <c:pt idx="79">
                  <c:v>1980</c:v>
                </c:pt>
                <c:pt idx="80">
                  <c:v>1891</c:v>
                </c:pt>
                <c:pt idx="81">
                  <c:v>1701</c:v>
                </c:pt>
                <c:pt idx="82">
                  <c:v>1662</c:v>
                </c:pt>
                <c:pt idx="83">
                  <c:v>1721</c:v>
                </c:pt>
                <c:pt idx="84">
                  <c:v>1688</c:v>
                </c:pt>
                <c:pt idx="85">
                  <c:v>1675</c:v>
                </c:pt>
                <c:pt idx="86">
                  <c:v>1609</c:v>
                </c:pt>
                <c:pt idx="87">
                  <c:v>1562</c:v>
                </c:pt>
                <c:pt idx="88">
                  <c:v>1493</c:v>
                </c:pt>
                <c:pt idx="89">
                  <c:v>1367</c:v>
                </c:pt>
                <c:pt idx="90">
                  <c:v>1358</c:v>
                </c:pt>
                <c:pt idx="91">
                  <c:v>1299</c:v>
                </c:pt>
                <c:pt idx="92">
                  <c:v>1232</c:v>
                </c:pt>
                <c:pt idx="93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C-44F3-B068-4E8C32D56E3A}"/>
            </c:ext>
          </c:extLst>
        </c:ser>
        <c:ser>
          <c:idx val="1"/>
          <c:order val="1"/>
          <c:tx>
            <c:strRef>
              <c:f>'Riepilogo dati regioni'!$P$1:$AB$1</c:f>
              <c:strCache>
                <c:ptCount val="1"/>
                <c:pt idx="0">
                  <c:v>Lombardia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regioni'!$S$4:$S$97</c:f>
              <c:numCache>
                <c:formatCode>General</c:formatCode>
                <c:ptCount val="94"/>
                <c:pt idx="0">
                  <c:v>95</c:v>
                </c:pt>
                <c:pt idx="1">
                  <c:v>104</c:v>
                </c:pt>
                <c:pt idx="2">
                  <c:v>104</c:v>
                </c:pt>
                <c:pt idx="3">
                  <c:v>213</c:v>
                </c:pt>
                <c:pt idx="4">
                  <c:v>282</c:v>
                </c:pt>
                <c:pt idx="5">
                  <c:v>336</c:v>
                </c:pt>
                <c:pt idx="6">
                  <c:v>512</c:v>
                </c:pt>
                <c:pt idx="7">
                  <c:v>605</c:v>
                </c:pt>
                <c:pt idx="8">
                  <c:v>865</c:v>
                </c:pt>
                <c:pt idx="9">
                  <c:v>1086</c:v>
                </c:pt>
                <c:pt idx="10">
                  <c:v>1413</c:v>
                </c:pt>
                <c:pt idx="11">
                  <c:v>1931</c:v>
                </c:pt>
                <c:pt idx="12">
                  <c:v>2020</c:v>
                </c:pt>
                <c:pt idx="13">
                  <c:v>2616</c:v>
                </c:pt>
                <c:pt idx="14">
                  <c:v>3242</c:v>
                </c:pt>
                <c:pt idx="15">
                  <c:v>3785</c:v>
                </c:pt>
                <c:pt idx="16">
                  <c:v>4412</c:v>
                </c:pt>
                <c:pt idx="17">
                  <c:v>4852</c:v>
                </c:pt>
                <c:pt idx="18">
                  <c:v>5085</c:v>
                </c:pt>
                <c:pt idx="19">
                  <c:v>5630</c:v>
                </c:pt>
                <c:pt idx="20">
                  <c:v>6267</c:v>
                </c:pt>
                <c:pt idx="21">
                  <c:v>6994</c:v>
                </c:pt>
                <c:pt idx="22">
                  <c:v>7832</c:v>
                </c:pt>
                <c:pt idx="23">
                  <c:v>8209</c:v>
                </c:pt>
                <c:pt idx="24">
                  <c:v>8393</c:v>
                </c:pt>
                <c:pt idx="25">
                  <c:v>8785</c:v>
                </c:pt>
                <c:pt idx="26">
                  <c:v>9351</c:v>
                </c:pt>
                <c:pt idx="27">
                  <c:v>10581</c:v>
                </c:pt>
                <c:pt idx="28">
                  <c:v>10449</c:v>
                </c:pt>
                <c:pt idx="29">
                  <c:v>10905</c:v>
                </c:pt>
                <c:pt idx="30">
                  <c:v>11262</c:v>
                </c:pt>
                <c:pt idx="31">
                  <c:v>11944</c:v>
                </c:pt>
                <c:pt idx="32">
                  <c:v>12429</c:v>
                </c:pt>
                <c:pt idx="33">
                  <c:v>12471</c:v>
                </c:pt>
                <c:pt idx="34">
                  <c:v>12941</c:v>
                </c:pt>
                <c:pt idx="35">
                  <c:v>13145</c:v>
                </c:pt>
                <c:pt idx="36">
                  <c:v>13207</c:v>
                </c:pt>
                <c:pt idx="37">
                  <c:v>13269</c:v>
                </c:pt>
                <c:pt idx="38">
                  <c:v>13113</c:v>
                </c:pt>
                <c:pt idx="39">
                  <c:v>13183</c:v>
                </c:pt>
                <c:pt idx="40">
                  <c:v>13328</c:v>
                </c:pt>
                <c:pt idx="41">
                  <c:v>13326</c:v>
                </c:pt>
                <c:pt idx="42">
                  <c:v>13257</c:v>
                </c:pt>
                <c:pt idx="43">
                  <c:v>13138</c:v>
                </c:pt>
                <c:pt idx="44">
                  <c:v>12976</c:v>
                </c:pt>
                <c:pt idx="45">
                  <c:v>13032</c:v>
                </c:pt>
                <c:pt idx="46">
                  <c:v>13079</c:v>
                </c:pt>
                <c:pt idx="47">
                  <c:v>13200</c:v>
                </c:pt>
                <c:pt idx="48">
                  <c:v>13145</c:v>
                </c:pt>
                <c:pt idx="49">
                  <c:v>13171</c:v>
                </c:pt>
                <c:pt idx="50">
                  <c:v>13199</c:v>
                </c:pt>
                <c:pt idx="51">
                  <c:v>13117</c:v>
                </c:pt>
                <c:pt idx="52">
                  <c:v>12388</c:v>
                </c:pt>
                <c:pt idx="53">
                  <c:v>11598</c:v>
                </c:pt>
                <c:pt idx="54">
                  <c:v>10989</c:v>
                </c:pt>
                <c:pt idx="55">
                  <c:v>11264</c:v>
                </c:pt>
                <c:pt idx="56">
                  <c:v>11039</c:v>
                </c:pt>
                <c:pt idx="57">
                  <c:v>10656</c:v>
                </c:pt>
                <c:pt idx="58">
                  <c:v>10509</c:v>
                </c:pt>
                <c:pt idx="59">
                  <c:v>9982</c:v>
                </c:pt>
                <c:pt idx="60">
                  <c:v>9547</c:v>
                </c:pt>
                <c:pt idx="61">
                  <c:v>9213</c:v>
                </c:pt>
                <c:pt idx="62">
                  <c:v>9187</c:v>
                </c:pt>
                <c:pt idx="63">
                  <c:v>8205</c:v>
                </c:pt>
                <c:pt idx="64">
                  <c:v>7935</c:v>
                </c:pt>
                <c:pt idx="65">
                  <c:v>7754</c:v>
                </c:pt>
                <c:pt idx="66">
                  <c:v>7439</c:v>
                </c:pt>
                <c:pt idx="67">
                  <c:v>7191</c:v>
                </c:pt>
                <c:pt idx="68">
                  <c:v>7074</c:v>
                </c:pt>
                <c:pt idx="69">
                  <c:v>7141</c:v>
                </c:pt>
                <c:pt idx="70">
                  <c:v>6946</c:v>
                </c:pt>
                <c:pt idx="71">
                  <c:v>6710</c:v>
                </c:pt>
                <c:pt idx="72">
                  <c:v>6559</c:v>
                </c:pt>
                <c:pt idx="73">
                  <c:v>6328</c:v>
                </c:pt>
                <c:pt idx="74">
                  <c:v>6102</c:v>
                </c:pt>
                <c:pt idx="75">
                  <c:v>5865</c:v>
                </c:pt>
                <c:pt idx="76">
                  <c:v>5776</c:v>
                </c:pt>
                <c:pt idx="77">
                  <c:v>5738</c:v>
                </c:pt>
                <c:pt idx="78">
                  <c:v>5544</c:v>
                </c:pt>
                <c:pt idx="79">
                  <c:v>5314</c:v>
                </c:pt>
                <c:pt idx="80">
                  <c:v>5115</c:v>
                </c:pt>
                <c:pt idx="81">
                  <c:v>4981</c:v>
                </c:pt>
                <c:pt idx="82">
                  <c:v>4789</c:v>
                </c:pt>
                <c:pt idx="83">
                  <c:v>4735</c:v>
                </c:pt>
                <c:pt idx="84">
                  <c:v>4734</c:v>
                </c:pt>
                <c:pt idx="85">
                  <c:v>4670</c:v>
                </c:pt>
                <c:pt idx="86">
                  <c:v>4512</c:v>
                </c:pt>
                <c:pt idx="87">
                  <c:v>4345</c:v>
                </c:pt>
                <c:pt idx="88">
                  <c:v>4235</c:v>
                </c:pt>
                <c:pt idx="89">
                  <c:v>4225</c:v>
                </c:pt>
                <c:pt idx="90">
                  <c:v>4214</c:v>
                </c:pt>
                <c:pt idx="91">
                  <c:v>3917</c:v>
                </c:pt>
                <c:pt idx="92">
                  <c:v>3805</c:v>
                </c:pt>
                <c:pt idx="93">
                  <c:v>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C-44F3-B068-4E8C32D56E3A}"/>
            </c:ext>
          </c:extLst>
        </c:ser>
        <c:ser>
          <c:idx val="2"/>
          <c:order val="2"/>
          <c:tx>
            <c:strRef>
              <c:f>'Riepilogo dati regioni'!$AE$1:$AQ$1</c:f>
              <c:strCache>
                <c:ptCount val="1"/>
                <c:pt idx="0">
                  <c:v>Emilia-Romagna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regioni'!$AH$4:$AH$97</c:f>
              <c:numCache>
                <c:formatCode>General</c:formatCode>
                <c:ptCount val="94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42</c:v>
                </c:pt>
                <c:pt idx="4">
                  <c:v>62</c:v>
                </c:pt>
                <c:pt idx="5">
                  <c:v>97</c:v>
                </c:pt>
                <c:pt idx="6">
                  <c:v>140</c:v>
                </c:pt>
                <c:pt idx="7">
                  <c:v>164</c:v>
                </c:pt>
                <c:pt idx="8">
                  <c:v>211</c:v>
                </c:pt>
                <c:pt idx="9">
                  <c:v>282</c:v>
                </c:pt>
                <c:pt idx="10">
                  <c:v>359</c:v>
                </c:pt>
                <c:pt idx="11">
                  <c:v>450</c:v>
                </c:pt>
                <c:pt idx="12">
                  <c:v>528</c:v>
                </c:pt>
                <c:pt idx="13">
                  <c:v>617</c:v>
                </c:pt>
                <c:pt idx="14">
                  <c:v>666</c:v>
                </c:pt>
                <c:pt idx="15">
                  <c:v>767</c:v>
                </c:pt>
                <c:pt idx="16">
                  <c:v>849</c:v>
                </c:pt>
                <c:pt idx="17">
                  <c:v>926</c:v>
                </c:pt>
                <c:pt idx="18">
                  <c:v>1070</c:v>
                </c:pt>
                <c:pt idx="19">
                  <c:v>1228</c:v>
                </c:pt>
                <c:pt idx="20">
                  <c:v>1384</c:v>
                </c:pt>
                <c:pt idx="21">
                  <c:v>1559</c:v>
                </c:pt>
                <c:pt idx="22">
                  <c:v>1789</c:v>
                </c:pt>
                <c:pt idx="23">
                  <c:v>2031</c:v>
                </c:pt>
                <c:pt idx="24">
                  <c:v>2160</c:v>
                </c:pt>
                <c:pt idx="25">
                  <c:v>2350</c:v>
                </c:pt>
                <c:pt idx="26">
                  <c:v>2532</c:v>
                </c:pt>
                <c:pt idx="27">
                  <c:v>2698</c:v>
                </c:pt>
                <c:pt idx="28">
                  <c:v>3122</c:v>
                </c:pt>
                <c:pt idx="29">
                  <c:v>3265</c:v>
                </c:pt>
                <c:pt idx="30">
                  <c:v>3474</c:v>
                </c:pt>
                <c:pt idx="31">
                  <c:v>3655</c:v>
                </c:pt>
                <c:pt idx="32">
                  <c:v>3769</c:v>
                </c:pt>
                <c:pt idx="33">
                  <c:v>4011</c:v>
                </c:pt>
                <c:pt idx="34">
                  <c:v>4102</c:v>
                </c:pt>
                <c:pt idx="35">
                  <c:v>4130</c:v>
                </c:pt>
                <c:pt idx="36">
                  <c:v>4118</c:v>
                </c:pt>
                <c:pt idx="37">
                  <c:v>4257</c:v>
                </c:pt>
                <c:pt idx="38">
                  <c:v>4310</c:v>
                </c:pt>
                <c:pt idx="39">
                  <c:v>4279</c:v>
                </c:pt>
                <c:pt idx="40">
                  <c:v>4217</c:v>
                </c:pt>
                <c:pt idx="41">
                  <c:v>4214</c:v>
                </c:pt>
                <c:pt idx="42">
                  <c:v>4176</c:v>
                </c:pt>
                <c:pt idx="43">
                  <c:v>4116</c:v>
                </c:pt>
                <c:pt idx="44">
                  <c:v>4130</c:v>
                </c:pt>
                <c:pt idx="45">
                  <c:v>4077</c:v>
                </c:pt>
                <c:pt idx="46">
                  <c:v>3945</c:v>
                </c:pt>
                <c:pt idx="47">
                  <c:v>3871</c:v>
                </c:pt>
                <c:pt idx="48">
                  <c:v>3826</c:v>
                </c:pt>
                <c:pt idx="49">
                  <c:v>3821</c:v>
                </c:pt>
                <c:pt idx="50">
                  <c:v>3801</c:v>
                </c:pt>
                <c:pt idx="51">
                  <c:v>3713</c:v>
                </c:pt>
                <c:pt idx="52">
                  <c:v>3676</c:v>
                </c:pt>
                <c:pt idx="53">
                  <c:v>3639</c:v>
                </c:pt>
                <c:pt idx="54">
                  <c:v>3530</c:v>
                </c:pt>
                <c:pt idx="55">
                  <c:v>3455</c:v>
                </c:pt>
                <c:pt idx="56">
                  <c:v>3427</c:v>
                </c:pt>
                <c:pt idx="57">
                  <c:v>3327</c:v>
                </c:pt>
                <c:pt idx="58">
                  <c:v>3246</c:v>
                </c:pt>
                <c:pt idx="59">
                  <c:v>3155</c:v>
                </c:pt>
                <c:pt idx="60">
                  <c:v>3071</c:v>
                </c:pt>
                <c:pt idx="61">
                  <c:v>2964</c:v>
                </c:pt>
                <c:pt idx="62">
                  <c:v>2940</c:v>
                </c:pt>
                <c:pt idx="63">
                  <c:v>2887</c:v>
                </c:pt>
                <c:pt idx="64">
                  <c:v>2802</c:v>
                </c:pt>
                <c:pt idx="65">
                  <c:v>2753</c:v>
                </c:pt>
                <c:pt idx="66">
                  <c:v>2352</c:v>
                </c:pt>
                <c:pt idx="67">
                  <c:v>2309</c:v>
                </c:pt>
                <c:pt idx="68">
                  <c:v>2229</c:v>
                </c:pt>
                <c:pt idx="69">
                  <c:v>2194</c:v>
                </c:pt>
                <c:pt idx="70">
                  <c:v>2167</c:v>
                </c:pt>
                <c:pt idx="71">
                  <c:v>2108</c:v>
                </c:pt>
                <c:pt idx="72">
                  <c:v>1992</c:v>
                </c:pt>
                <c:pt idx="73">
                  <c:v>1899</c:v>
                </c:pt>
                <c:pt idx="74">
                  <c:v>1843</c:v>
                </c:pt>
                <c:pt idx="75">
                  <c:v>1759</c:v>
                </c:pt>
                <c:pt idx="76">
                  <c:v>1712</c:v>
                </c:pt>
                <c:pt idx="77">
                  <c:v>1678</c:v>
                </c:pt>
                <c:pt idx="78">
                  <c:v>1520</c:v>
                </c:pt>
                <c:pt idx="79">
                  <c:v>1288</c:v>
                </c:pt>
                <c:pt idx="80">
                  <c:v>983</c:v>
                </c:pt>
                <c:pt idx="81">
                  <c:v>877</c:v>
                </c:pt>
                <c:pt idx="82">
                  <c:v>852</c:v>
                </c:pt>
                <c:pt idx="83">
                  <c:v>832</c:v>
                </c:pt>
                <c:pt idx="84">
                  <c:v>813</c:v>
                </c:pt>
                <c:pt idx="85">
                  <c:v>769</c:v>
                </c:pt>
                <c:pt idx="86">
                  <c:v>722</c:v>
                </c:pt>
                <c:pt idx="87">
                  <c:v>684</c:v>
                </c:pt>
                <c:pt idx="88">
                  <c:v>641</c:v>
                </c:pt>
                <c:pt idx="89">
                  <c:v>608</c:v>
                </c:pt>
                <c:pt idx="90">
                  <c:v>602</c:v>
                </c:pt>
                <c:pt idx="91">
                  <c:v>596</c:v>
                </c:pt>
                <c:pt idx="92">
                  <c:v>573</c:v>
                </c:pt>
                <c:pt idx="93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C-44F3-B068-4E8C32D56E3A}"/>
            </c:ext>
          </c:extLst>
        </c:ser>
        <c:ser>
          <c:idx val="3"/>
          <c:order val="3"/>
          <c:tx>
            <c:strRef>
              <c:f>'Riepilogo dati regioni'!$AT$1:$BF$1</c:f>
              <c:strCache>
                <c:ptCount val="1"/>
                <c:pt idx="0">
                  <c:v>Veneto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regioni'!$AW$4:$AW$97</c:f>
              <c:numCache>
                <c:formatCode>General</c:formatCode>
                <c:ptCount val="94"/>
                <c:pt idx="0">
                  <c:v>16</c:v>
                </c:pt>
                <c:pt idx="1">
                  <c:v>19</c:v>
                </c:pt>
                <c:pt idx="2">
                  <c:v>24</c:v>
                </c:pt>
                <c:pt idx="3">
                  <c:v>27</c:v>
                </c:pt>
                <c:pt idx="4">
                  <c:v>33</c:v>
                </c:pt>
                <c:pt idx="5">
                  <c:v>35</c:v>
                </c:pt>
                <c:pt idx="6">
                  <c:v>64</c:v>
                </c:pt>
                <c:pt idx="7">
                  <c:v>67</c:v>
                </c:pt>
                <c:pt idx="8">
                  <c:v>68</c:v>
                </c:pt>
                <c:pt idx="9">
                  <c:v>99</c:v>
                </c:pt>
                <c:pt idx="10">
                  <c:v>116</c:v>
                </c:pt>
                <c:pt idx="11">
                  <c:v>144</c:v>
                </c:pt>
                <c:pt idx="12">
                  <c:v>164</c:v>
                </c:pt>
                <c:pt idx="13">
                  <c:v>193</c:v>
                </c:pt>
                <c:pt idx="14">
                  <c:v>237</c:v>
                </c:pt>
                <c:pt idx="15">
                  <c:v>271</c:v>
                </c:pt>
                <c:pt idx="16">
                  <c:v>330</c:v>
                </c:pt>
                <c:pt idx="17">
                  <c:v>445</c:v>
                </c:pt>
                <c:pt idx="18">
                  <c:v>473</c:v>
                </c:pt>
                <c:pt idx="19">
                  <c:v>485</c:v>
                </c:pt>
                <c:pt idx="20">
                  <c:v>555</c:v>
                </c:pt>
                <c:pt idx="21">
                  <c:v>654</c:v>
                </c:pt>
                <c:pt idx="22">
                  <c:v>719</c:v>
                </c:pt>
                <c:pt idx="23">
                  <c:v>841</c:v>
                </c:pt>
                <c:pt idx="24">
                  <c:v>980</c:v>
                </c:pt>
                <c:pt idx="25">
                  <c:v>1079</c:v>
                </c:pt>
                <c:pt idx="26">
                  <c:v>1191</c:v>
                </c:pt>
                <c:pt idx="27">
                  <c:v>1368</c:v>
                </c:pt>
                <c:pt idx="28">
                  <c:v>1487</c:v>
                </c:pt>
                <c:pt idx="29">
                  <c:v>1622</c:v>
                </c:pt>
                <c:pt idx="30">
                  <c:v>1723</c:v>
                </c:pt>
                <c:pt idx="31">
                  <c:v>1773</c:v>
                </c:pt>
                <c:pt idx="32">
                  <c:v>1874</c:v>
                </c:pt>
                <c:pt idx="33">
                  <c:v>1903</c:v>
                </c:pt>
                <c:pt idx="34">
                  <c:v>1941</c:v>
                </c:pt>
                <c:pt idx="35">
                  <c:v>1989</c:v>
                </c:pt>
                <c:pt idx="36">
                  <c:v>2036</c:v>
                </c:pt>
                <c:pt idx="37">
                  <c:v>2068</c:v>
                </c:pt>
                <c:pt idx="38">
                  <c:v>2015</c:v>
                </c:pt>
                <c:pt idx="39">
                  <c:v>2049</c:v>
                </c:pt>
                <c:pt idx="40">
                  <c:v>2015</c:v>
                </c:pt>
                <c:pt idx="41">
                  <c:v>2003</c:v>
                </c:pt>
                <c:pt idx="42">
                  <c:v>2036</c:v>
                </c:pt>
                <c:pt idx="43">
                  <c:v>1876</c:v>
                </c:pt>
                <c:pt idx="44">
                  <c:v>1839</c:v>
                </c:pt>
                <c:pt idx="45">
                  <c:v>1804</c:v>
                </c:pt>
                <c:pt idx="46">
                  <c:v>1778</c:v>
                </c:pt>
                <c:pt idx="47">
                  <c:v>1716</c:v>
                </c:pt>
                <c:pt idx="48">
                  <c:v>1677</c:v>
                </c:pt>
                <c:pt idx="49">
                  <c:v>1672</c:v>
                </c:pt>
                <c:pt idx="50">
                  <c:v>1660</c:v>
                </c:pt>
                <c:pt idx="51">
                  <c:v>1621</c:v>
                </c:pt>
                <c:pt idx="52">
                  <c:v>1597</c:v>
                </c:pt>
                <c:pt idx="53">
                  <c:v>1556</c:v>
                </c:pt>
                <c:pt idx="54">
                  <c:v>1477</c:v>
                </c:pt>
                <c:pt idx="55">
                  <c:v>1448</c:v>
                </c:pt>
                <c:pt idx="56">
                  <c:v>1453</c:v>
                </c:pt>
                <c:pt idx="57">
                  <c:v>1407</c:v>
                </c:pt>
                <c:pt idx="58">
                  <c:v>1368</c:v>
                </c:pt>
                <c:pt idx="59">
                  <c:v>1329</c:v>
                </c:pt>
                <c:pt idx="60">
                  <c:v>1289</c:v>
                </c:pt>
                <c:pt idx="61">
                  <c:v>1234</c:v>
                </c:pt>
                <c:pt idx="62">
                  <c:v>1221</c:v>
                </c:pt>
                <c:pt idx="63">
                  <c:v>1222</c:v>
                </c:pt>
                <c:pt idx="64">
                  <c:v>1187</c:v>
                </c:pt>
                <c:pt idx="65">
                  <c:v>1156</c:v>
                </c:pt>
                <c:pt idx="66">
                  <c:v>1126</c:v>
                </c:pt>
                <c:pt idx="67">
                  <c:v>1087</c:v>
                </c:pt>
                <c:pt idx="68">
                  <c:v>1078</c:v>
                </c:pt>
                <c:pt idx="69">
                  <c:v>1058</c:v>
                </c:pt>
                <c:pt idx="70">
                  <c:v>1056</c:v>
                </c:pt>
                <c:pt idx="71">
                  <c:v>1024</c:v>
                </c:pt>
                <c:pt idx="72">
                  <c:v>992</c:v>
                </c:pt>
                <c:pt idx="73">
                  <c:v>959</c:v>
                </c:pt>
                <c:pt idx="74">
                  <c:v>910</c:v>
                </c:pt>
                <c:pt idx="75">
                  <c:v>475</c:v>
                </c:pt>
                <c:pt idx="76">
                  <c:v>445</c:v>
                </c:pt>
                <c:pt idx="77">
                  <c:v>438</c:v>
                </c:pt>
                <c:pt idx="78">
                  <c:v>426</c:v>
                </c:pt>
                <c:pt idx="79">
                  <c:v>394</c:v>
                </c:pt>
                <c:pt idx="80">
                  <c:v>368</c:v>
                </c:pt>
                <c:pt idx="81">
                  <c:v>335</c:v>
                </c:pt>
                <c:pt idx="82">
                  <c:v>310</c:v>
                </c:pt>
                <c:pt idx="83">
                  <c:v>295</c:v>
                </c:pt>
                <c:pt idx="84">
                  <c:v>285</c:v>
                </c:pt>
                <c:pt idx="85">
                  <c:v>277</c:v>
                </c:pt>
                <c:pt idx="86">
                  <c:v>271</c:v>
                </c:pt>
                <c:pt idx="87">
                  <c:v>252</c:v>
                </c:pt>
                <c:pt idx="88">
                  <c:v>227</c:v>
                </c:pt>
                <c:pt idx="89">
                  <c:v>219</c:v>
                </c:pt>
                <c:pt idx="90">
                  <c:v>196</c:v>
                </c:pt>
                <c:pt idx="91">
                  <c:v>189</c:v>
                </c:pt>
                <c:pt idx="92">
                  <c:v>188</c:v>
                </c:pt>
                <c:pt idx="93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C-44F3-B068-4E8C32D5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808032"/>
        <c:axId val="950810328"/>
      </c:lineChart>
      <c:catAx>
        <c:axId val="9508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810328"/>
        <c:crosses val="autoZero"/>
        <c:auto val="1"/>
        <c:lblAlgn val="ctr"/>
        <c:lblOffset val="100"/>
        <c:noMultiLvlLbl val="0"/>
      </c:catAx>
      <c:valAx>
        <c:axId val="9508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8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grafico: 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'Riepilogo dati regioni'!$A$1:$M$1</c:f>
              <c:strCache>
                <c:ptCount val="1"/>
                <c:pt idx="0">
                  <c:v>Piemonte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regioni'!$L$4:$L$97</c:f>
              <c:numCache>
                <c:formatCode>General</c:formatCode>
                <c:ptCount val="94"/>
                <c:pt idx="0">
                  <c:v>141</c:v>
                </c:pt>
                <c:pt idx="1">
                  <c:v>141</c:v>
                </c:pt>
                <c:pt idx="2">
                  <c:v>156</c:v>
                </c:pt>
                <c:pt idx="3">
                  <c:v>156</c:v>
                </c:pt>
                <c:pt idx="4">
                  <c:v>227</c:v>
                </c:pt>
                <c:pt idx="5">
                  <c:v>308</c:v>
                </c:pt>
                <c:pt idx="6">
                  <c:v>362</c:v>
                </c:pt>
                <c:pt idx="7">
                  <c:v>434</c:v>
                </c:pt>
                <c:pt idx="8">
                  <c:v>458</c:v>
                </c:pt>
                <c:pt idx="9">
                  <c:v>543</c:v>
                </c:pt>
                <c:pt idx="10">
                  <c:v>543</c:v>
                </c:pt>
                <c:pt idx="11">
                  <c:v>793</c:v>
                </c:pt>
                <c:pt idx="12">
                  <c:v>1046</c:v>
                </c:pt>
                <c:pt idx="13">
                  <c:v>1636</c:v>
                </c:pt>
                <c:pt idx="14">
                  <c:v>1681</c:v>
                </c:pt>
                <c:pt idx="15">
                  <c:v>2374</c:v>
                </c:pt>
                <c:pt idx="16">
                  <c:v>2431</c:v>
                </c:pt>
                <c:pt idx="17">
                  <c:v>2879</c:v>
                </c:pt>
                <c:pt idx="18">
                  <c:v>3105</c:v>
                </c:pt>
                <c:pt idx="19">
                  <c:v>3680</c:v>
                </c:pt>
                <c:pt idx="20">
                  <c:v>4375</c:v>
                </c:pt>
                <c:pt idx="21">
                  <c:v>5588</c:v>
                </c:pt>
                <c:pt idx="22">
                  <c:v>6543</c:v>
                </c:pt>
                <c:pt idx="23">
                  <c:v>7516</c:v>
                </c:pt>
                <c:pt idx="24">
                  <c:v>8853</c:v>
                </c:pt>
                <c:pt idx="25">
                  <c:v>9975</c:v>
                </c:pt>
                <c:pt idx="26">
                  <c:v>10701</c:v>
                </c:pt>
                <c:pt idx="27">
                  <c:v>12701</c:v>
                </c:pt>
                <c:pt idx="28">
                  <c:v>13560</c:v>
                </c:pt>
                <c:pt idx="29">
                  <c:v>15469</c:v>
                </c:pt>
                <c:pt idx="30">
                  <c:v>16655</c:v>
                </c:pt>
                <c:pt idx="31">
                  <c:v>18054</c:v>
                </c:pt>
                <c:pt idx="32">
                  <c:v>19705</c:v>
                </c:pt>
                <c:pt idx="33">
                  <c:v>21511</c:v>
                </c:pt>
                <c:pt idx="34">
                  <c:v>24058</c:v>
                </c:pt>
                <c:pt idx="35">
                  <c:v>25478</c:v>
                </c:pt>
                <c:pt idx="36">
                  <c:v>27658</c:v>
                </c:pt>
                <c:pt idx="37">
                  <c:v>30060</c:v>
                </c:pt>
                <c:pt idx="38">
                  <c:v>32100</c:v>
                </c:pt>
                <c:pt idx="39">
                  <c:v>34281</c:v>
                </c:pt>
                <c:pt idx="40">
                  <c:v>37181</c:v>
                </c:pt>
                <c:pt idx="41">
                  <c:v>38539</c:v>
                </c:pt>
                <c:pt idx="42">
                  <c:v>41123</c:v>
                </c:pt>
                <c:pt idx="43">
                  <c:v>44121</c:v>
                </c:pt>
                <c:pt idx="44">
                  <c:v>48495</c:v>
                </c:pt>
                <c:pt idx="45">
                  <c:v>52807</c:v>
                </c:pt>
                <c:pt idx="46">
                  <c:v>57457</c:v>
                </c:pt>
                <c:pt idx="47">
                  <c:v>62577</c:v>
                </c:pt>
                <c:pt idx="48">
                  <c:v>66555</c:v>
                </c:pt>
                <c:pt idx="49">
                  <c:v>69170</c:v>
                </c:pt>
                <c:pt idx="50">
                  <c:v>71678</c:v>
                </c:pt>
                <c:pt idx="51">
                  <c:v>75664</c:v>
                </c:pt>
                <c:pt idx="52">
                  <c:v>80708</c:v>
                </c:pt>
                <c:pt idx="53">
                  <c:v>86714</c:v>
                </c:pt>
                <c:pt idx="54">
                  <c:v>91844</c:v>
                </c:pt>
                <c:pt idx="55">
                  <c:v>96569</c:v>
                </c:pt>
                <c:pt idx="56">
                  <c:v>99669</c:v>
                </c:pt>
                <c:pt idx="57">
                  <c:v>105434</c:v>
                </c:pt>
                <c:pt idx="58">
                  <c:v>111513</c:v>
                </c:pt>
                <c:pt idx="59">
                  <c:v>117970</c:v>
                </c:pt>
                <c:pt idx="60">
                  <c:v>125300</c:v>
                </c:pt>
                <c:pt idx="61">
                  <c:v>131107</c:v>
                </c:pt>
                <c:pt idx="62">
                  <c:v>135142</c:v>
                </c:pt>
                <c:pt idx="63">
                  <c:v>139348</c:v>
                </c:pt>
                <c:pt idx="64">
                  <c:v>144531</c:v>
                </c:pt>
                <c:pt idx="65">
                  <c:v>151266</c:v>
                </c:pt>
                <c:pt idx="66">
                  <c:v>156534</c:v>
                </c:pt>
                <c:pt idx="67">
                  <c:v>162568</c:v>
                </c:pt>
                <c:pt idx="68">
                  <c:v>168479</c:v>
                </c:pt>
                <c:pt idx="69">
                  <c:v>172208</c:v>
                </c:pt>
                <c:pt idx="70">
                  <c:v>176078</c:v>
                </c:pt>
                <c:pt idx="71">
                  <c:v>181316</c:v>
                </c:pt>
                <c:pt idx="72">
                  <c:v>188057</c:v>
                </c:pt>
                <c:pt idx="73">
                  <c:v>194584</c:v>
                </c:pt>
                <c:pt idx="74">
                  <c:v>201183</c:v>
                </c:pt>
                <c:pt idx="75">
                  <c:v>205800</c:v>
                </c:pt>
                <c:pt idx="76">
                  <c:v>210370</c:v>
                </c:pt>
                <c:pt idx="77">
                  <c:v>213783</c:v>
                </c:pt>
                <c:pt idx="78">
                  <c:v>218071</c:v>
                </c:pt>
                <c:pt idx="79">
                  <c:v>224788</c:v>
                </c:pt>
                <c:pt idx="80">
                  <c:v>232682</c:v>
                </c:pt>
                <c:pt idx="81">
                  <c:v>239507</c:v>
                </c:pt>
                <c:pt idx="82">
                  <c:v>245075</c:v>
                </c:pt>
                <c:pt idx="83">
                  <c:v>249371</c:v>
                </c:pt>
                <c:pt idx="84">
                  <c:v>253479</c:v>
                </c:pt>
                <c:pt idx="85">
                  <c:v>258489</c:v>
                </c:pt>
                <c:pt idx="86">
                  <c:v>264624</c:v>
                </c:pt>
                <c:pt idx="87">
                  <c:v>271286</c:v>
                </c:pt>
                <c:pt idx="88">
                  <c:v>276633</c:v>
                </c:pt>
                <c:pt idx="89">
                  <c:v>281897</c:v>
                </c:pt>
                <c:pt idx="90">
                  <c:v>285160</c:v>
                </c:pt>
                <c:pt idx="91">
                  <c:v>288018</c:v>
                </c:pt>
                <c:pt idx="92">
                  <c:v>293473</c:v>
                </c:pt>
                <c:pt idx="93">
                  <c:v>298571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8-4D5F-A81A-843E37BF393B}"/>
            </c:ext>
          </c:extLst>
        </c:ser>
        <c:ser>
          <c:idx val="1"/>
          <c:order val="1"/>
          <c:tx>
            <c:strRef>
              <c:f>'Riepilogo dati regioni'!$P$1:$AB$1</c:f>
              <c:strCache>
                <c:ptCount val="1"/>
                <c:pt idx="0">
                  <c:v>Lombardia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regioni'!$AA$4:$AA$97</c:f>
              <c:numCache>
                <c:formatCode>General</c:formatCode>
                <c:ptCount val="94"/>
                <c:pt idx="0">
                  <c:v>1463</c:v>
                </c:pt>
                <c:pt idx="1">
                  <c:v>3700</c:v>
                </c:pt>
                <c:pt idx="2">
                  <c:v>3208</c:v>
                </c:pt>
                <c:pt idx="3">
                  <c:v>3320</c:v>
                </c:pt>
                <c:pt idx="4">
                  <c:v>4835</c:v>
                </c:pt>
                <c:pt idx="5">
                  <c:v>5723</c:v>
                </c:pt>
                <c:pt idx="6">
                  <c:v>6879</c:v>
                </c:pt>
                <c:pt idx="7">
                  <c:v>7925</c:v>
                </c:pt>
                <c:pt idx="8">
                  <c:v>9577</c:v>
                </c:pt>
                <c:pt idx="9">
                  <c:v>12138</c:v>
                </c:pt>
                <c:pt idx="10">
                  <c:v>12354</c:v>
                </c:pt>
                <c:pt idx="11">
                  <c:v>13556</c:v>
                </c:pt>
                <c:pt idx="12">
                  <c:v>15778</c:v>
                </c:pt>
                <c:pt idx="13">
                  <c:v>18534</c:v>
                </c:pt>
                <c:pt idx="14">
                  <c:v>20135</c:v>
                </c:pt>
                <c:pt idx="15">
                  <c:v>21479</c:v>
                </c:pt>
                <c:pt idx="16">
                  <c:v>25629</c:v>
                </c:pt>
                <c:pt idx="17">
                  <c:v>29534</c:v>
                </c:pt>
                <c:pt idx="18">
                  <c:v>32700</c:v>
                </c:pt>
                <c:pt idx="19">
                  <c:v>37138</c:v>
                </c:pt>
                <c:pt idx="20">
                  <c:v>40369</c:v>
                </c:pt>
                <c:pt idx="21">
                  <c:v>43565</c:v>
                </c:pt>
                <c:pt idx="22">
                  <c:v>46449</c:v>
                </c:pt>
                <c:pt idx="23">
                  <c:v>48983</c:v>
                </c:pt>
                <c:pt idx="24">
                  <c:v>52244</c:v>
                </c:pt>
                <c:pt idx="25">
                  <c:v>57174</c:v>
                </c:pt>
                <c:pt idx="26">
                  <c:v>66730</c:v>
                </c:pt>
                <c:pt idx="27">
                  <c:v>70598</c:v>
                </c:pt>
                <c:pt idx="28">
                  <c:v>73242</c:v>
                </c:pt>
                <c:pt idx="29">
                  <c:v>76695</c:v>
                </c:pt>
                <c:pt idx="30">
                  <c:v>81666</c:v>
                </c:pt>
                <c:pt idx="31">
                  <c:v>87713</c:v>
                </c:pt>
                <c:pt idx="32">
                  <c:v>95860</c:v>
                </c:pt>
                <c:pt idx="33">
                  <c:v>102503</c:v>
                </c:pt>
                <c:pt idx="34">
                  <c:v>107398</c:v>
                </c:pt>
                <c:pt idx="35">
                  <c:v>111057</c:v>
                </c:pt>
                <c:pt idx="36">
                  <c:v>114640</c:v>
                </c:pt>
                <c:pt idx="37">
                  <c:v>121449</c:v>
                </c:pt>
                <c:pt idx="38">
                  <c:v>128286</c:v>
                </c:pt>
                <c:pt idx="39">
                  <c:v>135051</c:v>
                </c:pt>
                <c:pt idx="40">
                  <c:v>141877</c:v>
                </c:pt>
                <c:pt idx="41">
                  <c:v>149984</c:v>
                </c:pt>
                <c:pt idx="42">
                  <c:v>154989</c:v>
                </c:pt>
                <c:pt idx="43">
                  <c:v>159331</c:v>
                </c:pt>
                <c:pt idx="44">
                  <c:v>167557</c:v>
                </c:pt>
                <c:pt idx="45">
                  <c:v>176953</c:v>
                </c:pt>
                <c:pt idx="46">
                  <c:v>186325</c:v>
                </c:pt>
                <c:pt idx="47">
                  <c:v>196302</c:v>
                </c:pt>
                <c:pt idx="48">
                  <c:v>205832</c:v>
                </c:pt>
                <c:pt idx="49">
                  <c:v>211092</c:v>
                </c:pt>
                <c:pt idx="50">
                  <c:v>214870</c:v>
                </c:pt>
                <c:pt idx="51">
                  <c:v>221968</c:v>
                </c:pt>
                <c:pt idx="52">
                  <c:v>232674</c:v>
                </c:pt>
                <c:pt idx="53">
                  <c:v>243513</c:v>
                </c:pt>
                <c:pt idx="54">
                  <c:v>255331</c:v>
                </c:pt>
                <c:pt idx="55">
                  <c:v>264155</c:v>
                </c:pt>
                <c:pt idx="56">
                  <c:v>270486</c:v>
                </c:pt>
                <c:pt idx="57">
                  <c:v>277197</c:v>
                </c:pt>
                <c:pt idx="58">
                  <c:v>290699</c:v>
                </c:pt>
                <c:pt idx="59">
                  <c:v>302715</c:v>
                </c:pt>
                <c:pt idx="60">
                  <c:v>314298</c:v>
                </c:pt>
                <c:pt idx="61">
                  <c:v>326940</c:v>
                </c:pt>
                <c:pt idx="62">
                  <c:v>337797</c:v>
                </c:pt>
                <c:pt idx="63">
                  <c:v>342850</c:v>
                </c:pt>
                <c:pt idx="64">
                  <c:v>351423</c:v>
                </c:pt>
                <c:pt idx="65">
                  <c:v>365895</c:v>
                </c:pt>
                <c:pt idx="66">
                  <c:v>376943</c:v>
                </c:pt>
                <c:pt idx="67">
                  <c:v>390644</c:v>
                </c:pt>
                <c:pt idx="68">
                  <c:v>403702</c:v>
                </c:pt>
                <c:pt idx="69">
                  <c:v>410857</c:v>
                </c:pt>
                <c:pt idx="70">
                  <c:v>418835</c:v>
                </c:pt>
                <c:pt idx="71">
                  <c:v>425290</c:v>
                </c:pt>
                <c:pt idx="72">
                  <c:v>439806</c:v>
                </c:pt>
                <c:pt idx="73">
                  <c:v>455294</c:v>
                </c:pt>
                <c:pt idx="74">
                  <c:v>466287</c:v>
                </c:pt>
                <c:pt idx="75">
                  <c:v>477765</c:v>
                </c:pt>
                <c:pt idx="76">
                  <c:v>485134</c:v>
                </c:pt>
                <c:pt idx="77">
                  <c:v>492642</c:v>
                </c:pt>
                <c:pt idx="78">
                  <c:v>513244</c:v>
                </c:pt>
                <c:pt idx="79">
                  <c:v>524163</c:v>
                </c:pt>
                <c:pt idx="80">
                  <c:v>538243</c:v>
                </c:pt>
                <c:pt idx="81">
                  <c:v>550405</c:v>
                </c:pt>
                <c:pt idx="82">
                  <c:v>564550</c:v>
                </c:pt>
                <c:pt idx="83">
                  <c:v>576359</c:v>
                </c:pt>
                <c:pt idx="84">
                  <c:v>581437</c:v>
                </c:pt>
                <c:pt idx="85">
                  <c:v>596355</c:v>
                </c:pt>
                <c:pt idx="86">
                  <c:v>607863</c:v>
                </c:pt>
                <c:pt idx="87">
                  <c:v>622565</c:v>
                </c:pt>
                <c:pt idx="88">
                  <c:v>641593</c:v>
                </c:pt>
                <c:pt idx="89">
                  <c:v>658784</c:v>
                </c:pt>
                <c:pt idx="90">
                  <c:v>670241</c:v>
                </c:pt>
                <c:pt idx="91">
                  <c:v>675882</c:v>
                </c:pt>
                <c:pt idx="92">
                  <c:v>685058</c:v>
                </c:pt>
                <c:pt idx="93">
                  <c:v>697561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8-4D5F-A81A-843E37BF393B}"/>
            </c:ext>
          </c:extLst>
        </c:ser>
        <c:ser>
          <c:idx val="2"/>
          <c:order val="2"/>
          <c:tx>
            <c:strRef>
              <c:f>'Riepilogo dati regioni'!$AE$1:$AQ$1</c:f>
              <c:strCache>
                <c:ptCount val="1"/>
                <c:pt idx="0">
                  <c:v>Emilia-Romagna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regioni'!$AP$4:$AP$97</c:f>
              <c:numCache>
                <c:formatCode>General</c:formatCode>
                <c:ptCount val="94"/>
                <c:pt idx="0">
                  <c:v>148</c:v>
                </c:pt>
                <c:pt idx="1">
                  <c:v>391</c:v>
                </c:pt>
                <c:pt idx="2">
                  <c:v>577</c:v>
                </c:pt>
                <c:pt idx="3">
                  <c:v>1033</c:v>
                </c:pt>
                <c:pt idx="4">
                  <c:v>1277</c:v>
                </c:pt>
                <c:pt idx="5">
                  <c:v>1550</c:v>
                </c:pt>
                <c:pt idx="6">
                  <c:v>1795</c:v>
                </c:pt>
                <c:pt idx="7">
                  <c:v>1973</c:v>
                </c:pt>
                <c:pt idx="8">
                  <c:v>2012</c:v>
                </c:pt>
                <c:pt idx="9">
                  <c:v>2500</c:v>
                </c:pt>
                <c:pt idx="10">
                  <c:v>2884</c:v>
                </c:pt>
                <c:pt idx="11">
                  <c:v>3136</c:v>
                </c:pt>
                <c:pt idx="12">
                  <c:v>3604</c:v>
                </c:pt>
                <c:pt idx="13">
                  <c:v>4344</c:v>
                </c:pt>
                <c:pt idx="14">
                  <c:v>4906</c:v>
                </c:pt>
                <c:pt idx="15">
                  <c:v>5494</c:v>
                </c:pt>
                <c:pt idx="16">
                  <c:v>6640</c:v>
                </c:pt>
                <c:pt idx="17">
                  <c:v>7600</c:v>
                </c:pt>
                <c:pt idx="18">
                  <c:v>8787</c:v>
                </c:pt>
                <c:pt idx="19">
                  <c:v>10043</c:v>
                </c:pt>
                <c:pt idx="20">
                  <c:v>12054</c:v>
                </c:pt>
                <c:pt idx="21">
                  <c:v>13096</c:v>
                </c:pt>
                <c:pt idx="22">
                  <c:v>14510</c:v>
                </c:pt>
                <c:pt idx="23">
                  <c:v>15461</c:v>
                </c:pt>
                <c:pt idx="24">
                  <c:v>18344</c:v>
                </c:pt>
                <c:pt idx="25">
                  <c:v>20753</c:v>
                </c:pt>
                <c:pt idx="26">
                  <c:v>24620</c:v>
                </c:pt>
                <c:pt idx="27">
                  <c:v>28022</c:v>
                </c:pt>
                <c:pt idx="28">
                  <c:v>31200</c:v>
                </c:pt>
                <c:pt idx="29">
                  <c:v>33527</c:v>
                </c:pt>
                <c:pt idx="30">
                  <c:v>38045</c:v>
                </c:pt>
                <c:pt idx="31">
                  <c:v>42395</c:v>
                </c:pt>
                <c:pt idx="32">
                  <c:v>47798</c:v>
                </c:pt>
                <c:pt idx="33">
                  <c:v>52991</c:v>
                </c:pt>
                <c:pt idx="34">
                  <c:v>52991</c:v>
                </c:pt>
                <c:pt idx="35">
                  <c:v>50990</c:v>
                </c:pt>
                <c:pt idx="36">
                  <c:v>54532</c:v>
                </c:pt>
                <c:pt idx="37">
                  <c:v>58457</c:v>
                </c:pt>
                <c:pt idx="38">
                  <c:v>60507</c:v>
                </c:pt>
                <c:pt idx="39">
                  <c:v>63682</c:v>
                </c:pt>
                <c:pt idx="40">
                  <c:v>67075</c:v>
                </c:pt>
                <c:pt idx="41">
                  <c:v>69986</c:v>
                </c:pt>
                <c:pt idx="42">
                  <c:v>72163</c:v>
                </c:pt>
                <c:pt idx="43">
                  <c:v>75191</c:v>
                </c:pt>
                <c:pt idx="44">
                  <c:v>78367</c:v>
                </c:pt>
                <c:pt idx="45">
                  <c:v>81715</c:v>
                </c:pt>
                <c:pt idx="46">
                  <c:v>85884</c:v>
                </c:pt>
                <c:pt idx="47">
                  <c:v>91759</c:v>
                </c:pt>
                <c:pt idx="48">
                  <c:v>96704</c:v>
                </c:pt>
                <c:pt idx="49">
                  <c:v>99047</c:v>
                </c:pt>
                <c:pt idx="50">
                  <c:v>101896</c:v>
                </c:pt>
                <c:pt idx="51">
                  <c:v>106149</c:v>
                </c:pt>
                <c:pt idx="52">
                  <c:v>112105</c:v>
                </c:pt>
                <c:pt idx="53">
                  <c:v>116826</c:v>
                </c:pt>
                <c:pt idx="54">
                  <c:v>121220</c:v>
                </c:pt>
                <c:pt idx="55">
                  <c:v>124916</c:v>
                </c:pt>
                <c:pt idx="56">
                  <c:v>129530</c:v>
                </c:pt>
                <c:pt idx="57">
                  <c:v>134878</c:v>
                </c:pt>
                <c:pt idx="58">
                  <c:v>140874</c:v>
                </c:pt>
                <c:pt idx="59">
                  <c:v>146146</c:v>
                </c:pt>
                <c:pt idx="60">
                  <c:v>151505</c:v>
                </c:pt>
                <c:pt idx="61">
                  <c:v>156883</c:v>
                </c:pt>
                <c:pt idx="62">
                  <c:v>161928</c:v>
                </c:pt>
                <c:pt idx="63">
                  <c:v>164979</c:v>
                </c:pt>
                <c:pt idx="64">
                  <c:v>172589</c:v>
                </c:pt>
                <c:pt idx="65">
                  <c:v>176865</c:v>
                </c:pt>
                <c:pt idx="66">
                  <c:v>182857</c:v>
                </c:pt>
                <c:pt idx="67">
                  <c:v>188264</c:v>
                </c:pt>
                <c:pt idx="68">
                  <c:v>192135</c:v>
                </c:pt>
                <c:pt idx="69">
                  <c:v>197075</c:v>
                </c:pt>
                <c:pt idx="70">
                  <c:v>200427</c:v>
                </c:pt>
                <c:pt idx="71">
                  <c:v>206166</c:v>
                </c:pt>
                <c:pt idx="72">
                  <c:v>211652</c:v>
                </c:pt>
                <c:pt idx="73">
                  <c:v>217039</c:v>
                </c:pt>
                <c:pt idx="74">
                  <c:v>221866</c:v>
                </c:pt>
                <c:pt idx="75">
                  <c:v>227366</c:v>
                </c:pt>
                <c:pt idx="76">
                  <c:v>231637</c:v>
                </c:pt>
                <c:pt idx="77">
                  <c:v>234619</c:v>
                </c:pt>
                <c:pt idx="78">
                  <c:v>239178</c:v>
                </c:pt>
                <c:pt idx="79">
                  <c:v>243883</c:v>
                </c:pt>
                <c:pt idx="80">
                  <c:v>248591</c:v>
                </c:pt>
                <c:pt idx="81">
                  <c:v>253497</c:v>
                </c:pt>
                <c:pt idx="82">
                  <c:v>258274</c:v>
                </c:pt>
                <c:pt idx="83">
                  <c:v>261106</c:v>
                </c:pt>
                <c:pt idx="84">
                  <c:v>263888</c:v>
                </c:pt>
                <c:pt idx="85">
                  <c:v>268200</c:v>
                </c:pt>
                <c:pt idx="86">
                  <c:v>274362</c:v>
                </c:pt>
                <c:pt idx="87">
                  <c:v>278917</c:v>
                </c:pt>
                <c:pt idx="88">
                  <c:v>282857</c:v>
                </c:pt>
                <c:pt idx="89">
                  <c:v>287382</c:v>
                </c:pt>
                <c:pt idx="90">
                  <c:v>291876</c:v>
                </c:pt>
                <c:pt idx="91">
                  <c:v>294181</c:v>
                </c:pt>
                <c:pt idx="92">
                  <c:v>297854</c:v>
                </c:pt>
                <c:pt idx="93">
                  <c:v>301568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8-4D5F-A81A-843E37BF393B}"/>
            </c:ext>
          </c:extLst>
        </c:ser>
        <c:ser>
          <c:idx val="3"/>
          <c:order val="3"/>
          <c:tx>
            <c:strRef>
              <c:f>'Riepilogo dati regioni'!$AT$1:$BF$1</c:f>
              <c:strCache>
                <c:ptCount val="1"/>
                <c:pt idx="0">
                  <c:v>Veneto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'Riepilogo dati regioni'!$AT$4:$AT$97</c:f>
              <c:strCache>
                <c:ptCount val="94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  <c:pt idx="55">
                  <c:v>19/04/2020</c:v>
                </c:pt>
                <c:pt idx="56">
                  <c:v>20/04/2020</c:v>
                </c:pt>
                <c:pt idx="57">
                  <c:v>21/04/2020</c:v>
                </c:pt>
                <c:pt idx="58">
                  <c:v>22/04/2020</c:v>
                </c:pt>
                <c:pt idx="59">
                  <c:v>23/04/2020</c:v>
                </c:pt>
                <c:pt idx="60">
                  <c:v>24/04/2020</c:v>
                </c:pt>
                <c:pt idx="61">
                  <c:v>25/04/2020</c:v>
                </c:pt>
                <c:pt idx="62">
                  <c:v>26/04/2020</c:v>
                </c:pt>
                <c:pt idx="63">
                  <c:v>27/04/2020</c:v>
                </c:pt>
                <c:pt idx="64">
                  <c:v>28/04/2020</c:v>
                </c:pt>
                <c:pt idx="65">
                  <c:v>29/04/2020</c:v>
                </c:pt>
                <c:pt idx="66">
                  <c:v>30/04/2020</c:v>
                </c:pt>
                <c:pt idx="67">
                  <c:v>01/05/2020</c:v>
                </c:pt>
                <c:pt idx="68">
                  <c:v>02/05/2020</c:v>
                </c:pt>
                <c:pt idx="69">
                  <c:v>03/05/2020</c:v>
                </c:pt>
                <c:pt idx="70">
                  <c:v>04/05/2020</c:v>
                </c:pt>
                <c:pt idx="71">
                  <c:v>05/05/2020</c:v>
                </c:pt>
                <c:pt idx="72">
                  <c:v>06/05/2020</c:v>
                </c:pt>
                <c:pt idx="73">
                  <c:v>07/05/2020</c:v>
                </c:pt>
                <c:pt idx="74">
                  <c:v>08/05/2020</c:v>
                </c:pt>
                <c:pt idx="75">
                  <c:v>09/05/2020</c:v>
                </c:pt>
                <c:pt idx="76">
                  <c:v>10/05/2020</c:v>
                </c:pt>
                <c:pt idx="77">
                  <c:v>11/05/2020</c:v>
                </c:pt>
                <c:pt idx="78">
                  <c:v>12/05/2020</c:v>
                </c:pt>
                <c:pt idx="79">
                  <c:v>13/05/2020</c:v>
                </c:pt>
                <c:pt idx="80">
                  <c:v>14/05/2020</c:v>
                </c:pt>
                <c:pt idx="81">
                  <c:v>15/05/2020</c:v>
                </c:pt>
                <c:pt idx="82">
                  <c:v>16/05/2020</c:v>
                </c:pt>
                <c:pt idx="83">
                  <c:v>17/05/2020</c:v>
                </c:pt>
                <c:pt idx="84">
                  <c:v>18/05/2020</c:v>
                </c:pt>
                <c:pt idx="85">
                  <c:v>19/05/2020</c:v>
                </c:pt>
                <c:pt idx="86">
                  <c:v>20/05/2020</c:v>
                </c:pt>
                <c:pt idx="87">
                  <c:v>21/05/2020</c:v>
                </c:pt>
                <c:pt idx="88">
                  <c:v>22/05/2020</c:v>
                </c:pt>
                <c:pt idx="89">
                  <c:v>23/05/2020</c:v>
                </c:pt>
                <c:pt idx="90">
                  <c:v>24/05/2020</c:v>
                </c:pt>
                <c:pt idx="91">
                  <c:v>25/05/2020</c:v>
                </c:pt>
                <c:pt idx="92">
                  <c:v>26/05/2020</c:v>
                </c:pt>
                <c:pt idx="93">
                  <c:v>27/05/2020</c:v>
                </c:pt>
              </c:strCache>
            </c:strRef>
          </c:cat>
          <c:val>
            <c:numRef>
              <c:f>'Riepilogo dati regioni'!$BE$4:$BE$97</c:f>
              <c:numCache>
                <c:formatCode>General</c:formatCode>
                <c:ptCount val="94"/>
                <c:pt idx="0">
                  <c:v>2200</c:v>
                </c:pt>
                <c:pt idx="1">
                  <c:v>3780</c:v>
                </c:pt>
                <c:pt idx="2">
                  <c:v>4900</c:v>
                </c:pt>
                <c:pt idx="3">
                  <c:v>6164</c:v>
                </c:pt>
                <c:pt idx="4">
                  <c:v>7414</c:v>
                </c:pt>
                <c:pt idx="5">
                  <c:v>8659</c:v>
                </c:pt>
                <c:pt idx="6">
                  <c:v>9056</c:v>
                </c:pt>
                <c:pt idx="7">
                  <c:v>9782</c:v>
                </c:pt>
                <c:pt idx="8">
                  <c:v>10176</c:v>
                </c:pt>
                <c:pt idx="9">
                  <c:v>10515</c:v>
                </c:pt>
                <c:pt idx="10">
                  <c:v>11949</c:v>
                </c:pt>
                <c:pt idx="11">
                  <c:v>13023</c:v>
                </c:pt>
                <c:pt idx="12">
                  <c:v>14429</c:v>
                </c:pt>
                <c:pt idx="13">
                  <c:v>15918</c:v>
                </c:pt>
                <c:pt idx="14">
                  <c:v>15956</c:v>
                </c:pt>
                <c:pt idx="15">
                  <c:v>16643</c:v>
                </c:pt>
                <c:pt idx="16">
                  <c:v>21400</c:v>
                </c:pt>
                <c:pt idx="17">
                  <c:v>23438</c:v>
                </c:pt>
                <c:pt idx="18">
                  <c:v>25691</c:v>
                </c:pt>
                <c:pt idx="19">
                  <c:v>26980</c:v>
                </c:pt>
                <c:pt idx="20">
                  <c:v>32546</c:v>
                </c:pt>
                <c:pt idx="21">
                  <c:v>35052</c:v>
                </c:pt>
                <c:pt idx="22">
                  <c:v>35478</c:v>
                </c:pt>
                <c:pt idx="23">
                  <c:v>40841</c:v>
                </c:pt>
                <c:pt idx="24">
                  <c:v>44658</c:v>
                </c:pt>
                <c:pt idx="25">
                  <c:v>49288</c:v>
                </c:pt>
                <c:pt idx="26">
                  <c:v>53642</c:v>
                </c:pt>
                <c:pt idx="27">
                  <c:v>57671</c:v>
                </c:pt>
                <c:pt idx="28">
                  <c:v>61115</c:v>
                </c:pt>
                <c:pt idx="29">
                  <c:v>66178</c:v>
                </c:pt>
                <c:pt idx="30">
                  <c:v>70877</c:v>
                </c:pt>
                <c:pt idx="31">
                  <c:v>79759</c:v>
                </c:pt>
                <c:pt idx="32">
                  <c:v>83627</c:v>
                </c:pt>
                <c:pt idx="33">
                  <c:v>89380</c:v>
                </c:pt>
                <c:pt idx="34">
                  <c:v>94784</c:v>
                </c:pt>
                <c:pt idx="35">
                  <c:v>99941</c:v>
                </c:pt>
                <c:pt idx="36">
                  <c:v>106238</c:v>
                </c:pt>
                <c:pt idx="37">
                  <c:v>112746</c:v>
                </c:pt>
                <c:pt idx="38">
                  <c:v>120320</c:v>
                </c:pt>
                <c:pt idx="39">
                  <c:v>126490</c:v>
                </c:pt>
                <c:pt idx="40">
                  <c:v>133289</c:v>
                </c:pt>
                <c:pt idx="41">
                  <c:v>140910</c:v>
                </c:pt>
                <c:pt idx="42">
                  <c:v>146288</c:v>
                </c:pt>
                <c:pt idx="43">
                  <c:v>153542</c:v>
                </c:pt>
                <c:pt idx="44">
                  <c:v>163247</c:v>
                </c:pt>
                <c:pt idx="45">
                  <c:v>171456</c:v>
                </c:pt>
                <c:pt idx="46">
                  <c:v>180700</c:v>
                </c:pt>
                <c:pt idx="47">
                  <c:v>190912</c:v>
                </c:pt>
                <c:pt idx="48">
                  <c:v>198442</c:v>
                </c:pt>
                <c:pt idx="49">
                  <c:v>203077</c:v>
                </c:pt>
                <c:pt idx="50">
                  <c:v>208878</c:v>
                </c:pt>
                <c:pt idx="51">
                  <c:v>216344</c:v>
                </c:pt>
                <c:pt idx="52">
                  <c:v>224549</c:v>
                </c:pt>
                <c:pt idx="53">
                  <c:v>236722</c:v>
                </c:pt>
                <c:pt idx="54">
                  <c:v>247329</c:v>
                </c:pt>
                <c:pt idx="55">
                  <c:v>255797</c:v>
                </c:pt>
                <c:pt idx="56">
                  <c:v>260810</c:v>
                </c:pt>
                <c:pt idx="57">
                  <c:v>268069</c:v>
                </c:pt>
                <c:pt idx="58">
                  <c:v>277543</c:v>
                </c:pt>
                <c:pt idx="59">
                  <c:v>288075</c:v>
                </c:pt>
                <c:pt idx="60">
                  <c:v>296896</c:v>
                </c:pt>
                <c:pt idx="61">
                  <c:v>306977</c:v>
                </c:pt>
                <c:pt idx="62">
                  <c:v>316361</c:v>
                </c:pt>
                <c:pt idx="63">
                  <c:v>320027</c:v>
                </c:pt>
                <c:pt idx="64">
                  <c:v>328218</c:v>
                </c:pt>
                <c:pt idx="65">
                  <c:v>337656</c:v>
                </c:pt>
                <c:pt idx="66">
                  <c:v>349227</c:v>
                </c:pt>
                <c:pt idx="67">
                  <c:v>362459</c:v>
                </c:pt>
                <c:pt idx="68">
                  <c:v>370978</c:v>
                </c:pt>
                <c:pt idx="69">
                  <c:v>378202</c:v>
                </c:pt>
                <c:pt idx="70">
                  <c:v>383660</c:v>
                </c:pt>
                <c:pt idx="71">
                  <c:v>390952</c:v>
                </c:pt>
                <c:pt idx="72">
                  <c:v>399806</c:v>
                </c:pt>
                <c:pt idx="73">
                  <c:v>410212</c:v>
                </c:pt>
                <c:pt idx="74">
                  <c:v>420949</c:v>
                </c:pt>
                <c:pt idx="75">
                  <c:v>432114</c:v>
                </c:pt>
                <c:pt idx="76">
                  <c:v>439522</c:v>
                </c:pt>
                <c:pt idx="77">
                  <c:v>445905</c:v>
                </c:pt>
                <c:pt idx="78">
                  <c:v>454189</c:v>
                </c:pt>
                <c:pt idx="79">
                  <c:v>463154</c:v>
                </c:pt>
                <c:pt idx="80">
                  <c:v>474488</c:v>
                </c:pt>
                <c:pt idx="81">
                  <c:v>484639</c:v>
                </c:pt>
                <c:pt idx="82">
                  <c:v>497045</c:v>
                </c:pt>
                <c:pt idx="83">
                  <c:v>506588</c:v>
                </c:pt>
                <c:pt idx="84">
                  <c:v>513021</c:v>
                </c:pt>
                <c:pt idx="85">
                  <c:v>523800</c:v>
                </c:pt>
                <c:pt idx="86">
                  <c:v>536798</c:v>
                </c:pt>
                <c:pt idx="87">
                  <c:v>548573</c:v>
                </c:pt>
                <c:pt idx="88">
                  <c:v>559933</c:v>
                </c:pt>
                <c:pt idx="89">
                  <c:v>572834</c:v>
                </c:pt>
                <c:pt idx="90">
                  <c:v>582709</c:v>
                </c:pt>
                <c:pt idx="91">
                  <c:v>590179</c:v>
                </c:pt>
                <c:pt idx="92">
                  <c:v>602252</c:v>
                </c:pt>
                <c:pt idx="93">
                  <c:v>616691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8-4D5F-A81A-843E37BF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808032"/>
        <c:axId val="950810328"/>
      </c:lineChart>
      <c:catAx>
        <c:axId val="9508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810328"/>
        <c:crosses val="autoZero"/>
        <c:auto val="1"/>
        <c:lblAlgn val="ctr"/>
        <c:lblOffset val="100"/>
        <c:noMultiLvlLbl val="0"/>
      </c:catAx>
      <c:valAx>
        <c:axId val="9508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8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Infetti per regione, suddivisi per fascia di età (MASCHI)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'Infetti regione-fascia età - M'!$B$3</c:f>
              <c:strCache>
                <c:ptCount val="1"/>
                <c:pt idx="0">
                  <c:v>15-24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M'!$B$4:$B$24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15</c:v>
                </c:pt>
                <c:pt idx="11">
                  <c:v>10</c:v>
                </c:pt>
                <c:pt idx="12">
                  <c:v>70</c:v>
                </c:pt>
                <c:pt idx="13">
                  <c:v>10</c:v>
                </c:pt>
                <c:pt idx="14">
                  <c:v>15</c:v>
                </c:pt>
                <c:pt idx="15">
                  <c:v>10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0-4724-9F12-EACE61AF794D}"/>
            </c:ext>
          </c:extLst>
        </c:ser>
        <c:ser>
          <c:idx val="1"/>
          <c:order val="1"/>
          <c:tx>
            <c:strRef>
              <c:f>'Infetti regione-fascia età - M'!$C$3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M'!$C$4:$C$24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80</c:v>
                </c:pt>
                <c:pt idx="10">
                  <c:v>25</c:v>
                </c:pt>
                <c:pt idx="11">
                  <c:v>20</c:v>
                </c:pt>
                <c:pt idx="12">
                  <c:v>25</c:v>
                </c:pt>
                <c:pt idx="13">
                  <c:v>20</c:v>
                </c:pt>
                <c:pt idx="14">
                  <c:v>25</c:v>
                </c:pt>
                <c:pt idx="15">
                  <c:v>20</c:v>
                </c:pt>
                <c:pt idx="16">
                  <c:v>25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0-4724-9F12-EACE61AF794D}"/>
            </c:ext>
          </c:extLst>
        </c:ser>
        <c:ser>
          <c:idx val="2"/>
          <c:order val="2"/>
          <c:tx>
            <c:strRef>
              <c:f>'Infetti regione-fascia età - M'!$D$3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M'!$D$4:$D$24</c:f>
              <c:numCache>
                <c:formatCode>General</c:formatCode>
                <c:ptCount val="21"/>
                <c:pt idx="0">
                  <c:v>30</c:v>
                </c:pt>
                <c:pt idx="1">
                  <c:v>35</c:v>
                </c:pt>
                <c:pt idx="2">
                  <c:v>35</c:v>
                </c:pt>
                <c:pt idx="3">
                  <c:v>30</c:v>
                </c:pt>
                <c:pt idx="4">
                  <c:v>35</c:v>
                </c:pt>
                <c:pt idx="5">
                  <c:v>30</c:v>
                </c:pt>
                <c:pt idx="6">
                  <c:v>35</c:v>
                </c:pt>
                <c:pt idx="7">
                  <c:v>85</c:v>
                </c:pt>
                <c:pt idx="8">
                  <c:v>35</c:v>
                </c:pt>
                <c:pt idx="9">
                  <c:v>30</c:v>
                </c:pt>
                <c:pt idx="10">
                  <c:v>35</c:v>
                </c:pt>
                <c:pt idx="11">
                  <c:v>30</c:v>
                </c:pt>
                <c:pt idx="12">
                  <c:v>35</c:v>
                </c:pt>
                <c:pt idx="13">
                  <c:v>30</c:v>
                </c:pt>
                <c:pt idx="14">
                  <c:v>35</c:v>
                </c:pt>
                <c:pt idx="15">
                  <c:v>30</c:v>
                </c:pt>
                <c:pt idx="16">
                  <c:v>35</c:v>
                </c:pt>
                <c:pt idx="17">
                  <c:v>30</c:v>
                </c:pt>
                <c:pt idx="18">
                  <c:v>30</c:v>
                </c:pt>
                <c:pt idx="19">
                  <c:v>35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0-4724-9F12-EACE61AF794D}"/>
            </c:ext>
          </c:extLst>
        </c:ser>
        <c:ser>
          <c:idx val="3"/>
          <c:order val="3"/>
          <c:tx>
            <c:strRef>
              <c:f>'Infetti regione-fascia età - M'!$E$3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M'!$E$4:$E$24</c:f>
              <c:numCache>
                <c:formatCode>General</c:formatCode>
                <c:ptCount val="21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40</c:v>
                </c:pt>
                <c:pt idx="4">
                  <c:v>45</c:v>
                </c:pt>
                <c:pt idx="5">
                  <c:v>40</c:v>
                </c:pt>
                <c:pt idx="6">
                  <c:v>90</c:v>
                </c:pt>
                <c:pt idx="7">
                  <c:v>40</c:v>
                </c:pt>
                <c:pt idx="8">
                  <c:v>45</c:v>
                </c:pt>
                <c:pt idx="9">
                  <c:v>40</c:v>
                </c:pt>
                <c:pt idx="10">
                  <c:v>45</c:v>
                </c:pt>
                <c:pt idx="11">
                  <c:v>40</c:v>
                </c:pt>
                <c:pt idx="12">
                  <c:v>45</c:v>
                </c:pt>
                <c:pt idx="13">
                  <c:v>40</c:v>
                </c:pt>
                <c:pt idx="14">
                  <c:v>45</c:v>
                </c:pt>
                <c:pt idx="15">
                  <c:v>40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45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0-4724-9F12-EACE61AF794D}"/>
            </c:ext>
          </c:extLst>
        </c:ser>
        <c:ser>
          <c:idx val="4"/>
          <c:order val="4"/>
          <c:tx>
            <c:strRef>
              <c:f>'Infetti regione-fascia età - M'!$F$3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M'!$F$4:$F$24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55</c:v>
                </c:pt>
                <c:pt idx="3">
                  <c:v>50</c:v>
                </c:pt>
                <c:pt idx="4">
                  <c:v>55</c:v>
                </c:pt>
                <c:pt idx="5">
                  <c:v>50</c:v>
                </c:pt>
                <c:pt idx="6">
                  <c:v>55</c:v>
                </c:pt>
                <c:pt idx="7">
                  <c:v>50</c:v>
                </c:pt>
                <c:pt idx="8">
                  <c:v>55</c:v>
                </c:pt>
                <c:pt idx="9">
                  <c:v>50</c:v>
                </c:pt>
                <c:pt idx="10">
                  <c:v>55</c:v>
                </c:pt>
                <c:pt idx="11">
                  <c:v>50</c:v>
                </c:pt>
                <c:pt idx="12">
                  <c:v>55</c:v>
                </c:pt>
                <c:pt idx="13">
                  <c:v>50</c:v>
                </c:pt>
                <c:pt idx="14">
                  <c:v>55</c:v>
                </c:pt>
                <c:pt idx="15">
                  <c:v>50</c:v>
                </c:pt>
                <c:pt idx="16">
                  <c:v>55</c:v>
                </c:pt>
                <c:pt idx="17">
                  <c:v>95</c:v>
                </c:pt>
                <c:pt idx="18">
                  <c:v>50</c:v>
                </c:pt>
                <c:pt idx="19">
                  <c:v>55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0-4724-9F12-EACE61AF794D}"/>
            </c:ext>
          </c:extLst>
        </c:ser>
        <c:ser>
          <c:idx val="5"/>
          <c:order val="5"/>
          <c:tx>
            <c:strRef>
              <c:f>'Infetti regione-fascia età - M'!$G$3</c:f>
              <c:strCache>
                <c:ptCount val="1"/>
                <c:pt idx="0">
                  <c:v>65 e oltre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M'!$G$4:$G$24</c:f>
              <c:numCache>
                <c:formatCode>General</c:formatCode>
                <c:ptCount val="21"/>
                <c:pt idx="0">
                  <c:v>60</c:v>
                </c:pt>
                <c:pt idx="1">
                  <c:v>65</c:v>
                </c:pt>
                <c:pt idx="2">
                  <c:v>65</c:v>
                </c:pt>
                <c:pt idx="3">
                  <c:v>60</c:v>
                </c:pt>
                <c:pt idx="4">
                  <c:v>65</c:v>
                </c:pt>
                <c:pt idx="5">
                  <c:v>60</c:v>
                </c:pt>
                <c:pt idx="6">
                  <c:v>65</c:v>
                </c:pt>
                <c:pt idx="7">
                  <c:v>60</c:v>
                </c:pt>
                <c:pt idx="8">
                  <c:v>65</c:v>
                </c:pt>
                <c:pt idx="9">
                  <c:v>60</c:v>
                </c:pt>
                <c:pt idx="10">
                  <c:v>65</c:v>
                </c:pt>
                <c:pt idx="11">
                  <c:v>60</c:v>
                </c:pt>
                <c:pt idx="12">
                  <c:v>65</c:v>
                </c:pt>
                <c:pt idx="13">
                  <c:v>60</c:v>
                </c:pt>
                <c:pt idx="14">
                  <c:v>65</c:v>
                </c:pt>
                <c:pt idx="15">
                  <c:v>60</c:v>
                </c:pt>
                <c:pt idx="16">
                  <c:v>100</c:v>
                </c:pt>
                <c:pt idx="17">
                  <c:v>60</c:v>
                </c:pt>
                <c:pt idx="18">
                  <c:v>60</c:v>
                </c:pt>
                <c:pt idx="19">
                  <c:v>65</c:v>
                </c:pt>
                <c:pt idx="2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0-4724-9F12-EACE61AF79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6083504"/>
        <c:axId val="1196081864"/>
      </c:barChart>
      <c:catAx>
        <c:axId val="11960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6081864"/>
        <c:crosses val="autoZero"/>
        <c:auto val="1"/>
        <c:lblAlgn val="ctr"/>
        <c:lblOffset val="100"/>
        <c:noMultiLvlLbl val="0"/>
      </c:catAx>
      <c:valAx>
        <c:axId val="1196081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0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FASCIA</a:t>
            </a:r>
            <a:r>
              <a:rPr lang="it-IT" baseline="0"/>
              <a:t> DI ET</a:t>
            </a:r>
            <a:r>
              <a:rPr lang="it-IT" cap="all" baseline="0"/>
              <a:t>à</a:t>
            </a:r>
            <a:r>
              <a:rPr lang="it-IT" baseline="0"/>
              <a:t> 15-24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MF'!$B$4:$B$24</c:f>
              <c:numCache>
                <c:formatCode>General</c:formatCode>
                <c:ptCount val="21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15</c:v>
                </c:pt>
                <c:pt idx="4">
                  <c:v>8</c:v>
                </c:pt>
                <c:pt idx="5">
                  <c:v>15</c:v>
                </c:pt>
                <c:pt idx="6">
                  <c:v>8</c:v>
                </c:pt>
                <c:pt idx="7">
                  <c:v>15</c:v>
                </c:pt>
                <c:pt idx="8">
                  <c:v>8</c:v>
                </c:pt>
                <c:pt idx="9">
                  <c:v>15</c:v>
                </c:pt>
                <c:pt idx="10">
                  <c:v>8</c:v>
                </c:pt>
                <c:pt idx="11">
                  <c:v>15</c:v>
                </c:pt>
                <c:pt idx="12">
                  <c:v>8</c:v>
                </c:pt>
                <c:pt idx="13">
                  <c:v>15</c:v>
                </c:pt>
                <c:pt idx="14">
                  <c:v>8</c:v>
                </c:pt>
                <c:pt idx="15">
                  <c:v>8</c:v>
                </c:pt>
                <c:pt idx="16">
                  <c:v>15</c:v>
                </c:pt>
                <c:pt idx="17">
                  <c:v>15</c:v>
                </c:pt>
                <c:pt idx="18">
                  <c:v>8</c:v>
                </c:pt>
                <c:pt idx="19">
                  <c:v>15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5-4CA7-990F-2A4A7547B4D6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MF'!$K$4:$K$24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15</c:v>
                </c:pt>
                <c:pt idx="11">
                  <c:v>10</c:v>
                </c:pt>
                <c:pt idx="12">
                  <c:v>70</c:v>
                </c:pt>
                <c:pt idx="13">
                  <c:v>10</c:v>
                </c:pt>
                <c:pt idx="14">
                  <c:v>15</c:v>
                </c:pt>
                <c:pt idx="15">
                  <c:v>10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5-4CA7-990F-2A4A7547B4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3472992"/>
        <c:axId val="913477256"/>
      </c:barChart>
      <c:catAx>
        <c:axId val="913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477256"/>
        <c:crosses val="autoZero"/>
        <c:auto val="1"/>
        <c:lblAlgn val="ctr"/>
        <c:lblOffset val="100"/>
        <c:noMultiLvlLbl val="0"/>
      </c:catAx>
      <c:valAx>
        <c:axId val="913477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FASCIA</a:t>
            </a:r>
            <a:r>
              <a:rPr lang="it-IT" baseline="0"/>
              <a:t> DI ET</a:t>
            </a:r>
            <a:r>
              <a:rPr lang="it-IT" cap="all" baseline="0"/>
              <a:t>à</a:t>
            </a:r>
            <a:r>
              <a:rPr lang="it-IT" baseline="0"/>
              <a:t> 25-34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MF'!$C$4:$C$24</c:f>
              <c:numCache>
                <c:formatCode>General</c:formatCode>
                <c:ptCount val="21"/>
                <c:pt idx="0">
                  <c:v>12</c:v>
                </c:pt>
                <c:pt idx="1">
                  <c:v>31</c:v>
                </c:pt>
                <c:pt idx="2">
                  <c:v>31</c:v>
                </c:pt>
                <c:pt idx="3">
                  <c:v>12</c:v>
                </c:pt>
                <c:pt idx="4">
                  <c:v>31</c:v>
                </c:pt>
                <c:pt idx="5">
                  <c:v>12</c:v>
                </c:pt>
                <c:pt idx="6">
                  <c:v>31</c:v>
                </c:pt>
                <c:pt idx="7">
                  <c:v>12</c:v>
                </c:pt>
                <c:pt idx="8">
                  <c:v>31</c:v>
                </c:pt>
                <c:pt idx="9">
                  <c:v>12</c:v>
                </c:pt>
                <c:pt idx="10">
                  <c:v>31</c:v>
                </c:pt>
                <c:pt idx="11">
                  <c:v>12</c:v>
                </c:pt>
                <c:pt idx="12">
                  <c:v>31</c:v>
                </c:pt>
                <c:pt idx="13">
                  <c:v>12</c:v>
                </c:pt>
                <c:pt idx="14">
                  <c:v>31</c:v>
                </c:pt>
                <c:pt idx="15">
                  <c:v>31</c:v>
                </c:pt>
                <c:pt idx="16">
                  <c:v>12</c:v>
                </c:pt>
                <c:pt idx="17">
                  <c:v>12</c:v>
                </c:pt>
                <c:pt idx="18">
                  <c:v>31</c:v>
                </c:pt>
                <c:pt idx="19">
                  <c:v>12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3-43C3-9BFD-E2142CF75FEE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MF'!$L$4:$L$24</c:f>
              <c:numCache>
                <c:formatCode>General</c:formatCode>
                <c:ptCount val="21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80</c:v>
                </c:pt>
                <c:pt idx="10">
                  <c:v>25</c:v>
                </c:pt>
                <c:pt idx="11">
                  <c:v>20</c:v>
                </c:pt>
                <c:pt idx="12">
                  <c:v>25</c:v>
                </c:pt>
                <c:pt idx="13">
                  <c:v>20</c:v>
                </c:pt>
                <c:pt idx="14">
                  <c:v>25</c:v>
                </c:pt>
                <c:pt idx="15">
                  <c:v>20</c:v>
                </c:pt>
                <c:pt idx="16">
                  <c:v>25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3-43C3-9BFD-E2142CF75F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3472992"/>
        <c:axId val="913477256"/>
      </c:barChart>
      <c:catAx>
        <c:axId val="913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477256"/>
        <c:crosses val="autoZero"/>
        <c:auto val="1"/>
        <c:lblAlgn val="ctr"/>
        <c:lblOffset val="100"/>
        <c:noMultiLvlLbl val="0"/>
      </c:catAx>
      <c:valAx>
        <c:axId val="913477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FASCIA</a:t>
            </a:r>
            <a:r>
              <a:rPr lang="it-IT" baseline="0"/>
              <a:t> DI ET</a:t>
            </a:r>
            <a:r>
              <a:rPr lang="it-IT" cap="all" baseline="0"/>
              <a:t>à</a:t>
            </a:r>
            <a:r>
              <a:rPr lang="it-IT" baseline="0"/>
              <a:t> 35-44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MF'!$D$4:$D$24</c:f>
              <c:numCache>
                <c:formatCode>General</c:formatCode>
                <c:ptCount val="21"/>
                <c:pt idx="0">
                  <c:v>45</c:v>
                </c:pt>
                <c:pt idx="1">
                  <c:v>27</c:v>
                </c:pt>
                <c:pt idx="2">
                  <c:v>27</c:v>
                </c:pt>
                <c:pt idx="3">
                  <c:v>45</c:v>
                </c:pt>
                <c:pt idx="4">
                  <c:v>27</c:v>
                </c:pt>
                <c:pt idx="5">
                  <c:v>45</c:v>
                </c:pt>
                <c:pt idx="6">
                  <c:v>27</c:v>
                </c:pt>
                <c:pt idx="7">
                  <c:v>45</c:v>
                </c:pt>
                <c:pt idx="8">
                  <c:v>27</c:v>
                </c:pt>
                <c:pt idx="9">
                  <c:v>45</c:v>
                </c:pt>
                <c:pt idx="10">
                  <c:v>27</c:v>
                </c:pt>
                <c:pt idx="11">
                  <c:v>45</c:v>
                </c:pt>
                <c:pt idx="12">
                  <c:v>27</c:v>
                </c:pt>
                <c:pt idx="13">
                  <c:v>45</c:v>
                </c:pt>
                <c:pt idx="14">
                  <c:v>27</c:v>
                </c:pt>
                <c:pt idx="15">
                  <c:v>27</c:v>
                </c:pt>
                <c:pt idx="16">
                  <c:v>45</c:v>
                </c:pt>
                <c:pt idx="17">
                  <c:v>45</c:v>
                </c:pt>
                <c:pt idx="18">
                  <c:v>27</c:v>
                </c:pt>
                <c:pt idx="19">
                  <c:v>45</c:v>
                </c:pt>
                <c:pt idx="2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9-4BCA-A79B-0CEBA60FC29C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MF'!$M$4:$M$24</c:f>
              <c:numCache>
                <c:formatCode>General</c:formatCode>
                <c:ptCount val="21"/>
                <c:pt idx="0">
                  <c:v>30</c:v>
                </c:pt>
                <c:pt idx="1">
                  <c:v>35</c:v>
                </c:pt>
                <c:pt idx="2">
                  <c:v>35</c:v>
                </c:pt>
                <c:pt idx="3">
                  <c:v>30</c:v>
                </c:pt>
                <c:pt idx="4">
                  <c:v>35</c:v>
                </c:pt>
                <c:pt idx="5">
                  <c:v>30</c:v>
                </c:pt>
                <c:pt idx="6">
                  <c:v>35</c:v>
                </c:pt>
                <c:pt idx="7">
                  <c:v>85</c:v>
                </c:pt>
                <c:pt idx="8">
                  <c:v>35</c:v>
                </c:pt>
                <c:pt idx="9">
                  <c:v>30</c:v>
                </c:pt>
                <c:pt idx="10">
                  <c:v>35</c:v>
                </c:pt>
                <c:pt idx="11">
                  <c:v>30</c:v>
                </c:pt>
                <c:pt idx="12">
                  <c:v>35</c:v>
                </c:pt>
                <c:pt idx="13">
                  <c:v>30</c:v>
                </c:pt>
                <c:pt idx="14">
                  <c:v>35</c:v>
                </c:pt>
                <c:pt idx="15">
                  <c:v>30</c:v>
                </c:pt>
                <c:pt idx="16">
                  <c:v>35</c:v>
                </c:pt>
                <c:pt idx="17">
                  <c:v>30</c:v>
                </c:pt>
                <c:pt idx="18">
                  <c:v>30</c:v>
                </c:pt>
                <c:pt idx="19">
                  <c:v>35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9-4BCA-A79B-0CEBA60FC2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3472992"/>
        <c:axId val="913477256"/>
      </c:barChart>
      <c:catAx>
        <c:axId val="913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477256"/>
        <c:crosses val="autoZero"/>
        <c:auto val="1"/>
        <c:lblAlgn val="ctr"/>
        <c:lblOffset val="100"/>
        <c:noMultiLvlLbl val="0"/>
      </c:catAx>
      <c:valAx>
        <c:axId val="913477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FASCIA</a:t>
            </a:r>
            <a:r>
              <a:rPr lang="it-IT" baseline="0"/>
              <a:t> DI ET</a:t>
            </a:r>
            <a:r>
              <a:rPr lang="it-IT" cap="all" baseline="0"/>
              <a:t>à</a:t>
            </a:r>
            <a:r>
              <a:rPr lang="it-IT" baseline="0"/>
              <a:t> 45-54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MF'!$E$4:$E$24</c:f>
              <c:numCache>
                <c:formatCode>General</c:formatCode>
                <c:ptCount val="21"/>
                <c:pt idx="0">
                  <c:v>36</c:v>
                </c:pt>
                <c:pt idx="1">
                  <c:v>56</c:v>
                </c:pt>
                <c:pt idx="2">
                  <c:v>56</c:v>
                </c:pt>
                <c:pt idx="3">
                  <c:v>36</c:v>
                </c:pt>
                <c:pt idx="4">
                  <c:v>56</c:v>
                </c:pt>
                <c:pt idx="5">
                  <c:v>36</c:v>
                </c:pt>
                <c:pt idx="6">
                  <c:v>56</c:v>
                </c:pt>
                <c:pt idx="7">
                  <c:v>36</c:v>
                </c:pt>
                <c:pt idx="8">
                  <c:v>56</c:v>
                </c:pt>
                <c:pt idx="9">
                  <c:v>36</c:v>
                </c:pt>
                <c:pt idx="10">
                  <c:v>56</c:v>
                </c:pt>
                <c:pt idx="11">
                  <c:v>36</c:v>
                </c:pt>
                <c:pt idx="12">
                  <c:v>56</c:v>
                </c:pt>
                <c:pt idx="13">
                  <c:v>36</c:v>
                </c:pt>
                <c:pt idx="14">
                  <c:v>56</c:v>
                </c:pt>
                <c:pt idx="15">
                  <c:v>56</c:v>
                </c:pt>
                <c:pt idx="16">
                  <c:v>36</c:v>
                </c:pt>
                <c:pt idx="17">
                  <c:v>36</c:v>
                </c:pt>
                <c:pt idx="18">
                  <c:v>56</c:v>
                </c:pt>
                <c:pt idx="19">
                  <c:v>36</c:v>
                </c:pt>
                <c:pt idx="2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F-461B-8E7B-5C819252C381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MF'!$N$4:$N$24</c:f>
              <c:numCache>
                <c:formatCode>General</c:formatCode>
                <c:ptCount val="21"/>
                <c:pt idx="0">
                  <c:v>40</c:v>
                </c:pt>
                <c:pt idx="1">
                  <c:v>45</c:v>
                </c:pt>
                <c:pt idx="2">
                  <c:v>45</c:v>
                </c:pt>
                <c:pt idx="3">
                  <c:v>40</c:v>
                </c:pt>
                <c:pt idx="4">
                  <c:v>45</c:v>
                </c:pt>
                <c:pt idx="5">
                  <c:v>40</c:v>
                </c:pt>
                <c:pt idx="6">
                  <c:v>90</c:v>
                </c:pt>
                <c:pt idx="7">
                  <c:v>40</c:v>
                </c:pt>
                <c:pt idx="8">
                  <c:v>45</c:v>
                </c:pt>
                <c:pt idx="9">
                  <c:v>40</c:v>
                </c:pt>
                <c:pt idx="10">
                  <c:v>45</c:v>
                </c:pt>
                <c:pt idx="11">
                  <c:v>40</c:v>
                </c:pt>
                <c:pt idx="12">
                  <c:v>45</c:v>
                </c:pt>
                <c:pt idx="13">
                  <c:v>40</c:v>
                </c:pt>
                <c:pt idx="14">
                  <c:v>45</c:v>
                </c:pt>
                <c:pt idx="15">
                  <c:v>40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45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F-461B-8E7B-5C819252C3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3472992"/>
        <c:axId val="913477256"/>
      </c:barChart>
      <c:catAx>
        <c:axId val="913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477256"/>
        <c:crosses val="autoZero"/>
        <c:auto val="1"/>
        <c:lblAlgn val="ctr"/>
        <c:lblOffset val="100"/>
        <c:noMultiLvlLbl val="0"/>
      </c:catAx>
      <c:valAx>
        <c:axId val="913477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FASCIA</a:t>
            </a:r>
            <a:r>
              <a:rPr lang="it-IT" baseline="0"/>
              <a:t> DI ET</a:t>
            </a:r>
            <a:r>
              <a:rPr lang="it-IT" cap="all" baseline="0"/>
              <a:t>à</a:t>
            </a:r>
            <a:r>
              <a:rPr lang="it-IT" baseline="0"/>
              <a:t> 55-64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MF'!$F$4:$F$24</c:f>
              <c:numCache>
                <c:formatCode>General</c:formatCode>
                <c:ptCount val="21"/>
                <c:pt idx="0">
                  <c:v>29</c:v>
                </c:pt>
                <c:pt idx="1">
                  <c:v>39</c:v>
                </c:pt>
                <c:pt idx="2">
                  <c:v>39</c:v>
                </c:pt>
                <c:pt idx="3">
                  <c:v>29</c:v>
                </c:pt>
                <c:pt idx="4">
                  <c:v>39</c:v>
                </c:pt>
                <c:pt idx="5">
                  <c:v>29</c:v>
                </c:pt>
                <c:pt idx="6">
                  <c:v>39</c:v>
                </c:pt>
                <c:pt idx="7">
                  <c:v>29</c:v>
                </c:pt>
                <c:pt idx="8">
                  <c:v>39</c:v>
                </c:pt>
                <c:pt idx="9">
                  <c:v>29</c:v>
                </c:pt>
                <c:pt idx="10">
                  <c:v>39</c:v>
                </c:pt>
                <c:pt idx="11">
                  <c:v>29</c:v>
                </c:pt>
                <c:pt idx="12">
                  <c:v>39</c:v>
                </c:pt>
                <c:pt idx="13">
                  <c:v>29</c:v>
                </c:pt>
                <c:pt idx="14">
                  <c:v>39</c:v>
                </c:pt>
                <c:pt idx="15">
                  <c:v>39</c:v>
                </c:pt>
                <c:pt idx="16">
                  <c:v>29</c:v>
                </c:pt>
                <c:pt idx="17">
                  <c:v>29</c:v>
                </c:pt>
                <c:pt idx="18">
                  <c:v>39</c:v>
                </c:pt>
                <c:pt idx="19">
                  <c:v>29</c:v>
                </c:pt>
                <c:pt idx="2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B-4D8A-B06C-B8D01BBB0D70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MF'!$O$4:$O$24</c:f>
              <c:numCache>
                <c:formatCode>General</c:formatCode>
                <c:ptCount val="21"/>
                <c:pt idx="0">
                  <c:v>50</c:v>
                </c:pt>
                <c:pt idx="1">
                  <c:v>55</c:v>
                </c:pt>
                <c:pt idx="2">
                  <c:v>55</c:v>
                </c:pt>
                <c:pt idx="3">
                  <c:v>50</c:v>
                </c:pt>
                <c:pt idx="4">
                  <c:v>55</c:v>
                </c:pt>
                <c:pt idx="5">
                  <c:v>50</c:v>
                </c:pt>
                <c:pt idx="6">
                  <c:v>55</c:v>
                </c:pt>
                <c:pt idx="7">
                  <c:v>50</c:v>
                </c:pt>
                <c:pt idx="8">
                  <c:v>55</c:v>
                </c:pt>
                <c:pt idx="9">
                  <c:v>50</c:v>
                </c:pt>
                <c:pt idx="10">
                  <c:v>55</c:v>
                </c:pt>
                <c:pt idx="11">
                  <c:v>50</c:v>
                </c:pt>
                <c:pt idx="12">
                  <c:v>55</c:v>
                </c:pt>
                <c:pt idx="13">
                  <c:v>50</c:v>
                </c:pt>
                <c:pt idx="14">
                  <c:v>55</c:v>
                </c:pt>
                <c:pt idx="15">
                  <c:v>50</c:v>
                </c:pt>
                <c:pt idx="16">
                  <c:v>55</c:v>
                </c:pt>
                <c:pt idx="17">
                  <c:v>95</c:v>
                </c:pt>
                <c:pt idx="18">
                  <c:v>50</c:v>
                </c:pt>
                <c:pt idx="19">
                  <c:v>55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B-4D8A-B06C-B8D01BBB0D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3472992"/>
        <c:axId val="913477256"/>
      </c:barChart>
      <c:catAx>
        <c:axId val="913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477256"/>
        <c:crosses val="autoZero"/>
        <c:auto val="1"/>
        <c:lblAlgn val="ctr"/>
        <c:lblOffset val="100"/>
        <c:noMultiLvlLbl val="0"/>
      </c:catAx>
      <c:valAx>
        <c:axId val="913477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FASCIA</a:t>
            </a:r>
            <a:r>
              <a:rPr lang="it-IT" baseline="0"/>
              <a:t> DI ET</a:t>
            </a:r>
            <a:r>
              <a:rPr lang="it-IT" cap="all" baseline="0"/>
              <a:t>à</a:t>
            </a:r>
            <a:r>
              <a:rPr lang="it-IT" baseline="0"/>
              <a:t> 65 E OLTRE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MF'!$A$4:$A$24</c:f>
              <c:strCache>
                <c:ptCount val="21"/>
                <c:pt idx="0">
                  <c:v>Abruzzo</c:v>
                </c:pt>
                <c:pt idx="1">
                  <c:v>Basilicata</c:v>
                </c:pt>
                <c:pt idx="2">
                  <c:v>P.A. Bolzano</c:v>
                </c:pt>
                <c:pt idx="3">
                  <c:v>Calabria</c:v>
                </c:pt>
                <c:pt idx="4">
                  <c:v>Campania</c:v>
                </c:pt>
                <c:pt idx="5">
                  <c:v>Emilia-Romagna</c:v>
                </c:pt>
                <c:pt idx="6">
                  <c:v>Friuli Venezia Giulia</c:v>
                </c:pt>
                <c:pt idx="7">
                  <c:v>Lazio</c:v>
                </c:pt>
                <c:pt idx="8">
                  <c:v>Liguria</c:v>
                </c:pt>
                <c:pt idx="9">
                  <c:v>Lombardia</c:v>
                </c:pt>
                <c:pt idx="10">
                  <c:v>Marche</c:v>
                </c:pt>
                <c:pt idx="11">
                  <c:v>Molise</c:v>
                </c:pt>
                <c:pt idx="12">
                  <c:v>Piemonte</c:v>
                </c:pt>
                <c:pt idx="13">
                  <c:v>Puglia</c:v>
                </c:pt>
                <c:pt idx="14">
                  <c:v>Sardegna</c:v>
                </c:pt>
                <c:pt idx="15">
                  <c:v>Sicilia</c:v>
                </c:pt>
                <c:pt idx="16">
                  <c:v>Toscana</c:v>
                </c:pt>
                <c:pt idx="17">
                  <c:v>P.A. Trento</c:v>
                </c:pt>
                <c:pt idx="18">
                  <c:v>Umbria</c:v>
                </c:pt>
                <c:pt idx="19">
                  <c:v>Valle d'Aosta</c:v>
                </c:pt>
                <c:pt idx="20">
                  <c:v>Veneto</c:v>
                </c:pt>
              </c:strCache>
            </c:strRef>
          </c:cat>
          <c:val>
            <c:numRef>
              <c:f>'Infetti regione-fascia età - MF'!$G$4:$G$24</c:f>
              <c:numCache>
                <c:formatCode>General</c:formatCode>
                <c:ptCount val="21"/>
                <c:pt idx="0">
                  <c:v>89</c:v>
                </c:pt>
                <c:pt idx="1">
                  <c:v>91</c:v>
                </c:pt>
                <c:pt idx="2">
                  <c:v>91</c:v>
                </c:pt>
                <c:pt idx="3">
                  <c:v>89</c:v>
                </c:pt>
                <c:pt idx="4">
                  <c:v>91</c:v>
                </c:pt>
                <c:pt idx="5">
                  <c:v>89</c:v>
                </c:pt>
                <c:pt idx="6">
                  <c:v>91</c:v>
                </c:pt>
                <c:pt idx="7">
                  <c:v>89</c:v>
                </c:pt>
                <c:pt idx="8">
                  <c:v>91</c:v>
                </c:pt>
                <c:pt idx="9">
                  <c:v>89</c:v>
                </c:pt>
                <c:pt idx="10">
                  <c:v>91</c:v>
                </c:pt>
                <c:pt idx="11">
                  <c:v>89</c:v>
                </c:pt>
                <c:pt idx="12">
                  <c:v>91</c:v>
                </c:pt>
                <c:pt idx="13">
                  <c:v>89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89</c:v>
                </c:pt>
                <c:pt idx="18">
                  <c:v>91</c:v>
                </c:pt>
                <c:pt idx="19">
                  <c:v>89</c:v>
                </c:pt>
                <c:pt idx="2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A-4574-A00A-3BBB73F49021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MF'!$P$4:$P$24</c:f>
              <c:numCache>
                <c:formatCode>General</c:formatCode>
                <c:ptCount val="21"/>
                <c:pt idx="0">
                  <c:v>60</c:v>
                </c:pt>
                <c:pt idx="1">
                  <c:v>65</c:v>
                </c:pt>
                <c:pt idx="2">
                  <c:v>65</c:v>
                </c:pt>
                <c:pt idx="3">
                  <c:v>60</c:v>
                </c:pt>
                <c:pt idx="4">
                  <c:v>65</c:v>
                </c:pt>
                <c:pt idx="5">
                  <c:v>60</c:v>
                </c:pt>
                <c:pt idx="6">
                  <c:v>65</c:v>
                </c:pt>
                <c:pt idx="7">
                  <c:v>60</c:v>
                </c:pt>
                <c:pt idx="8">
                  <c:v>65</c:v>
                </c:pt>
                <c:pt idx="9">
                  <c:v>60</c:v>
                </c:pt>
                <c:pt idx="10">
                  <c:v>65</c:v>
                </c:pt>
                <c:pt idx="11">
                  <c:v>60</c:v>
                </c:pt>
                <c:pt idx="12">
                  <c:v>65</c:v>
                </c:pt>
                <c:pt idx="13">
                  <c:v>60</c:v>
                </c:pt>
                <c:pt idx="14">
                  <c:v>65</c:v>
                </c:pt>
                <c:pt idx="15">
                  <c:v>60</c:v>
                </c:pt>
                <c:pt idx="16">
                  <c:v>100</c:v>
                </c:pt>
                <c:pt idx="17">
                  <c:v>60</c:v>
                </c:pt>
                <c:pt idx="18">
                  <c:v>60</c:v>
                </c:pt>
                <c:pt idx="19">
                  <c:v>65</c:v>
                </c:pt>
                <c:pt idx="2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A-4574-A00A-3BBB73F490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3472992"/>
        <c:axId val="913477256"/>
      </c:barChart>
      <c:catAx>
        <c:axId val="9134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477256"/>
        <c:crosses val="autoZero"/>
        <c:auto val="1"/>
        <c:lblAlgn val="ctr"/>
        <c:lblOffset val="100"/>
        <c:noMultiLvlLbl val="0"/>
      </c:catAx>
      <c:valAx>
        <c:axId val="913477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34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INFETTI</a:t>
            </a:r>
            <a:r>
              <a:rPr lang="it-IT" baseline="0"/>
              <a:t> IN LOMBARDIA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FEMMINE</c:v>
          </c:tx>
          <c:spPr>
            <a:solidFill>
              <a:srgbClr val="FF66CC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'Infetti regione-fascia età - MF'!$B$3:$G$3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 e oltre</c:v>
                </c:pt>
              </c:strCache>
            </c:strRef>
          </c:cat>
          <c:val>
            <c:numRef>
              <c:f>'Infetti regione-fascia età - MF'!$B$13:$G$13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45</c:v>
                </c:pt>
                <c:pt idx="3">
                  <c:v>36</c:v>
                </c:pt>
                <c:pt idx="4">
                  <c:v>29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D-44D8-B55F-CF6487171BA3}"/>
            </c:ext>
          </c:extLst>
        </c:ser>
        <c:ser>
          <c:idx val="1"/>
          <c:order val="1"/>
          <c:tx>
            <c:v>MASCHI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'Infetti regione-fascia età - MF'!$K$13:$P$13</c:f>
              <c:numCache>
                <c:formatCode>General</c:formatCode>
                <c:ptCount val="6"/>
                <c:pt idx="0">
                  <c:v>10</c:v>
                </c:pt>
                <c:pt idx="1">
                  <c:v>80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3D-44D8-B55F-CF6487171B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0602384"/>
        <c:axId val="900600744"/>
      </c:barChart>
      <c:catAx>
        <c:axId val="900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600744"/>
        <c:crosses val="autoZero"/>
        <c:auto val="1"/>
        <c:lblAlgn val="ctr"/>
        <c:lblOffset val="100"/>
        <c:noMultiLvlLbl val="0"/>
      </c:catAx>
      <c:valAx>
        <c:axId val="900600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0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27</xdr:row>
      <xdr:rowOff>22860</xdr:rowOff>
    </xdr:from>
    <xdr:to>
      <xdr:col>20</xdr:col>
      <xdr:colOff>541020</xdr:colOff>
      <xdr:row>56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C90695-CF18-4F9D-922F-73758DB71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27</xdr:row>
      <xdr:rowOff>15240</xdr:rowOff>
    </xdr:from>
    <xdr:to>
      <xdr:col>20</xdr:col>
      <xdr:colOff>586740</xdr:colOff>
      <xdr:row>56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1FDC83-787A-4592-A778-B30AE5353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8</xdr:col>
      <xdr:colOff>304800</xdr:colOff>
      <xdr:row>51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28EE0D-921F-4F60-BA4E-EBD3A28F0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27</xdr:row>
      <xdr:rowOff>0</xdr:rowOff>
    </xdr:from>
    <xdr:to>
      <xdr:col>17</xdr:col>
      <xdr:colOff>0</xdr:colOff>
      <xdr:row>51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D0CC9E0-929C-4B54-BEFB-B96C122B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91440</xdr:rowOff>
    </xdr:from>
    <xdr:to>
      <xdr:col>8</xdr:col>
      <xdr:colOff>304800</xdr:colOff>
      <xdr:row>76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6EF111B-6E4F-4E28-822B-4690CD017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51</xdr:row>
      <xdr:rowOff>91440</xdr:rowOff>
    </xdr:from>
    <xdr:to>
      <xdr:col>17</xdr:col>
      <xdr:colOff>0</xdr:colOff>
      <xdr:row>76</xdr:row>
      <xdr:rowOff>22860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CA6FD10-FC1B-4A1E-8564-2A674472C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7620</xdr:rowOff>
    </xdr:from>
    <xdr:to>
      <xdr:col>8</xdr:col>
      <xdr:colOff>304800</xdr:colOff>
      <xdr:row>100</xdr:row>
      <xdr:rowOff>121920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42A8B7C-6E34-4EB2-943C-AFD8B157B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76</xdr:row>
      <xdr:rowOff>7620</xdr:rowOff>
    </xdr:from>
    <xdr:to>
      <xdr:col>17</xdr:col>
      <xdr:colOff>0</xdr:colOff>
      <xdr:row>100</xdr:row>
      <xdr:rowOff>121920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883FFE8-23F4-413D-9AB9-2FEF2AB18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117566</xdr:colOff>
      <xdr:row>0</xdr:row>
      <xdr:rowOff>108859</xdr:rowOff>
    </xdr:from>
    <xdr:to>
      <xdr:col>27</xdr:col>
      <xdr:colOff>402771</xdr:colOff>
      <xdr:row>21</xdr:row>
      <xdr:rowOff>10887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87EFDF0-48BC-43BB-BCBF-A35C094F5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119743</xdr:colOff>
      <xdr:row>20</xdr:row>
      <xdr:rowOff>163286</xdr:rowOff>
    </xdr:from>
    <xdr:to>
      <xdr:col>27</xdr:col>
      <xdr:colOff>404948</xdr:colOff>
      <xdr:row>41</xdr:row>
      <xdr:rowOff>65314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8C17DD8-4363-4CD3-9196-031DF978A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119743</xdr:colOff>
      <xdr:row>41</xdr:row>
      <xdr:rowOff>54429</xdr:rowOff>
    </xdr:from>
    <xdr:to>
      <xdr:col>27</xdr:col>
      <xdr:colOff>404948</xdr:colOff>
      <xdr:row>61</xdr:row>
      <xdr:rowOff>141514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7F94A14-569C-4B4D-8E84-31AE07213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119743</xdr:colOff>
      <xdr:row>61</xdr:row>
      <xdr:rowOff>130629</xdr:rowOff>
    </xdr:from>
    <xdr:to>
      <xdr:col>27</xdr:col>
      <xdr:colOff>404948</xdr:colOff>
      <xdr:row>82</xdr:row>
      <xdr:rowOff>32657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2B78113-214D-4CC4-A6A3-37106C7DC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30480</xdr:rowOff>
    </xdr:from>
    <xdr:to>
      <xdr:col>21</xdr:col>
      <xdr:colOff>243840</xdr:colOff>
      <xdr:row>56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3F8226-80BE-4EF4-935F-B3E16F459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97</xdr:row>
      <xdr:rowOff>47624</xdr:rowOff>
    </xdr:from>
    <xdr:to>
      <xdr:col>7</xdr:col>
      <xdr:colOff>1028700</xdr:colOff>
      <xdr:row>134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3BEB3CF-18C2-4E4D-8B50-BA2A90491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1019175</xdr:colOff>
      <xdr:row>97</xdr:row>
      <xdr:rowOff>47625</xdr:rowOff>
    </xdr:from>
    <xdr:to>
      <xdr:col>19</xdr:col>
      <xdr:colOff>76201</xdr:colOff>
      <xdr:row>134</xdr:row>
      <xdr:rowOff>114301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AE51E9-9A05-4770-AF13-FC1012FBE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66675</xdr:colOff>
      <xdr:row>97</xdr:row>
      <xdr:rowOff>47625</xdr:rowOff>
    </xdr:from>
    <xdr:to>
      <xdr:col>29</xdr:col>
      <xdr:colOff>276226</xdr:colOff>
      <xdr:row>134</xdr:row>
      <xdr:rowOff>114301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46825D7-6313-4B5B-AFDC-5B5595A82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279400</xdr:colOff>
      <xdr:row>97</xdr:row>
      <xdr:rowOff>50799</xdr:rowOff>
    </xdr:from>
    <xdr:to>
      <xdr:col>37</xdr:col>
      <xdr:colOff>658284</xdr:colOff>
      <xdr:row>134</xdr:row>
      <xdr:rowOff>117475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0F34025-3A06-48F0-B1EE-36BA19293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3978.900118750003" createdVersion="6" refreshedVersion="6" minRefreshableVersion="3" recordCount="21" xr:uid="{E3348160-D66F-418B-BB21-863259D0A02F}">
  <cacheSource type="worksheet">
    <worksheetSource name="Infetti_per_regione___fascia_di_età__MASCHI47"/>
  </cacheSource>
  <cacheFields count="8">
    <cacheField name="Denominazione regione" numFmtId="0">
      <sharedItems/>
    </cacheField>
    <cacheField name="15-24" numFmtId="0">
      <sharedItems containsSemiMixedTypes="0" containsString="0" containsNumber="1" containsInteger="1" minValue="10" maxValue="70"/>
    </cacheField>
    <cacheField name="25-34" numFmtId="0">
      <sharedItems containsSemiMixedTypes="0" containsString="0" containsNumber="1" containsInteger="1" minValue="20" maxValue="80"/>
    </cacheField>
    <cacheField name="35-44" numFmtId="0">
      <sharedItems containsSemiMixedTypes="0" containsString="0" containsNumber="1" containsInteger="1" minValue="30" maxValue="85"/>
    </cacheField>
    <cacheField name="45-54" numFmtId="0">
      <sharedItems containsSemiMixedTypes="0" containsString="0" containsNumber="1" containsInteger="1" minValue="40" maxValue="90"/>
    </cacheField>
    <cacheField name="55-64" numFmtId="0">
      <sharedItems containsSemiMixedTypes="0" containsString="0" containsNumber="1" containsInteger="1" minValue="50" maxValue="95"/>
    </cacheField>
    <cacheField name="65 e oltre" numFmtId="0">
      <sharedItems containsSemiMixedTypes="0" containsString="0" containsNumber="1" containsInteger="1" minValue="60" maxValue="100"/>
    </cacheField>
    <cacheField name="Media" numFmtId="2">
      <sharedItems containsSemiMixedTypes="0" containsString="0" containsNumber="1" minValue="35" maxValue="49.166666666666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3978.900119791666" createdVersion="6" refreshedVersion="6" minRefreshableVersion="3" recordCount="21" xr:uid="{3826A0E3-BA0B-4F00-A3D4-9D85042BF974}">
  <cacheSource type="worksheet">
    <worksheetSource name="Infetti_per_regione___fascia_di_età__FEMMINE36"/>
  </cacheSource>
  <cacheFields count="8">
    <cacheField name="Denominazione regione" numFmtId="0">
      <sharedItems/>
    </cacheField>
    <cacheField name="15-24" numFmtId="0">
      <sharedItems containsSemiMixedTypes="0" containsString="0" containsNumber="1" containsInteger="1" minValue="8" maxValue="15"/>
    </cacheField>
    <cacheField name="25-34" numFmtId="0">
      <sharedItems containsSemiMixedTypes="0" containsString="0" containsNumber="1" containsInteger="1" minValue="12" maxValue="31"/>
    </cacheField>
    <cacheField name="35-44" numFmtId="0">
      <sharedItems containsSemiMixedTypes="0" containsString="0" containsNumber="1" containsInteger="1" minValue="27" maxValue="45"/>
    </cacheField>
    <cacheField name="45-54" numFmtId="0">
      <sharedItems containsSemiMixedTypes="0" containsString="0" containsNumber="1" containsInteger="1" minValue="36" maxValue="56"/>
    </cacheField>
    <cacheField name="55-64" numFmtId="0">
      <sharedItems containsSemiMixedTypes="0" containsString="0" containsNumber="1" containsInteger="1" minValue="29" maxValue="39"/>
    </cacheField>
    <cacheField name="65 e oltre" numFmtId="0">
      <sharedItems containsSemiMixedTypes="0" containsString="0" containsNumber="1" containsInteger="1" minValue="89" maxValue="91"/>
    </cacheField>
    <cacheField name="Media" numFmtId="2">
      <sharedItems containsSemiMixedTypes="0" containsString="0" containsNumber="1" minValue="37.666666666666664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Abruzzo"/>
    <n v="10"/>
    <n v="20"/>
    <n v="30"/>
    <n v="40"/>
    <n v="50"/>
    <n v="60"/>
    <n v="35"/>
  </r>
  <r>
    <s v="Basilicata"/>
    <n v="15"/>
    <n v="25"/>
    <n v="35"/>
    <n v="45"/>
    <n v="55"/>
    <n v="65"/>
    <n v="40"/>
  </r>
  <r>
    <s v="P.A. Bolzano"/>
    <n v="15"/>
    <n v="25"/>
    <n v="35"/>
    <n v="45"/>
    <n v="55"/>
    <n v="65"/>
    <n v="40"/>
  </r>
  <r>
    <s v="Calabria"/>
    <n v="10"/>
    <n v="20"/>
    <n v="30"/>
    <n v="40"/>
    <n v="50"/>
    <n v="60"/>
    <n v="35"/>
  </r>
  <r>
    <s v="Campania"/>
    <n v="15"/>
    <n v="25"/>
    <n v="35"/>
    <n v="45"/>
    <n v="55"/>
    <n v="65"/>
    <n v="40"/>
  </r>
  <r>
    <s v="Emilia-Romagna"/>
    <n v="10"/>
    <n v="20"/>
    <n v="30"/>
    <n v="40"/>
    <n v="50"/>
    <n v="60"/>
    <n v="35"/>
  </r>
  <r>
    <s v="Friuli Venezia Giulia"/>
    <n v="15"/>
    <n v="25"/>
    <n v="35"/>
    <n v="90"/>
    <n v="55"/>
    <n v="65"/>
    <n v="47.5"/>
  </r>
  <r>
    <s v="Lazio"/>
    <n v="10"/>
    <n v="20"/>
    <n v="85"/>
    <n v="40"/>
    <n v="50"/>
    <n v="60"/>
    <n v="44.166666666666664"/>
  </r>
  <r>
    <s v="Liguria"/>
    <n v="15"/>
    <n v="25"/>
    <n v="35"/>
    <n v="45"/>
    <n v="55"/>
    <n v="65"/>
    <n v="40"/>
  </r>
  <r>
    <s v="Lombardia"/>
    <n v="10"/>
    <n v="80"/>
    <n v="30"/>
    <n v="40"/>
    <n v="50"/>
    <n v="60"/>
    <n v="45"/>
  </r>
  <r>
    <s v="Marche"/>
    <n v="15"/>
    <n v="25"/>
    <n v="35"/>
    <n v="45"/>
    <n v="55"/>
    <n v="65"/>
    <n v="40"/>
  </r>
  <r>
    <s v="Molise"/>
    <n v="10"/>
    <n v="20"/>
    <n v="30"/>
    <n v="40"/>
    <n v="50"/>
    <n v="60"/>
    <n v="35"/>
  </r>
  <r>
    <s v="Piemonte"/>
    <n v="70"/>
    <n v="25"/>
    <n v="35"/>
    <n v="45"/>
    <n v="55"/>
    <n v="65"/>
    <n v="49.166666666666664"/>
  </r>
  <r>
    <s v="Puglia"/>
    <n v="10"/>
    <n v="20"/>
    <n v="30"/>
    <n v="40"/>
    <n v="50"/>
    <n v="60"/>
    <n v="35"/>
  </r>
  <r>
    <s v="Sardegna"/>
    <n v="15"/>
    <n v="25"/>
    <n v="35"/>
    <n v="45"/>
    <n v="55"/>
    <n v="65"/>
    <n v="40"/>
  </r>
  <r>
    <s v="Sicilia"/>
    <n v="10"/>
    <n v="20"/>
    <n v="30"/>
    <n v="40"/>
    <n v="50"/>
    <n v="60"/>
    <n v="35"/>
  </r>
  <r>
    <s v="Toscana"/>
    <n v="15"/>
    <n v="25"/>
    <n v="35"/>
    <n v="45"/>
    <n v="55"/>
    <n v="100"/>
    <n v="45.833333333333336"/>
  </r>
  <r>
    <s v="P.A. Trento"/>
    <n v="10"/>
    <n v="20"/>
    <n v="30"/>
    <n v="40"/>
    <n v="95"/>
    <n v="60"/>
    <n v="42.5"/>
  </r>
  <r>
    <s v="Umbria"/>
    <n v="10"/>
    <n v="20"/>
    <n v="30"/>
    <n v="40"/>
    <n v="50"/>
    <n v="60"/>
    <n v="35"/>
  </r>
  <r>
    <s v="Valle d'Aosta"/>
    <n v="15"/>
    <n v="25"/>
    <n v="35"/>
    <n v="45"/>
    <n v="55"/>
    <n v="65"/>
    <n v="40"/>
  </r>
  <r>
    <s v="Veneto"/>
    <n v="10"/>
    <n v="20"/>
    <n v="30"/>
    <n v="40"/>
    <n v="50"/>
    <n v="60"/>
    <n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Abruzzo"/>
    <n v="15"/>
    <n v="12"/>
    <n v="45"/>
    <n v="36"/>
    <n v="29"/>
    <n v="89"/>
    <n v="37.666666666666664"/>
  </r>
  <r>
    <s v="Basilicata"/>
    <n v="8"/>
    <n v="31"/>
    <n v="27"/>
    <n v="56"/>
    <n v="39"/>
    <n v="91"/>
    <n v="42"/>
  </r>
  <r>
    <s v="P.A. Bolzano"/>
    <n v="8"/>
    <n v="31"/>
    <n v="27"/>
    <n v="56"/>
    <n v="39"/>
    <n v="91"/>
    <n v="42"/>
  </r>
  <r>
    <s v="Calabria"/>
    <n v="15"/>
    <n v="12"/>
    <n v="45"/>
    <n v="36"/>
    <n v="29"/>
    <n v="89"/>
    <n v="37.666666666666664"/>
  </r>
  <r>
    <s v="Campania"/>
    <n v="8"/>
    <n v="31"/>
    <n v="27"/>
    <n v="56"/>
    <n v="39"/>
    <n v="91"/>
    <n v="42"/>
  </r>
  <r>
    <s v="Emilia-Romagna"/>
    <n v="15"/>
    <n v="12"/>
    <n v="45"/>
    <n v="36"/>
    <n v="29"/>
    <n v="89"/>
    <n v="37.666666666666664"/>
  </r>
  <r>
    <s v="Friuli Venezia Giulia"/>
    <n v="8"/>
    <n v="31"/>
    <n v="27"/>
    <n v="56"/>
    <n v="39"/>
    <n v="91"/>
    <n v="42"/>
  </r>
  <r>
    <s v="Lazio"/>
    <n v="15"/>
    <n v="12"/>
    <n v="45"/>
    <n v="36"/>
    <n v="29"/>
    <n v="89"/>
    <n v="37.666666666666664"/>
  </r>
  <r>
    <s v="Liguria"/>
    <n v="8"/>
    <n v="31"/>
    <n v="27"/>
    <n v="56"/>
    <n v="39"/>
    <n v="91"/>
    <n v="42"/>
  </r>
  <r>
    <s v="Lombardia"/>
    <n v="15"/>
    <n v="12"/>
    <n v="45"/>
    <n v="36"/>
    <n v="29"/>
    <n v="89"/>
    <n v="37.666666666666664"/>
  </r>
  <r>
    <s v="Marche"/>
    <n v="8"/>
    <n v="31"/>
    <n v="27"/>
    <n v="56"/>
    <n v="39"/>
    <n v="91"/>
    <n v="42"/>
  </r>
  <r>
    <s v="Molise"/>
    <n v="15"/>
    <n v="12"/>
    <n v="45"/>
    <n v="36"/>
    <n v="29"/>
    <n v="89"/>
    <n v="37.666666666666664"/>
  </r>
  <r>
    <s v="Piemonte"/>
    <n v="8"/>
    <n v="31"/>
    <n v="27"/>
    <n v="56"/>
    <n v="39"/>
    <n v="91"/>
    <n v="42"/>
  </r>
  <r>
    <s v="Puglia"/>
    <n v="15"/>
    <n v="12"/>
    <n v="45"/>
    <n v="36"/>
    <n v="29"/>
    <n v="89"/>
    <n v="37.666666666666664"/>
  </r>
  <r>
    <s v="Sardegna"/>
    <n v="8"/>
    <n v="31"/>
    <n v="27"/>
    <n v="56"/>
    <n v="39"/>
    <n v="91"/>
    <n v="42"/>
  </r>
  <r>
    <s v="Sicilia"/>
    <n v="8"/>
    <n v="31"/>
    <n v="27"/>
    <n v="56"/>
    <n v="39"/>
    <n v="91"/>
    <n v="42"/>
  </r>
  <r>
    <s v="Toscana"/>
    <n v="15"/>
    <n v="12"/>
    <n v="45"/>
    <n v="36"/>
    <n v="29"/>
    <n v="89"/>
    <n v="37.666666666666664"/>
  </r>
  <r>
    <s v="P.A. Trento"/>
    <n v="15"/>
    <n v="12"/>
    <n v="45"/>
    <n v="36"/>
    <n v="29"/>
    <n v="89"/>
    <n v="37.666666666666664"/>
  </r>
  <r>
    <s v="Umbria"/>
    <n v="8"/>
    <n v="31"/>
    <n v="27"/>
    <n v="56"/>
    <n v="39"/>
    <n v="91"/>
    <n v="42"/>
  </r>
  <r>
    <s v="Valle d'Aosta"/>
    <n v="15"/>
    <n v="12"/>
    <n v="45"/>
    <n v="36"/>
    <n v="29"/>
    <n v="89"/>
    <n v="37.666666666666664"/>
  </r>
  <r>
    <s v="Veneto"/>
    <n v="8"/>
    <n v="31"/>
    <n v="27"/>
    <n v="56"/>
    <n v="39"/>
    <n v="91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74F6F-D985-457C-83B0-38147396FC46}" name="VALORE MINIMO INFEZIONI FEMMINE" cacheId="9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B34:G35" firstHeaderRow="0" firstDataRow="1" firstDataCol="0"/>
  <pivotFields count="8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ALORE MINIMO 15-24" fld="1" subtotal="min" baseField="0" baseItem="1"/>
    <dataField name="VALORE MINIMO 25-34" fld="2" subtotal="min" baseField="0" baseItem="1"/>
    <dataField name="VALORE MINIMO 35-44" fld="3" subtotal="min" baseField="0" baseItem="2"/>
    <dataField name="VALORE MINIMO 45-54" fld="4" subtotal="min" baseField="0" baseItem="3"/>
    <dataField name="VALORE MINIMO 55-64" fld="5" subtotal="min" baseField="0" baseItem="4"/>
    <dataField name="VALORE MINIMO 65 E OLTRE" fld="6" subtotal="min" baseField="0" baseItem="5"/>
  </dataFields>
  <formats count="11">
    <format dxfId="138">
      <pivotArea dataOnly="0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7">
      <pivotArea dataOnly="0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3022-54A1-4450-8D94-CBE74BF08E0B}" name="CONTEGGIO INFEZIONI MASCHI" cacheId="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K30:P31" firstHeaderRow="0" firstDataRow="1" firstDataCol="0"/>
  <pivotFields count="8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NTAGI 15-24" fld="1" baseField="0" baseItem="1"/>
    <dataField name="CONTAGI 25-34" fld="2" baseField="0" baseItem="1"/>
    <dataField name="CONTAGI 35-44" fld="3" baseField="0" baseItem="2"/>
    <dataField name="CONTAGI 45-54" fld="4" baseField="0" baseItem="3"/>
    <dataField name="CONTAGI 55-64" fld="5" baseField="0" baseItem="4"/>
    <dataField name="CONTAGI 65 E OLTRE" fld="6" baseField="0" baseItem="5"/>
  </dataFields>
  <formats count="9">
    <format dxfId="147">
      <pivotArea type="all" dataOnly="0" outline="0" fieldPosition="0"/>
    </format>
    <format dxfId="146">
      <pivotArea outline="0" collapsedLevelsAreSubtotals="1" fieldPosition="0"/>
    </format>
    <format dxfId="14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D5294-97CD-469E-9C54-B3C778F2E890}" name="CONTEGGIO INFEZIONI FEMMINE" cacheId="9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B30:G31" firstHeaderRow="0" firstDataRow="1" firstDataCol="0"/>
  <pivotFields count="8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NTAGI 15-24" fld="1" baseField="0" baseItem="1"/>
    <dataField name="CONTAGI 25-34" fld="2" baseField="0" baseItem="1"/>
    <dataField name="CONTAGI 35-44" fld="3" baseField="0" baseItem="2"/>
    <dataField name="CONTAGI 45-54" fld="4" baseField="0" baseItem="3"/>
    <dataField name="CONTAGI 55-64" fld="5" baseField="0" baseItem="4"/>
    <dataField name="CONTAGI 65 E OLTRE" fld="6" baseField="0" baseItem="5"/>
  </dataFields>
  <formats count="9">
    <format dxfId="156">
      <pivotArea type="all" dataOnly="0" outline="0" fieldPosition="0"/>
    </format>
    <format dxfId="155">
      <pivotArea outline="0" collapsedLevelsAreSubtotals="1" fieldPosition="0"/>
    </format>
    <format dxfId="15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A4010-73EB-47FE-95A1-F201FF57CEEA}" name="VALORE MINIMO INFEZIONI MASCHI" cacheId="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K34:P35" firstHeaderRow="0" firstDataRow="1" firstDataCol="0"/>
  <pivotFields count="8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ALORE MINIMO 15-24" fld="1" subtotal="min" baseField="0" baseItem="1"/>
    <dataField name="VALORE MINIMO 25-34" fld="2" subtotal="min" baseField="0" baseItem="1"/>
    <dataField name="VALORE MINIMO 35-44" fld="3" subtotal="min" baseField="0" baseItem="2"/>
    <dataField name="VALORE MINIMO 45-54" fld="4" subtotal="min" baseField="0" baseItem="3"/>
    <dataField name="VALORE MINIMO 55-64" fld="5" subtotal="min" baseField="0" baseItem="4"/>
    <dataField name="VALORE MINIMO 65 E OLTRE" fld="6" subtotal="min" baseField="0" baseItem="5"/>
  </dataFields>
  <formats count="9">
    <format dxfId="165">
      <pivotArea type="all" dataOnly="0" outline="0" fieldPosition="0"/>
    </format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8FE5010C-EEB0-4976-9764-EB34659307B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enominazione regione" tableColumnId="1"/>
      <queryTableField id="2" name="15-24" tableColumnId="2"/>
      <queryTableField id="3" name="25-34" tableColumnId="3"/>
      <queryTableField id="4" name="35-44" tableColumnId="4"/>
      <queryTableField id="5" name="45-54" tableColumnId="5"/>
      <queryTableField id="6" name="55-64" tableColumnId="6"/>
      <queryTableField id="7" name="65 e oltre" tableColumnId="7"/>
      <queryTableField id="8" dataBound="0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8ACC8FAD-A271-43B8-99E7-D62DE2EDE026}" autoFormatId="16" applyNumberFormats="0" applyBorderFormats="0" applyFontFormats="0" applyPatternFormats="0" applyAlignmentFormats="0" applyWidthHeightFormats="0">
  <queryTableRefresh nextId="14">
    <queryTableFields count="13">
      <queryTableField id="1" name="data" tableColumnId="1"/>
      <queryTableField id="2" name="ricoverati_con_sintomi" tableColumnId="2"/>
      <queryTableField id="3" name="terapia_intensiva" tableColumnId="3"/>
      <queryTableField id="4" name="totale_ospedalizzati" tableColumnId="4"/>
      <queryTableField id="5" name="isolamento_domiciliare" tableColumnId="5"/>
      <queryTableField id="6" name="totale_positivi" tableColumnId="6"/>
      <queryTableField id="7" name="variazione_totale_positivi" tableColumnId="7"/>
      <queryTableField id="8" name="nuovi_positivi" tableColumnId="8"/>
      <queryTableField id="9" name="dimessi_guariti" tableColumnId="9"/>
      <queryTableField id="10" name="deceduti" tableColumnId="10"/>
      <queryTableField id="11" name="totale_casi" tableColumnId="11"/>
      <queryTableField id="12" name="tamponi" tableColumnId="12"/>
      <queryTableField id="13" name="casi_testati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4" xr16:uid="{DCB3567E-C96D-46D7-A338-A1B5E8AF6D6B}" autoFormatId="16" applyNumberFormats="0" applyBorderFormats="0" applyFontFormats="0" applyPatternFormats="0" applyAlignmentFormats="0" applyWidthHeightFormats="0">
  <queryTableRefresh nextId="14">
    <queryTableFields count="13">
      <queryTableField id="1" name="data" tableColumnId="1"/>
      <queryTableField id="2" name="ricoverati_con_sintomi" tableColumnId="2"/>
      <queryTableField id="3" name="terapia_intensiva" tableColumnId="3"/>
      <queryTableField id="4" name="totale_ospedalizzati" tableColumnId="4"/>
      <queryTableField id="5" name="isolamento_domiciliare" tableColumnId="5"/>
      <queryTableField id="6" name="totale_positivi" tableColumnId="6"/>
      <queryTableField id="7" name="variazione_totale_positivi" tableColumnId="7"/>
      <queryTableField id="8" name="nuovi_positivi" tableColumnId="8"/>
      <queryTableField id="9" name="dimessi_guariti" tableColumnId="9"/>
      <queryTableField id="10" name="deceduti" tableColumnId="10"/>
      <queryTableField id="11" name="totale_casi" tableColumnId="11"/>
      <queryTableField id="12" name="tamponi" tableColumnId="12"/>
      <queryTableField id="13" name="casi_testati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F12965A7-438F-4CDE-826B-9240C46AE66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enominazione regione" tableColumnId="1"/>
      <queryTableField id="2" name="15-24" tableColumnId="2"/>
      <queryTableField id="3" name="25-34" tableColumnId="3"/>
      <queryTableField id="4" name="35-44" tableColumnId="4"/>
      <queryTableField id="5" name="45-54" tableColumnId="5"/>
      <queryTableField id="6" name="55-64" tableColumnId="6"/>
      <queryTableField id="7" name="65 e oltre" tableColumnId="7"/>
      <queryTableField id="8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A26E422F-36AB-44F8-B180-4CA026405C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enominazione regione" tableColumnId="1"/>
      <queryTableField id="2" name="15-24" tableColumnId="2"/>
      <queryTableField id="3" name="25-34" tableColumnId="3"/>
      <queryTableField id="4" name="35-44" tableColumnId="4"/>
      <queryTableField id="5" name="45-54" tableColumnId="5"/>
      <queryTableField id="6" name="55-64" tableColumnId="6"/>
      <queryTableField id="7" name="65 e oltre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" xr16:uid="{EC5F5D8B-85FB-4854-8593-09255393FC0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enominazione regione" tableColumnId="1"/>
      <queryTableField id="2" name="15-24" tableColumnId="2"/>
      <queryTableField id="3" name="25-34" tableColumnId="3"/>
      <queryTableField id="4" name="35-44" tableColumnId="4"/>
      <queryTableField id="5" name="45-54" tableColumnId="5"/>
      <queryTableField id="6" name="55-64" tableColumnId="6"/>
      <queryTableField id="7" name="65 e oltre" tableColumnId="7"/>
      <queryTableField id="8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A37E4B63-36C6-4A87-8320-60E7527C23E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enominazione regione" tableColumnId="1"/>
      <queryTableField id="2" name="15-24" tableColumnId="2"/>
      <queryTableField id="3" name="25-34" tableColumnId="3"/>
      <queryTableField id="4" name="35-44" tableColumnId="4"/>
      <queryTableField id="5" name="45-54" tableColumnId="5"/>
      <queryTableField id="6" name="55-64" tableColumnId="6"/>
      <queryTableField id="7" name="65 e oltre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9" xr16:uid="{9BDB45DE-ED42-441F-BE93-327E2033CE0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enominazione regione" tableColumnId="1"/>
      <queryTableField id="2" name="15-24" tableColumnId="2"/>
      <queryTableField id="3" name="25-34" tableColumnId="3"/>
      <queryTableField id="4" name="35-44" tableColumnId="4"/>
      <queryTableField id="5" name="45-54" tableColumnId="5"/>
      <queryTableField id="6" name="55-64" tableColumnId="6"/>
      <queryTableField id="7" name="65 e oltre" tableColumnId="7"/>
      <queryTableField id="8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B7891B9-2E3B-4937-A898-F3A1DA09244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enominazione regione" tableColumnId="1"/>
      <queryTableField id="2" name="1 giorno" tableColumnId="2"/>
      <queryTableField id="3" name="2 giorni" tableColumnId="3"/>
      <queryTableField id="4" name="3 giorni" tableColumnId="4"/>
      <queryTableField id="5" name="4 giorni" tableColumnId="5"/>
      <queryTableField id="6" name="5 giorni" tableColumnId="6"/>
      <queryTableField id="7" name="6 e più giorni" tableColumnId="7"/>
      <queryTableField id="8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4CE9C4D5-031C-4E41-8372-CDB539648FCB}" autoFormatId="16" applyNumberFormats="0" applyBorderFormats="0" applyFontFormats="0" applyPatternFormats="0" applyAlignmentFormats="0" applyWidthHeightFormats="0">
  <queryTableRefresh nextId="14">
    <queryTableFields count="13">
      <queryTableField id="1" name="data" tableColumnId="1"/>
      <queryTableField id="2" name="ricoverati_con_sintomi" tableColumnId="2"/>
      <queryTableField id="3" name="terapia_intensiva" tableColumnId="3"/>
      <queryTableField id="4" name="totale_ospedalizzati" tableColumnId="4"/>
      <queryTableField id="5" name="isolamento_domiciliare" tableColumnId="5"/>
      <queryTableField id="6" name="totale_positivi" tableColumnId="6"/>
      <queryTableField id="7" name="variazione_totale_positivi" tableColumnId="7"/>
      <queryTableField id="8" name="nuovi_positivi" tableColumnId="8"/>
      <queryTableField id="9" name="dimessi_guariti" tableColumnId="9"/>
      <queryTableField id="10" name="deceduti" tableColumnId="10"/>
      <queryTableField id="11" name="totale_casi" tableColumnId="11"/>
      <queryTableField id="12" name="tamponi" tableColumnId="12"/>
      <queryTableField id="13" name="casi_testati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1" xr16:uid="{DF198716-9C53-4723-BA10-7A8507D9F9B7}" autoFormatId="16" applyNumberFormats="0" applyBorderFormats="0" applyFontFormats="0" applyPatternFormats="0" applyAlignmentFormats="0" applyWidthHeightFormats="0">
  <queryTableRefresh nextId="14">
    <queryTableFields count="13">
      <queryTableField id="1" name="data" tableColumnId="1"/>
      <queryTableField id="2" name="ricoverati_con_sintomi" tableColumnId="2"/>
      <queryTableField id="3" name="terapia_intensiva" tableColumnId="3"/>
      <queryTableField id="4" name="totale_ospedalizzati" tableColumnId="4"/>
      <queryTableField id="5" name="isolamento_domiciliare" tableColumnId="5"/>
      <queryTableField id="6" name="totale_positivi" tableColumnId="6"/>
      <queryTableField id="7" name="variazione_totale_positivi" tableColumnId="7"/>
      <queryTableField id="8" name="nuovi_positivi" tableColumnId="8"/>
      <queryTableField id="9" name="dimessi_guariti" tableColumnId="9"/>
      <queryTableField id="10" name="deceduti" tableColumnId="10"/>
      <queryTableField id="11" name="totale_casi" tableColumnId="11"/>
      <queryTableField id="12" name="tamponi" tableColumnId="12"/>
      <queryTableField id="13" name="casi_testati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C027F-ED94-41A3-8307-2F1717F59A64}" name="Infetti_per_regione___fascia_di_età__FEMMINE" displayName="Infetti_per_regione___fascia_di_età__FEMMINE" ref="A3:H24" tableType="queryTable" totalsRowShown="0" headerRowDxfId="171">
  <autoFilter ref="A3:H24" xr:uid="{4E63DCB3-895E-4226-9685-F6DEE34BE1C1}"/>
  <tableColumns count="8">
    <tableColumn id="1" xr3:uid="{412AC811-1E49-4CC7-BDE4-29FE48C0A5E5}" uniqueName="1" name="Denominazione regione" queryTableFieldId="1" dataDxfId="107"/>
    <tableColumn id="2" xr3:uid="{9A61A0E0-DA8A-4B8C-8C87-C51D20C47E8F}" uniqueName="2" name="15-24" queryTableFieldId="2" dataDxfId="106"/>
    <tableColumn id="3" xr3:uid="{14DFAD64-7CFD-4830-ACB6-E60AB4E2E577}" uniqueName="3" name="25-34" queryTableFieldId="3" dataDxfId="105"/>
    <tableColumn id="4" xr3:uid="{E358BAD1-5820-46C6-8D52-BBD3785F75AD}" uniqueName="4" name="35-44" queryTableFieldId="4" dataDxfId="104"/>
    <tableColumn id="5" xr3:uid="{39CA5205-D5D1-4978-BA62-087BC30815D4}" uniqueName="5" name="45-54" queryTableFieldId="5" dataDxfId="103"/>
    <tableColumn id="6" xr3:uid="{0FA20056-3BE3-42C4-8406-58AC532A91E5}" uniqueName="6" name="55-64" queryTableFieldId="6" dataDxfId="102"/>
    <tableColumn id="7" xr3:uid="{FC25106B-643E-4756-8D30-7ADE6450EAE9}" uniqueName="7" name="65 e oltre" queryTableFieldId="7" dataDxfId="101"/>
    <tableColumn id="8" xr3:uid="{65F84408-5D3E-473A-8DAE-744E2AB523BD}" uniqueName="8" name="Media" queryTableFieldId="8" dataDxfId="100">
      <calculatedColumnFormula>AVERAGE(Infetti_per_regione___fascia_di_età__FEMMINE[[#This Row],[15-24]:[65 e oltre]])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2A4011-DC3D-4923-AACD-A2262B3ECAF8}" name="Emilia_Romagna13" displayName="Emilia_Romagna13" ref="AE3:AQ97" tableType="queryTable" totalsRowShown="0" headerRowDxfId="115" headerRowBorderDxfId="113" tableBorderDxfId="114" totalsRowBorderDxfId="112">
  <autoFilter ref="AE3:AQ97" xr:uid="{C67D3BA4-36F4-4E0F-9FFA-D4677208D327}"/>
  <tableColumns count="13">
    <tableColumn id="1" xr3:uid="{E368EF03-139F-4E9E-B7AB-E9F3C656AC9A}" uniqueName="1" name="data" queryTableFieldId="1" dataDxfId="38"/>
    <tableColumn id="2" xr3:uid="{BB522114-50CB-469A-9165-717197C924EF}" uniqueName="2" name="ricoverati_con_sintomi" queryTableFieldId="2" dataDxfId="37"/>
    <tableColumn id="3" xr3:uid="{01EFAD80-643C-4C0D-A38A-587CC3DE449C}" uniqueName="3" name="terapia_intensiva" queryTableFieldId="3" dataDxfId="36"/>
    <tableColumn id="4" xr3:uid="{19DD9C9A-C2BA-4C36-8CE7-B42B055C1989}" uniqueName="4" name="totale_ospedalizzati" queryTableFieldId="4" dataDxfId="35"/>
    <tableColumn id="5" xr3:uid="{4BFBF9B8-B1E8-4135-8823-816A5D910F56}" uniqueName="5" name="isolamento_domiciliare" queryTableFieldId="5" dataDxfId="34"/>
    <tableColumn id="6" xr3:uid="{442465F6-2F45-4288-926C-5C0F9B9A076F}" uniqueName="6" name="totale_positivi" queryTableFieldId="6" dataDxfId="33"/>
    <tableColumn id="7" xr3:uid="{78177555-2264-4703-9949-72A0A7DF7BE1}" uniqueName="7" name="variazione_totale_positivi" queryTableFieldId="7" dataDxfId="32"/>
    <tableColumn id="8" xr3:uid="{23FE45A2-8770-4586-80D2-9A95DF43FA0A}" uniqueName="8" name="nuovi_positivi" queryTableFieldId="8" dataDxfId="31"/>
    <tableColumn id="9" xr3:uid="{5A686FCF-1DD7-48BC-AD06-4489836CFC96}" uniqueName="9" name="dimessi_guariti" queryTableFieldId="9" dataDxfId="30"/>
    <tableColumn id="10" xr3:uid="{5B5744F4-3892-403E-A8F5-ACB92EF7FC61}" uniqueName="10" name="deceduti" queryTableFieldId="10" dataDxfId="29"/>
    <tableColumn id="11" xr3:uid="{8834E8BD-F446-4554-AF06-E6F18CE882CC}" uniqueName="11" name="totale_casi" queryTableFieldId="11" dataDxfId="28"/>
    <tableColumn id="12" xr3:uid="{24AC7607-192F-4A13-9E05-E688AEF85527}" uniqueName="12" name="tamponi" queryTableFieldId="12" dataDxfId="27"/>
    <tableColumn id="13" xr3:uid="{93E3C3DC-820C-449B-B694-20BF29C668D0}" uniqueName="13" name="casi_testati" queryTableFieldId="13" dataDxfId="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2685926-DB7F-42FD-B4D6-1369750FAF24}" name="Veneto15" displayName="Veneto15" ref="AT3:BF97" tableType="queryTable" totalsRowShown="0" headerRowDxfId="111" headerRowBorderDxfId="109" tableBorderDxfId="110" totalsRowBorderDxfId="108">
  <autoFilter ref="AT3:BF97" xr:uid="{96BC535A-8740-4B30-820D-9A46B35B8014}"/>
  <tableColumns count="13">
    <tableColumn id="1" xr3:uid="{7295064B-0DA0-489A-87B0-9F0AB05F237B}" uniqueName="1" name="data" queryTableFieldId="1" dataDxfId="51"/>
    <tableColumn id="2" xr3:uid="{DD0DADD6-4465-4492-B20D-A2096F36FDF6}" uniqueName="2" name="ricoverati_con_sintomi" queryTableFieldId="2" dataDxfId="50"/>
    <tableColumn id="3" xr3:uid="{C3756899-7B76-4A6D-BD93-256F6CBC9280}" uniqueName="3" name="terapia_intensiva" queryTableFieldId="3" dataDxfId="49"/>
    <tableColumn id="4" xr3:uid="{A69CD36B-15E0-43F2-A588-0517EE8DD587}" uniqueName="4" name="totale_ospedalizzati" queryTableFieldId="4" dataDxfId="48"/>
    <tableColumn id="5" xr3:uid="{3837C4E3-5B03-4B87-A4E8-2E8FAEEA210C}" uniqueName="5" name="isolamento_domiciliare" queryTableFieldId="5" dataDxfId="47"/>
    <tableColumn id="6" xr3:uid="{FC5783B7-4845-4D69-8E17-E1AD17A58E2A}" uniqueName="6" name="totale_positivi" queryTableFieldId="6" dataDxfId="46"/>
    <tableColumn id="7" xr3:uid="{40DAEDBB-F3C1-49DC-AAA2-3EA7F3D16D84}" uniqueName="7" name="variazione_totale_positivi" queryTableFieldId="7" dataDxfId="45"/>
    <tableColumn id="8" xr3:uid="{4F78F841-79AE-4A3C-A699-552BCDCC4BDA}" uniqueName="8" name="nuovi_positivi" queryTableFieldId="8" dataDxfId="44"/>
    <tableColumn id="9" xr3:uid="{7FA55D78-AFBC-47E7-88EA-D0AFFF7F6649}" uniqueName="9" name="dimessi_guariti" queryTableFieldId="9" dataDxfId="43"/>
    <tableColumn id="10" xr3:uid="{B5CE227F-2BE3-4AC0-AA7B-20C0D2FADF80}" uniqueName="10" name="deceduti" queryTableFieldId="10" dataDxfId="42"/>
    <tableColumn id="11" xr3:uid="{E203C778-570A-42C7-AB05-9B1DAB8BA16C}" uniqueName="11" name="totale_casi" queryTableFieldId="11" dataDxfId="41"/>
    <tableColumn id="12" xr3:uid="{6870677E-7261-4C68-9281-3F26D6E39300}" uniqueName="12" name="tamponi" queryTableFieldId="12" dataDxfId="40"/>
    <tableColumn id="13" xr3:uid="{E5E956EE-F35A-437F-A537-78A9B491B385}" uniqueName="13" name="casi_testati" queryTableFieldId="13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85B20-A613-4D1C-8552-03ACF18D1209}" name="Infetti_per_regione___fascia_di_età__MASCHI" displayName="Infetti_per_regione___fascia_di_età__MASCHI" ref="A3:H24" tableType="queryTable" totalsRowShown="0" headerRowDxfId="170" dataDxfId="169">
  <autoFilter ref="A3:H24" xr:uid="{2F28FEEB-C8E4-4E21-B6BC-647096E8901C}"/>
  <tableColumns count="8">
    <tableColumn id="1" xr3:uid="{056C2AF9-A04C-418B-B3EE-BDC9512F41E7}" uniqueName="1" name="Denominazione regione" queryTableFieldId="1" dataDxfId="67"/>
    <tableColumn id="2" xr3:uid="{221EB2CD-AFC0-45E9-8DE1-CFE32AF9D84E}" uniqueName="2" name="15-24" queryTableFieldId="2" dataDxfId="66"/>
    <tableColumn id="3" xr3:uid="{302D1577-A3E1-47A5-AA53-4410D23321AF}" uniqueName="3" name="25-34" queryTableFieldId="3" dataDxfId="65"/>
    <tableColumn id="4" xr3:uid="{8760AD70-4AAD-425B-A60D-8F4E13654900}" uniqueName="4" name="35-44" queryTableFieldId="4" dataDxfId="64"/>
    <tableColumn id="5" xr3:uid="{098CC059-2447-4CC9-B57C-AF89E4034C9F}" uniqueName="5" name="45-54" queryTableFieldId="5" dataDxfId="63"/>
    <tableColumn id="6" xr3:uid="{7D71E730-159D-4861-9643-8484DF6EC492}" uniqueName="6" name="55-64" queryTableFieldId="6" dataDxfId="62"/>
    <tableColumn id="7" xr3:uid="{6CB89189-3A93-4EDA-8CDB-DD6E743ECFCB}" uniqueName="7" name="65 e oltre" queryTableFieldId="7" dataDxfId="61"/>
    <tableColumn id="9" xr3:uid="{67758420-7DC9-437B-B968-240574D391B4}" uniqueName="9" name="Media" queryTableFieldId="8" dataDxfId="60">
      <calculatedColumnFormula>AVERAGE(Infetti_per_regione___fascia_di_età__MASCHI[[#This Row],[15-24]:[65 e oltre]])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A0F2E1-DEC5-4076-A380-6E713BF53136}" name="Infetti_per_regione___fascia_di_età__FEMMINE3" displayName="Infetti_per_regione___fascia_di_età__FEMMINE3" ref="A3:H24" tableType="queryTable" totalsRowShown="0" headerRowDxfId="168">
  <autoFilter ref="A3:H24" xr:uid="{1D573413-89CE-4791-AF54-9B7405F13E21}"/>
  <tableColumns count="8">
    <tableColumn id="1" xr3:uid="{CDF126CC-CFF9-45B2-91E6-91AB1B3A505C}" uniqueName="1" name="Denominazione regione" queryTableFieldId="1" dataDxfId="99"/>
    <tableColumn id="2" xr3:uid="{E2997C9A-30F8-4177-BF68-889A7298E4BE}" uniqueName="2" name="15-24" queryTableFieldId="2" dataDxfId="98"/>
    <tableColumn id="3" xr3:uid="{831D3003-A6B5-4E12-8EFA-BE7A7F3B158C}" uniqueName="3" name="25-34" queryTableFieldId="3" dataDxfId="97"/>
    <tableColumn id="4" xr3:uid="{7EDB4A6B-55BC-4C94-BB23-1A1734D519BB}" uniqueName="4" name="35-44" queryTableFieldId="4" dataDxfId="96"/>
    <tableColumn id="5" xr3:uid="{12107458-1656-49A9-B7D9-9E76A776A32C}" uniqueName="5" name="45-54" queryTableFieldId="5" dataDxfId="95"/>
    <tableColumn id="6" xr3:uid="{1CEA2746-86C1-45D0-9DDD-CF2A75167B85}" uniqueName="6" name="55-64" queryTableFieldId="6" dataDxfId="94"/>
    <tableColumn id="7" xr3:uid="{7405CA9C-8B95-4EBF-B9A8-54FE3EFAD548}" uniqueName="7" name="65 e oltre" queryTableFieldId="7" dataDxfId="93"/>
    <tableColumn id="8" xr3:uid="{DC4DBA9C-ED99-4848-85AD-744B5C4E99EE}" uniqueName="8" name="Media" queryTableFieldId="8" dataDxfId="92">
      <calculatedColumnFormula>AVERAGE(Infetti_per_regione___fascia_di_età__FEMMINE3[[#This Row],[15-24]:[65 e oltre]])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F99DFF-70A1-434B-A637-1A348745A4BA}" name="Infetti_per_regione___fascia_di_età__MASCHI4" displayName="Infetti_per_regione___fascia_di_età__MASCHI4" ref="J3:Q24" tableType="queryTable" totalsRowShown="0" headerRowDxfId="167" dataDxfId="166">
  <autoFilter ref="J3:Q24" xr:uid="{7E244A3C-C5EB-420C-AD42-F4C16D463B66}"/>
  <tableColumns count="8">
    <tableColumn id="1" xr3:uid="{BDCA1A01-D1BB-4EC5-9570-C09887D93645}" uniqueName="1" name="Denominazione regione" queryTableFieldId="1" dataDxfId="75"/>
    <tableColumn id="2" xr3:uid="{6C4CF2BC-305B-443C-9F8D-5FF80F4C1DDA}" uniqueName="2" name="15-24" queryTableFieldId="2" dataDxfId="74"/>
    <tableColumn id="3" xr3:uid="{0156C6AB-5B8F-410B-8133-4D09B7CFEF8D}" uniqueName="3" name="25-34" queryTableFieldId="3" dataDxfId="73"/>
    <tableColumn id="4" xr3:uid="{9DA0304C-F764-4710-A28C-0B17E2E09E5D}" uniqueName="4" name="35-44" queryTableFieldId="4" dataDxfId="72"/>
    <tableColumn id="5" xr3:uid="{ECBC770F-7270-4DB0-A271-AF4173E13A89}" uniqueName="5" name="45-54" queryTableFieldId="5" dataDxfId="71"/>
    <tableColumn id="6" xr3:uid="{F3516444-EE9F-4172-A02E-7AB4652560CF}" uniqueName="6" name="55-64" queryTableFieldId="6" dataDxfId="70"/>
    <tableColumn id="7" xr3:uid="{950449C8-219A-48DD-99A6-4DB0B7432AE7}" uniqueName="7" name="65 e oltre" queryTableFieldId="7" dataDxfId="69"/>
    <tableColumn id="9" xr3:uid="{D634B298-015F-4B97-B2E1-EF5FAF727258}" uniqueName="9" name="Media" queryTableFieldId="8" dataDxfId="68">
      <calculatedColumnFormula>AVERAGE(Infetti_per_regione___fascia_di_età__MASCHI4[[#This Row],[15-24]:[65 e oltre]])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930EAC-8CB2-41F4-A2AA-D3734EB7F8E5}" name="Infetti_per_regione___fascia_di_età__FEMMINE36" displayName="Infetti_per_regione___fascia_di_età__FEMMINE36" ref="A3:H24" tableType="queryTable" totalsRowShown="0" headerRowDxfId="127">
  <autoFilter ref="A3:H24" xr:uid="{1D573413-89CE-4791-AF54-9B7405F13E21}"/>
  <tableColumns count="8">
    <tableColumn id="1" xr3:uid="{11984626-1A7B-414F-8384-C2342A4B5A2A}" uniqueName="1" name="Denominazione regione" queryTableFieldId="1" dataDxfId="91"/>
    <tableColumn id="2" xr3:uid="{DCC44AC4-2BC6-4C4D-8C94-F2ABF57C3354}" uniqueName="2" name="15-24" queryTableFieldId="2" dataDxfId="90"/>
    <tableColumn id="3" xr3:uid="{538FB50E-B873-47C6-ADDC-2ADBC4EB2EB6}" uniqueName="3" name="25-34" queryTableFieldId="3" dataDxfId="89"/>
    <tableColumn id="4" xr3:uid="{90C44937-7220-4DED-B9A7-59D2F5B506BF}" uniqueName="4" name="35-44" queryTableFieldId="4" dataDxfId="88"/>
    <tableColumn id="5" xr3:uid="{8B45E4FA-E35F-43C8-A8B8-92BEBF5256D2}" uniqueName="5" name="45-54" queryTableFieldId="5" dataDxfId="87"/>
    <tableColumn id="6" xr3:uid="{D43E00B4-8D0E-4C4F-A8D9-3E7C69532164}" uniqueName="6" name="55-64" queryTableFieldId="6" dataDxfId="86"/>
    <tableColumn id="7" xr3:uid="{0533F9DA-8A8A-4FB9-B86E-2C8BA100E43D}" uniqueName="7" name="65 e oltre" queryTableFieldId="7" dataDxfId="85"/>
    <tableColumn id="8" xr3:uid="{3D2C88A7-9655-44B1-B97B-B40FC865AF71}" uniqueName="8" name="Media" queryTableFieldId="8" dataDxfId="84">
      <calculatedColumnFormula>AVERAGE(Infetti_per_regione___fascia_di_età__FEMMINE36[[#This Row],[15-24]:[65 e oltre]])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F0DC4C-C3F2-4349-8A9A-EE23859DAA65}" name="Infetti_per_regione___fascia_di_età__MASCHI47" displayName="Infetti_per_regione___fascia_di_età__MASCHI47" ref="J3:Q24" tableType="queryTable" totalsRowShown="0" headerRowDxfId="126" dataDxfId="125">
  <autoFilter ref="J3:Q24" xr:uid="{7E244A3C-C5EB-420C-AD42-F4C16D463B66}"/>
  <tableColumns count="8">
    <tableColumn id="1" xr3:uid="{12ACE70B-03D8-4CB4-9DCA-02E8A6E08302}" uniqueName="1" name="Denominazione regione" queryTableFieldId="1" dataDxfId="59"/>
    <tableColumn id="2" xr3:uid="{5AEE877A-62AB-4A1D-9975-A105CBCF4B45}" uniqueName="2" name="15-24" queryTableFieldId="2" dataDxfId="58"/>
    <tableColumn id="3" xr3:uid="{D9CB3E96-3A8C-4FAE-9D06-8BD3BD41FACA}" uniqueName="3" name="25-34" queryTableFieldId="3" dataDxfId="57"/>
    <tableColumn id="4" xr3:uid="{44E6DCBD-4C25-4496-ADCC-466A621D2A3E}" uniqueName="4" name="35-44" queryTableFieldId="4" dataDxfId="56"/>
    <tableColumn id="5" xr3:uid="{AA058142-3D29-4671-9806-FA1AD6B50EDE}" uniqueName="5" name="45-54" queryTableFieldId="5" dataDxfId="55"/>
    <tableColumn id="6" xr3:uid="{231BC894-2750-46C5-A7AF-74CD800B97F6}" uniqueName="6" name="55-64" queryTableFieldId="6" dataDxfId="54"/>
    <tableColumn id="7" xr3:uid="{2A590508-C0A4-43E1-A95C-E12B95DCC3F9}" uniqueName="7" name="65 e oltre" queryTableFieldId="7" dataDxfId="53"/>
    <tableColumn id="9" xr3:uid="{69328888-6798-4A85-AE54-3CAFBBECBE48}" uniqueName="9" name="Media" queryTableFieldId="8" dataDxfId="52">
      <calculatedColumnFormula>AVERAGE(Infetti_per_regione___fascia_di_età__MASCHI47[[#This Row],[15-24]:[65 e oltre]])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EAC000-F5D9-4B6E-9FFC-3A6ED1D6EA84}" name="Giorni_di_degenza_per_regione_2" displayName="Giorni_di_degenza_per_regione_2" ref="A3:H24" tableType="queryTable" totalsRowShown="0" headerRowDxfId="124">
  <autoFilter ref="A3:H24" xr:uid="{CF2CF75B-7C71-42E6-882D-3F733A4D001F}"/>
  <tableColumns count="8">
    <tableColumn id="1" xr3:uid="{35476809-34D1-403B-9F5E-A9C80C059EC6}" uniqueName="1" name="Denominazione regione" queryTableFieldId="1" dataDxfId="83"/>
    <tableColumn id="2" xr3:uid="{AA7392AB-4841-48A0-A20E-2F89F8E48CFE}" uniqueName="2" name="1 giorno" queryTableFieldId="2" dataDxfId="82"/>
    <tableColumn id="3" xr3:uid="{2013075C-315B-46AC-9140-0A524B6BCBF7}" uniqueName="3" name="2 giorni" queryTableFieldId="3" dataDxfId="81"/>
    <tableColumn id="4" xr3:uid="{18A62718-1617-4FAC-A66B-F56AF8A534F8}" uniqueName="4" name="3 giorni" queryTableFieldId="4" dataDxfId="80"/>
    <tableColumn id="5" xr3:uid="{2D998656-A62B-45CA-9877-5937D17A5C49}" uniqueName="5" name="4 giorni" queryTableFieldId="5" dataDxfId="79"/>
    <tableColumn id="6" xr3:uid="{CB680B68-AB1B-4A8B-9360-0162BC9368F5}" uniqueName="6" name="5 giorni" queryTableFieldId="6" dataDxfId="78"/>
    <tableColumn id="7" xr3:uid="{D0B04E20-6A90-4E74-8F5C-9592CD12744C}" uniqueName="7" name="6 e più giorni" queryTableFieldId="7" dataDxfId="77"/>
    <tableColumn id="9" xr3:uid="{41D54A28-8844-437D-8769-8B0ABF38B0E6}" uniqueName="9" name="Media" queryTableFieldId="8" dataDxfId="76">
      <calculatedColumnFormula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33C611-821D-42F0-AE0E-EE00C2EDA99A}" name="Piemonte" displayName="Piemonte" ref="A3:M97" tableType="queryTable" totalsRowShown="0" headerRowDxfId="120" headerRowBorderDxfId="122" tableBorderDxfId="123" totalsRowBorderDxfId="121">
  <autoFilter ref="A3:M97" xr:uid="{0FDC3313-76F2-4727-A9C7-9E9DCE8D5B04}"/>
  <tableColumns count="13">
    <tableColumn id="1" xr3:uid="{85A59429-A27F-46B2-A3A1-402E65BBED26}" uniqueName="1" name="data" queryTableFieldId="1" dataDxfId="12"/>
    <tableColumn id="2" xr3:uid="{E0B24E86-49D7-48F5-9FBE-E3B468DAC0D1}" uniqueName="2" name="ricoverati_con_sintomi" queryTableFieldId="2" dataDxfId="11"/>
    <tableColumn id="3" xr3:uid="{D3392BE2-0A2B-4FC0-91F1-E55EA76D452A}" uniqueName="3" name="terapia_intensiva" queryTableFieldId="3" dataDxfId="10"/>
    <tableColumn id="4" xr3:uid="{560BC6AE-9C03-4DA4-A7B4-7FD69EA89217}" uniqueName="4" name="totale_ospedalizzati" queryTableFieldId="4" dataDxfId="9"/>
    <tableColumn id="5" xr3:uid="{239CE5D4-2CEE-48A0-B7D1-843AA42AE013}" uniqueName="5" name="isolamento_domiciliare" queryTableFieldId="5" dataDxfId="8"/>
    <tableColumn id="6" xr3:uid="{933EA2B5-4771-4DCC-AFCB-C0ABF1FE6DE4}" uniqueName="6" name="totale_positivi" queryTableFieldId="6" dataDxfId="7"/>
    <tableColumn id="7" xr3:uid="{DE0A97B6-1F64-40C6-BFD3-79ADEE237640}" uniqueName="7" name="variazione_totale_positivi" queryTableFieldId="7" dataDxfId="6"/>
    <tableColumn id="8" xr3:uid="{1AD44035-61DC-4C8A-B0F1-73946EB95A15}" uniqueName="8" name="nuovi_positivi" queryTableFieldId="8" dataDxfId="5"/>
    <tableColumn id="9" xr3:uid="{4C233A0E-6F76-4075-AD5C-6A09C4342AAE}" uniqueName="9" name="dimessi_guariti" queryTableFieldId="9" dataDxfId="4"/>
    <tableColumn id="10" xr3:uid="{93342F81-CB06-4F87-A689-F4497EF35DC1}" uniqueName="10" name="deceduti" queryTableFieldId="10" dataDxfId="3"/>
    <tableColumn id="11" xr3:uid="{E3589F5E-6AA7-43C2-9890-9D13A8588FDE}" uniqueName="11" name="totale_casi" queryTableFieldId="11" dataDxfId="2"/>
    <tableColumn id="12" xr3:uid="{B3255252-0A8E-4399-84FB-8E3623E82465}" uniqueName="12" name="tamponi" queryTableFieldId="12" dataDxfId="1"/>
    <tableColumn id="13" xr3:uid="{A2491CAD-FBF5-428C-9E26-28AA297D1F1F}" uniqueName="13" name="casi_testati" queryTableFieldId="13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098F7C-1FC7-46CB-8833-051B4DB151D8}" name="Lombardia11" displayName="Lombardia11" ref="P3:AB97" tableType="queryTable" totalsRowShown="0" headerRowDxfId="119" headerRowBorderDxfId="117" tableBorderDxfId="118" totalsRowBorderDxfId="116">
  <autoFilter ref="P3:AB97" xr:uid="{FBAE070D-B872-4C4B-BC98-EBF2E5B2C156}"/>
  <tableColumns count="13">
    <tableColumn id="1" xr3:uid="{1E69138F-8D1D-4DE2-97EF-18B7550AFDB6}" uniqueName="1" name="data" queryTableFieldId="1" dataDxfId="25"/>
    <tableColumn id="2" xr3:uid="{06ACD44D-9EBE-4439-97F0-D55CA26E53B3}" uniqueName="2" name="ricoverati_con_sintomi" queryTableFieldId="2" dataDxfId="24"/>
    <tableColumn id="3" xr3:uid="{683EB9F9-1F9C-4539-9A18-409C48506954}" uniqueName="3" name="terapia_intensiva" queryTableFieldId="3" dataDxfId="23"/>
    <tableColumn id="4" xr3:uid="{C606A15D-3A96-48FC-9745-983C4DEDAAFC}" uniqueName="4" name="totale_ospedalizzati" queryTableFieldId="4" dataDxfId="22"/>
    <tableColumn id="5" xr3:uid="{6871F403-BE31-4EDA-B346-F4018E12D2A0}" uniqueName="5" name="isolamento_domiciliare" queryTableFieldId="5" dataDxfId="21"/>
    <tableColumn id="6" xr3:uid="{C1F9BABE-5B9D-455F-B9E4-87347ED43605}" uniqueName="6" name="totale_positivi" queryTableFieldId="6" dataDxfId="20"/>
    <tableColumn id="7" xr3:uid="{382458D5-B07E-4D13-B01D-B709FDDF0D9C}" uniqueName="7" name="variazione_totale_positivi" queryTableFieldId="7" dataDxfId="19"/>
    <tableColumn id="8" xr3:uid="{CDE287CA-489E-4270-AD59-927EC8DCD390}" uniqueName="8" name="nuovi_positivi" queryTableFieldId="8" dataDxfId="18"/>
    <tableColumn id="9" xr3:uid="{73655252-2EBC-4DF3-8E9A-8E9C0F3BB718}" uniqueName="9" name="dimessi_guariti" queryTableFieldId="9" dataDxfId="17"/>
    <tableColumn id="10" xr3:uid="{10E508F8-17AB-467D-9BF3-A081F0238FAE}" uniqueName="10" name="deceduti" queryTableFieldId="10" dataDxfId="16"/>
    <tableColumn id="11" xr3:uid="{CBF963D6-4449-47E0-B455-CA555777E777}" uniqueName="11" name="totale_casi" queryTableFieldId="11" dataDxfId="15"/>
    <tableColumn id="12" xr3:uid="{41698383-1913-4C53-94AD-D77501A47893}" uniqueName="12" name="tamponi" queryTableFieldId="12" dataDxfId="14"/>
    <tableColumn id="13" xr3:uid="{2EE368EB-F954-4009-9888-F844AA77016D}" uniqueName="13" name="casi_testati" queryTableFieldId="13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0BBA-251E-48DC-95C8-30D1796EBBB6}">
  <sheetPr codeName="Foglio1"/>
  <dimension ref="A1:H27"/>
  <sheetViews>
    <sheetView workbookViewId="0">
      <selection activeCell="B6" sqref="B6"/>
    </sheetView>
  </sheetViews>
  <sheetFormatPr defaultRowHeight="14.4" x14ac:dyDescent="0.3"/>
  <cols>
    <col min="1" max="1" width="24.5546875" bestFit="1" customWidth="1"/>
    <col min="2" max="6" width="10.109375" bestFit="1" customWidth="1"/>
    <col min="7" max="7" width="13.21875" bestFit="1" customWidth="1"/>
    <col min="8" max="8" width="10.77734375" bestFit="1" customWidth="1"/>
  </cols>
  <sheetData>
    <row r="1" spans="1:8" x14ac:dyDescent="0.3">
      <c r="A1" s="28" t="s">
        <v>28</v>
      </c>
      <c r="B1" s="28"/>
      <c r="C1" s="28"/>
      <c r="D1" s="28"/>
      <c r="E1" s="28"/>
      <c r="F1" s="28"/>
      <c r="G1" s="28"/>
      <c r="H1" s="28"/>
    </row>
    <row r="2" spans="1:8" x14ac:dyDescent="0.3">
      <c r="A2" s="1" t="s">
        <v>31</v>
      </c>
      <c r="B2" s="28" t="s">
        <v>30</v>
      </c>
      <c r="C2" s="28"/>
      <c r="D2" s="28"/>
      <c r="E2" s="28"/>
      <c r="F2" s="28"/>
      <c r="G2" s="28"/>
      <c r="H2" s="28"/>
    </row>
    <row r="3" spans="1:8" x14ac:dyDescent="0.3">
      <c r="A3" s="1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29</v>
      </c>
    </row>
    <row r="4" spans="1:8" x14ac:dyDescent="0.3">
      <c r="A4" s="2" t="s">
        <v>7</v>
      </c>
      <c r="B4" s="18">
        <v>15</v>
      </c>
      <c r="C4" s="18">
        <v>12</v>
      </c>
      <c r="D4" s="18">
        <v>45</v>
      </c>
      <c r="E4" s="18">
        <v>36</v>
      </c>
      <c r="F4" s="18">
        <v>29</v>
      </c>
      <c r="G4" s="18">
        <v>89</v>
      </c>
      <c r="H4" s="11">
        <f>AVERAGE(Infetti_per_regione___fascia_di_età__FEMMINE[[#This Row],[15-24]:[65 e oltre]])</f>
        <v>37.666666666666664</v>
      </c>
    </row>
    <row r="5" spans="1:8" x14ac:dyDescent="0.3">
      <c r="A5" s="2" t="s">
        <v>8</v>
      </c>
      <c r="B5" s="18">
        <v>8</v>
      </c>
      <c r="C5" s="18">
        <v>31</v>
      </c>
      <c r="D5" s="18">
        <v>27</v>
      </c>
      <c r="E5" s="18">
        <v>56</v>
      </c>
      <c r="F5" s="18">
        <v>39</v>
      </c>
      <c r="G5" s="18">
        <v>91</v>
      </c>
      <c r="H5" s="11">
        <f>AVERAGE(Infetti_per_regione___fascia_di_età__FEMMINE[[#This Row],[15-24]:[65 e oltre]])</f>
        <v>42</v>
      </c>
    </row>
    <row r="6" spans="1:8" x14ac:dyDescent="0.3">
      <c r="A6" s="2" t="s">
        <v>9</v>
      </c>
      <c r="B6" s="18">
        <v>8</v>
      </c>
      <c r="C6" s="18">
        <v>31</v>
      </c>
      <c r="D6" s="18">
        <v>27</v>
      </c>
      <c r="E6" s="18">
        <v>56</v>
      </c>
      <c r="F6" s="18">
        <v>39</v>
      </c>
      <c r="G6" s="18">
        <v>91</v>
      </c>
      <c r="H6" s="11">
        <f>AVERAGE(Infetti_per_regione___fascia_di_età__FEMMINE[[#This Row],[15-24]:[65 e oltre]])</f>
        <v>42</v>
      </c>
    </row>
    <row r="7" spans="1:8" x14ac:dyDescent="0.3">
      <c r="A7" s="2" t="s">
        <v>10</v>
      </c>
      <c r="B7" s="18">
        <v>15</v>
      </c>
      <c r="C7" s="18">
        <v>12</v>
      </c>
      <c r="D7" s="18">
        <v>45</v>
      </c>
      <c r="E7" s="18">
        <v>36</v>
      </c>
      <c r="F7" s="18">
        <v>29</v>
      </c>
      <c r="G7" s="18">
        <v>89</v>
      </c>
      <c r="H7" s="11">
        <f>AVERAGE(Infetti_per_regione___fascia_di_età__FEMMINE[[#This Row],[15-24]:[65 e oltre]])</f>
        <v>37.666666666666664</v>
      </c>
    </row>
    <row r="8" spans="1:8" x14ac:dyDescent="0.3">
      <c r="A8" s="2" t="s">
        <v>11</v>
      </c>
      <c r="B8" s="18">
        <v>8</v>
      </c>
      <c r="C8" s="18">
        <v>31</v>
      </c>
      <c r="D8" s="18">
        <v>27</v>
      </c>
      <c r="E8" s="18">
        <v>56</v>
      </c>
      <c r="F8" s="18">
        <v>39</v>
      </c>
      <c r="G8" s="18">
        <v>91</v>
      </c>
      <c r="H8" s="11">
        <f>AVERAGE(Infetti_per_regione___fascia_di_età__FEMMINE[[#This Row],[15-24]:[65 e oltre]])</f>
        <v>42</v>
      </c>
    </row>
    <row r="9" spans="1:8" x14ac:dyDescent="0.3">
      <c r="A9" s="2" t="s">
        <v>12</v>
      </c>
      <c r="B9" s="18">
        <v>15</v>
      </c>
      <c r="C9" s="18">
        <v>12</v>
      </c>
      <c r="D9" s="18">
        <v>45</v>
      </c>
      <c r="E9" s="18">
        <v>36</v>
      </c>
      <c r="F9" s="18">
        <v>29</v>
      </c>
      <c r="G9" s="18">
        <v>89</v>
      </c>
      <c r="H9" s="11">
        <f>AVERAGE(Infetti_per_regione___fascia_di_età__FEMMINE[[#This Row],[15-24]:[65 e oltre]])</f>
        <v>37.666666666666664</v>
      </c>
    </row>
    <row r="10" spans="1:8" x14ac:dyDescent="0.3">
      <c r="A10" s="2" t="s">
        <v>13</v>
      </c>
      <c r="B10" s="18">
        <v>8</v>
      </c>
      <c r="C10" s="18">
        <v>31</v>
      </c>
      <c r="D10" s="18">
        <v>27</v>
      </c>
      <c r="E10" s="18">
        <v>56</v>
      </c>
      <c r="F10" s="18">
        <v>39</v>
      </c>
      <c r="G10" s="18">
        <v>91</v>
      </c>
      <c r="H10" s="11">
        <f>AVERAGE(Infetti_per_regione___fascia_di_età__FEMMINE[[#This Row],[15-24]:[65 e oltre]])</f>
        <v>42</v>
      </c>
    </row>
    <row r="11" spans="1:8" x14ac:dyDescent="0.3">
      <c r="A11" s="2" t="s">
        <v>14</v>
      </c>
      <c r="B11" s="18">
        <v>15</v>
      </c>
      <c r="C11" s="18">
        <v>12</v>
      </c>
      <c r="D11" s="18">
        <v>45</v>
      </c>
      <c r="E11" s="18">
        <v>36</v>
      </c>
      <c r="F11" s="18">
        <v>29</v>
      </c>
      <c r="G11" s="18">
        <v>89</v>
      </c>
      <c r="H11" s="11">
        <f>AVERAGE(Infetti_per_regione___fascia_di_età__FEMMINE[[#This Row],[15-24]:[65 e oltre]])</f>
        <v>37.666666666666664</v>
      </c>
    </row>
    <row r="12" spans="1:8" x14ac:dyDescent="0.3">
      <c r="A12" s="2" t="s">
        <v>15</v>
      </c>
      <c r="B12" s="18">
        <v>8</v>
      </c>
      <c r="C12" s="18">
        <v>31</v>
      </c>
      <c r="D12" s="18">
        <v>27</v>
      </c>
      <c r="E12" s="18">
        <v>56</v>
      </c>
      <c r="F12" s="18">
        <v>39</v>
      </c>
      <c r="G12" s="18">
        <v>91</v>
      </c>
      <c r="H12" s="11">
        <f>AVERAGE(Infetti_per_regione___fascia_di_età__FEMMINE[[#This Row],[15-24]:[65 e oltre]])</f>
        <v>42</v>
      </c>
    </row>
    <row r="13" spans="1:8" x14ac:dyDescent="0.3">
      <c r="A13" s="2" t="s">
        <v>16</v>
      </c>
      <c r="B13" s="18">
        <v>15</v>
      </c>
      <c r="C13" s="18">
        <v>12</v>
      </c>
      <c r="D13" s="18">
        <v>45</v>
      </c>
      <c r="E13" s="18">
        <v>36</v>
      </c>
      <c r="F13" s="18">
        <v>29</v>
      </c>
      <c r="G13" s="18">
        <v>89</v>
      </c>
      <c r="H13" s="11">
        <f>AVERAGE(Infetti_per_regione___fascia_di_età__FEMMINE[[#This Row],[15-24]:[65 e oltre]])</f>
        <v>37.666666666666664</v>
      </c>
    </row>
    <row r="14" spans="1:8" x14ac:dyDescent="0.3">
      <c r="A14" s="2" t="s">
        <v>17</v>
      </c>
      <c r="B14" s="18">
        <v>8</v>
      </c>
      <c r="C14" s="18">
        <v>31</v>
      </c>
      <c r="D14" s="18">
        <v>27</v>
      </c>
      <c r="E14" s="18">
        <v>56</v>
      </c>
      <c r="F14" s="18">
        <v>39</v>
      </c>
      <c r="G14" s="18">
        <v>91</v>
      </c>
      <c r="H14" s="11">
        <f>AVERAGE(Infetti_per_regione___fascia_di_età__FEMMINE[[#This Row],[15-24]:[65 e oltre]])</f>
        <v>42</v>
      </c>
    </row>
    <row r="15" spans="1:8" x14ac:dyDescent="0.3">
      <c r="A15" s="2" t="s">
        <v>18</v>
      </c>
      <c r="B15" s="18">
        <v>15</v>
      </c>
      <c r="C15" s="18">
        <v>12</v>
      </c>
      <c r="D15" s="18">
        <v>45</v>
      </c>
      <c r="E15" s="18">
        <v>36</v>
      </c>
      <c r="F15" s="18">
        <v>29</v>
      </c>
      <c r="G15" s="18">
        <v>89</v>
      </c>
      <c r="H15" s="11">
        <f>AVERAGE(Infetti_per_regione___fascia_di_età__FEMMINE[[#This Row],[15-24]:[65 e oltre]])</f>
        <v>37.666666666666664</v>
      </c>
    </row>
    <row r="16" spans="1:8" x14ac:dyDescent="0.3">
      <c r="A16" s="2" t="s">
        <v>19</v>
      </c>
      <c r="B16" s="18">
        <v>8</v>
      </c>
      <c r="C16" s="18">
        <v>31</v>
      </c>
      <c r="D16" s="18">
        <v>27</v>
      </c>
      <c r="E16" s="18">
        <v>56</v>
      </c>
      <c r="F16" s="18">
        <v>39</v>
      </c>
      <c r="G16" s="18">
        <v>91</v>
      </c>
      <c r="H16" s="11">
        <f>AVERAGE(Infetti_per_regione___fascia_di_età__FEMMINE[[#This Row],[15-24]:[65 e oltre]])</f>
        <v>42</v>
      </c>
    </row>
    <row r="17" spans="1:8" x14ac:dyDescent="0.3">
      <c r="A17" s="2" t="s">
        <v>20</v>
      </c>
      <c r="B17" s="18">
        <v>15</v>
      </c>
      <c r="C17" s="18">
        <v>12</v>
      </c>
      <c r="D17" s="18">
        <v>45</v>
      </c>
      <c r="E17" s="18">
        <v>36</v>
      </c>
      <c r="F17" s="18">
        <v>29</v>
      </c>
      <c r="G17" s="18">
        <v>89</v>
      </c>
      <c r="H17" s="11">
        <f>AVERAGE(Infetti_per_regione___fascia_di_età__FEMMINE[[#This Row],[15-24]:[65 e oltre]])</f>
        <v>37.666666666666664</v>
      </c>
    </row>
    <row r="18" spans="1:8" x14ac:dyDescent="0.3">
      <c r="A18" s="2" t="s">
        <v>21</v>
      </c>
      <c r="B18" s="18">
        <v>8</v>
      </c>
      <c r="C18" s="18">
        <v>31</v>
      </c>
      <c r="D18" s="18">
        <v>27</v>
      </c>
      <c r="E18" s="18">
        <v>56</v>
      </c>
      <c r="F18" s="18">
        <v>39</v>
      </c>
      <c r="G18" s="18">
        <v>91</v>
      </c>
      <c r="H18" s="11">
        <f>AVERAGE(Infetti_per_regione___fascia_di_età__FEMMINE[[#This Row],[15-24]:[65 e oltre]])</f>
        <v>42</v>
      </c>
    </row>
    <row r="19" spans="1:8" x14ac:dyDescent="0.3">
      <c r="A19" s="2" t="s">
        <v>22</v>
      </c>
      <c r="B19" s="18">
        <v>8</v>
      </c>
      <c r="C19" s="18">
        <v>31</v>
      </c>
      <c r="D19" s="18">
        <v>27</v>
      </c>
      <c r="E19" s="18">
        <v>56</v>
      </c>
      <c r="F19" s="18">
        <v>39</v>
      </c>
      <c r="G19" s="18">
        <v>91</v>
      </c>
      <c r="H19" s="11">
        <f>AVERAGE(Infetti_per_regione___fascia_di_età__FEMMINE[[#This Row],[15-24]:[65 e oltre]])</f>
        <v>42</v>
      </c>
    </row>
    <row r="20" spans="1:8" x14ac:dyDescent="0.3">
      <c r="A20" s="2" t="s">
        <v>23</v>
      </c>
      <c r="B20" s="18">
        <v>15</v>
      </c>
      <c r="C20" s="18">
        <v>12</v>
      </c>
      <c r="D20" s="18">
        <v>45</v>
      </c>
      <c r="E20" s="18">
        <v>36</v>
      </c>
      <c r="F20" s="18">
        <v>29</v>
      </c>
      <c r="G20" s="18">
        <v>89</v>
      </c>
      <c r="H20" s="11">
        <f>AVERAGE(Infetti_per_regione___fascia_di_età__FEMMINE[[#This Row],[15-24]:[65 e oltre]])</f>
        <v>37.666666666666664</v>
      </c>
    </row>
    <row r="21" spans="1:8" x14ac:dyDescent="0.3">
      <c r="A21" s="2" t="s">
        <v>24</v>
      </c>
      <c r="B21" s="18">
        <v>15</v>
      </c>
      <c r="C21" s="18">
        <v>12</v>
      </c>
      <c r="D21" s="18">
        <v>45</v>
      </c>
      <c r="E21" s="18">
        <v>36</v>
      </c>
      <c r="F21" s="18">
        <v>29</v>
      </c>
      <c r="G21" s="18">
        <v>89</v>
      </c>
      <c r="H21" s="11">
        <f>AVERAGE(Infetti_per_regione___fascia_di_età__FEMMINE[[#This Row],[15-24]:[65 e oltre]])</f>
        <v>37.666666666666664</v>
      </c>
    </row>
    <row r="22" spans="1:8" x14ac:dyDescent="0.3">
      <c r="A22" s="2" t="s">
        <v>25</v>
      </c>
      <c r="B22" s="18">
        <v>8</v>
      </c>
      <c r="C22" s="18">
        <v>31</v>
      </c>
      <c r="D22" s="18">
        <v>27</v>
      </c>
      <c r="E22" s="18">
        <v>56</v>
      </c>
      <c r="F22" s="18">
        <v>39</v>
      </c>
      <c r="G22" s="18">
        <v>91</v>
      </c>
      <c r="H22" s="11">
        <f>AVERAGE(Infetti_per_regione___fascia_di_età__FEMMINE[[#This Row],[15-24]:[65 e oltre]])</f>
        <v>42</v>
      </c>
    </row>
    <row r="23" spans="1:8" x14ac:dyDescent="0.3">
      <c r="A23" s="2" t="s">
        <v>26</v>
      </c>
      <c r="B23" s="18">
        <v>15</v>
      </c>
      <c r="C23" s="18">
        <v>12</v>
      </c>
      <c r="D23" s="18">
        <v>45</v>
      </c>
      <c r="E23" s="18">
        <v>36</v>
      </c>
      <c r="F23" s="18">
        <v>29</v>
      </c>
      <c r="G23" s="18">
        <v>89</v>
      </c>
      <c r="H23" s="11">
        <f>AVERAGE(Infetti_per_regione___fascia_di_età__FEMMINE[[#This Row],[15-24]:[65 e oltre]])</f>
        <v>37.666666666666664</v>
      </c>
    </row>
    <row r="24" spans="1:8" x14ac:dyDescent="0.3">
      <c r="A24" s="2" t="s">
        <v>27</v>
      </c>
      <c r="B24" s="18">
        <v>8</v>
      </c>
      <c r="C24" s="18">
        <v>31</v>
      </c>
      <c r="D24" s="18">
        <v>27</v>
      </c>
      <c r="E24" s="18">
        <v>56</v>
      </c>
      <c r="F24" s="18">
        <v>39</v>
      </c>
      <c r="G24" s="18">
        <v>91</v>
      </c>
      <c r="H24" s="11">
        <f>AVERAGE(Infetti_per_regione___fascia_di_età__FEMMINE[[#This Row],[15-24]:[65 e oltre]])</f>
        <v>42</v>
      </c>
    </row>
    <row r="25" spans="1:8" x14ac:dyDescent="0.3">
      <c r="A25" s="4" t="s">
        <v>32</v>
      </c>
      <c r="B25" s="10">
        <f>AVERAGE(Infetti_per_regione___fascia_di_età__FEMMINE[15-24])</f>
        <v>11.333333333333334</v>
      </c>
      <c r="C25" s="10">
        <f>AVERAGE(Infetti_per_regione___fascia_di_età__FEMMINE[25-34])</f>
        <v>21.952380952380953</v>
      </c>
      <c r="D25" s="10">
        <f>AVERAGE(Infetti_per_regione___fascia_di_età__FEMMINE[35-44])</f>
        <v>35.571428571428569</v>
      </c>
      <c r="E25" s="10">
        <f>AVERAGE(Infetti_per_regione___fascia_di_età__FEMMINE[45-54])</f>
        <v>46.476190476190474</v>
      </c>
      <c r="F25" s="10">
        <f>AVERAGE(Infetti_per_regione___fascia_di_età__FEMMINE[55-64])</f>
        <v>34.238095238095241</v>
      </c>
      <c r="G25" s="10">
        <f>AVERAGE(Infetti_per_regione___fascia_di_età__FEMMINE[65 e oltre])</f>
        <v>90.047619047619051</v>
      </c>
      <c r="H25" s="29" t="s">
        <v>34</v>
      </c>
    </row>
    <row r="26" spans="1:8" x14ac:dyDescent="0.3">
      <c r="A26" s="6" t="s">
        <v>33</v>
      </c>
      <c r="B26" s="10">
        <f>MAX(B4:B24)</f>
        <v>15</v>
      </c>
      <c r="C26" s="10">
        <f t="shared" ref="C26:G26" si="0">MAX(C4:C24)</f>
        <v>31</v>
      </c>
      <c r="D26" s="10">
        <f t="shared" si="0"/>
        <v>45</v>
      </c>
      <c r="E26" s="10">
        <f t="shared" si="0"/>
        <v>56</v>
      </c>
      <c r="F26" s="10">
        <f t="shared" si="0"/>
        <v>39</v>
      </c>
      <c r="G26" s="10">
        <f t="shared" si="0"/>
        <v>91</v>
      </c>
      <c r="H26" s="30"/>
    </row>
    <row r="27" spans="1:8" x14ac:dyDescent="0.3">
      <c r="A27" s="4" t="s">
        <v>35</v>
      </c>
      <c r="B27" s="5" t="str">
        <f>INDEX(Infetti_per_regione___fascia_di_età__FEMMINE[Denominazione regione],MATCH(B26,Infetti_per_regione___fascia_di_età__FEMMINE[15-24],0),1)</f>
        <v>Abruzzo</v>
      </c>
      <c r="C27" s="5" t="str">
        <f>INDEX(Infetti_per_regione___fascia_di_età__FEMMINE[Denominazione regione],MATCH(C26,Infetti_per_regione___fascia_di_età__FEMMINE[25-34],0),1)</f>
        <v>Basilicata</v>
      </c>
      <c r="D27" s="5" t="str">
        <f>INDEX(Infetti_per_regione___fascia_di_età__FEMMINE[Denominazione regione],MATCH(D26,Infetti_per_regione___fascia_di_età__FEMMINE[35-44],0),1)</f>
        <v>Abruzzo</v>
      </c>
      <c r="E27" s="5" t="str">
        <f>INDEX(Infetti_per_regione___fascia_di_età__FEMMINE[Denominazione regione],MATCH(E26,Infetti_per_regione___fascia_di_età__FEMMINE[45-54],0),1)</f>
        <v>Basilicata</v>
      </c>
      <c r="F27" s="5" t="str">
        <f>INDEX(Infetti_per_regione___fascia_di_età__FEMMINE[Denominazione regione],MATCH(F26,Infetti_per_regione___fascia_di_età__FEMMINE[55-64],0),1)</f>
        <v>Basilicata</v>
      </c>
      <c r="G27" s="5" t="str">
        <f>INDEX(Infetti_per_regione___fascia_di_età__FEMMINE[Denominazione regione],MATCH(G26,Infetti_per_regione___fascia_di_età__FEMMINE[65 e oltre],0),1)</f>
        <v>Basilicata</v>
      </c>
      <c r="H27" s="31"/>
    </row>
  </sheetData>
  <mergeCells count="3">
    <mergeCell ref="A1:H1"/>
    <mergeCell ref="B2:H2"/>
    <mergeCell ref="H25:H27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ADD7-7129-4E22-A5E1-BE3A524DD28D}">
  <sheetPr codeName="Foglio2"/>
  <dimension ref="A1:H27"/>
  <sheetViews>
    <sheetView workbookViewId="0">
      <selection activeCell="C12" sqref="C12"/>
    </sheetView>
  </sheetViews>
  <sheetFormatPr defaultRowHeight="14.4" x14ac:dyDescent="0.3"/>
  <cols>
    <col min="1" max="1" width="24.5546875" bestFit="1" customWidth="1"/>
    <col min="2" max="4" width="10.109375" customWidth="1"/>
    <col min="5" max="5" width="16.77734375" bestFit="1" customWidth="1"/>
    <col min="6" max="6" width="10.109375" customWidth="1"/>
    <col min="7" max="7" width="13.21875" customWidth="1"/>
    <col min="8" max="8" width="10.77734375" bestFit="1" customWidth="1"/>
  </cols>
  <sheetData>
    <row r="1" spans="1:8" x14ac:dyDescent="0.3">
      <c r="A1" s="32" t="s">
        <v>36</v>
      </c>
      <c r="B1" s="32"/>
      <c r="C1" s="32"/>
      <c r="D1" s="32"/>
      <c r="E1" s="32"/>
      <c r="F1" s="32"/>
      <c r="G1" s="32"/>
      <c r="H1" s="32"/>
    </row>
    <row r="2" spans="1:8" x14ac:dyDescent="0.3">
      <c r="A2" s="3" t="s">
        <v>31</v>
      </c>
      <c r="B2" s="32" t="s">
        <v>30</v>
      </c>
      <c r="C2" s="32"/>
      <c r="D2" s="32"/>
      <c r="E2" s="32"/>
      <c r="F2" s="32"/>
      <c r="G2" s="32"/>
      <c r="H2" s="32"/>
    </row>
    <row r="3" spans="1:8" x14ac:dyDescent="0.3">
      <c r="A3" s="3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29</v>
      </c>
    </row>
    <row r="4" spans="1:8" x14ac:dyDescent="0.3">
      <c r="A4" s="7" t="s">
        <v>7</v>
      </c>
      <c r="B4" s="18">
        <v>10</v>
      </c>
      <c r="C4" s="18">
        <v>20</v>
      </c>
      <c r="D4" s="18">
        <v>30</v>
      </c>
      <c r="E4" s="18">
        <v>40</v>
      </c>
      <c r="F4" s="18">
        <v>50</v>
      </c>
      <c r="G4" s="18">
        <v>60</v>
      </c>
      <c r="H4" s="10">
        <f>AVERAGE(Infetti_per_regione___fascia_di_età__MASCHI[[#This Row],[15-24]:[65 e oltre]])</f>
        <v>35</v>
      </c>
    </row>
    <row r="5" spans="1:8" x14ac:dyDescent="0.3">
      <c r="A5" s="7" t="s">
        <v>8</v>
      </c>
      <c r="B5" s="18">
        <v>15</v>
      </c>
      <c r="C5" s="18">
        <v>25</v>
      </c>
      <c r="D5" s="18">
        <v>35</v>
      </c>
      <c r="E5" s="18">
        <v>45</v>
      </c>
      <c r="F5" s="18">
        <v>55</v>
      </c>
      <c r="G5" s="18">
        <v>65</v>
      </c>
      <c r="H5" s="10">
        <f>AVERAGE(Infetti_per_regione___fascia_di_età__MASCHI[[#This Row],[15-24]:[65 e oltre]])</f>
        <v>40</v>
      </c>
    </row>
    <row r="6" spans="1:8" x14ac:dyDescent="0.3">
      <c r="A6" s="7" t="s">
        <v>9</v>
      </c>
      <c r="B6" s="18">
        <v>15</v>
      </c>
      <c r="C6" s="18">
        <v>25</v>
      </c>
      <c r="D6" s="18">
        <v>35</v>
      </c>
      <c r="E6" s="18">
        <v>45</v>
      </c>
      <c r="F6" s="18">
        <v>55</v>
      </c>
      <c r="G6" s="18">
        <v>65</v>
      </c>
      <c r="H6" s="10">
        <f>AVERAGE(Infetti_per_regione___fascia_di_età__MASCHI[[#This Row],[15-24]:[65 e oltre]])</f>
        <v>40</v>
      </c>
    </row>
    <row r="7" spans="1:8" x14ac:dyDescent="0.3">
      <c r="A7" s="7" t="s">
        <v>10</v>
      </c>
      <c r="B7" s="18">
        <v>10</v>
      </c>
      <c r="C7" s="18">
        <v>20</v>
      </c>
      <c r="D7" s="18">
        <v>30</v>
      </c>
      <c r="E7" s="18">
        <v>40</v>
      </c>
      <c r="F7" s="18">
        <v>50</v>
      </c>
      <c r="G7" s="18">
        <v>60</v>
      </c>
      <c r="H7" s="10">
        <f>AVERAGE(Infetti_per_regione___fascia_di_età__MASCHI[[#This Row],[15-24]:[65 e oltre]])</f>
        <v>35</v>
      </c>
    </row>
    <row r="8" spans="1:8" x14ac:dyDescent="0.3">
      <c r="A8" s="7" t="s">
        <v>11</v>
      </c>
      <c r="B8" s="18">
        <v>15</v>
      </c>
      <c r="C8" s="18">
        <v>25</v>
      </c>
      <c r="D8" s="18">
        <v>35</v>
      </c>
      <c r="E8" s="18">
        <v>45</v>
      </c>
      <c r="F8" s="18">
        <v>55</v>
      </c>
      <c r="G8" s="18">
        <v>65</v>
      </c>
      <c r="H8" s="10">
        <f>AVERAGE(Infetti_per_regione___fascia_di_età__MASCHI[[#This Row],[15-24]:[65 e oltre]])</f>
        <v>40</v>
      </c>
    </row>
    <row r="9" spans="1:8" x14ac:dyDescent="0.3">
      <c r="A9" s="7" t="s">
        <v>12</v>
      </c>
      <c r="B9" s="18">
        <v>10</v>
      </c>
      <c r="C9" s="18">
        <v>20</v>
      </c>
      <c r="D9" s="18">
        <v>30</v>
      </c>
      <c r="E9" s="18">
        <v>40</v>
      </c>
      <c r="F9" s="18">
        <v>50</v>
      </c>
      <c r="G9" s="18">
        <v>60</v>
      </c>
      <c r="H9" s="10">
        <f>AVERAGE(Infetti_per_regione___fascia_di_età__MASCHI[[#This Row],[15-24]:[65 e oltre]])</f>
        <v>35</v>
      </c>
    </row>
    <row r="10" spans="1:8" x14ac:dyDescent="0.3">
      <c r="A10" s="7" t="s">
        <v>13</v>
      </c>
      <c r="B10" s="18">
        <v>15</v>
      </c>
      <c r="C10" s="18">
        <v>25</v>
      </c>
      <c r="D10" s="18">
        <v>35</v>
      </c>
      <c r="E10" s="18">
        <v>90</v>
      </c>
      <c r="F10" s="18">
        <v>55</v>
      </c>
      <c r="G10" s="18">
        <v>65</v>
      </c>
      <c r="H10" s="10">
        <f>AVERAGE(Infetti_per_regione___fascia_di_età__MASCHI[[#This Row],[15-24]:[65 e oltre]])</f>
        <v>47.5</v>
      </c>
    </row>
    <row r="11" spans="1:8" x14ac:dyDescent="0.3">
      <c r="A11" s="7" t="s">
        <v>14</v>
      </c>
      <c r="B11" s="18">
        <v>10</v>
      </c>
      <c r="C11" s="18">
        <v>20</v>
      </c>
      <c r="D11" s="18">
        <v>85</v>
      </c>
      <c r="E11" s="18">
        <v>40</v>
      </c>
      <c r="F11" s="18">
        <v>50</v>
      </c>
      <c r="G11" s="18">
        <v>60</v>
      </c>
      <c r="H11" s="10">
        <f>AVERAGE(Infetti_per_regione___fascia_di_età__MASCHI[[#This Row],[15-24]:[65 e oltre]])</f>
        <v>44.166666666666664</v>
      </c>
    </row>
    <row r="12" spans="1:8" x14ac:dyDescent="0.3">
      <c r="A12" s="7" t="s">
        <v>15</v>
      </c>
      <c r="B12" s="18">
        <v>15</v>
      </c>
      <c r="C12" s="18">
        <v>25</v>
      </c>
      <c r="D12" s="18">
        <v>35</v>
      </c>
      <c r="E12" s="18">
        <v>45</v>
      </c>
      <c r="F12" s="18">
        <v>55</v>
      </c>
      <c r="G12" s="18">
        <v>65</v>
      </c>
      <c r="H12" s="10">
        <f>AVERAGE(Infetti_per_regione___fascia_di_età__MASCHI[[#This Row],[15-24]:[65 e oltre]])</f>
        <v>40</v>
      </c>
    </row>
    <row r="13" spans="1:8" x14ac:dyDescent="0.3">
      <c r="A13" s="7" t="s">
        <v>16</v>
      </c>
      <c r="B13" s="18">
        <v>10</v>
      </c>
      <c r="C13" s="18">
        <v>80</v>
      </c>
      <c r="D13" s="18">
        <v>30</v>
      </c>
      <c r="E13" s="18">
        <v>40</v>
      </c>
      <c r="F13" s="18">
        <v>50</v>
      </c>
      <c r="G13" s="18">
        <v>60</v>
      </c>
      <c r="H13" s="10">
        <f>AVERAGE(Infetti_per_regione___fascia_di_età__MASCHI[[#This Row],[15-24]:[65 e oltre]])</f>
        <v>45</v>
      </c>
    </row>
    <row r="14" spans="1:8" x14ac:dyDescent="0.3">
      <c r="A14" s="7" t="s">
        <v>17</v>
      </c>
      <c r="B14" s="18">
        <v>15</v>
      </c>
      <c r="C14" s="18">
        <v>25</v>
      </c>
      <c r="D14" s="18">
        <v>35</v>
      </c>
      <c r="E14" s="18">
        <v>45</v>
      </c>
      <c r="F14" s="18">
        <v>55</v>
      </c>
      <c r="G14" s="18">
        <v>65</v>
      </c>
      <c r="H14" s="10">
        <f>AVERAGE(Infetti_per_regione___fascia_di_età__MASCHI[[#This Row],[15-24]:[65 e oltre]])</f>
        <v>40</v>
      </c>
    </row>
    <row r="15" spans="1:8" x14ac:dyDescent="0.3">
      <c r="A15" s="7" t="s">
        <v>18</v>
      </c>
      <c r="B15" s="18">
        <v>10</v>
      </c>
      <c r="C15" s="18">
        <v>20</v>
      </c>
      <c r="D15" s="18">
        <v>30</v>
      </c>
      <c r="E15" s="18">
        <v>40</v>
      </c>
      <c r="F15" s="18">
        <v>50</v>
      </c>
      <c r="G15" s="18">
        <v>60</v>
      </c>
      <c r="H15" s="10">
        <f>AVERAGE(Infetti_per_regione___fascia_di_età__MASCHI[[#This Row],[15-24]:[65 e oltre]])</f>
        <v>35</v>
      </c>
    </row>
    <row r="16" spans="1:8" x14ac:dyDescent="0.3">
      <c r="A16" s="7" t="s">
        <v>19</v>
      </c>
      <c r="B16" s="18">
        <v>70</v>
      </c>
      <c r="C16" s="18">
        <v>25</v>
      </c>
      <c r="D16" s="18">
        <v>35</v>
      </c>
      <c r="E16" s="18">
        <v>45</v>
      </c>
      <c r="F16" s="18">
        <v>55</v>
      </c>
      <c r="G16" s="18">
        <v>65</v>
      </c>
      <c r="H16" s="10">
        <f>AVERAGE(Infetti_per_regione___fascia_di_età__MASCHI[[#This Row],[15-24]:[65 e oltre]])</f>
        <v>49.166666666666664</v>
      </c>
    </row>
    <row r="17" spans="1:8" x14ac:dyDescent="0.3">
      <c r="A17" s="7" t="s">
        <v>20</v>
      </c>
      <c r="B17" s="18">
        <v>10</v>
      </c>
      <c r="C17" s="18">
        <v>20</v>
      </c>
      <c r="D17" s="18">
        <v>30</v>
      </c>
      <c r="E17" s="18">
        <v>40</v>
      </c>
      <c r="F17" s="18">
        <v>50</v>
      </c>
      <c r="G17" s="18">
        <v>60</v>
      </c>
      <c r="H17" s="10">
        <f>AVERAGE(Infetti_per_regione___fascia_di_età__MASCHI[[#This Row],[15-24]:[65 e oltre]])</f>
        <v>35</v>
      </c>
    </row>
    <row r="18" spans="1:8" x14ac:dyDescent="0.3">
      <c r="A18" s="7" t="s">
        <v>21</v>
      </c>
      <c r="B18" s="18">
        <v>15</v>
      </c>
      <c r="C18" s="18">
        <v>25</v>
      </c>
      <c r="D18" s="18">
        <v>35</v>
      </c>
      <c r="E18" s="18">
        <v>45</v>
      </c>
      <c r="F18" s="18">
        <v>55</v>
      </c>
      <c r="G18" s="18">
        <v>65</v>
      </c>
      <c r="H18" s="10">
        <f>AVERAGE(Infetti_per_regione___fascia_di_età__MASCHI[[#This Row],[15-24]:[65 e oltre]])</f>
        <v>40</v>
      </c>
    </row>
    <row r="19" spans="1:8" x14ac:dyDescent="0.3">
      <c r="A19" s="7" t="s">
        <v>22</v>
      </c>
      <c r="B19" s="18">
        <v>10</v>
      </c>
      <c r="C19" s="18">
        <v>20</v>
      </c>
      <c r="D19" s="18">
        <v>30</v>
      </c>
      <c r="E19" s="18">
        <v>40</v>
      </c>
      <c r="F19" s="18">
        <v>50</v>
      </c>
      <c r="G19" s="18">
        <v>60</v>
      </c>
      <c r="H19" s="10">
        <f>AVERAGE(Infetti_per_regione___fascia_di_età__MASCHI[[#This Row],[15-24]:[65 e oltre]])</f>
        <v>35</v>
      </c>
    </row>
    <row r="20" spans="1:8" x14ac:dyDescent="0.3">
      <c r="A20" s="7" t="s">
        <v>23</v>
      </c>
      <c r="B20" s="18">
        <v>15</v>
      </c>
      <c r="C20" s="18">
        <v>25</v>
      </c>
      <c r="D20" s="18">
        <v>35</v>
      </c>
      <c r="E20" s="18">
        <v>45</v>
      </c>
      <c r="F20" s="18">
        <v>55</v>
      </c>
      <c r="G20" s="18">
        <v>100</v>
      </c>
      <c r="H20" s="10">
        <f>AVERAGE(Infetti_per_regione___fascia_di_età__MASCHI[[#This Row],[15-24]:[65 e oltre]])</f>
        <v>45.833333333333336</v>
      </c>
    </row>
    <row r="21" spans="1:8" x14ac:dyDescent="0.3">
      <c r="A21" s="7" t="s">
        <v>24</v>
      </c>
      <c r="B21" s="18">
        <v>10</v>
      </c>
      <c r="C21" s="18">
        <v>20</v>
      </c>
      <c r="D21" s="18">
        <v>30</v>
      </c>
      <c r="E21" s="18">
        <v>40</v>
      </c>
      <c r="F21" s="18">
        <v>95</v>
      </c>
      <c r="G21" s="18">
        <v>60</v>
      </c>
      <c r="H21" s="10">
        <f>AVERAGE(Infetti_per_regione___fascia_di_età__MASCHI[[#This Row],[15-24]:[65 e oltre]])</f>
        <v>42.5</v>
      </c>
    </row>
    <row r="22" spans="1:8" x14ac:dyDescent="0.3">
      <c r="A22" s="7" t="s">
        <v>25</v>
      </c>
      <c r="B22" s="18">
        <v>10</v>
      </c>
      <c r="C22" s="18">
        <v>20</v>
      </c>
      <c r="D22" s="18">
        <v>30</v>
      </c>
      <c r="E22" s="18">
        <v>40</v>
      </c>
      <c r="F22" s="18">
        <v>50</v>
      </c>
      <c r="G22" s="18">
        <v>60</v>
      </c>
      <c r="H22" s="10">
        <f>AVERAGE(Infetti_per_regione___fascia_di_età__MASCHI[[#This Row],[15-24]:[65 e oltre]])</f>
        <v>35</v>
      </c>
    </row>
    <row r="23" spans="1:8" x14ac:dyDescent="0.3">
      <c r="A23" s="7" t="s">
        <v>26</v>
      </c>
      <c r="B23" s="18">
        <v>15</v>
      </c>
      <c r="C23" s="18">
        <v>25</v>
      </c>
      <c r="D23" s="18">
        <v>35</v>
      </c>
      <c r="E23" s="18">
        <v>45</v>
      </c>
      <c r="F23" s="18">
        <v>55</v>
      </c>
      <c r="G23" s="18">
        <v>65</v>
      </c>
      <c r="H23" s="10">
        <f>AVERAGE(Infetti_per_regione___fascia_di_età__MASCHI[[#This Row],[15-24]:[65 e oltre]])</f>
        <v>40</v>
      </c>
    </row>
    <row r="24" spans="1:8" x14ac:dyDescent="0.3">
      <c r="A24" s="7" t="s">
        <v>27</v>
      </c>
      <c r="B24" s="18">
        <v>10</v>
      </c>
      <c r="C24" s="18">
        <v>20</v>
      </c>
      <c r="D24" s="18">
        <v>30</v>
      </c>
      <c r="E24" s="18">
        <v>40</v>
      </c>
      <c r="F24" s="18">
        <v>50</v>
      </c>
      <c r="G24" s="18">
        <v>60</v>
      </c>
      <c r="H24" s="10">
        <f>AVERAGE(Infetti_per_regione___fascia_di_età__MASCHI[[#This Row],[15-24]:[65 e oltre]])</f>
        <v>35</v>
      </c>
    </row>
    <row r="25" spans="1:8" x14ac:dyDescent="0.3">
      <c r="A25" s="8" t="s">
        <v>32</v>
      </c>
      <c r="B25" s="10">
        <f>AVERAGE(Infetti_per_regione___fascia_di_età__MASCHI[15-24])</f>
        <v>15</v>
      </c>
      <c r="C25" s="10">
        <f>AVERAGE(Infetti_per_regione___fascia_di_età__MASCHI[25-34])</f>
        <v>25.238095238095237</v>
      </c>
      <c r="D25" s="10">
        <f>AVERAGE(Infetti_per_regione___fascia_di_età__MASCHI[35-44])</f>
        <v>35</v>
      </c>
      <c r="E25" s="10">
        <f>AVERAGE(Infetti_per_regione___fascia_di_età__MASCHI[45-54])</f>
        <v>44.523809523809526</v>
      </c>
      <c r="F25" s="10">
        <f>AVERAGE(Infetti_per_regione___fascia_di_età__MASCHI[55-64])</f>
        <v>54.523809523809526</v>
      </c>
      <c r="G25" s="10">
        <f>AVERAGE(Infetti_per_regione___fascia_di_età__MASCHI[65 e oltre])</f>
        <v>64.047619047619051</v>
      </c>
      <c r="H25" s="29" t="s">
        <v>34</v>
      </c>
    </row>
    <row r="26" spans="1:8" x14ac:dyDescent="0.3">
      <c r="A26" s="9" t="s">
        <v>33</v>
      </c>
      <c r="B26" s="10">
        <f>MAX(Infetti_per_regione___fascia_di_età__MASCHI[15-24])</f>
        <v>70</v>
      </c>
      <c r="C26" s="10">
        <f>MAX(Infetti_per_regione___fascia_di_età__MASCHI[25-34])</f>
        <v>80</v>
      </c>
      <c r="D26" s="10">
        <f>MAX(Infetti_per_regione___fascia_di_età__MASCHI[35-44])</f>
        <v>85</v>
      </c>
      <c r="E26" s="10">
        <f>MAX(Infetti_per_regione___fascia_di_età__MASCHI[45-54])</f>
        <v>90</v>
      </c>
      <c r="F26" s="10">
        <f>MAX(Infetti_per_regione___fascia_di_età__MASCHI[55-64])</f>
        <v>95</v>
      </c>
      <c r="G26" s="10">
        <f>MAX(Infetti_per_regione___fascia_di_età__MASCHI[65 e oltre])</f>
        <v>100</v>
      </c>
      <c r="H26" s="30"/>
    </row>
    <row r="27" spans="1:8" x14ac:dyDescent="0.3">
      <c r="A27" s="8" t="s">
        <v>35</v>
      </c>
      <c r="B27" s="5" t="str">
        <f>INDEX(Infetti_per_regione___fascia_di_età__MASCHI[Denominazione regione],MATCH(B26,Infetti_per_regione___fascia_di_età__MASCHI[15-24],0),1)</f>
        <v>Piemonte</v>
      </c>
      <c r="C27" s="5" t="str">
        <f>INDEX(Infetti_per_regione___fascia_di_età__MASCHI[Denominazione regione],MATCH(C26,Infetti_per_regione___fascia_di_età__MASCHI[25-34],0),1)</f>
        <v>Lombardia</v>
      </c>
      <c r="D27" s="5" t="str">
        <f>INDEX(Infetti_per_regione___fascia_di_età__MASCHI[Denominazione regione],MATCH(D26,Infetti_per_regione___fascia_di_età__MASCHI[35-44],0),1)</f>
        <v>Lazio</v>
      </c>
      <c r="E27" s="5" t="str">
        <f>INDEX(Infetti_per_regione___fascia_di_età__MASCHI[Denominazione regione],MATCH(E26,Infetti_per_regione___fascia_di_età__MASCHI[45-54],0),1)</f>
        <v>Friuli Venezia Giulia</v>
      </c>
      <c r="F27" s="5" t="str">
        <f>INDEX(Infetti_per_regione___fascia_di_età__MASCHI[Denominazione regione],MATCH(F26,Infetti_per_regione___fascia_di_età__MASCHI[55-64],0),1)</f>
        <v>P.A. Trento</v>
      </c>
      <c r="G27" s="5" t="str">
        <f>INDEX(Infetti_per_regione___fascia_di_età__MASCHI[Denominazione regione],MATCH(G26,Infetti_per_regione___fascia_di_età__MASCHI[65 e oltre],0),1)</f>
        <v>Toscana</v>
      </c>
      <c r="H27" s="31"/>
    </row>
  </sheetData>
  <mergeCells count="3">
    <mergeCell ref="A1:H1"/>
    <mergeCell ref="B2:H2"/>
    <mergeCell ref="H25:H27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4F3E-A2F6-4EFF-BA4A-3EAE63F4ECC1}">
  <dimension ref="A1:Q27"/>
  <sheetViews>
    <sheetView zoomScale="70" zoomScaleNormal="70" workbookViewId="0">
      <selection activeCell="N11" sqref="N11"/>
    </sheetView>
  </sheetViews>
  <sheetFormatPr defaultRowHeight="14.4" x14ac:dyDescent="0.3"/>
  <cols>
    <col min="1" max="1" width="26.44140625" bestFit="1" customWidth="1"/>
    <col min="2" max="6" width="12.44140625" bestFit="1" customWidth="1"/>
    <col min="7" max="7" width="16" bestFit="1" customWidth="1"/>
    <col min="8" max="8" width="12.77734375" bestFit="1" customWidth="1"/>
    <col min="10" max="10" width="26.44140625" bestFit="1" customWidth="1"/>
    <col min="11" max="13" width="12.44140625" bestFit="1" customWidth="1"/>
    <col min="14" max="14" width="19.109375" bestFit="1" customWidth="1"/>
    <col min="15" max="15" width="12.44140625" bestFit="1" customWidth="1"/>
    <col min="16" max="16" width="16" bestFit="1" customWidth="1"/>
    <col min="17" max="17" width="12.77734375" bestFit="1" customWidth="1"/>
  </cols>
  <sheetData>
    <row r="1" spans="1:17" x14ac:dyDescent="0.3">
      <c r="A1" s="28" t="s">
        <v>28</v>
      </c>
      <c r="B1" s="28"/>
      <c r="C1" s="28"/>
      <c r="D1" s="28"/>
      <c r="E1" s="28"/>
      <c r="F1" s="28"/>
      <c r="G1" s="28"/>
      <c r="H1" s="28"/>
      <c r="J1" s="32" t="s">
        <v>36</v>
      </c>
      <c r="K1" s="32"/>
      <c r="L1" s="32"/>
      <c r="M1" s="32"/>
      <c r="N1" s="32"/>
      <c r="O1" s="32"/>
      <c r="P1" s="32"/>
      <c r="Q1" s="32"/>
    </row>
    <row r="2" spans="1:17" x14ac:dyDescent="0.3">
      <c r="A2" s="1" t="s">
        <v>31</v>
      </c>
      <c r="B2" s="28" t="s">
        <v>30</v>
      </c>
      <c r="C2" s="28"/>
      <c r="D2" s="28"/>
      <c r="E2" s="28"/>
      <c r="F2" s="28"/>
      <c r="G2" s="28"/>
      <c r="H2" s="28"/>
      <c r="J2" s="3" t="s">
        <v>31</v>
      </c>
      <c r="K2" s="32" t="s">
        <v>30</v>
      </c>
      <c r="L2" s="32"/>
      <c r="M2" s="32"/>
      <c r="N2" s="32"/>
      <c r="O2" s="32"/>
      <c r="P2" s="32"/>
      <c r="Q2" s="32"/>
    </row>
    <row r="3" spans="1:17" x14ac:dyDescent="0.3">
      <c r="A3" s="1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29</v>
      </c>
      <c r="J3" s="3" t="s">
        <v>0</v>
      </c>
      <c r="K3" s="18" t="s">
        <v>1</v>
      </c>
      <c r="L3" s="18" t="s">
        <v>2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29</v>
      </c>
    </row>
    <row r="4" spans="1:17" x14ac:dyDescent="0.3">
      <c r="A4" s="2" t="s">
        <v>7</v>
      </c>
      <c r="B4" s="18">
        <v>15</v>
      </c>
      <c r="C4" s="18">
        <v>12</v>
      </c>
      <c r="D4" s="18">
        <v>45</v>
      </c>
      <c r="E4" s="18">
        <v>36</v>
      </c>
      <c r="F4" s="18">
        <v>29</v>
      </c>
      <c r="G4" s="18">
        <v>89</v>
      </c>
      <c r="H4" s="11">
        <f>AVERAGE(Infetti_per_regione___fascia_di_età__FEMMINE3[[#This Row],[15-24]:[65 e oltre]])</f>
        <v>37.666666666666664</v>
      </c>
      <c r="J4" s="7" t="s">
        <v>7</v>
      </c>
      <c r="K4" s="18">
        <v>10</v>
      </c>
      <c r="L4" s="18">
        <v>20</v>
      </c>
      <c r="M4" s="18">
        <v>30</v>
      </c>
      <c r="N4" s="18">
        <v>40</v>
      </c>
      <c r="O4" s="18">
        <v>50</v>
      </c>
      <c r="P4" s="18">
        <v>60</v>
      </c>
      <c r="Q4" s="10">
        <f>AVERAGE(Infetti_per_regione___fascia_di_età__MASCHI4[[#This Row],[15-24]:[65 e oltre]])</f>
        <v>35</v>
      </c>
    </row>
    <row r="5" spans="1:17" x14ac:dyDescent="0.3">
      <c r="A5" s="2" t="s">
        <v>8</v>
      </c>
      <c r="B5" s="18">
        <v>8</v>
      </c>
      <c r="C5" s="18">
        <v>31</v>
      </c>
      <c r="D5" s="18">
        <v>27</v>
      </c>
      <c r="E5" s="18">
        <v>56</v>
      </c>
      <c r="F5" s="18">
        <v>39</v>
      </c>
      <c r="G5" s="18">
        <v>91</v>
      </c>
      <c r="H5" s="11">
        <f>AVERAGE(Infetti_per_regione___fascia_di_età__FEMMINE3[[#This Row],[15-24]:[65 e oltre]])</f>
        <v>42</v>
      </c>
      <c r="J5" s="7" t="s">
        <v>8</v>
      </c>
      <c r="K5" s="18">
        <v>15</v>
      </c>
      <c r="L5" s="18">
        <v>25</v>
      </c>
      <c r="M5" s="18">
        <v>35</v>
      </c>
      <c r="N5" s="18">
        <v>45</v>
      </c>
      <c r="O5" s="18">
        <v>55</v>
      </c>
      <c r="P5" s="18">
        <v>65</v>
      </c>
      <c r="Q5" s="10">
        <f>AVERAGE(Infetti_per_regione___fascia_di_età__MASCHI4[[#This Row],[15-24]:[65 e oltre]])</f>
        <v>40</v>
      </c>
    </row>
    <row r="6" spans="1:17" x14ac:dyDescent="0.3">
      <c r="A6" s="2" t="s">
        <v>9</v>
      </c>
      <c r="B6" s="18">
        <v>8</v>
      </c>
      <c r="C6" s="18">
        <v>31</v>
      </c>
      <c r="D6" s="18">
        <v>27</v>
      </c>
      <c r="E6" s="18">
        <v>56</v>
      </c>
      <c r="F6" s="18">
        <v>39</v>
      </c>
      <c r="G6" s="18">
        <v>91</v>
      </c>
      <c r="H6" s="11">
        <f>AVERAGE(Infetti_per_regione___fascia_di_età__FEMMINE3[[#This Row],[15-24]:[65 e oltre]])</f>
        <v>42</v>
      </c>
      <c r="J6" s="7" t="s">
        <v>9</v>
      </c>
      <c r="K6" s="18">
        <v>15</v>
      </c>
      <c r="L6" s="18">
        <v>25</v>
      </c>
      <c r="M6" s="18">
        <v>35</v>
      </c>
      <c r="N6" s="18">
        <v>45</v>
      </c>
      <c r="O6" s="18">
        <v>55</v>
      </c>
      <c r="P6" s="18">
        <v>65</v>
      </c>
      <c r="Q6" s="10">
        <f>AVERAGE(Infetti_per_regione___fascia_di_età__MASCHI4[[#This Row],[15-24]:[65 e oltre]])</f>
        <v>40</v>
      </c>
    </row>
    <row r="7" spans="1:17" x14ac:dyDescent="0.3">
      <c r="A7" s="2" t="s">
        <v>10</v>
      </c>
      <c r="B7" s="18">
        <v>15</v>
      </c>
      <c r="C7" s="18">
        <v>12</v>
      </c>
      <c r="D7" s="18">
        <v>45</v>
      </c>
      <c r="E7" s="18">
        <v>36</v>
      </c>
      <c r="F7" s="18">
        <v>29</v>
      </c>
      <c r="G7" s="18">
        <v>89</v>
      </c>
      <c r="H7" s="11">
        <f>AVERAGE(Infetti_per_regione___fascia_di_età__FEMMINE3[[#This Row],[15-24]:[65 e oltre]])</f>
        <v>37.666666666666664</v>
      </c>
      <c r="J7" s="7" t="s">
        <v>10</v>
      </c>
      <c r="K7" s="18">
        <v>10</v>
      </c>
      <c r="L7" s="18">
        <v>20</v>
      </c>
      <c r="M7" s="18">
        <v>30</v>
      </c>
      <c r="N7" s="18">
        <v>40</v>
      </c>
      <c r="O7" s="18">
        <v>50</v>
      </c>
      <c r="P7" s="18">
        <v>60</v>
      </c>
      <c r="Q7" s="10">
        <f>AVERAGE(Infetti_per_regione___fascia_di_età__MASCHI4[[#This Row],[15-24]:[65 e oltre]])</f>
        <v>35</v>
      </c>
    </row>
    <row r="8" spans="1:17" x14ac:dyDescent="0.3">
      <c r="A8" s="2" t="s">
        <v>11</v>
      </c>
      <c r="B8" s="18">
        <v>8</v>
      </c>
      <c r="C8" s="18">
        <v>31</v>
      </c>
      <c r="D8" s="18">
        <v>27</v>
      </c>
      <c r="E8" s="18">
        <v>56</v>
      </c>
      <c r="F8" s="18">
        <v>39</v>
      </c>
      <c r="G8" s="18">
        <v>91</v>
      </c>
      <c r="H8" s="11">
        <f>AVERAGE(Infetti_per_regione___fascia_di_età__FEMMINE3[[#This Row],[15-24]:[65 e oltre]])</f>
        <v>42</v>
      </c>
      <c r="J8" s="7" t="s">
        <v>11</v>
      </c>
      <c r="K8" s="18">
        <v>15</v>
      </c>
      <c r="L8" s="18">
        <v>25</v>
      </c>
      <c r="M8" s="18">
        <v>35</v>
      </c>
      <c r="N8" s="18">
        <v>45</v>
      </c>
      <c r="O8" s="18">
        <v>55</v>
      </c>
      <c r="P8" s="18">
        <v>65</v>
      </c>
      <c r="Q8" s="10">
        <f>AVERAGE(Infetti_per_regione___fascia_di_età__MASCHI4[[#This Row],[15-24]:[65 e oltre]])</f>
        <v>40</v>
      </c>
    </row>
    <row r="9" spans="1:17" x14ac:dyDescent="0.3">
      <c r="A9" s="2" t="s">
        <v>12</v>
      </c>
      <c r="B9" s="18">
        <v>15</v>
      </c>
      <c r="C9" s="18">
        <v>12</v>
      </c>
      <c r="D9" s="18">
        <v>45</v>
      </c>
      <c r="E9" s="18">
        <v>36</v>
      </c>
      <c r="F9" s="18">
        <v>29</v>
      </c>
      <c r="G9" s="18">
        <v>89</v>
      </c>
      <c r="H9" s="11">
        <f>AVERAGE(Infetti_per_regione___fascia_di_età__FEMMINE3[[#This Row],[15-24]:[65 e oltre]])</f>
        <v>37.666666666666664</v>
      </c>
      <c r="J9" s="7" t="s">
        <v>12</v>
      </c>
      <c r="K9" s="18">
        <v>10</v>
      </c>
      <c r="L9" s="18">
        <v>20</v>
      </c>
      <c r="M9" s="18">
        <v>30</v>
      </c>
      <c r="N9" s="18">
        <v>40</v>
      </c>
      <c r="O9" s="18">
        <v>50</v>
      </c>
      <c r="P9" s="18">
        <v>60</v>
      </c>
      <c r="Q9" s="10">
        <f>AVERAGE(Infetti_per_regione___fascia_di_età__MASCHI4[[#This Row],[15-24]:[65 e oltre]])</f>
        <v>35</v>
      </c>
    </row>
    <row r="10" spans="1:17" x14ac:dyDescent="0.3">
      <c r="A10" s="2" t="s">
        <v>13</v>
      </c>
      <c r="B10" s="18">
        <v>8</v>
      </c>
      <c r="C10" s="18">
        <v>31</v>
      </c>
      <c r="D10" s="18">
        <v>27</v>
      </c>
      <c r="E10" s="18">
        <v>56</v>
      </c>
      <c r="F10" s="18">
        <v>39</v>
      </c>
      <c r="G10" s="18">
        <v>91</v>
      </c>
      <c r="H10" s="11">
        <f>AVERAGE(Infetti_per_regione___fascia_di_età__FEMMINE3[[#This Row],[15-24]:[65 e oltre]])</f>
        <v>42</v>
      </c>
      <c r="J10" s="7" t="s">
        <v>13</v>
      </c>
      <c r="K10" s="18">
        <v>15</v>
      </c>
      <c r="L10" s="18">
        <v>25</v>
      </c>
      <c r="M10" s="18">
        <v>35</v>
      </c>
      <c r="N10" s="18">
        <v>90</v>
      </c>
      <c r="O10" s="18">
        <v>55</v>
      </c>
      <c r="P10" s="18">
        <v>65</v>
      </c>
      <c r="Q10" s="10">
        <f>AVERAGE(Infetti_per_regione___fascia_di_età__MASCHI4[[#This Row],[15-24]:[65 e oltre]])</f>
        <v>47.5</v>
      </c>
    </row>
    <row r="11" spans="1:17" x14ac:dyDescent="0.3">
      <c r="A11" s="2" t="s">
        <v>14</v>
      </c>
      <c r="B11" s="18">
        <v>15</v>
      </c>
      <c r="C11" s="18">
        <v>12</v>
      </c>
      <c r="D11" s="18">
        <v>45</v>
      </c>
      <c r="E11" s="18">
        <v>36</v>
      </c>
      <c r="F11" s="18">
        <v>29</v>
      </c>
      <c r="G11" s="18">
        <v>89</v>
      </c>
      <c r="H11" s="11">
        <f>AVERAGE(Infetti_per_regione___fascia_di_età__FEMMINE3[[#This Row],[15-24]:[65 e oltre]])</f>
        <v>37.666666666666664</v>
      </c>
      <c r="J11" s="7" t="s">
        <v>14</v>
      </c>
      <c r="K11" s="18">
        <v>10</v>
      </c>
      <c r="L11" s="18">
        <v>20</v>
      </c>
      <c r="M11" s="18">
        <v>85</v>
      </c>
      <c r="N11" s="18">
        <v>40</v>
      </c>
      <c r="O11" s="18">
        <v>50</v>
      </c>
      <c r="P11" s="18">
        <v>60</v>
      </c>
      <c r="Q11" s="10">
        <f>AVERAGE(Infetti_per_regione___fascia_di_età__MASCHI4[[#This Row],[15-24]:[65 e oltre]])</f>
        <v>44.166666666666664</v>
      </c>
    </row>
    <row r="12" spans="1:17" x14ac:dyDescent="0.3">
      <c r="A12" s="2" t="s">
        <v>15</v>
      </c>
      <c r="B12" s="18">
        <v>8</v>
      </c>
      <c r="C12" s="18">
        <v>31</v>
      </c>
      <c r="D12" s="18">
        <v>27</v>
      </c>
      <c r="E12" s="18">
        <v>56</v>
      </c>
      <c r="F12" s="18">
        <v>39</v>
      </c>
      <c r="G12" s="18">
        <v>91</v>
      </c>
      <c r="H12" s="11">
        <f>AVERAGE(Infetti_per_regione___fascia_di_età__FEMMINE3[[#This Row],[15-24]:[65 e oltre]])</f>
        <v>42</v>
      </c>
      <c r="J12" s="7" t="s">
        <v>15</v>
      </c>
      <c r="K12" s="18">
        <v>15</v>
      </c>
      <c r="L12" s="18">
        <v>25</v>
      </c>
      <c r="M12" s="18">
        <v>35</v>
      </c>
      <c r="N12" s="18">
        <v>45</v>
      </c>
      <c r="O12" s="18">
        <v>55</v>
      </c>
      <c r="P12" s="18">
        <v>65</v>
      </c>
      <c r="Q12" s="10">
        <f>AVERAGE(Infetti_per_regione___fascia_di_età__MASCHI4[[#This Row],[15-24]:[65 e oltre]])</f>
        <v>40</v>
      </c>
    </row>
    <row r="13" spans="1:17" x14ac:dyDescent="0.3">
      <c r="A13" s="2" t="s">
        <v>16</v>
      </c>
      <c r="B13" s="18">
        <v>15</v>
      </c>
      <c r="C13" s="18">
        <v>12</v>
      </c>
      <c r="D13" s="18">
        <v>45</v>
      </c>
      <c r="E13" s="18">
        <v>36</v>
      </c>
      <c r="F13" s="18">
        <v>29</v>
      </c>
      <c r="G13" s="18">
        <v>89</v>
      </c>
      <c r="H13" s="11">
        <f>AVERAGE(Infetti_per_regione___fascia_di_età__FEMMINE3[[#This Row],[15-24]:[65 e oltre]])</f>
        <v>37.666666666666664</v>
      </c>
      <c r="J13" s="7" t="s">
        <v>16</v>
      </c>
      <c r="K13" s="18">
        <v>10</v>
      </c>
      <c r="L13" s="18">
        <v>80</v>
      </c>
      <c r="M13" s="18">
        <v>30</v>
      </c>
      <c r="N13" s="18">
        <v>40</v>
      </c>
      <c r="O13" s="18">
        <v>50</v>
      </c>
      <c r="P13" s="18">
        <v>60</v>
      </c>
      <c r="Q13" s="10">
        <f>AVERAGE(Infetti_per_regione___fascia_di_età__MASCHI4[[#This Row],[15-24]:[65 e oltre]])</f>
        <v>45</v>
      </c>
    </row>
    <row r="14" spans="1:17" x14ac:dyDescent="0.3">
      <c r="A14" s="2" t="s">
        <v>17</v>
      </c>
      <c r="B14" s="18">
        <v>8</v>
      </c>
      <c r="C14" s="18">
        <v>31</v>
      </c>
      <c r="D14" s="18">
        <v>27</v>
      </c>
      <c r="E14" s="18">
        <v>56</v>
      </c>
      <c r="F14" s="18">
        <v>39</v>
      </c>
      <c r="G14" s="18">
        <v>91</v>
      </c>
      <c r="H14" s="11">
        <f>AVERAGE(Infetti_per_regione___fascia_di_età__FEMMINE3[[#This Row],[15-24]:[65 e oltre]])</f>
        <v>42</v>
      </c>
      <c r="J14" s="7" t="s">
        <v>17</v>
      </c>
      <c r="K14" s="18">
        <v>15</v>
      </c>
      <c r="L14" s="18">
        <v>25</v>
      </c>
      <c r="M14" s="18">
        <v>35</v>
      </c>
      <c r="N14" s="18">
        <v>45</v>
      </c>
      <c r="O14" s="18">
        <v>55</v>
      </c>
      <c r="P14" s="18">
        <v>65</v>
      </c>
      <c r="Q14" s="10">
        <f>AVERAGE(Infetti_per_regione___fascia_di_età__MASCHI4[[#This Row],[15-24]:[65 e oltre]])</f>
        <v>40</v>
      </c>
    </row>
    <row r="15" spans="1:17" x14ac:dyDescent="0.3">
      <c r="A15" s="2" t="s">
        <v>18</v>
      </c>
      <c r="B15" s="18">
        <v>15</v>
      </c>
      <c r="C15" s="18">
        <v>12</v>
      </c>
      <c r="D15" s="18">
        <v>45</v>
      </c>
      <c r="E15" s="18">
        <v>36</v>
      </c>
      <c r="F15" s="18">
        <v>29</v>
      </c>
      <c r="G15" s="18">
        <v>89</v>
      </c>
      <c r="H15" s="11">
        <f>AVERAGE(Infetti_per_regione___fascia_di_età__FEMMINE3[[#This Row],[15-24]:[65 e oltre]])</f>
        <v>37.666666666666664</v>
      </c>
      <c r="J15" s="7" t="s">
        <v>18</v>
      </c>
      <c r="K15" s="18">
        <v>10</v>
      </c>
      <c r="L15" s="18">
        <v>20</v>
      </c>
      <c r="M15" s="18">
        <v>30</v>
      </c>
      <c r="N15" s="18">
        <v>40</v>
      </c>
      <c r="O15" s="18">
        <v>50</v>
      </c>
      <c r="P15" s="18">
        <v>60</v>
      </c>
      <c r="Q15" s="10">
        <f>AVERAGE(Infetti_per_regione___fascia_di_età__MASCHI4[[#This Row],[15-24]:[65 e oltre]])</f>
        <v>35</v>
      </c>
    </row>
    <row r="16" spans="1:17" x14ac:dyDescent="0.3">
      <c r="A16" s="2" t="s">
        <v>19</v>
      </c>
      <c r="B16" s="18">
        <v>8</v>
      </c>
      <c r="C16" s="18">
        <v>31</v>
      </c>
      <c r="D16" s="18">
        <v>27</v>
      </c>
      <c r="E16" s="18">
        <v>56</v>
      </c>
      <c r="F16" s="18">
        <v>39</v>
      </c>
      <c r="G16" s="18">
        <v>91</v>
      </c>
      <c r="H16" s="11">
        <f>AVERAGE(Infetti_per_regione___fascia_di_età__FEMMINE3[[#This Row],[15-24]:[65 e oltre]])</f>
        <v>42</v>
      </c>
      <c r="J16" s="7" t="s">
        <v>19</v>
      </c>
      <c r="K16" s="18">
        <v>70</v>
      </c>
      <c r="L16" s="18">
        <v>25</v>
      </c>
      <c r="M16" s="18">
        <v>35</v>
      </c>
      <c r="N16" s="18">
        <v>45</v>
      </c>
      <c r="O16" s="18">
        <v>55</v>
      </c>
      <c r="P16" s="18">
        <v>65</v>
      </c>
      <c r="Q16" s="10">
        <f>AVERAGE(Infetti_per_regione___fascia_di_età__MASCHI4[[#This Row],[15-24]:[65 e oltre]])</f>
        <v>49.166666666666664</v>
      </c>
    </row>
    <row r="17" spans="1:17" x14ac:dyDescent="0.3">
      <c r="A17" s="2" t="s">
        <v>20</v>
      </c>
      <c r="B17" s="18">
        <v>15</v>
      </c>
      <c r="C17" s="18">
        <v>12</v>
      </c>
      <c r="D17" s="18">
        <v>45</v>
      </c>
      <c r="E17" s="18">
        <v>36</v>
      </c>
      <c r="F17" s="18">
        <v>29</v>
      </c>
      <c r="G17" s="18">
        <v>89</v>
      </c>
      <c r="H17" s="11">
        <f>AVERAGE(Infetti_per_regione___fascia_di_età__FEMMINE3[[#This Row],[15-24]:[65 e oltre]])</f>
        <v>37.666666666666664</v>
      </c>
      <c r="J17" s="7" t="s">
        <v>20</v>
      </c>
      <c r="K17" s="18">
        <v>10</v>
      </c>
      <c r="L17" s="18">
        <v>20</v>
      </c>
      <c r="M17" s="18">
        <v>30</v>
      </c>
      <c r="N17" s="18">
        <v>40</v>
      </c>
      <c r="O17" s="18">
        <v>50</v>
      </c>
      <c r="P17" s="18">
        <v>60</v>
      </c>
      <c r="Q17" s="10">
        <f>AVERAGE(Infetti_per_regione___fascia_di_età__MASCHI4[[#This Row],[15-24]:[65 e oltre]])</f>
        <v>35</v>
      </c>
    </row>
    <row r="18" spans="1:17" x14ac:dyDescent="0.3">
      <c r="A18" s="2" t="s">
        <v>21</v>
      </c>
      <c r="B18" s="18">
        <v>8</v>
      </c>
      <c r="C18" s="18">
        <v>31</v>
      </c>
      <c r="D18" s="18">
        <v>27</v>
      </c>
      <c r="E18" s="18">
        <v>56</v>
      </c>
      <c r="F18" s="18">
        <v>39</v>
      </c>
      <c r="G18" s="18">
        <v>91</v>
      </c>
      <c r="H18" s="11">
        <f>AVERAGE(Infetti_per_regione___fascia_di_età__FEMMINE3[[#This Row],[15-24]:[65 e oltre]])</f>
        <v>42</v>
      </c>
      <c r="J18" s="7" t="s">
        <v>21</v>
      </c>
      <c r="K18" s="18">
        <v>15</v>
      </c>
      <c r="L18" s="18">
        <v>25</v>
      </c>
      <c r="M18" s="18">
        <v>35</v>
      </c>
      <c r="N18" s="18">
        <v>45</v>
      </c>
      <c r="O18" s="18">
        <v>55</v>
      </c>
      <c r="P18" s="18">
        <v>65</v>
      </c>
      <c r="Q18" s="10">
        <f>AVERAGE(Infetti_per_regione___fascia_di_età__MASCHI4[[#This Row],[15-24]:[65 e oltre]])</f>
        <v>40</v>
      </c>
    </row>
    <row r="19" spans="1:17" x14ac:dyDescent="0.3">
      <c r="A19" s="2" t="s">
        <v>22</v>
      </c>
      <c r="B19" s="18">
        <v>8</v>
      </c>
      <c r="C19" s="18">
        <v>31</v>
      </c>
      <c r="D19" s="18">
        <v>27</v>
      </c>
      <c r="E19" s="18">
        <v>56</v>
      </c>
      <c r="F19" s="18">
        <v>39</v>
      </c>
      <c r="G19" s="18">
        <v>91</v>
      </c>
      <c r="H19" s="11">
        <f>AVERAGE(Infetti_per_regione___fascia_di_età__FEMMINE3[[#This Row],[15-24]:[65 e oltre]])</f>
        <v>42</v>
      </c>
      <c r="J19" s="7" t="s">
        <v>22</v>
      </c>
      <c r="K19" s="18">
        <v>10</v>
      </c>
      <c r="L19" s="18">
        <v>20</v>
      </c>
      <c r="M19" s="18">
        <v>30</v>
      </c>
      <c r="N19" s="18">
        <v>40</v>
      </c>
      <c r="O19" s="18">
        <v>50</v>
      </c>
      <c r="P19" s="18">
        <v>60</v>
      </c>
      <c r="Q19" s="10">
        <f>AVERAGE(Infetti_per_regione___fascia_di_età__MASCHI4[[#This Row],[15-24]:[65 e oltre]])</f>
        <v>35</v>
      </c>
    </row>
    <row r="20" spans="1:17" x14ac:dyDescent="0.3">
      <c r="A20" s="2" t="s">
        <v>23</v>
      </c>
      <c r="B20" s="18">
        <v>15</v>
      </c>
      <c r="C20" s="18">
        <v>12</v>
      </c>
      <c r="D20" s="18">
        <v>45</v>
      </c>
      <c r="E20" s="18">
        <v>36</v>
      </c>
      <c r="F20" s="18">
        <v>29</v>
      </c>
      <c r="G20" s="18">
        <v>89</v>
      </c>
      <c r="H20" s="11">
        <f>AVERAGE(Infetti_per_regione___fascia_di_età__FEMMINE3[[#This Row],[15-24]:[65 e oltre]])</f>
        <v>37.666666666666664</v>
      </c>
      <c r="J20" s="7" t="s">
        <v>23</v>
      </c>
      <c r="K20" s="18">
        <v>15</v>
      </c>
      <c r="L20" s="18">
        <v>25</v>
      </c>
      <c r="M20" s="18">
        <v>35</v>
      </c>
      <c r="N20" s="18">
        <v>45</v>
      </c>
      <c r="O20" s="18">
        <v>55</v>
      </c>
      <c r="P20" s="18">
        <v>100</v>
      </c>
      <c r="Q20" s="10">
        <f>AVERAGE(Infetti_per_regione___fascia_di_età__MASCHI4[[#This Row],[15-24]:[65 e oltre]])</f>
        <v>45.833333333333336</v>
      </c>
    </row>
    <row r="21" spans="1:17" x14ac:dyDescent="0.3">
      <c r="A21" s="2" t="s">
        <v>24</v>
      </c>
      <c r="B21" s="18">
        <v>15</v>
      </c>
      <c r="C21" s="18">
        <v>12</v>
      </c>
      <c r="D21" s="18">
        <v>45</v>
      </c>
      <c r="E21" s="18">
        <v>36</v>
      </c>
      <c r="F21" s="18">
        <v>29</v>
      </c>
      <c r="G21" s="18">
        <v>89</v>
      </c>
      <c r="H21" s="11">
        <f>AVERAGE(Infetti_per_regione___fascia_di_età__FEMMINE3[[#This Row],[15-24]:[65 e oltre]])</f>
        <v>37.666666666666664</v>
      </c>
      <c r="J21" s="7" t="s">
        <v>24</v>
      </c>
      <c r="K21" s="18">
        <v>10</v>
      </c>
      <c r="L21" s="18">
        <v>20</v>
      </c>
      <c r="M21" s="18">
        <v>30</v>
      </c>
      <c r="N21" s="18">
        <v>40</v>
      </c>
      <c r="O21" s="18">
        <v>95</v>
      </c>
      <c r="P21" s="18">
        <v>60</v>
      </c>
      <c r="Q21" s="10">
        <f>AVERAGE(Infetti_per_regione___fascia_di_età__MASCHI4[[#This Row],[15-24]:[65 e oltre]])</f>
        <v>42.5</v>
      </c>
    </row>
    <row r="22" spans="1:17" x14ac:dyDescent="0.3">
      <c r="A22" s="2" t="s">
        <v>25</v>
      </c>
      <c r="B22" s="18">
        <v>8</v>
      </c>
      <c r="C22" s="18">
        <v>31</v>
      </c>
      <c r="D22" s="18">
        <v>27</v>
      </c>
      <c r="E22" s="18">
        <v>56</v>
      </c>
      <c r="F22" s="18">
        <v>39</v>
      </c>
      <c r="G22" s="18">
        <v>91</v>
      </c>
      <c r="H22" s="11">
        <f>AVERAGE(Infetti_per_regione___fascia_di_età__FEMMINE3[[#This Row],[15-24]:[65 e oltre]])</f>
        <v>42</v>
      </c>
      <c r="J22" s="7" t="s">
        <v>25</v>
      </c>
      <c r="K22" s="18">
        <v>10</v>
      </c>
      <c r="L22" s="18">
        <v>20</v>
      </c>
      <c r="M22" s="18">
        <v>30</v>
      </c>
      <c r="N22" s="18">
        <v>40</v>
      </c>
      <c r="O22" s="18">
        <v>50</v>
      </c>
      <c r="P22" s="18">
        <v>60</v>
      </c>
      <c r="Q22" s="10">
        <f>AVERAGE(Infetti_per_regione___fascia_di_età__MASCHI4[[#This Row],[15-24]:[65 e oltre]])</f>
        <v>35</v>
      </c>
    </row>
    <row r="23" spans="1:17" x14ac:dyDescent="0.3">
      <c r="A23" s="2" t="s">
        <v>26</v>
      </c>
      <c r="B23" s="18">
        <v>15</v>
      </c>
      <c r="C23" s="18">
        <v>12</v>
      </c>
      <c r="D23" s="18">
        <v>45</v>
      </c>
      <c r="E23" s="18">
        <v>36</v>
      </c>
      <c r="F23" s="18">
        <v>29</v>
      </c>
      <c r="G23" s="18">
        <v>89</v>
      </c>
      <c r="H23" s="11">
        <f>AVERAGE(Infetti_per_regione___fascia_di_età__FEMMINE3[[#This Row],[15-24]:[65 e oltre]])</f>
        <v>37.666666666666664</v>
      </c>
      <c r="J23" s="7" t="s">
        <v>26</v>
      </c>
      <c r="K23" s="18">
        <v>15</v>
      </c>
      <c r="L23" s="18">
        <v>25</v>
      </c>
      <c r="M23" s="18">
        <v>35</v>
      </c>
      <c r="N23" s="18">
        <v>45</v>
      </c>
      <c r="O23" s="18">
        <v>55</v>
      </c>
      <c r="P23" s="18">
        <v>65</v>
      </c>
      <c r="Q23" s="10">
        <f>AVERAGE(Infetti_per_regione___fascia_di_età__MASCHI4[[#This Row],[15-24]:[65 e oltre]])</f>
        <v>40</v>
      </c>
    </row>
    <row r="24" spans="1:17" x14ac:dyDescent="0.3">
      <c r="A24" s="2" t="s">
        <v>27</v>
      </c>
      <c r="B24" s="18">
        <v>8</v>
      </c>
      <c r="C24" s="18">
        <v>31</v>
      </c>
      <c r="D24" s="18">
        <v>27</v>
      </c>
      <c r="E24" s="18">
        <v>56</v>
      </c>
      <c r="F24" s="18">
        <v>39</v>
      </c>
      <c r="G24" s="18">
        <v>91</v>
      </c>
      <c r="H24" s="11">
        <f>AVERAGE(Infetti_per_regione___fascia_di_età__FEMMINE3[[#This Row],[15-24]:[65 e oltre]])</f>
        <v>42</v>
      </c>
      <c r="J24" s="7" t="s">
        <v>27</v>
      </c>
      <c r="K24" s="18">
        <v>10</v>
      </c>
      <c r="L24" s="18">
        <v>20</v>
      </c>
      <c r="M24" s="18">
        <v>30</v>
      </c>
      <c r="N24" s="18">
        <v>40</v>
      </c>
      <c r="O24" s="18">
        <v>50</v>
      </c>
      <c r="P24" s="18">
        <v>60</v>
      </c>
      <c r="Q24" s="10">
        <f>AVERAGE(Infetti_per_regione___fascia_di_età__MASCHI4[[#This Row],[15-24]:[65 e oltre]])</f>
        <v>35</v>
      </c>
    </row>
    <row r="25" spans="1:17" x14ac:dyDescent="0.3">
      <c r="A25" s="4" t="s">
        <v>32</v>
      </c>
      <c r="B25" s="10">
        <f>AVERAGE(Infetti_per_regione___fascia_di_età__FEMMINE3[15-24])</f>
        <v>11.333333333333334</v>
      </c>
      <c r="C25" s="10">
        <f>AVERAGE(Infetti_per_regione___fascia_di_età__FEMMINE3[25-34])</f>
        <v>21.952380952380953</v>
      </c>
      <c r="D25" s="10">
        <f>AVERAGE(Infetti_per_regione___fascia_di_età__FEMMINE3[35-44])</f>
        <v>35.571428571428569</v>
      </c>
      <c r="E25" s="10">
        <f>AVERAGE(Infetti_per_regione___fascia_di_età__FEMMINE3[45-54])</f>
        <v>46.476190476190474</v>
      </c>
      <c r="F25" s="10">
        <f>AVERAGE(Infetti_per_regione___fascia_di_età__FEMMINE3[55-64])</f>
        <v>34.238095238095241</v>
      </c>
      <c r="G25" s="10">
        <f>AVERAGE(Infetti_per_regione___fascia_di_età__FEMMINE3[65 e oltre])</f>
        <v>90.047619047619051</v>
      </c>
      <c r="H25" s="29" t="s">
        <v>34</v>
      </c>
      <c r="J25" s="8" t="s">
        <v>32</v>
      </c>
      <c r="K25" s="10">
        <f>AVERAGE(Infetti_per_regione___fascia_di_età__MASCHI4[15-24])</f>
        <v>15</v>
      </c>
      <c r="L25" s="10">
        <f>AVERAGE(Infetti_per_regione___fascia_di_età__MASCHI4[25-34])</f>
        <v>25.238095238095237</v>
      </c>
      <c r="M25" s="10">
        <f>AVERAGE(Infetti_per_regione___fascia_di_età__MASCHI4[35-44])</f>
        <v>35</v>
      </c>
      <c r="N25" s="10">
        <f>AVERAGE(Infetti_per_regione___fascia_di_età__MASCHI4[45-54])</f>
        <v>44.523809523809526</v>
      </c>
      <c r="O25" s="10">
        <f>AVERAGE(Infetti_per_regione___fascia_di_età__MASCHI4[55-64])</f>
        <v>54.523809523809526</v>
      </c>
      <c r="P25" s="10">
        <f>AVERAGE(Infetti_per_regione___fascia_di_età__MASCHI4[65 e oltre])</f>
        <v>64.047619047619051</v>
      </c>
      <c r="Q25" s="29" t="s">
        <v>34</v>
      </c>
    </row>
    <row r="26" spans="1:17" x14ac:dyDescent="0.3">
      <c r="A26" s="6" t="s">
        <v>33</v>
      </c>
      <c r="B26" s="10">
        <f>MAX(B4:B24)</f>
        <v>15</v>
      </c>
      <c r="C26" s="10">
        <f t="shared" ref="C26:G26" si="0">MAX(C4:C24)</f>
        <v>31</v>
      </c>
      <c r="D26" s="10">
        <f t="shared" si="0"/>
        <v>45</v>
      </c>
      <c r="E26" s="10">
        <f t="shared" si="0"/>
        <v>56</v>
      </c>
      <c r="F26" s="10">
        <f t="shared" si="0"/>
        <v>39</v>
      </c>
      <c r="G26" s="10">
        <f t="shared" si="0"/>
        <v>91</v>
      </c>
      <c r="H26" s="30"/>
      <c r="J26" s="9" t="s">
        <v>33</v>
      </c>
      <c r="K26" s="10">
        <f>MAX(Infetti_per_regione___fascia_di_età__MASCHI4[15-24])</f>
        <v>70</v>
      </c>
      <c r="L26" s="10">
        <f>MAX(Infetti_per_regione___fascia_di_età__MASCHI4[25-34])</f>
        <v>80</v>
      </c>
      <c r="M26" s="10">
        <f>MAX(Infetti_per_regione___fascia_di_età__MASCHI4[35-44])</f>
        <v>85</v>
      </c>
      <c r="N26" s="10">
        <f>MAX(Infetti_per_regione___fascia_di_età__MASCHI4[45-54])</f>
        <v>90</v>
      </c>
      <c r="O26" s="10">
        <f>MAX(Infetti_per_regione___fascia_di_età__MASCHI4[55-64])</f>
        <v>95</v>
      </c>
      <c r="P26" s="10">
        <f>MAX(Infetti_per_regione___fascia_di_età__MASCHI4[65 e oltre])</f>
        <v>100</v>
      </c>
      <c r="Q26" s="30"/>
    </row>
    <row r="27" spans="1:17" x14ac:dyDescent="0.3">
      <c r="A27" s="4" t="s">
        <v>35</v>
      </c>
      <c r="B27" s="5" t="str">
        <f>INDEX(Infetti_per_regione___fascia_di_età__FEMMINE3[Denominazione regione],MATCH(B26,Infetti_per_regione___fascia_di_età__FEMMINE3[15-24],0),1)</f>
        <v>Abruzzo</v>
      </c>
      <c r="C27" s="5" t="str">
        <f>INDEX(Infetti_per_regione___fascia_di_età__FEMMINE3[Denominazione regione],MATCH(C26,Infetti_per_regione___fascia_di_età__FEMMINE3[25-34],0),1)</f>
        <v>Basilicata</v>
      </c>
      <c r="D27" s="5" t="str">
        <f>INDEX(Infetti_per_regione___fascia_di_età__FEMMINE3[Denominazione regione],MATCH(D26,Infetti_per_regione___fascia_di_età__FEMMINE3[35-44],0),1)</f>
        <v>Abruzzo</v>
      </c>
      <c r="E27" s="5" t="str">
        <f>INDEX(Infetti_per_regione___fascia_di_età__FEMMINE3[Denominazione regione],MATCH(E26,Infetti_per_regione___fascia_di_età__FEMMINE3[45-54],0),1)</f>
        <v>Basilicata</v>
      </c>
      <c r="F27" s="5" t="str">
        <f>INDEX(Infetti_per_regione___fascia_di_età__FEMMINE3[Denominazione regione],MATCH(F26,Infetti_per_regione___fascia_di_età__FEMMINE3[55-64],0),1)</f>
        <v>Basilicata</v>
      </c>
      <c r="G27" s="5" t="str">
        <f>INDEX(Infetti_per_regione___fascia_di_età__FEMMINE3[Denominazione regione],MATCH(G26,Infetti_per_regione___fascia_di_età__FEMMINE3[65 e oltre],0),1)</f>
        <v>Basilicata</v>
      </c>
      <c r="H27" s="31"/>
      <c r="J27" s="8" t="s">
        <v>35</v>
      </c>
      <c r="K27" s="5" t="str">
        <f>INDEX(Infetti_per_regione___fascia_di_età__MASCHI4[Denominazione regione],MATCH(K26,Infetti_per_regione___fascia_di_età__MASCHI4[15-24],0),1)</f>
        <v>Piemonte</v>
      </c>
      <c r="L27" s="5" t="str">
        <f>INDEX(Infetti_per_regione___fascia_di_età__MASCHI4[Denominazione regione],MATCH(L26,Infetti_per_regione___fascia_di_età__MASCHI4[25-34],0),1)</f>
        <v>Lombardia</v>
      </c>
      <c r="M27" s="5" t="str">
        <f>INDEX(Infetti_per_regione___fascia_di_età__MASCHI4[Denominazione regione],MATCH(M26,Infetti_per_regione___fascia_di_età__MASCHI4[35-44],0),1)</f>
        <v>Lazio</v>
      </c>
      <c r="N27" s="5" t="str">
        <f>INDEX(Infetti_per_regione___fascia_di_età__MASCHI4[Denominazione regione],MATCH(N26,Infetti_per_regione___fascia_di_età__MASCHI4[45-54],0),1)</f>
        <v>Friuli Venezia Giulia</v>
      </c>
      <c r="O27" s="5" t="str">
        <f>INDEX(Infetti_per_regione___fascia_di_età__MASCHI4[Denominazione regione],MATCH(O26,Infetti_per_regione___fascia_di_età__MASCHI4[55-64],0),1)</f>
        <v>P.A. Trento</v>
      </c>
      <c r="P27" s="5" t="str">
        <f>INDEX(Infetti_per_regione___fascia_di_età__MASCHI4[Denominazione regione],MATCH(P26,Infetti_per_regione___fascia_di_età__MASCHI4[65 e oltre],0),1)</f>
        <v>Toscana</v>
      </c>
      <c r="Q27" s="31"/>
    </row>
  </sheetData>
  <mergeCells count="6">
    <mergeCell ref="A1:H1"/>
    <mergeCell ref="B2:H2"/>
    <mergeCell ref="H25:H27"/>
    <mergeCell ref="J1:Q1"/>
    <mergeCell ref="K2:Q2"/>
    <mergeCell ref="Q25:Q27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0631-1A36-409B-9D1C-2E5F1B51CA4F}">
  <dimension ref="A1:Q35"/>
  <sheetViews>
    <sheetView zoomScale="80" zoomScaleNormal="80" workbookViewId="0">
      <selection activeCell="J10" sqref="J10"/>
    </sheetView>
  </sheetViews>
  <sheetFormatPr defaultRowHeight="14.4" x14ac:dyDescent="0.3"/>
  <cols>
    <col min="1" max="1" width="26" bestFit="1" customWidth="1"/>
    <col min="2" max="6" width="21.109375" bestFit="1" customWidth="1"/>
    <col min="7" max="7" width="25.6640625" bestFit="1" customWidth="1"/>
    <col min="8" max="8" width="12.109375" bestFit="1" customWidth="1"/>
    <col min="10" max="10" width="26" bestFit="1" customWidth="1"/>
    <col min="11" max="15" width="21.109375" bestFit="1" customWidth="1"/>
    <col min="16" max="16" width="25.6640625" bestFit="1" customWidth="1"/>
    <col min="17" max="17" width="12.109375" bestFit="1" customWidth="1"/>
  </cols>
  <sheetData>
    <row r="1" spans="1:17" x14ac:dyDescent="0.3">
      <c r="A1" s="28" t="s">
        <v>28</v>
      </c>
      <c r="B1" s="28"/>
      <c r="C1" s="28"/>
      <c r="D1" s="28"/>
      <c r="E1" s="28"/>
      <c r="F1" s="28"/>
      <c r="G1" s="28"/>
      <c r="H1" s="28"/>
      <c r="J1" s="32" t="s">
        <v>36</v>
      </c>
      <c r="K1" s="32"/>
      <c r="L1" s="32"/>
      <c r="M1" s="32"/>
      <c r="N1" s="32"/>
      <c r="O1" s="32"/>
      <c r="P1" s="32"/>
      <c r="Q1" s="32"/>
    </row>
    <row r="2" spans="1:17" x14ac:dyDescent="0.3">
      <c r="A2" s="1" t="s">
        <v>31</v>
      </c>
      <c r="B2" s="28" t="s">
        <v>30</v>
      </c>
      <c r="C2" s="28"/>
      <c r="D2" s="28"/>
      <c r="E2" s="28"/>
      <c r="F2" s="28"/>
      <c r="G2" s="28"/>
      <c r="H2" s="28"/>
      <c r="J2" s="3" t="s">
        <v>31</v>
      </c>
      <c r="K2" s="32" t="s">
        <v>30</v>
      </c>
      <c r="L2" s="32"/>
      <c r="M2" s="32"/>
      <c r="N2" s="32"/>
      <c r="O2" s="32"/>
      <c r="P2" s="32"/>
      <c r="Q2" s="32"/>
    </row>
    <row r="3" spans="1:17" x14ac:dyDescent="0.3">
      <c r="A3" s="1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29</v>
      </c>
      <c r="J3" s="3" t="s">
        <v>0</v>
      </c>
      <c r="K3" s="18" t="s">
        <v>1</v>
      </c>
      <c r="L3" s="18" t="s">
        <v>2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29</v>
      </c>
    </row>
    <row r="4" spans="1:17" x14ac:dyDescent="0.3">
      <c r="A4" s="2" t="s">
        <v>7</v>
      </c>
      <c r="B4" s="18">
        <v>15</v>
      </c>
      <c r="C4" s="18">
        <v>12</v>
      </c>
      <c r="D4" s="18">
        <v>45</v>
      </c>
      <c r="E4" s="18">
        <v>36</v>
      </c>
      <c r="F4" s="18">
        <v>29</v>
      </c>
      <c r="G4" s="18">
        <v>89</v>
      </c>
      <c r="H4" s="11">
        <f>AVERAGE(Infetti_per_regione___fascia_di_età__FEMMINE36[[#This Row],[15-24]:[65 e oltre]])</f>
        <v>37.666666666666664</v>
      </c>
      <c r="J4" s="7" t="s">
        <v>7</v>
      </c>
      <c r="K4" s="18">
        <v>10</v>
      </c>
      <c r="L4" s="18">
        <v>20</v>
      </c>
      <c r="M4" s="18">
        <v>30</v>
      </c>
      <c r="N4" s="18">
        <v>40</v>
      </c>
      <c r="O4" s="18">
        <v>50</v>
      </c>
      <c r="P4" s="18">
        <v>60</v>
      </c>
      <c r="Q4" s="10">
        <f>AVERAGE(Infetti_per_regione___fascia_di_età__MASCHI47[[#This Row],[15-24]:[65 e oltre]])</f>
        <v>35</v>
      </c>
    </row>
    <row r="5" spans="1:17" x14ac:dyDescent="0.3">
      <c r="A5" s="2" t="s">
        <v>8</v>
      </c>
      <c r="B5" s="18">
        <v>8</v>
      </c>
      <c r="C5" s="18">
        <v>31</v>
      </c>
      <c r="D5" s="18">
        <v>27</v>
      </c>
      <c r="E5" s="18">
        <v>56</v>
      </c>
      <c r="F5" s="18">
        <v>39</v>
      </c>
      <c r="G5" s="18">
        <v>91</v>
      </c>
      <c r="H5" s="11">
        <f>AVERAGE(Infetti_per_regione___fascia_di_età__FEMMINE36[[#This Row],[15-24]:[65 e oltre]])</f>
        <v>42</v>
      </c>
      <c r="J5" s="7" t="s">
        <v>8</v>
      </c>
      <c r="K5" s="18">
        <v>15</v>
      </c>
      <c r="L5" s="18">
        <v>25</v>
      </c>
      <c r="M5" s="18">
        <v>35</v>
      </c>
      <c r="N5" s="18">
        <v>45</v>
      </c>
      <c r="O5" s="18">
        <v>55</v>
      </c>
      <c r="P5" s="18">
        <v>65</v>
      </c>
      <c r="Q5" s="10">
        <f>AVERAGE(Infetti_per_regione___fascia_di_età__MASCHI47[[#This Row],[15-24]:[65 e oltre]])</f>
        <v>40</v>
      </c>
    </row>
    <row r="6" spans="1:17" x14ac:dyDescent="0.3">
      <c r="A6" s="2" t="s">
        <v>9</v>
      </c>
      <c r="B6" s="18">
        <v>8</v>
      </c>
      <c r="C6" s="18">
        <v>31</v>
      </c>
      <c r="D6" s="18">
        <v>27</v>
      </c>
      <c r="E6" s="18">
        <v>56</v>
      </c>
      <c r="F6" s="18">
        <v>39</v>
      </c>
      <c r="G6" s="18">
        <v>91</v>
      </c>
      <c r="H6" s="11">
        <f>AVERAGE(Infetti_per_regione___fascia_di_età__FEMMINE36[[#This Row],[15-24]:[65 e oltre]])</f>
        <v>42</v>
      </c>
      <c r="J6" s="7" t="s">
        <v>9</v>
      </c>
      <c r="K6" s="18">
        <v>15</v>
      </c>
      <c r="L6" s="18">
        <v>25</v>
      </c>
      <c r="M6" s="18">
        <v>35</v>
      </c>
      <c r="N6" s="18">
        <v>45</v>
      </c>
      <c r="O6" s="18">
        <v>55</v>
      </c>
      <c r="P6" s="18">
        <v>65</v>
      </c>
      <c r="Q6" s="10">
        <f>AVERAGE(Infetti_per_regione___fascia_di_età__MASCHI47[[#This Row],[15-24]:[65 e oltre]])</f>
        <v>40</v>
      </c>
    </row>
    <row r="7" spans="1:17" x14ac:dyDescent="0.3">
      <c r="A7" s="2" t="s">
        <v>10</v>
      </c>
      <c r="B7" s="18">
        <v>15</v>
      </c>
      <c r="C7" s="18">
        <v>12</v>
      </c>
      <c r="D7" s="18">
        <v>45</v>
      </c>
      <c r="E7" s="18">
        <v>36</v>
      </c>
      <c r="F7" s="18">
        <v>29</v>
      </c>
      <c r="G7" s="18">
        <v>89</v>
      </c>
      <c r="H7" s="11">
        <f>AVERAGE(Infetti_per_regione___fascia_di_età__FEMMINE36[[#This Row],[15-24]:[65 e oltre]])</f>
        <v>37.666666666666664</v>
      </c>
      <c r="J7" s="7" t="s">
        <v>10</v>
      </c>
      <c r="K7" s="18">
        <v>10</v>
      </c>
      <c r="L7" s="18">
        <v>20</v>
      </c>
      <c r="M7" s="18">
        <v>30</v>
      </c>
      <c r="N7" s="18">
        <v>40</v>
      </c>
      <c r="O7" s="18">
        <v>50</v>
      </c>
      <c r="P7" s="18">
        <v>60</v>
      </c>
      <c r="Q7" s="10">
        <f>AVERAGE(Infetti_per_regione___fascia_di_età__MASCHI47[[#This Row],[15-24]:[65 e oltre]])</f>
        <v>35</v>
      </c>
    </row>
    <row r="8" spans="1:17" x14ac:dyDescent="0.3">
      <c r="A8" s="2" t="s">
        <v>11</v>
      </c>
      <c r="B8" s="18">
        <v>8</v>
      </c>
      <c r="C8" s="18">
        <v>31</v>
      </c>
      <c r="D8" s="18">
        <v>27</v>
      </c>
      <c r="E8" s="18">
        <v>56</v>
      </c>
      <c r="F8" s="18">
        <v>39</v>
      </c>
      <c r="G8" s="18">
        <v>91</v>
      </c>
      <c r="H8" s="11">
        <f>AVERAGE(Infetti_per_regione___fascia_di_età__FEMMINE36[[#This Row],[15-24]:[65 e oltre]])</f>
        <v>42</v>
      </c>
      <c r="J8" s="7" t="s">
        <v>11</v>
      </c>
      <c r="K8" s="18">
        <v>15</v>
      </c>
      <c r="L8" s="18">
        <v>25</v>
      </c>
      <c r="M8" s="18">
        <v>35</v>
      </c>
      <c r="N8" s="18">
        <v>45</v>
      </c>
      <c r="O8" s="18">
        <v>55</v>
      </c>
      <c r="P8" s="18">
        <v>65</v>
      </c>
      <c r="Q8" s="10">
        <f>AVERAGE(Infetti_per_regione___fascia_di_età__MASCHI47[[#This Row],[15-24]:[65 e oltre]])</f>
        <v>40</v>
      </c>
    </row>
    <row r="9" spans="1:17" x14ac:dyDescent="0.3">
      <c r="A9" s="2" t="s">
        <v>12</v>
      </c>
      <c r="B9" s="18">
        <v>15</v>
      </c>
      <c r="C9" s="18">
        <v>12</v>
      </c>
      <c r="D9" s="18">
        <v>45</v>
      </c>
      <c r="E9" s="18">
        <v>36</v>
      </c>
      <c r="F9" s="18">
        <v>29</v>
      </c>
      <c r="G9" s="18">
        <v>89</v>
      </c>
      <c r="H9" s="11">
        <f>AVERAGE(Infetti_per_regione___fascia_di_età__FEMMINE36[[#This Row],[15-24]:[65 e oltre]])</f>
        <v>37.666666666666664</v>
      </c>
      <c r="J9" s="7" t="s">
        <v>12</v>
      </c>
      <c r="K9" s="18">
        <v>10</v>
      </c>
      <c r="L9" s="18">
        <v>20</v>
      </c>
      <c r="M9" s="18">
        <v>30</v>
      </c>
      <c r="N9" s="18">
        <v>40</v>
      </c>
      <c r="O9" s="18">
        <v>50</v>
      </c>
      <c r="P9" s="18">
        <v>60</v>
      </c>
      <c r="Q9" s="10">
        <f>AVERAGE(Infetti_per_regione___fascia_di_età__MASCHI47[[#This Row],[15-24]:[65 e oltre]])</f>
        <v>35</v>
      </c>
    </row>
    <row r="10" spans="1:17" x14ac:dyDescent="0.3">
      <c r="A10" s="2" t="s">
        <v>13</v>
      </c>
      <c r="B10" s="18">
        <v>8</v>
      </c>
      <c r="C10" s="18">
        <v>31</v>
      </c>
      <c r="D10" s="18">
        <v>27</v>
      </c>
      <c r="E10" s="18">
        <v>56</v>
      </c>
      <c r="F10" s="18">
        <v>39</v>
      </c>
      <c r="G10" s="18">
        <v>91</v>
      </c>
      <c r="H10" s="11">
        <f>AVERAGE(Infetti_per_regione___fascia_di_età__FEMMINE36[[#This Row],[15-24]:[65 e oltre]])</f>
        <v>42</v>
      </c>
      <c r="J10" s="7" t="s">
        <v>13</v>
      </c>
      <c r="K10" s="18">
        <v>15</v>
      </c>
      <c r="L10" s="18">
        <v>25</v>
      </c>
      <c r="M10" s="18">
        <v>35</v>
      </c>
      <c r="N10" s="18">
        <v>90</v>
      </c>
      <c r="O10" s="18">
        <v>55</v>
      </c>
      <c r="P10" s="18">
        <v>65</v>
      </c>
      <c r="Q10" s="10">
        <f>AVERAGE(Infetti_per_regione___fascia_di_età__MASCHI47[[#This Row],[15-24]:[65 e oltre]])</f>
        <v>47.5</v>
      </c>
    </row>
    <row r="11" spans="1:17" x14ac:dyDescent="0.3">
      <c r="A11" s="2" t="s">
        <v>14</v>
      </c>
      <c r="B11" s="18">
        <v>15</v>
      </c>
      <c r="C11" s="18">
        <v>12</v>
      </c>
      <c r="D11" s="18">
        <v>45</v>
      </c>
      <c r="E11" s="18">
        <v>36</v>
      </c>
      <c r="F11" s="18">
        <v>29</v>
      </c>
      <c r="G11" s="18">
        <v>89</v>
      </c>
      <c r="H11" s="11">
        <f>AVERAGE(Infetti_per_regione___fascia_di_età__FEMMINE36[[#This Row],[15-24]:[65 e oltre]])</f>
        <v>37.666666666666664</v>
      </c>
      <c r="J11" s="7" t="s">
        <v>14</v>
      </c>
      <c r="K11" s="18">
        <v>10</v>
      </c>
      <c r="L11" s="18">
        <v>20</v>
      </c>
      <c r="M11" s="18">
        <v>85</v>
      </c>
      <c r="N11" s="18">
        <v>40</v>
      </c>
      <c r="O11" s="18">
        <v>50</v>
      </c>
      <c r="P11" s="18">
        <v>60</v>
      </c>
      <c r="Q11" s="10">
        <f>AVERAGE(Infetti_per_regione___fascia_di_età__MASCHI47[[#This Row],[15-24]:[65 e oltre]])</f>
        <v>44.166666666666664</v>
      </c>
    </row>
    <row r="12" spans="1:17" x14ac:dyDescent="0.3">
      <c r="A12" s="2" t="s">
        <v>15</v>
      </c>
      <c r="B12" s="18">
        <v>8</v>
      </c>
      <c r="C12" s="18">
        <v>31</v>
      </c>
      <c r="D12" s="18">
        <v>27</v>
      </c>
      <c r="E12" s="18">
        <v>56</v>
      </c>
      <c r="F12" s="18">
        <v>39</v>
      </c>
      <c r="G12" s="18">
        <v>91</v>
      </c>
      <c r="H12" s="11">
        <f>AVERAGE(Infetti_per_regione___fascia_di_età__FEMMINE36[[#This Row],[15-24]:[65 e oltre]])</f>
        <v>42</v>
      </c>
      <c r="J12" s="7" t="s">
        <v>15</v>
      </c>
      <c r="K12" s="18">
        <v>15</v>
      </c>
      <c r="L12" s="18">
        <v>25</v>
      </c>
      <c r="M12" s="18">
        <v>35</v>
      </c>
      <c r="N12" s="18">
        <v>45</v>
      </c>
      <c r="O12" s="18">
        <v>55</v>
      </c>
      <c r="P12" s="18">
        <v>65</v>
      </c>
      <c r="Q12" s="10">
        <f>AVERAGE(Infetti_per_regione___fascia_di_età__MASCHI47[[#This Row],[15-24]:[65 e oltre]])</f>
        <v>40</v>
      </c>
    </row>
    <row r="13" spans="1:17" x14ac:dyDescent="0.3">
      <c r="A13" s="2" t="s">
        <v>16</v>
      </c>
      <c r="B13" s="18">
        <v>15</v>
      </c>
      <c r="C13" s="18">
        <v>12</v>
      </c>
      <c r="D13" s="18">
        <v>45</v>
      </c>
      <c r="E13" s="18">
        <v>36</v>
      </c>
      <c r="F13" s="18">
        <v>29</v>
      </c>
      <c r="G13" s="18">
        <v>89</v>
      </c>
      <c r="H13" s="11">
        <f>AVERAGE(Infetti_per_regione___fascia_di_età__FEMMINE36[[#This Row],[15-24]:[65 e oltre]])</f>
        <v>37.666666666666664</v>
      </c>
      <c r="J13" s="7" t="s">
        <v>16</v>
      </c>
      <c r="K13" s="18">
        <v>10</v>
      </c>
      <c r="L13" s="18">
        <v>80</v>
      </c>
      <c r="M13" s="18">
        <v>30</v>
      </c>
      <c r="N13" s="18">
        <v>40</v>
      </c>
      <c r="O13" s="18">
        <v>50</v>
      </c>
      <c r="P13" s="18">
        <v>60</v>
      </c>
      <c r="Q13" s="10">
        <f>AVERAGE(Infetti_per_regione___fascia_di_età__MASCHI47[[#This Row],[15-24]:[65 e oltre]])</f>
        <v>45</v>
      </c>
    </row>
    <row r="14" spans="1:17" x14ac:dyDescent="0.3">
      <c r="A14" s="2" t="s">
        <v>17</v>
      </c>
      <c r="B14" s="18">
        <v>8</v>
      </c>
      <c r="C14" s="18">
        <v>31</v>
      </c>
      <c r="D14" s="18">
        <v>27</v>
      </c>
      <c r="E14" s="18">
        <v>56</v>
      </c>
      <c r="F14" s="18">
        <v>39</v>
      </c>
      <c r="G14" s="18">
        <v>91</v>
      </c>
      <c r="H14" s="11">
        <f>AVERAGE(Infetti_per_regione___fascia_di_età__FEMMINE36[[#This Row],[15-24]:[65 e oltre]])</f>
        <v>42</v>
      </c>
      <c r="J14" s="7" t="s">
        <v>17</v>
      </c>
      <c r="K14" s="18">
        <v>15</v>
      </c>
      <c r="L14" s="18">
        <v>25</v>
      </c>
      <c r="M14" s="18">
        <v>35</v>
      </c>
      <c r="N14" s="18">
        <v>45</v>
      </c>
      <c r="O14" s="18">
        <v>55</v>
      </c>
      <c r="P14" s="18">
        <v>65</v>
      </c>
      <c r="Q14" s="10">
        <f>AVERAGE(Infetti_per_regione___fascia_di_età__MASCHI47[[#This Row],[15-24]:[65 e oltre]])</f>
        <v>40</v>
      </c>
    </row>
    <row r="15" spans="1:17" x14ac:dyDescent="0.3">
      <c r="A15" s="2" t="s">
        <v>18</v>
      </c>
      <c r="B15" s="18">
        <v>15</v>
      </c>
      <c r="C15" s="18">
        <v>12</v>
      </c>
      <c r="D15" s="18">
        <v>45</v>
      </c>
      <c r="E15" s="18">
        <v>36</v>
      </c>
      <c r="F15" s="18">
        <v>29</v>
      </c>
      <c r="G15" s="18">
        <v>89</v>
      </c>
      <c r="H15" s="11">
        <f>AVERAGE(Infetti_per_regione___fascia_di_età__FEMMINE36[[#This Row],[15-24]:[65 e oltre]])</f>
        <v>37.666666666666664</v>
      </c>
      <c r="J15" s="7" t="s">
        <v>18</v>
      </c>
      <c r="K15" s="18">
        <v>10</v>
      </c>
      <c r="L15" s="18">
        <v>20</v>
      </c>
      <c r="M15" s="18">
        <v>30</v>
      </c>
      <c r="N15" s="18">
        <v>40</v>
      </c>
      <c r="O15" s="18">
        <v>50</v>
      </c>
      <c r="P15" s="18">
        <v>60</v>
      </c>
      <c r="Q15" s="10">
        <f>AVERAGE(Infetti_per_regione___fascia_di_età__MASCHI47[[#This Row],[15-24]:[65 e oltre]])</f>
        <v>35</v>
      </c>
    </row>
    <row r="16" spans="1:17" x14ac:dyDescent="0.3">
      <c r="A16" s="2" t="s">
        <v>19</v>
      </c>
      <c r="B16" s="18">
        <v>8</v>
      </c>
      <c r="C16" s="18">
        <v>31</v>
      </c>
      <c r="D16" s="18">
        <v>27</v>
      </c>
      <c r="E16" s="18">
        <v>56</v>
      </c>
      <c r="F16" s="18">
        <v>39</v>
      </c>
      <c r="G16" s="18">
        <v>91</v>
      </c>
      <c r="H16" s="11">
        <f>AVERAGE(Infetti_per_regione___fascia_di_età__FEMMINE36[[#This Row],[15-24]:[65 e oltre]])</f>
        <v>42</v>
      </c>
      <c r="J16" s="7" t="s">
        <v>19</v>
      </c>
      <c r="K16" s="18">
        <v>70</v>
      </c>
      <c r="L16" s="18">
        <v>25</v>
      </c>
      <c r="M16" s="18">
        <v>35</v>
      </c>
      <c r="N16" s="18">
        <v>45</v>
      </c>
      <c r="O16" s="18">
        <v>55</v>
      </c>
      <c r="P16" s="18">
        <v>65</v>
      </c>
      <c r="Q16" s="10">
        <f>AVERAGE(Infetti_per_regione___fascia_di_età__MASCHI47[[#This Row],[15-24]:[65 e oltre]])</f>
        <v>49.166666666666664</v>
      </c>
    </row>
    <row r="17" spans="1:17" x14ac:dyDescent="0.3">
      <c r="A17" s="2" t="s">
        <v>20</v>
      </c>
      <c r="B17" s="18">
        <v>15</v>
      </c>
      <c r="C17" s="18">
        <v>12</v>
      </c>
      <c r="D17" s="18">
        <v>45</v>
      </c>
      <c r="E17" s="18">
        <v>36</v>
      </c>
      <c r="F17" s="18">
        <v>29</v>
      </c>
      <c r="G17" s="18">
        <v>89</v>
      </c>
      <c r="H17" s="11">
        <f>AVERAGE(Infetti_per_regione___fascia_di_età__FEMMINE36[[#This Row],[15-24]:[65 e oltre]])</f>
        <v>37.666666666666664</v>
      </c>
      <c r="J17" s="7" t="s">
        <v>20</v>
      </c>
      <c r="K17" s="18">
        <v>10</v>
      </c>
      <c r="L17" s="18">
        <v>20</v>
      </c>
      <c r="M17" s="18">
        <v>30</v>
      </c>
      <c r="N17" s="18">
        <v>40</v>
      </c>
      <c r="O17" s="18">
        <v>50</v>
      </c>
      <c r="P17" s="18">
        <v>60</v>
      </c>
      <c r="Q17" s="10">
        <f>AVERAGE(Infetti_per_regione___fascia_di_età__MASCHI47[[#This Row],[15-24]:[65 e oltre]])</f>
        <v>35</v>
      </c>
    </row>
    <row r="18" spans="1:17" x14ac:dyDescent="0.3">
      <c r="A18" s="2" t="s">
        <v>21</v>
      </c>
      <c r="B18" s="18">
        <v>8</v>
      </c>
      <c r="C18" s="18">
        <v>31</v>
      </c>
      <c r="D18" s="18">
        <v>27</v>
      </c>
      <c r="E18" s="18">
        <v>56</v>
      </c>
      <c r="F18" s="18">
        <v>39</v>
      </c>
      <c r="G18" s="18">
        <v>91</v>
      </c>
      <c r="H18" s="11">
        <f>AVERAGE(Infetti_per_regione___fascia_di_età__FEMMINE36[[#This Row],[15-24]:[65 e oltre]])</f>
        <v>42</v>
      </c>
      <c r="J18" s="7" t="s">
        <v>21</v>
      </c>
      <c r="K18" s="18">
        <v>15</v>
      </c>
      <c r="L18" s="18">
        <v>25</v>
      </c>
      <c r="M18" s="18">
        <v>35</v>
      </c>
      <c r="N18" s="18">
        <v>45</v>
      </c>
      <c r="O18" s="18">
        <v>55</v>
      </c>
      <c r="P18" s="18">
        <v>65</v>
      </c>
      <c r="Q18" s="10">
        <f>AVERAGE(Infetti_per_regione___fascia_di_età__MASCHI47[[#This Row],[15-24]:[65 e oltre]])</f>
        <v>40</v>
      </c>
    </row>
    <row r="19" spans="1:17" x14ac:dyDescent="0.3">
      <c r="A19" s="2" t="s">
        <v>22</v>
      </c>
      <c r="B19" s="18">
        <v>8</v>
      </c>
      <c r="C19" s="18">
        <v>31</v>
      </c>
      <c r="D19" s="18">
        <v>27</v>
      </c>
      <c r="E19" s="18">
        <v>56</v>
      </c>
      <c r="F19" s="18">
        <v>39</v>
      </c>
      <c r="G19" s="18">
        <v>91</v>
      </c>
      <c r="H19" s="11">
        <f>AVERAGE(Infetti_per_regione___fascia_di_età__FEMMINE36[[#This Row],[15-24]:[65 e oltre]])</f>
        <v>42</v>
      </c>
      <c r="J19" s="7" t="s">
        <v>22</v>
      </c>
      <c r="K19" s="18">
        <v>10</v>
      </c>
      <c r="L19" s="18">
        <v>20</v>
      </c>
      <c r="M19" s="18">
        <v>30</v>
      </c>
      <c r="N19" s="18">
        <v>40</v>
      </c>
      <c r="O19" s="18">
        <v>50</v>
      </c>
      <c r="P19" s="18">
        <v>60</v>
      </c>
      <c r="Q19" s="10">
        <f>AVERAGE(Infetti_per_regione___fascia_di_età__MASCHI47[[#This Row],[15-24]:[65 e oltre]])</f>
        <v>35</v>
      </c>
    </row>
    <row r="20" spans="1:17" x14ac:dyDescent="0.3">
      <c r="A20" s="2" t="s">
        <v>23</v>
      </c>
      <c r="B20" s="18">
        <v>15</v>
      </c>
      <c r="C20" s="18">
        <v>12</v>
      </c>
      <c r="D20" s="18">
        <v>45</v>
      </c>
      <c r="E20" s="18">
        <v>36</v>
      </c>
      <c r="F20" s="18">
        <v>29</v>
      </c>
      <c r="G20" s="18">
        <v>89</v>
      </c>
      <c r="H20" s="11">
        <f>AVERAGE(Infetti_per_regione___fascia_di_età__FEMMINE36[[#This Row],[15-24]:[65 e oltre]])</f>
        <v>37.666666666666664</v>
      </c>
      <c r="J20" s="7" t="s">
        <v>23</v>
      </c>
      <c r="K20" s="18">
        <v>15</v>
      </c>
      <c r="L20" s="18">
        <v>25</v>
      </c>
      <c r="M20" s="18">
        <v>35</v>
      </c>
      <c r="N20" s="18">
        <v>45</v>
      </c>
      <c r="O20" s="18">
        <v>55</v>
      </c>
      <c r="P20" s="18">
        <v>100</v>
      </c>
      <c r="Q20" s="10">
        <f>AVERAGE(Infetti_per_regione___fascia_di_età__MASCHI47[[#This Row],[15-24]:[65 e oltre]])</f>
        <v>45.833333333333336</v>
      </c>
    </row>
    <row r="21" spans="1:17" x14ac:dyDescent="0.3">
      <c r="A21" s="2" t="s">
        <v>24</v>
      </c>
      <c r="B21" s="18">
        <v>15</v>
      </c>
      <c r="C21" s="18">
        <v>12</v>
      </c>
      <c r="D21" s="18">
        <v>45</v>
      </c>
      <c r="E21" s="18">
        <v>36</v>
      </c>
      <c r="F21" s="18">
        <v>29</v>
      </c>
      <c r="G21" s="18">
        <v>89</v>
      </c>
      <c r="H21" s="11">
        <f>AVERAGE(Infetti_per_regione___fascia_di_età__FEMMINE36[[#This Row],[15-24]:[65 e oltre]])</f>
        <v>37.666666666666664</v>
      </c>
      <c r="J21" s="7" t="s">
        <v>24</v>
      </c>
      <c r="K21" s="18">
        <v>10</v>
      </c>
      <c r="L21" s="18">
        <v>20</v>
      </c>
      <c r="M21" s="18">
        <v>30</v>
      </c>
      <c r="N21" s="18">
        <v>40</v>
      </c>
      <c r="O21" s="18">
        <v>95</v>
      </c>
      <c r="P21" s="18">
        <v>60</v>
      </c>
      <c r="Q21" s="10">
        <f>AVERAGE(Infetti_per_regione___fascia_di_età__MASCHI47[[#This Row],[15-24]:[65 e oltre]])</f>
        <v>42.5</v>
      </c>
    </row>
    <row r="22" spans="1:17" x14ac:dyDescent="0.3">
      <c r="A22" s="2" t="s">
        <v>25</v>
      </c>
      <c r="B22" s="18">
        <v>8</v>
      </c>
      <c r="C22" s="18">
        <v>31</v>
      </c>
      <c r="D22" s="18">
        <v>27</v>
      </c>
      <c r="E22" s="18">
        <v>56</v>
      </c>
      <c r="F22" s="18">
        <v>39</v>
      </c>
      <c r="G22" s="18">
        <v>91</v>
      </c>
      <c r="H22" s="11">
        <f>AVERAGE(Infetti_per_regione___fascia_di_età__FEMMINE36[[#This Row],[15-24]:[65 e oltre]])</f>
        <v>42</v>
      </c>
      <c r="J22" s="7" t="s">
        <v>25</v>
      </c>
      <c r="K22" s="18">
        <v>10</v>
      </c>
      <c r="L22" s="18">
        <v>20</v>
      </c>
      <c r="M22" s="18">
        <v>30</v>
      </c>
      <c r="N22" s="18">
        <v>40</v>
      </c>
      <c r="O22" s="18">
        <v>50</v>
      </c>
      <c r="P22" s="18">
        <v>60</v>
      </c>
      <c r="Q22" s="10">
        <f>AVERAGE(Infetti_per_regione___fascia_di_età__MASCHI47[[#This Row],[15-24]:[65 e oltre]])</f>
        <v>35</v>
      </c>
    </row>
    <row r="23" spans="1:17" x14ac:dyDescent="0.3">
      <c r="A23" s="2" t="s">
        <v>26</v>
      </c>
      <c r="B23" s="18">
        <v>15</v>
      </c>
      <c r="C23" s="18">
        <v>12</v>
      </c>
      <c r="D23" s="18">
        <v>45</v>
      </c>
      <c r="E23" s="18">
        <v>36</v>
      </c>
      <c r="F23" s="18">
        <v>29</v>
      </c>
      <c r="G23" s="18">
        <v>89</v>
      </c>
      <c r="H23" s="11">
        <f>AVERAGE(Infetti_per_regione___fascia_di_età__FEMMINE36[[#This Row],[15-24]:[65 e oltre]])</f>
        <v>37.666666666666664</v>
      </c>
      <c r="J23" s="7" t="s">
        <v>26</v>
      </c>
      <c r="K23" s="18">
        <v>15</v>
      </c>
      <c r="L23" s="18">
        <v>25</v>
      </c>
      <c r="M23" s="18">
        <v>35</v>
      </c>
      <c r="N23" s="18">
        <v>45</v>
      </c>
      <c r="O23" s="18">
        <v>55</v>
      </c>
      <c r="P23" s="18">
        <v>65</v>
      </c>
      <c r="Q23" s="10">
        <f>AVERAGE(Infetti_per_regione___fascia_di_età__MASCHI47[[#This Row],[15-24]:[65 e oltre]])</f>
        <v>40</v>
      </c>
    </row>
    <row r="24" spans="1:17" x14ac:dyDescent="0.3">
      <c r="A24" s="2" t="s">
        <v>27</v>
      </c>
      <c r="B24" s="18">
        <v>8</v>
      </c>
      <c r="C24" s="18">
        <v>31</v>
      </c>
      <c r="D24" s="18">
        <v>27</v>
      </c>
      <c r="E24" s="18">
        <v>56</v>
      </c>
      <c r="F24" s="18">
        <v>39</v>
      </c>
      <c r="G24" s="18">
        <v>91</v>
      </c>
      <c r="H24" s="11">
        <f>AVERAGE(Infetti_per_regione___fascia_di_età__FEMMINE36[[#This Row],[15-24]:[65 e oltre]])</f>
        <v>42</v>
      </c>
      <c r="J24" s="7" t="s">
        <v>27</v>
      </c>
      <c r="K24" s="18">
        <v>10</v>
      </c>
      <c r="L24" s="18">
        <v>20</v>
      </c>
      <c r="M24" s="18">
        <v>30</v>
      </c>
      <c r="N24" s="18">
        <v>40</v>
      </c>
      <c r="O24" s="18">
        <v>50</v>
      </c>
      <c r="P24" s="18">
        <v>60</v>
      </c>
      <c r="Q24" s="10">
        <f>AVERAGE(Infetti_per_regione___fascia_di_età__MASCHI47[[#This Row],[15-24]:[65 e oltre]])</f>
        <v>35</v>
      </c>
    </row>
    <row r="25" spans="1:17" x14ac:dyDescent="0.3">
      <c r="A25" s="4" t="s">
        <v>32</v>
      </c>
      <c r="B25" s="10">
        <f>AVERAGE(Infetti_per_regione___fascia_di_età__FEMMINE36[15-24])</f>
        <v>11.333333333333334</v>
      </c>
      <c r="C25" s="10">
        <f>AVERAGE(Infetti_per_regione___fascia_di_età__FEMMINE36[25-34])</f>
        <v>21.952380952380953</v>
      </c>
      <c r="D25" s="10">
        <f>AVERAGE(Infetti_per_regione___fascia_di_età__FEMMINE36[35-44])</f>
        <v>35.571428571428569</v>
      </c>
      <c r="E25" s="10">
        <f>AVERAGE(Infetti_per_regione___fascia_di_età__FEMMINE36[45-54])</f>
        <v>46.476190476190474</v>
      </c>
      <c r="F25" s="10">
        <f>AVERAGE(Infetti_per_regione___fascia_di_età__FEMMINE36[55-64])</f>
        <v>34.238095238095241</v>
      </c>
      <c r="G25" s="10">
        <f>AVERAGE(Infetti_per_regione___fascia_di_età__FEMMINE36[65 e oltre])</f>
        <v>90.047619047619051</v>
      </c>
      <c r="H25" s="29" t="s">
        <v>34</v>
      </c>
      <c r="J25" s="8" t="s">
        <v>32</v>
      </c>
      <c r="K25" s="10">
        <f>AVERAGE(Infetti_per_regione___fascia_di_età__MASCHI47[15-24])</f>
        <v>15</v>
      </c>
      <c r="L25" s="10">
        <f>AVERAGE(Infetti_per_regione___fascia_di_età__MASCHI47[25-34])</f>
        <v>25.238095238095237</v>
      </c>
      <c r="M25" s="10">
        <f>AVERAGE(Infetti_per_regione___fascia_di_età__MASCHI47[35-44])</f>
        <v>35</v>
      </c>
      <c r="N25" s="10">
        <f>AVERAGE(Infetti_per_regione___fascia_di_età__MASCHI47[45-54])</f>
        <v>44.523809523809526</v>
      </c>
      <c r="O25" s="10">
        <f>AVERAGE(Infetti_per_regione___fascia_di_età__MASCHI47[55-64])</f>
        <v>54.523809523809526</v>
      </c>
      <c r="P25" s="10">
        <f>AVERAGE(Infetti_per_regione___fascia_di_età__MASCHI47[65 e oltre])</f>
        <v>64.047619047619051</v>
      </c>
      <c r="Q25" s="29" t="s">
        <v>34</v>
      </c>
    </row>
    <row r="26" spans="1:17" x14ac:dyDescent="0.3">
      <c r="A26" s="6" t="s">
        <v>33</v>
      </c>
      <c r="B26" s="10">
        <f>MAX(B4:B24)</f>
        <v>15</v>
      </c>
      <c r="C26" s="10">
        <f t="shared" ref="C26:G26" si="0">MAX(C4:C24)</f>
        <v>31</v>
      </c>
      <c r="D26" s="10">
        <f t="shared" si="0"/>
        <v>45</v>
      </c>
      <c r="E26" s="10">
        <f t="shared" si="0"/>
        <v>56</v>
      </c>
      <c r="F26" s="10">
        <f t="shared" si="0"/>
        <v>39</v>
      </c>
      <c r="G26" s="10">
        <f t="shared" si="0"/>
        <v>91</v>
      </c>
      <c r="H26" s="30"/>
      <c r="J26" s="9" t="s">
        <v>33</v>
      </c>
      <c r="K26" s="10">
        <f>MAX(Infetti_per_regione___fascia_di_età__MASCHI47[15-24])</f>
        <v>70</v>
      </c>
      <c r="L26" s="10">
        <f>MAX(Infetti_per_regione___fascia_di_età__MASCHI47[25-34])</f>
        <v>80</v>
      </c>
      <c r="M26" s="10">
        <f>MAX(Infetti_per_regione___fascia_di_età__MASCHI47[35-44])</f>
        <v>85</v>
      </c>
      <c r="N26" s="10">
        <f>MAX(Infetti_per_regione___fascia_di_età__MASCHI47[45-54])</f>
        <v>90</v>
      </c>
      <c r="O26" s="10">
        <f>MAX(Infetti_per_regione___fascia_di_età__MASCHI47[55-64])</f>
        <v>95</v>
      </c>
      <c r="P26" s="10">
        <f>MAX(Infetti_per_regione___fascia_di_età__MASCHI47[65 e oltre])</f>
        <v>100</v>
      </c>
      <c r="Q26" s="30"/>
    </row>
    <row r="27" spans="1:17" x14ac:dyDescent="0.3">
      <c r="A27" s="4" t="s">
        <v>35</v>
      </c>
      <c r="B27" s="5" t="str">
        <f>INDEX(Infetti_per_regione___fascia_di_età__FEMMINE36[Denominazione regione],MATCH(B26,Infetti_per_regione___fascia_di_età__FEMMINE36[15-24],0),1)</f>
        <v>Abruzzo</v>
      </c>
      <c r="C27" s="5" t="str">
        <f>INDEX(Infetti_per_regione___fascia_di_età__FEMMINE36[Denominazione regione],MATCH(C26,Infetti_per_regione___fascia_di_età__FEMMINE36[25-34],0),1)</f>
        <v>Basilicata</v>
      </c>
      <c r="D27" s="5" t="str">
        <f>INDEX(Infetti_per_regione___fascia_di_età__FEMMINE36[Denominazione regione],MATCH(D26,Infetti_per_regione___fascia_di_età__FEMMINE36[35-44],0),1)</f>
        <v>Abruzzo</v>
      </c>
      <c r="E27" s="5" t="str">
        <f>INDEX(Infetti_per_regione___fascia_di_età__FEMMINE36[Denominazione regione],MATCH(E26,Infetti_per_regione___fascia_di_età__FEMMINE36[45-54],0),1)</f>
        <v>Basilicata</v>
      </c>
      <c r="F27" s="5" t="str">
        <f>INDEX(Infetti_per_regione___fascia_di_età__FEMMINE36[Denominazione regione],MATCH(F26,Infetti_per_regione___fascia_di_età__FEMMINE36[55-64],0),1)</f>
        <v>Basilicata</v>
      </c>
      <c r="G27" s="5" t="str">
        <f>INDEX(Infetti_per_regione___fascia_di_età__FEMMINE36[Denominazione regione],MATCH(G26,Infetti_per_regione___fascia_di_età__FEMMINE36[65 e oltre],0),1)</f>
        <v>Basilicata</v>
      </c>
      <c r="H27" s="31"/>
      <c r="J27" s="8" t="s">
        <v>35</v>
      </c>
      <c r="K27" s="5" t="str">
        <f>INDEX(Infetti_per_regione___fascia_di_età__MASCHI47[Denominazione regione],MATCH(K26,Infetti_per_regione___fascia_di_età__MASCHI47[15-24],0),1)</f>
        <v>Piemonte</v>
      </c>
      <c r="L27" s="5" t="str">
        <f>INDEX(Infetti_per_regione___fascia_di_età__MASCHI47[Denominazione regione],MATCH(L26,Infetti_per_regione___fascia_di_età__MASCHI47[25-34],0),1)</f>
        <v>Lombardia</v>
      </c>
      <c r="M27" s="5" t="str">
        <f>INDEX(Infetti_per_regione___fascia_di_età__MASCHI47[Denominazione regione],MATCH(M26,Infetti_per_regione___fascia_di_età__MASCHI47[35-44],0),1)</f>
        <v>Lazio</v>
      </c>
      <c r="N27" s="5" t="str">
        <f>INDEX(Infetti_per_regione___fascia_di_età__MASCHI47[Denominazione regione],MATCH(N26,Infetti_per_regione___fascia_di_età__MASCHI47[45-54],0),1)</f>
        <v>Friuli Venezia Giulia</v>
      </c>
      <c r="O27" s="5" t="str">
        <f>INDEX(Infetti_per_regione___fascia_di_età__MASCHI47[Denominazione regione],MATCH(O26,Infetti_per_regione___fascia_di_età__MASCHI47[55-64],0),1)</f>
        <v>P.A. Trento</v>
      </c>
      <c r="P27" s="5" t="str">
        <f>INDEX(Infetti_per_regione___fascia_di_età__MASCHI47[Denominazione regione],MATCH(P26,Infetti_per_regione___fascia_di_età__MASCHI47[65 e oltre],0),1)</f>
        <v>Toscana</v>
      </c>
      <c r="Q27" s="31"/>
    </row>
    <row r="29" spans="1:17" x14ac:dyDescent="0.3">
      <c r="B29" s="28" t="s">
        <v>60</v>
      </c>
      <c r="C29" s="28"/>
      <c r="D29" s="28"/>
      <c r="E29" s="28"/>
      <c r="F29" s="28"/>
      <c r="G29" s="28"/>
      <c r="H29" s="19"/>
      <c r="K29" s="28" t="s">
        <v>61</v>
      </c>
      <c r="L29" s="28"/>
      <c r="M29" s="28"/>
      <c r="N29" s="28"/>
      <c r="O29" s="28"/>
      <c r="P29" s="28"/>
    </row>
    <row r="30" spans="1:17" x14ac:dyDescent="0.3">
      <c r="B30" s="26" t="s">
        <v>48</v>
      </c>
      <c r="C30" s="26" t="s">
        <v>49</v>
      </c>
      <c r="D30" s="26" t="s">
        <v>50</v>
      </c>
      <c r="E30" s="26" t="s">
        <v>51</v>
      </c>
      <c r="F30" s="26" t="s">
        <v>52</v>
      </c>
      <c r="G30" s="26" t="s">
        <v>53</v>
      </c>
      <c r="K30" s="20" t="s">
        <v>48</v>
      </c>
      <c r="L30" s="21" t="s">
        <v>49</v>
      </c>
      <c r="M30" s="21" t="s">
        <v>50</v>
      </c>
      <c r="N30" s="21" t="s">
        <v>51</v>
      </c>
      <c r="O30" s="21" t="s">
        <v>52</v>
      </c>
      <c r="P30" s="22" t="s">
        <v>53</v>
      </c>
    </row>
    <row r="31" spans="1:17" x14ac:dyDescent="0.3">
      <c r="B31" s="27">
        <v>238</v>
      </c>
      <c r="C31" s="27">
        <v>461</v>
      </c>
      <c r="D31" s="27">
        <v>747</v>
      </c>
      <c r="E31" s="27">
        <v>976</v>
      </c>
      <c r="F31" s="27">
        <v>719</v>
      </c>
      <c r="G31" s="27">
        <v>1891</v>
      </c>
      <c r="K31" s="23">
        <v>315</v>
      </c>
      <c r="L31" s="24">
        <v>530</v>
      </c>
      <c r="M31" s="24">
        <v>735</v>
      </c>
      <c r="N31" s="24">
        <v>935</v>
      </c>
      <c r="O31" s="24">
        <v>1145</v>
      </c>
      <c r="P31" s="25">
        <v>1345</v>
      </c>
    </row>
    <row r="33" spans="2:16" x14ac:dyDescent="0.3">
      <c r="B33" s="32" t="s">
        <v>63</v>
      </c>
      <c r="C33" s="32"/>
      <c r="D33" s="32"/>
      <c r="E33" s="32"/>
      <c r="F33" s="32"/>
      <c r="G33" s="32"/>
      <c r="K33" s="32" t="s">
        <v>62</v>
      </c>
      <c r="L33" s="32"/>
      <c r="M33" s="32"/>
      <c r="N33" s="32"/>
      <c r="O33" s="32"/>
      <c r="P33" s="32"/>
    </row>
    <row r="34" spans="2:16" x14ac:dyDescent="0.3">
      <c r="B34" s="20" t="s">
        <v>54</v>
      </c>
      <c r="C34" s="21" t="s">
        <v>55</v>
      </c>
      <c r="D34" s="21" t="s">
        <v>56</v>
      </c>
      <c r="E34" s="21" t="s">
        <v>57</v>
      </c>
      <c r="F34" s="21" t="s">
        <v>58</v>
      </c>
      <c r="G34" s="22" t="s">
        <v>59</v>
      </c>
      <c r="K34" s="20" t="s">
        <v>54</v>
      </c>
      <c r="L34" s="21" t="s">
        <v>55</v>
      </c>
      <c r="M34" s="21" t="s">
        <v>56</v>
      </c>
      <c r="N34" s="21" t="s">
        <v>57</v>
      </c>
      <c r="O34" s="21" t="s">
        <v>58</v>
      </c>
      <c r="P34" s="22" t="s">
        <v>59</v>
      </c>
    </row>
    <row r="35" spans="2:16" x14ac:dyDescent="0.3">
      <c r="B35" s="23">
        <v>8</v>
      </c>
      <c r="C35" s="24">
        <v>12</v>
      </c>
      <c r="D35" s="24">
        <v>27</v>
      </c>
      <c r="E35" s="24">
        <v>36</v>
      </c>
      <c r="F35" s="24">
        <v>29</v>
      </c>
      <c r="G35" s="25">
        <v>89</v>
      </c>
      <c r="K35" s="23">
        <v>10</v>
      </c>
      <c r="L35" s="24">
        <v>20</v>
      </c>
      <c r="M35" s="24">
        <v>30</v>
      </c>
      <c r="N35" s="24">
        <v>40</v>
      </c>
      <c r="O35" s="24">
        <v>50</v>
      </c>
      <c r="P35" s="25">
        <v>60</v>
      </c>
    </row>
  </sheetData>
  <mergeCells count="10">
    <mergeCell ref="B29:G29"/>
    <mergeCell ref="K29:P29"/>
    <mergeCell ref="B33:G33"/>
    <mergeCell ref="K33:P33"/>
    <mergeCell ref="A1:H1"/>
    <mergeCell ref="J1:Q1"/>
    <mergeCell ref="B2:H2"/>
    <mergeCell ref="K2:Q2"/>
    <mergeCell ref="H25:H27"/>
    <mergeCell ref="Q25:Q27"/>
  </mergeCells>
  <pageMargins left="0.7" right="0.7" top="0.75" bottom="0.75" header="0.3" footer="0.3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3B4E-9456-4B06-8855-500DC3AE8D5C}">
  <sheetPr codeName="Foglio3"/>
  <dimension ref="A1:H27"/>
  <sheetViews>
    <sheetView workbookViewId="0">
      <selection activeCell="D8" sqref="D8"/>
    </sheetView>
  </sheetViews>
  <sheetFormatPr defaultRowHeight="14.4" x14ac:dyDescent="0.3"/>
  <cols>
    <col min="1" max="1" width="23.33203125" bestFit="1" customWidth="1"/>
    <col min="2" max="2" width="12.33203125" bestFit="1" customWidth="1"/>
    <col min="3" max="6" width="11.6640625" bestFit="1" customWidth="1"/>
    <col min="7" max="7" width="16.21875" bestFit="1" customWidth="1"/>
    <col min="8" max="8" width="10.77734375" bestFit="1" customWidth="1"/>
  </cols>
  <sheetData>
    <row r="1" spans="1:8" x14ac:dyDescent="0.3">
      <c r="A1" s="32" t="s">
        <v>43</v>
      </c>
      <c r="B1" s="32"/>
      <c r="C1" s="32"/>
      <c r="D1" s="32"/>
      <c r="E1" s="32"/>
      <c r="F1" s="32"/>
      <c r="G1" s="32"/>
      <c r="H1" s="32"/>
    </row>
    <row r="2" spans="1:8" x14ac:dyDescent="0.3">
      <c r="A2" s="3" t="s">
        <v>31</v>
      </c>
      <c r="B2" s="32" t="s">
        <v>44</v>
      </c>
      <c r="C2" s="32"/>
      <c r="D2" s="32"/>
      <c r="E2" s="32"/>
      <c r="F2" s="32"/>
      <c r="G2" s="32"/>
      <c r="H2" s="32"/>
    </row>
    <row r="3" spans="1:8" x14ac:dyDescent="0.3">
      <c r="A3" s="1" t="s">
        <v>0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41</v>
      </c>
      <c r="G3" s="18" t="s">
        <v>42</v>
      </c>
      <c r="H3" s="18" t="s">
        <v>29</v>
      </c>
    </row>
    <row r="4" spans="1:8" x14ac:dyDescent="0.3">
      <c r="A4" s="13" t="s">
        <v>7</v>
      </c>
      <c r="B4" s="18">
        <v>10</v>
      </c>
      <c r="C4" s="18">
        <v>20</v>
      </c>
      <c r="D4" s="18">
        <v>30</v>
      </c>
      <c r="E4" s="18">
        <v>40</v>
      </c>
      <c r="F4" s="18">
        <v>50</v>
      </c>
      <c r="G4" s="18">
        <v>60</v>
      </c>
      <c r="H4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43.333333333333336</v>
      </c>
    </row>
    <row r="5" spans="1:8" x14ac:dyDescent="0.3">
      <c r="A5" s="14" t="s">
        <v>8</v>
      </c>
      <c r="B5" s="18">
        <v>15</v>
      </c>
      <c r="C5" s="18">
        <v>25</v>
      </c>
      <c r="D5" s="18">
        <v>35</v>
      </c>
      <c r="E5" s="18">
        <v>45</v>
      </c>
      <c r="F5" s="18">
        <v>55</v>
      </c>
      <c r="G5" s="18">
        <v>65</v>
      </c>
      <c r="H5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48.333333333333336</v>
      </c>
    </row>
    <row r="6" spans="1:8" x14ac:dyDescent="0.3">
      <c r="A6" s="12" t="s">
        <v>9</v>
      </c>
      <c r="B6" s="18">
        <v>15</v>
      </c>
      <c r="C6" s="18">
        <v>25</v>
      </c>
      <c r="D6" s="18">
        <v>35</v>
      </c>
      <c r="E6" s="18">
        <v>45</v>
      </c>
      <c r="F6" s="18">
        <v>55</v>
      </c>
      <c r="G6" s="18">
        <v>65</v>
      </c>
      <c r="H6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48.333333333333336</v>
      </c>
    </row>
    <row r="7" spans="1:8" x14ac:dyDescent="0.3">
      <c r="A7" s="14" t="s">
        <v>10</v>
      </c>
      <c r="B7" s="18">
        <v>10</v>
      </c>
      <c r="C7" s="18">
        <v>20</v>
      </c>
      <c r="D7" s="18">
        <v>30</v>
      </c>
      <c r="E7" s="18">
        <v>40</v>
      </c>
      <c r="F7" s="18">
        <v>50</v>
      </c>
      <c r="G7" s="18">
        <v>60</v>
      </c>
      <c r="H7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43.333333333333336</v>
      </c>
    </row>
    <row r="8" spans="1:8" x14ac:dyDescent="0.3">
      <c r="A8" s="14" t="s">
        <v>11</v>
      </c>
      <c r="B8" s="18">
        <v>15</v>
      </c>
      <c r="C8" s="18">
        <v>25</v>
      </c>
      <c r="D8" s="18">
        <v>35</v>
      </c>
      <c r="E8" s="18">
        <v>45</v>
      </c>
      <c r="F8" s="18">
        <v>55</v>
      </c>
      <c r="G8" s="18">
        <v>65</v>
      </c>
      <c r="H8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48.333333333333336</v>
      </c>
    </row>
    <row r="9" spans="1:8" x14ac:dyDescent="0.3">
      <c r="A9" s="12" t="s">
        <v>12</v>
      </c>
      <c r="B9" s="18">
        <v>10</v>
      </c>
      <c r="C9" s="18">
        <v>20</v>
      </c>
      <c r="D9" s="18">
        <v>30</v>
      </c>
      <c r="E9" s="18">
        <v>40</v>
      </c>
      <c r="F9" s="18">
        <v>50</v>
      </c>
      <c r="G9" s="18">
        <v>60</v>
      </c>
      <c r="H9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43.333333333333336</v>
      </c>
    </row>
    <row r="10" spans="1:8" x14ac:dyDescent="0.3">
      <c r="A10" s="12" t="s">
        <v>13</v>
      </c>
      <c r="B10" s="18">
        <v>15</v>
      </c>
      <c r="C10" s="18">
        <v>25</v>
      </c>
      <c r="D10" s="18">
        <v>35</v>
      </c>
      <c r="E10" s="18">
        <v>90</v>
      </c>
      <c r="F10" s="18">
        <v>55</v>
      </c>
      <c r="G10" s="18">
        <v>65</v>
      </c>
      <c r="H10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56.904761904761905</v>
      </c>
    </row>
    <row r="11" spans="1:8" x14ac:dyDescent="0.3">
      <c r="A11" s="13" t="s">
        <v>14</v>
      </c>
      <c r="B11" s="18">
        <v>10</v>
      </c>
      <c r="C11" s="18">
        <v>20</v>
      </c>
      <c r="D11" s="18">
        <v>85</v>
      </c>
      <c r="E11" s="18">
        <v>40</v>
      </c>
      <c r="F11" s="18">
        <v>50</v>
      </c>
      <c r="G11" s="18">
        <v>60</v>
      </c>
      <c r="H11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51.19047619047619</v>
      </c>
    </row>
    <row r="12" spans="1:8" x14ac:dyDescent="0.3">
      <c r="A12" s="12" t="s">
        <v>15</v>
      </c>
      <c r="B12" s="18">
        <v>15</v>
      </c>
      <c r="C12" s="18">
        <v>25</v>
      </c>
      <c r="D12" s="18">
        <v>35</v>
      </c>
      <c r="E12" s="18">
        <v>45</v>
      </c>
      <c r="F12" s="18">
        <v>55</v>
      </c>
      <c r="G12" s="18">
        <v>65</v>
      </c>
      <c r="H12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48.333333333333336</v>
      </c>
    </row>
    <row r="13" spans="1:8" x14ac:dyDescent="0.3">
      <c r="A13" s="12" t="s">
        <v>16</v>
      </c>
      <c r="B13" s="18">
        <v>10</v>
      </c>
      <c r="C13" s="18">
        <v>80</v>
      </c>
      <c r="D13" s="18">
        <v>30</v>
      </c>
      <c r="E13" s="18">
        <v>40</v>
      </c>
      <c r="F13" s="18">
        <v>50</v>
      </c>
      <c r="G13" s="18">
        <v>60</v>
      </c>
      <c r="H13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49.047619047619051</v>
      </c>
    </row>
    <row r="14" spans="1:8" x14ac:dyDescent="0.3">
      <c r="A14" s="13" t="s">
        <v>17</v>
      </c>
      <c r="B14" s="18">
        <v>15</v>
      </c>
      <c r="C14" s="18">
        <v>25</v>
      </c>
      <c r="D14" s="18">
        <v>35</v>
      </c>
      <c r="E14" s="18">
        <v>45</v>
      </c>
      <c r="F14" s="18">
        <v>55</v>
      </c>
      <c r="G14" s="18">
        <v>65</v>
      </c>
      <c r="H14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48.333333333333336</v>
      </c>
    </row>
    <row r="15" spans="1:8" x14ac:dyDescent="0.3">
      <c r="A15" s="13" t="s">
        <v>18</v>
      </c>
      <c r="B15" s="18">
        <v>10</v>
      </c>
      <c r="C15" s="18">
        <v>20</v>
      </c>
      <c r="D15" s="18">
        <v>30</v>
      </c>
      <c r="E15" s="18">
        <v>40</v>
      </c>
      <c r="F15" s="18">
        <v>50</v>
      </c>
      <c r="G15" s="18">
        <v>60</v>
      </c>
      <c r="H15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43.333333333333336</v>
      </c>
    </row>
    <row r="16" spans="1:8" x14ac:dyDescent="0.3">
      <c r="A16" s="12" t="s">
        <v>19</v>
      </c>
      <c r="B16" s="18">
        <v>70</v>
      </c>
      <c r="C16" s="18">
        <v>25</v>
      </c>
      <c r="D16" s="18">
        <v>35</v>
      </c>
      <c r="E16" s="18">
        <v>45</v>
      </c>
      <c r="F16" s="18">
        <v>55</v>
      </c>
      <c r="G16" s="18">
        <v>65</v>
      </c>
      <c r="H16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50.952380952380949</v>
      </c>
    </row>
    <row r="17" spans="1:8" x14ac:dyDescent="0.3">
      <c r="A17" s="14" t="s">
        <v>20</v>
      </c>
      <c r="B17" s="18">
        <v>10</v>
      </c>
      <c r="C17" s="18">
        <v>20</v>
      </c>
      <c r="D17" s="18">
        <v>30</v>
      </c>
      <c r="E17" s="18">
        <v>40</v>
      </c>
      <c r="F17" s="18">
        <v>50</v>
      </c>
      <c r="G17" s="18">
        <v>60</v>
      </c>
      <c r="H17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43.333333333333336</v>
      </c>
    </row>
    <row r="18" spans="1:8" x14ac:dyDescent="0.3">
      <c r="A18" s="14" t="s">
        <v>21</v>
      </c>
      <c r="B18" s="18">
        <v>15</v>
      </c>
      <c r="C18" s="18">
        <v>25</v>
      </c>
      <c r="D18" s="18">
        <v>35</v>
      </c>
      <c r="E18" s="18">
        <v>45</v>
      </c>
      <c r="F18" s="18">
        <v>55</v>
      </c>
      <c r="G18" s="18">
        <v>65</v>
      </c>
      <c r="H18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48.333333333333336</v>
      </c>
    </row>
    <row r="19" spans="1:8" x14ac:dyDescent="0.3">
      <c r="A19" s="14" t="s">
        <v>22</v>
      </c>
      <c r="B19" s="18">
        <v>10</v>
      </c>
      <c r="C19" s="18">
        <v>20</v>
      </c>
      <c r="D19" s="18">
        <v>30</v>
      </c>
      <c r="E19" s="18">
        <v>40</v>
      </c>
      <c r="F19" s="18">
        <v>50</v>
      </c>
      <c r="G19" s="18">
        <v>60</v>
      </c>
      <c r="H19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43.333333333333336</v>
      </c>
    </row>
    <row r="20" spans="1:8" x14ac:dyDescent="0.3">
      <c r="A20" s="13" t="s">
        <v>23</v>
      </c>
      <c r="B20" s="18">
        <v>15</v>
      </c>
      <c r="C20" s="18">
        <v>25</v>
      </c>
      <c r="D20" s="18">
        <v>35</v>
      </c>
      <c r="E20" s="18">
        <v>45</v>
      </c>
      <c r="F20" s="18">
        <v>55</v>
      </c>
      <c r="G20" s="18">
        <v>100</v>
      </c>
      <c r="H20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58.333333333333336</v>
      </c>
    </row>
    <row r="21" spans="1:8" x14ac:dyDescent="0.3">
      <c r="A21" s="12" t="s">
        <v>24</v>
      </c>
      <c r="B21" s="18">
        <v>10</v>
      </c>
      <c r="C21" s="18">
        <v>20</v>
      </c>
      <c r="D21" s="18">
        <v>30</v>
      </c>
      <c r="E21" s="18">
        <v>40</v>
      </c>
      <c r="F21" s="18">
        <v>95</v>
      </c>
      <c r="G21" s="18">
        <v>60</v>
      </c>
      <c r="H21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54.047619047619051</v>
      </c>
    </row>
    <row r="22" spans="1:8" x14ac:dyDescent="0.3">
      <c r="A22" s="13" t="s">
        <v>25</v>
      </c>
      <c r="B22" s="18">
        <v>10</v>
      </c>
      <c r="C22" s="18">
        <v>20</v>
      </c>
      <c r="D22" s="18">
        <v>30</v>
      </c>
      <c r="E22" s="18">
        <v>40</v>
      </c>
      <c r="F22" s="18">
        <v>50</v>
      </c>
      <c r="G22" s="18">
        <v>60</v>
      </c>
      <c r="H22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43.333333333333336</v>
      </c>
    </row>
    <row r="23" spans="1:8" x14ac:dyDescent="0.3">
      <c r="A23" s="12" t="s">
        <v>26</v>
      </c>
      <c r="B23" s="18">
        <v>15</v>
      </c>
      <c r="C23" s="18">
        <v>25</v>
      </c>
      <c r="D23" s="18">
        <v>35</v>
      </c>
      <c r="E23" s="18">
        <v>45</v>
      </c>
      <c r="F23" s="18">
        <v>55</v>
      </c>
      <c r="G23" s="18">
        <v>65</v>
      </c>
      <c r="H23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48.333333333333336</v>
      </c>
    </row>
    <row r="24" spans="1:8" x14ac:dyDescent="0.3">
      <c r="A24" s="12" t="s">
        <v>27</v>
      </c>
      <c r="B24" s="18">
        <v>10</v>
      </c>
      <c r="C24" s="18">
        <v>20</v>
      </c>
      <c r="D24" s="18">
        <v>30</v>
      </c>
      <c r="E24" s="18">
        <v>40</v>
      </c>
      <c r="F24" s="18">
        <v>50</v>
      </c>
      <c r="G24" s="18">
        <v>60</v>
      </c>
      <c r="H24" s="10">
        <f>SUM(1*Giorni_di_degenza_per_regione_2[[#This Row],[1 giorno]],2*Giorni_di_degenza_per_regione_2[[#This Row],[2 giorni]],3*Giorni_di_degenza_per_regione_2[[#This Row],[3 giorni]],4*Giorni_di_degenza_per_regione_2[[#This Row],[4 giorni]],5*Giorni_di_degenza_per_regione_2[[#This Row],[5 giorni]],6*Giorni_di_degenza_per_regione_2[[#This Row],[6 e più giorni]])/SUM(1,2,3,4,5,6)</f>
        <v>43.333333333333336</v>
      </c>
    </row>
    <row r="25" spans="1:8" x14ac:dyDescent="0.3">
      <c r="A25" s="15" t="s">
        <v>45</v>
      </c>
      <c r="B25" s="10">
        <f>AVERAGE(B6,B9,B10,B12,B13,B16,B21,B23,B24)</f>
        <v>18.888888888888889</v>
      </c>
      <c r="C25" s="10">
        <f t="shared" ref="C25:G25" si="0">AVERAGE(C6,C9,C10,C12,C13,C16,C21,C23,C24)</f>
        <v>29.444444444444443</v>
      </c>
      <c r="D25" s="10">
        <f t="shared" si="0"/>
        <v>32.777777777777779</v>
      </c>
      <c r="E25" s="10">
        <f t="shared" si="0"/>
        <v>47.777777777777779</v>
      </c>
      <c r="F25" s="10">
        <f t="shared" si="0"/>
        <v>57.777777777777779</v>
      </c>
      <c r="G25" s="10">
        <f t="shared" si="0"/>
        <v>62.777777777777779</v>
      </c>
      <c r="H25" s="33" t="s">
        <v>34</v>
      </c>
    </row>
    <row r="26" spans="1:8" x14ac:dyDescent="0.3">
      <c r="A26" s="16" t="s">
        <v>46</v>
      </c>
      <c r="B26" s="10">
        <f>AVERAGE(B4,B11,B14,B15,B20,B22)</f>
        <v>11.666666666666666</v>
      </c>
      <c r="C26" s="10">
        <f t="shared" ref="C26:G26" si="1">AVERAGE(C4,C11,C14,C15,C20,C22)</f>
        <v>21.666666666666668</v>
      </c>
      <c r="D26" s="10">
        <f t="shared" si="1"/>
        <v>40.833333333333336</v>
      </c>
      <c r="E26" s="10">
        <f t="shared" si="1"/>
        <v>41.666666666666664</v>
      </c>
      <c r="F26" s="10">
        <f t="shared" si="1"/>
        <v>51.666666666666664</v>
      </c>
      <c r="G26" s="10">
        <f t="shared" si="1"/>
        <v>67.5</v>
      </c>
      <c r="H26" s="33"/>
    </row>
    <row r="27" spans="1:8" x14ac:dyDescent="0.3">
      <c r="A27" s="17" t="s">
        <v>47</v>
      </c>
      <c r="B27" s="10">
        <f>AVERAGE(B5,B7,B8,B17,B18,B19)</f>
        <v>12.5</v>
      </c>
      <c r="C27" s="10">
        <f t="shared" ref="C27:G27" si="2">AVERAGE(C5,C7,C8,C17,C18,C19)</f>
        <v>22.5</v>
      </c>
      <c r="D27" s="10">
        <f t="shared" si="2"/>
        <v>32.5</v>
      </c>
      <c r="E27" s="10">
        <f t="shared" si="2"/>
        <v>42.5</v>
      </c>
      <c r="F27" s="10">
        <f t="shared" si="2"/>
        <v>52.5</v>
      </c>
      <c r="G27" s="10">
        <f t="shared" si="2"/>
        <v>62.5</v>
      </c>
      <c r="H27" s="33"/>
    </row>
  </sheetData>
  <mergeCells count="3">
    <mergeCell ref="A1:H1"/>
    <mergeCell ref="B2:H2"/>
    <mergeCell ref="H25:H27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817D-E34A-432B-9906-70D716B40EE3}">
  <dimension ref="A1:BF97"/>
  <sheetViews>
    <sheetView tabSelected="1" zoomScale="80" zoomScaleNormal="80" workbookViewId="0">
      <selection activeCell="B5" sqref="B5"/>
    </sheetView>
  </sheetViews>
  <sheetFormatPr defaultRowHeight="14.4" x14ac:dyDescent="0.3"/>
  <cols>
    <col min="1" max="1" width="12.6640625" bestFit="1" customWidth="1"/>
    <col min="2" max="2" width="34.88671875" bestFit="1" customWidth="1"/>
    <col min="3" max="3" width="26.77734375" bestFit="1" customWidth="1"/>
    <col min="4" max="4" width="30.88671875" bestFit="1" customWidth="1"/>
    <col min="5" max="5" width="34.88671875" bestFit="1" customWidth="1"/>
    <col min="6" max="6" width="22.6640625" bestFit="1" customWidth="1"/>
    <col min="7" max="7" width="39.77734375" bestFit="1" customWidth="1"/>
    <col min="8" max="8" width="22" bestFit="1" customWidth="1"/>
    <col min="9" max="9" width="23.77734375" bestFit="1" customWidth="1"/>
    <col min="10" max="10" width="13.44140625" bestFit="1" customWidth="1"/>
    <col min="11" max="11" width="17.5546875" bestFit="1" customWidth="1"/>
    <col min="12" max="12" width="12.33203125" bestFit="1" customWidth="1"/>
    <col min="13" max="13" width="18.6640625" bestFit="1" customWidth="1"/>
    <col min="16" max="16" width="12.6640625" bestFit="1" customWidth="1"/>
    <col min="17" max="17" width="34.88671875" bestFit="1" customWidth="1"/>
    <col min="18" max="18" width="26.77734375" bestFit="1" customWidth="1"/>
    <col min="19" max="19" width="30.88671875" bestFit="1" customWidth="1"/>
    <col min="20" max="20" width="34.88671875" bestFit="1" customWidth="1"/>
    <col min="21" max="21" width="22.6640625" bestFit="1" customWidth="1"/>
    <col min="22" max="22" width="39.77734375" bestFit="1" customWidth="1"/>
    <col min="23" max="23" width="22" bestFit="1" customWidth="1"/>
    <col min="24" max="24" width="23.77734375" bestFit="1" customWidth="1"/>
    <col min="25" max="25" width="13.44140625" bestFit="1" customWidth="1"/>
    <col min="26" max="26" width="17.5546875" bestFit="1" customWidth="1"/>
    <col min="27" max="27" width="12.33203125" bestFit="1" customWidth="1"/>
    <col min="28" max="28" width="18.6640625" bestFit="1" customWidth="1"/>
    <col min="31" max="31" width="12.6640625" bestFit="1" customWidth="1"/>
    <col min="32" max="32" width="34.88671875" bestFit="1" customWidth="1"/>
    <col min="33" max="33" width="26.77734375" bestFit="1" customWidth="1"/>
    <col min="34" max="34" width="30.88671875" bestFit="1" customWidth="1"/>
    <col min="35" max="35" width="34.88671875" bestFit="1" customWidth="1"/>
    <col min="36" max="36" width="22.6640625" bestFit="1" customWidth="1"/>
    <col min="37" max="37" width="39.77734375" bestFit="1" customWidth="1"/>
    <col min="38" max="38" width="22" bestFit="1" customWidth="1"/>
    <col min="39" max="39" width="23.77734375" bestFit="1" customWidth="1"/>
    <col min="40" max="40" width="13.44140625" bestFit="1" customWidth="1"/>
    <col min="41" max="41" width="17.5546875" bestFit="1" customWidth="1"/>
    <col min="42" max="42" width="12.33203125" bestFit="1" customWidth="1"/>
    <col min="43" max="43" width="18.6640625" bestFit="1" customWidth="1"/>
    <col min="46" max="46" width="12.6640625" bestFit="1" customWidth="1"/>
    <col min="47" max="47" width="34.88671875" bestFit="1" customWidth="1"/>
    <col min="48" max="48" width="26.77734375" bestFit="1" customWidth="1"/>
    <col min="49" max="49" width="30.88671875" bestFit="1" customWidth="1"/>
    <col min="50" max="50" width="34.88671875" bestFit="1" customWidth="1"/>
    <col min="51" max="51" width="22.6640625" bestFit="1" customWidth="1"/>
    <col min="52" max="52" width="39.77734375" bestFit="1" customWidth="1"/>
    <col min="53" max="53" width="22" bestFit="1" customWidth="1"/>
    <col min="54" max="54" width="23.77734375" bestFit="1" customWidth="1"/>
    <col min="55" max="55" width="13.44140625" bestFit="1" customWidth="1"/>
    <col min="56" max="56" width="17.5546875" bestFit="1" customWidth="1"/>
    <col min="57" max="57" width="12.33203125" bestFit="1" customWidth="1"/>
    <col min="58" max="58" width="18.6640625" bestFit="1" customWidth="1"/>
  </cols>
  <sheetData>
    <row r="1" spans="1:58" x14ac:dyDescent="0.3">
      <c r="A1" s="32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P1" s="32" t="s">
        <v>16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E1" s="32" t="s">
        <v>12</v>
      </c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T1" s="32" t="s">
        <v>27</v>
      </c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</row>
    <row r="2" spans="1:58" x14ac:dyDescent="0.3">
      <c r="A2" s="3" t="s">
        <v>31</v>
      </c>
      <c r="B2" s="32" t="s">
        <v>172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P2" s="3" t="s">
        <v>31</v>
      </c>
      <c r="Q2" s="32" t="s">
        <v>171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E2" s="3" t="s">
        <v>31</v>
      </c>
      <c r="AF2" s="32" t="s">
        <v>171</v>
      </c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T2" s="3" t="s">
        <v>31</v>
      </c>
      <c r="AU2" s="32" t="s">
        <v>171</v>
      </c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</row>
    <row r="3" spans="1:58" x14ac:dyDescent="0.3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P3" s="34" t="s">
        <v>64</v>
      </c>
      <c r="Q3" s="35" t="s">
        <v>65</v>
      </c>
      <c r="R3" s="35" t="s">
        <v>66</v>
      </c>
      <c r="S3" s="35" t="s">
        <v>67</v>
      </c>
      <c r="T3" s="35" t="s">
        <v>68</v>
      </c>
      <c r="U3" s="35" t="s">
        <v>69</v>
      </c>
      <c r="V3" s="35" t="s">
        <v>70</v>
      </c>
      <c r="W3" s="35" t="s">
        <v>71</v>
      </c>
      <c r="X3" s="35" t="s">
        <v>72</v>
      </c>
      <c r="Y3" s="35" t="s">
        <v>73</v>
      </c>
      <c r="Z3" s="35" t="s">
        <v>74</v>
      </c>
      <c r="AA3" s="35" t="s">
        <v>75</v>
      </c>
      <c r="AB3" s="36" t="s">
        <v>76</v>
      </c>
      <c r="AE3" s="34" t="s">
        <v>64</v>
      </c>
      <c r="AF3" s="35" t="s">
        <v>65</v>
      </c>
      <c r="AG3" s="35" t="s">
        <v>66</v>
      </c>
      <c r="AH3" s="35" t="s">
        <v>67</v>
      </c>
      <c r="AI3" s="35" t="s">
        <v>68</v>
      </c>
      <c r="AJ3" s="35" t="s">
        <v>69</v>
      </c>
      <c r="AK3" s="35" t="s">
        <v>70</v>
      </c>
      <c r="AL3" s="35" t="s">
        <v>71</v>
      </c>
      <c r="AM3" s="35" t="s">
        <v>72</v>
      </c>
      <c r="AN3" s="35" t="s">
        <v>73</v>
      </c>
      <c r="AO3" s="35" t="s">
        <v>74</v>
      </c>
      <c r="AP3" s="35" t="s">
        <v>75</v>
      </c>
      <c r="AQ3" s="36" t="s">
        <v>76</v>
      </c>
      <c r="AT3" s="34" t="s">
        <v>64</v>
      </c>
      <c r="AU3" s="35" t="s">
        <v>65</v>
      </c>
      <c r="AV3" s="35" t="s">
        <v>66</v>
      </c>
      <c r="AW3" s="35" t="s">
        <v>67</v>
      </c>
      <c r="AX3" s="35" t="s">
        <v>68</v>
      </c>
      <c r="AY3" s="35" t="s">
        <v>69</v>
      </c>
      <c r="AZ3" s="35" t="s">
        <v>70</v>
      </c>
      <c r="BA3" s="35" t="s">
        <v>71</v>
      </c>
      <c r="BB3" s="35" t="s">
        <v>72</v>
      </c>
      <c r="BC3" s="35" t="s">
        <v>73</v>
      </c>
      <c r="BD3" s="35" t="s">
        <v>74</v>
      </c>
      <c r="BE3" s="35" t="s">
        <v>75</v>
      </c>
      <c r="BF3" s="36" t="s">
        <v>76</v>
      </c>
    </row>
    <row r="4" spans="1:58" x14ac:dyDescent="0.3">
      <c r="A4" s="2" t="s">
        <v>77</v>
      </c>
      <c r="B4" s="1">
        <v>2</v>
      </c>
      <c r="C4" s="1">
        <v>0</v>
      </c>
      <c r="D4" s="1">
        <v>2</v>
      </c>
      <c r="E4" s="1">
        <v>1</v>
      </c>
      <c r="F4" s="1">
        <v>3</v>
      </c>
      <c r="G4" s="1">
        <v>0</v>
      </c>
      <c r="H4" s="1">
        <v>3</v>
      </c>
      <c r="I4" s="1">
        <v>0</v>
      </c>
      <c r="J4" s="1">
        <v>0</v>
      </c>
      <c r="K4" s="1">
        <v>3</v>
      </c>
      <c r="L4" s="1">
        <v>141</v>
      </c>
      <c r="M4" s="1"/>
      <c r="P4" s="37" t="s">
        <v>77</v>
      </c>
      <c r="Q4" s="1">
        <v>76</v>
      </c>
      <c r="R4" s="1">
        <v>19</v>
      </c>
      <c r="S4" s="1">
        <v>95</v>
      </c>
      <c r="T4" s="1">
        <v>71</v>
      </c>
      <c r="U4" s="1">
        <v>166</v>
      </c>
      <c r="V4" s="1">
        <v>0</v>
      </c>
      <c r="W4" s="1">
        <v>166</v>
      </c>
      <c r="X4" s="1">
        <v>0</v>
      </c>
      <c r="Y4" s="1">
        <v>6</v>
      </c>
      <c r="Z4" s="1">
        <v>172</v>
      </c>
      <c r="AA4" s="1">
        <v>1463</v>
      </c>
      <c r="AB4" s="38"/>
      <c r="AE4" s="37" t="s">
        <v>77</v>
      </c>
      <c r="AF4" s="1">
        <v>10</v>
      </c>
      <c r="AG4" s="1">
        <v>2</v>
      </c>
      <c r="AH4" s="1">
        <v>12</v>
      </c>
      <c r="AI4" s="1">
        <v>6</v>
      </c>
      <c r="AJ4" s="1">
        <v>18</v>
      </c>
      <c r="AK4" s="1">
        <v>0</v>
      </c>
      <c r="AL4" s="1">
        <v>18</v>
      </c>
      <c r="AM4" s="1">
        <v>0</v>
      </c>
      <c r="AN4" s="1">
        <v>0</v>
      </c>
      <c r="AO4" s="1">
        <v>18</v>
      </c>
      <c r="AP4" s="1">
        <v>148</v>
      </c>
      <c r="AQ4" s="38"/>
      <c r="AT4" s="37" t="s">
        <v>77</v>
      </c>
      <c r="AU4" s="1">
        <v>12</v>
      </c>
      <c r="AV4" s="1">
        <v>4</v>
      </c>
      <c r="AW4" s="1">
        <v>16</v>
      </c>
      <c r="AX4" s="1">
        <v>16</v>
      </c>
      <c r="AY4" s="1">
        <v>32</v>
      </c>
      <c r="AZ4" s="1">
        <v>0</v>
      </c>
      <c r="BA4" s="1">
        <v>32</v>
      </c>
      <c r="BB4" s="1">
        <v>0</v>
      </c>
      <c r="BC4" s="1">
        <v>1</v>
      </c>
      <c r="BD4" s="1">
        <v>33</v>
      </c>
      <c r="BE4" s="1">
        <v>2200</v>
      </c>
      <c r="BF4" s="38"/>
    </row>
    <row r="5" spans="1:58" x14ac:dyDescent="0.3">
      <c r="A5" s="2" t="s">
        <v>78</v>
      </c>
      <c r="B5" s="1">
        <v>2</v>
      </c>
      <c r="C5" s="1">
        <v>0</v>
      </c>
      <c r="D5" s="1">
        <v>2</v>
      </c>
      <c r="E5" s="1">
        <v>1</v>
      </c>
      <c r="F5" s="1">
        <v>3</v>
      </c>
      <c r="G5" s="1">
        <v>0</v>
      </c>
      <c r="H5" s="1">
        <v>0</v>
      </c>
      <c r="I5" s="1">
        <v>0</v>
      </c>
      <c r="J5" s="1">
        <v>0</v>
      </c>
      <c r="K5" s="1">
        <v>3</v>
      </c>
      <c r="L5" s="1">
        <v>141</v>
      </c>
      <c r="M5" s="1"/>
      <c r="P5" s="37" t="s">
        <v>78</v>
      </c>
      <c r="Q5" s="1">
        <v>79</v>
      </c>
      <c r="R5" s="1">
        <v>25</v>
      </c>
      <c r="S5" s="1">
        <v>104</v>
      </c>
      <c r="T5" s="1">
        <v>127</v>
      </c>
      <c r="U5" s="1">
        <v>231</v>
      </c>
      <c r="V5" s="1">
        <v>65</v>
      </c>
      <c r="W5" s="1">
        <v>68</v>
      </c>
      <c r="X5" s="1">
        <v>0</v>
      </c>
      <c r="Y5" s="1">
        <v>9</v>
      </c>
      <c r="Z5" s="1">
        <v>240</v>
      </c>
      <c r="AA5" s="1">
        <v>3700</v>
      </c>
      <c r="AB5" s="38"/>
      <c r="AE5" s="37" t="s">
        <v>78</v>
      </c>
      <c r="AF5" s="1">
        <v>15</v>
      </c>
      <c r="AG5" s="1">
        <v>2</v>
      </c>
      <c r="AH5" s="1">
        <v>17</v>
      </c>
      <c r="AI5" s="1">
        <v>9</v>
      </c>
      <c r="AJ5" s="1">
        <v>26</v>
      </c>
      <c r="AK5" s="1">
        <v>8</v>
      </c>
      <c r="AL5" s="1">
        <v>8</v>
      </c>
      <c r="AM5" s="1">
        <v>0</v>
      </c>
      <c r="AN5" s="1">
        <v>0</v>
      </c>
      <c r="AO5" s="1">
        <v>26</v>
      </c>
      <c r="AP5" s="1">
        <v>391</v>
      </c>
      <c r="AQ5" s="38"/>
      <c r="AT5" s="37" t="s">
        <v>78</v>
      </c>
      <c r="AU5" s="1">
        <v>12</v>
      </c>
      <c r="AV5" s="1">
        <v>7</v>
      </c>
      <c r="AW5" s="1">
        <v>19</v>
      </c>
      <c r="AX5" s="1">
        <v>23</v>
      </c>
      <c r="AY5" s="1">
        <v>42</v>
      </c>
      <c r="AZ5" s="1">
        <v>10</v>
      </c>
      <c r="BA5" s="1">
        <v>10</v>
      </c>
      <c r="BB5" s="1">
        <v>0</v>
      </c>
      <c r="BC5" s="1">
        <v>1</v>
      </c>
      <c r="BD5" s="1">
        <v>43</v>
      </c>
      <c r="BE5" s="1">
        <v>3780</v>
      </c>
      <c r="BF5" s="38"/>
    </row>
    <row r="6" spans="1:58" x14ac:dyDescent="0.3">
      <c r="A6" s="37" t="s">
        <v>79</v>
      </c>
      <c r="B6" s="1">
        <v>2</v>
      </c>
      <c r="C6" s="1">
        <v>0</v>
      </c>
      <c r="D6" s="1">
        <v>2</v>
      </c>
      <c r="E6" s="1">
        <v>1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">
        <v>3</v>
      </c>
      <c r="L6" s="1">
        <v>156</v>
      </c>
      <c r="M6" s="38"/>
      <c r="P6" s="37" t="s">
        <v>79</v>
      </c>
      <c r="Q6" s="1">
        <v>79</v>
      </c>
      <c r="R6" s="1">
        <v>25</v>
      </c>
      <c r="S6" s="1">
        <v>104</v>
      </c>
      <c r="T6" s="1">
        <v>145</v>
      </c>
      <c r="U6" s="1">
        <v>249</v>
      </c>
      <c r="V6" s="1">
        <v>18</v>
      </c>
      <c r="W6" s="1">
        <v>18</v>
      </c>
      <c r="X6" s="1">
        <v>0</v>
      </c>
      <c r="Y6" s="1">
        <v>9</v>
      </c>
      <c r="Z6" s="1">
        <v>258</v>
      </c>
      <c r="AA6" s="1">
        <v>3208</v>
      </c>
      <c r="AB6" s="38"/>
      <c r="AE6" s="37" t="s">
        <v>79</v>
      </c>
      <c r="AF6" s="1">
        <v>20</v>
      </c>
      <c r="AG6" s="1">
        <v>3</v>
      </c>
      <c r="AH6" s="1">
        <v>23</v>
      </c>
      <c r="AI6" s="1">
        <v>23</v>
      </c>
      <c r="AJ6" s="1">
        <v>46</v>
      </c>
      <c r="AK6" s="1">
        <v>20</v>
      </c>
      <c r="AL6" s="1">
        <v>21</v>
      </c>
      <c r="AM6" s="1">
        <v>0</v>
      </c>
      <c r="AN6" s="1">
        <v>1</v>
      </c>
      <c r="AO6" s="1">
        <v>47</v>
      </c>
      <c r="AP6" s="1">
        <v>577</v>
      </c>
      <c r="AQ6" s="38"/>
      <c r="AT6" s="37" t="s">
        <v>79</v>
      </c>
      <c r="AU6" s="1">
        <v>16</v>
      </c>
      <c r="AV6" s="1">
        <v>8</v>
      </c>
      <c r="AW6" s="1">
        <v>24</v>
      </c>
      <c r="AX6" s="1">
        <v>45</v>
      </c>
      <c r="AY6" s="1">
        <v>69</v>
      </c>
      <c r="AZ6" s="1">
        <v>27</v>
      </c>
      <c r="BA6" s="1">
        <v>28</v>
      </c>
      <c r="BB6" s="1">
        <v>0</v>
      </c>
      <c r="BC6" s="1">
        <v>2</v>
      </c>
      <c r="BD6" s="1">
        <v>71</v>
      </c>
      <c r="BE6" s="1">
        <v>4900</v>
      </c>
      <c r="BF6" s="38"/>
    </row>
    <row r="7" spans="1:58" x14ac:dyDescent="0.3">
      <c r="A7" s="37" t="s">
        <v>80</v>
      </c>
      <c r="B7" s="1">
        <v>2</v>
      </c>
      <c r="C7" s="1">
        <v>0</v>
      </c>
      <c r="D7" s="1">
        <v>2</v>
      </c>
      <c r="E7" s="1">
        <v>0</v>
      </c>
      <c r="F7" s="1">
        <v>2</v>
      </c>
      <c r="G7" s="1">
        <v>-1</v>
      </c>
      <c r="H7" s="1">
        <v>-1</v>
      </c>
      <c r="I7" s="1">
        <v>0</v>
      </c>
      <c r="J7" s="1">
        <v>0</v>
      </c>
      <c r="K7" s="1">
        <v>2</v>
      </c>
      <c r="L7" s="1">
        <v>156</v>
      </c>
      <c r="M7" s="38"/>
      <c r="P7" s="37" t="s">
        <v>80</v>
      </c>
      <c r="Q7" s="1">
        <v>172</v>
      </c>
      <c r="R7" s="1">
        <v>41</v>
      </c>
      <c r="S7" s="1">
        <v>213</v>
      </c>
      <c r="T7" s="1">
        <v>136</v>
      </c>
      <c r="U7" s="1">
        <v>349</v>
      </c>
      <c r="V7" s="1">
        <v>100</v>
      </c>
      <c r="W7" s="1">
        <v>145</v>
      </c>
      <c r="X7" s="1">
        <v>40</v>
      </c>
      <c r="Y7" s="1">
        <v>14</v>
      </c>
      <c r="Z7" s="1">
        <v>403</v>
      </c>
      <c r="AA7" s="1">
        <v>3320</v>
      </c>
      <c r="AB7" s="38"/>
      <c r="AE7" s="37" t="s">
        <v>80</v>
      </c>
      <c r="AF7" s="1">
        <v>36</v>
      </c>
      <c r="AG7" s="1">
        <v>6</v>
      </c>
      <c r="AH7" s="1">
        <v>42</v>
      </c>
      <c r="AI7" s="1">
        <v>54</v>
      </c>
      <c r="AJ7" s="1">
        <v>96</v>
      </c>
      <c r="AK7" s="1">
        <v>50</v>
      </c>
      <c r="AL7" s="1">
        <v>50</v>
      </c>
      <c r="AM7" s="1">
        <v>0</v>
      </c>
      <c r="AN7" s="1">
        <v>1</v>
      </c>
      <c r="AO7" s="1">
        <v>97</v>
      </c>
      <c r="AP7" s="1">
        <v>1033</v>
      </c>
      <c r="AQ7" s="38"/>
      <c r="AT7" s="37" t="s">
        <v>80</v>
      </c>
      <c r="AU7" s="1">
        <v>19</v>
      </c>
      <c r="AV7" s="1">
        <v>8</v>
      </c>
      <c r="AW7" s="1">
        <v>27</v>
      </c>
      <c r="AX7" s="1">
        <v>82</v>
      </c>
      <c r="AY7" s="1">
        <v>109</v>
      </c>
      <c r="AZ7" s="1">
        <v>40</v>
      </c>
      <c r="BA7" s="1">
        <v>40</v>
      </c>
      <c r="BB7" s="1">
        <v>0</v>
      </c>
      <c r="BC7" s="1">
        <v>2</v>
      </c>
      <c r="BD7" s="1">
        <v>111</v>
      </c>
      <c r="BE7" s="1">
        <v>6164</v>
      </c>
      <c r="BF7" s="38"/>
    </row>
    <row r="8" spans="1:58" x14ac:dyDescent="0.3">
      <c r="A8" s="37" t="s">
        <v>81</v>
      </c>
      <c r="B8" s="1">
        <v>7</v>
      </c>
      <c r="C8" s="1">
        <v>0</v>
      </c>
      <c r="D8" s="1">
        <v>7</v>
      </c>
      <c r="E8" s="1">
        <v>4</v>
      </c>
      <c r="F8" s="1">
        <v>11</v>
      </c>
      <c r="G8" s="1">
        <v>9</v>
      </c>
      <c r="H8" s="1">
        <v>9</v>
      </c>
      <c r="I8" s="1">
        <v>0</v>
      </c>
      <c r="J8" s="1">
        <v>0</v>
      </c>
      <c r="K8" s="1">
        <v>11</v>
      </c>
      <c r="L8" s="1">
        <v>227</v>
      </c>
      <c r="M8" s="38"/>
      <c r="P8" s="37" t="s">
        <v>81</v>
      </c>
      <c r="Q8" s="1">
        <v>235</v>
      </c>
      <c r="R8" s="1">
        <v>47</v>
      </c>
      <c r="S8" s="1">
        <v>282</v>
      </c>
      <c r="T8" s="1">
        <v>192</v>
      </c>
      <c r="U8" s="1">
        <v>474</v>
      </c>
      <c r="V8" s="1">
        <v>125</v>
      </c>
      <c r="W8" s="1">
        <v>128</v>
      </c>
      <c r="X8" s="1">
        <v>40</v>
      </c>
      <c r="Y8" s="1">
        <v>17</v>
      </c>
      <c r="Z8" s="1">
        <v>531</v>
      </c>
      <c r="AA8" s="1">
        <v>4835</v>
      </c>
      <c r="AB8" s="38"/>
      <c r="AE8" s="37" t="s">
        <v>81</v>
      </c>
      <c r="AF8" s="1">
        <v>56</v>
      </c>
      <c r="AG8" s="1">
        <v>6</v>
      </c>
      <c r="AH8" s="1">
        <v>62</v>
      </c>
      <c r="AI8" s="1">
        <v>81</v>
      </c>
      <c r="AJ8" s="1">
        <v>143</v>
      </c>
      <c r="AK8" s="1">
        <v>47</v>
      </c>
      <c r="AL8" s="1">
        <v>48</v>
      </c>
      <c r="AM8" s="1">
        <v>0</v>
      </c>
      <c r="AN8" s="1">
        <v>2</v>
      </c>
      <c r="AO8" s="1">
        <v>145</v>
      </c>
      <c r="AP8" s="1">
        <v>1277</v>
      </c>
      <c r="AQ8" s="38"/>
      <c r="AT8" s="37" t="s">
        <v>81</v>
      </c>
      <c r="AU8" s="1">
        <v>24</v>
      </c>
      <c r="AV8" s="1">
        <v>9</v>
      </c>
      <c r="AW8" s="1">
        <v>33</v>
      </c>
      <c r="AX8" s="1">
        <v>116</v>
      </c>
      <c r="AY8" s="1">
        <v>149</v>
      </c>
      <c r="AZ8" s="1">
        <v>40</v>
      </c>
      <c r="BA8" s="1">
        <v>40</v>
      </c>
      <c r="BB8" s="1">
        <v>0</v>
      </c>
      <c r="BC8" s="1">
        <v>2</v>
      </c>
      <c r="BD8" s="1">
        <v>151</v>
      </c>
      <c r="BE8" s="1">
        <v>7414</v>
      </c>
      <c r="BF8" s="38"/>
    </row>
    <row r="9" spans="1:58" x14ac:dyDescent="0.3">
      <c r="A9" s="37" t="s">
        <v>82</v>
      </c>
      <c r="B9" s="1">
        <v>7</v>
      </c>
      <c r="C9" s="1">
        <v>0</v>
      </c>
      <c r="D9" s="1">
        <v>7</v>
      </c>
      <c r="E9" s="1">
        <v>4</v>
      </c>
      <c r="F9" s="1">
        <v>11</v>
      </c>
      <c r="G9" s="1">
        <v>0</v>
      </c>
      <c r="H9" s="1">
        <v>0</v>
      </c>
      <c r="I9" s="1">
        <v>0</v>
      </c>
      <c r="J9" s="1">
        <v>0</v>
      </c>
      <c r="K9" s="1">
        <v>11</v>
      </c>
      <c r="L9" s="1">
        <v>308</v>
      </c>
      <c r="M9" s="38"/>
      <c r="P9" s="37" t="s">
        <v>82</v>
      </c>
      <c r="Q9" s="1">
        <v>256</v>
      </c>
      <c r="R9" s="1">
        <v>80</v>
      </c>
      <c r="S9" s="1">
        <v>336</v>
      </c>
      <c r="T9" s="1">
        <v>216</v>
      </c>
      <c r="U9" s="1">
        <v>552</v>
      </c>
      <c r="V9" s="1">
        <v>78</v>
      </c>
      <c r="W9" s="1">
        <v>84</v>
      </c>
      <c r="X9" s="1">
        <v>40</v>
      </c>
      <c r="Y9" s="1">
        <v>23</v>
      </c>
      <c r="Z9" s="1">
        <v>615</v>
      </c>
      <c r="AA9" s="1">
        <v>5723</v>
      </c>
      <c r="AB9" s="38"/>
      <c r="AE9" s="37" t="s">
        <v>82</v>
      </c>
      <c r="AF9" s="1">
        <v>86</v>
      </c>
      <c r="AG9" s="1">
        <v>11</v>
      </c>
      <c r="AH9" s="1">
        <v>97</v>
      </c>
      <c r="AI9" s="1">
        <v>116</v>
      </c>
      <c r="AJ9" s="1">
        <v>213</v>
      </c>
      <c r="AK9" s="1">
        <v>70</v>
      </c>
      <c r="AL9" s="1">
        <v>72</v>
      </c>
      <c r="AM9" s="1">
        <v>0</v>
      </c>
      <c r="AN9" s="1">
        <v>4</v>
      </c>
      <c r="AO9" s="1">
        <v>217</v>
      </c>
      <c r="AP9" s="1">
        <v>1550</v>
      </c>
      <c r="AQ9" s="38"/>
      <c r="AT9" s="37" t="s">
        <v>82</v>
      </c>
      <c r="AU9" s="1">
        <v>24</v>
      </c>
      <c r="AV9" s="1">
        <v>11</v>
      </c>
      <c r="AW9" s="1">
        <v>35</v>
      </c>
      <c r="AX9" s="1">
        <v>154</v>
      </c>
      <c r="AY9" s="1">
        <v>189</v>
      </c>
      <c r="AZ9" s="1">
        <v>40</v>
      </c>
      <c r="BA9" s="1">
        <v>40</v>
      </c>
      <c r="BB9" s="1">
        <v>0</v>
      </c>
      <c r="BC9" s="1">
        <v>2</v>
      </c>
      <c r="BD9" s="1">
        <v>191</v>
      </c>
      <c r="BE9" s="1">
        <v>8659</v>
      </c>
      <c r="BF9" s="38"/>
    </row>
    <row r="10" spans="1:58" x14ac:dyDescent="0.3">
      <c r="A10" s="37" t="s">
        <v>83</v>
      </c>
      <c r="B10" s="1">
        <v>11</v>
      </c>
      <c r="C10" s="1">
        <v>2</v>
      </c>
      <c r="D10" s="1">
        <v>13</v>
      </c>
      <c r="E10" s="1">
        <v>36</v>
      </c>
      <c r="F10" s="1">
        <v>49</v>
      </c>
      <c r="G10" s="1">
        <v>38</v>
      </c>
      <c r="H10" s="1">
        <v>38</v>
      </c>
      <c r="I10" s="1">
        <v>0</v>
      </c>
      <c r="J10" s="1">
        <v>0</v>
      </c>
      <c r="K10" s="1">
        <v>49</v>
      </c>
      <c r="L10" s="1">
        <v>362</v>
      </c>
      <c r="M10" s="38"/>
      <c r="P10" s="37" t="s">
        <v>83</v>
      </c>
      <c r="Q10" s="1">
        <v>406</v>
      </c>
      <c r="R10" s="1">
        <v>106</v>
      </c>
      <c r="S10" s="1">
        <v>512</v>
      </c>
      <c r="T10" s="1">
        <v>375</v>
      </c>
      <c r="U10" s="1">
        <v>887</v>
      </c>
      <c r="V10" s="1">
        <v>335</v>
      </c>
      <c r="W10" s="1">
        <v>369</v>
      </c>
      <c r="X10" s="1">
        <v>73</v>
      </c>
      <c r="Y10" s="1">
        <v>24</v>
      </c>
      <c r="Z10" s="1">
        <v>984</v>
      </c>
      <c r="AA10" s="1">
        <v>6879</v>
      </c>
      <c r="AB10" s="38"/>
      <c r="AE10" s="37" t="s">
        <v>83</v>
      </c>
      <c r="AF10" s="1">
        <v>127</v>
      </c>
      <c r="AG10" s="1">
        <v>13</v>
      </c>
      <c r="AH10" s="1">
        <v>140</v>
      </c>
      <c r="AI10" s="1">
        <v>137</v>
      </c>
      <c r="AJ10" s="1">
        <v>277</v>
      </c>
      <c r="AK10" s="1">
        <v>64</v>
      </c>
      <c r="AL10" s="1">
        <v>68</v>
      </c>
      <c r="AM10" s="1">
        <v>0</v>
      </c>
      <c r="AN10" s="1">
        <v>8</v>
      </c>
      <c r="AO10" s="1">
        <v>285</v>
      </c>
      <c r="AP10" s="1">
        <v>1795</v>
      </c>
      <c r="AQ10" s="38"/>
      <c r="AT10" s="37" t="s">
        <v>83</v>
      </c>
      <c r="AU10" s="1">
        <v>51</v>
      </c>
      <c r="AV10" s="1">
        <v>13</v>
      </c>
      <c r="AW10" s="1">
        <v>64</v>
      </c>
      <c r="AX10" s="1">
        <v>197</v>
      </c>
      <c r="AY10" s="1">
        <v>261</v>
      </c>
      <c r="AZ10" s="1">
        <v>72</v>
      </c>
      <c r="BA10" s="1">
        <v>72</v>
      </c>
      <c r="BB10" s="1">
        <v>0</v>
      </c>
      <c r="BC10" s="1">
        <v>2</v>
      </c>
      <c r="BD10" s="1">
        <v>263</v>
      </c>
      <c r="BE10" s="1">
        <v>9056</v>
      </c>
      <c r="BF10" s="38"/>
    </row>
    <row r="11" spans="1:58" x14ac:dyDescent="0.3">
      <c r="A11" s="37" t="s">
        <v>84</v>
      </c>
      <c r="B11" s="1">
        <v>12</v>
      </c>
      <c r="C11" s="1">
        <v>2</v>
      </c>
      <c r="D11" s="1">
        <v>14</v>
      </c>
      <c r="E11" s="1">
        <v>37</v>
      </c>
      <c r="F11" s="1">
        <v>51</v>
      </c>
      <c r="G11" s="1">
        <v>2</v>
      </c>
      <c r="H11" s="1">
        <v>2</v>
      </c>
      <c r="I11" s="1">
        <v>0</v>
      </c>
      <c r="J11" s="1">
        <v>0</v>
      </c>
      <c r="K11" s="1">
        <v>51</v>
      </c>
      <c r="L11" s="1">
        <v>434</v>
      </c>
      <c r="M11" s="38"/>
      <c r="P11" s="37" t="s">
        <v>84</v>
      </c>
      <c r="Q11" s="1">
        <v>478</v>
      </c>
      <c r="R11" s="1">
        <v>127</v>
      </c>
      <c r="S11" s="1">
        <v>605</v>
      </c>
      <c r="T11" s="1">
        <v>472</v>
      </c>
      <c r="U11" s="1">
        <v>1077</v>
      </c>
      <c r="V11" s="1">
        <v>190</v>
      </c>
      <c r="W11" s="1">
        <v>270</v>
      </c>
      <c r="X11" s="1">
        <v>139</v>
      </c>
      <c r="Y11" s="1">
        <v>38</v>
      </c>
      <c r="Z11" s="1">
        <v>1254</v>
      </c>
      <c r="AA11" s="1">
        <v>7925</v>
      </c>
      <c r="AB11" s="38"/>
      <c r="AE11" s="37" t="s">
        <v>84</v>
      </c>
      <c r="AF11" s="1">
        <v>148</v>
      </c>
      <c r="AG11" s="1">
        <v>16</v>
      </c>
      <c r="AH11" s="1">
        <v>164</v>
      </c>
      <c r="AI11" s="1">
        <v>160</v>
      </c>
      <c r="AJ11" s="1">
        <v>324</v>
      </c>
      <c r="AK11" s="1">
        <v>47</v>
      </c>
      <c r="AL11" s="1">
        <v>50</v>
      </c>
      <c r="AM11" s="1">
        <v>0</v>
      </c>
      <c r="AN11" s="1">
        <v>11</v>
      </c>
      <c r="AO11" s="1">
        <v>335</v>
      </c>
      <c r="AP11" s="1">
        <v>1973</v>
      </c>
      <c r="AQ11" s="38"/>
      <c r="AT11" s="37" t="s">
        <v>84</v>
      </c>
      <c r="AU11" s="1">
        <v>53</v>
      </c>
      <c r="AV11" s="1">
        <v>14</v>
      </c>
      <c r="AW11" s="1">
        <v>67</v>
      </c>
      <c r="AX11" s="1">
        <v>204</v>
      </c>
      <c r="AY11" s="1">
        <v>271</v>
      </c>
      <c r="AZ11" s="1">
        <v>10</v>
      </c>
      <c r="BA11" s="1">
        <v>10</v>
      </c>
      <c r="BB11" s="1">
        <v>0</v>
      </c>
      <c r="BC11" s="1">
        <v>2</v>
      </c>
      <c r="BD11" s="1">
        <v>273</v>
      </c>
      <c r="BE11" s="1">
        <v>9782</v>
      </c>
      <c r="BF11" s="38"/>
    </row>
    <row r="12" spans="1:58" x14ac:dyDescent="0.3">
      <c r="A12" s="37" t="s">
        <v>85</v>
      </c>
      <c r="B12" s="1">
        <v>13</v>
      </c>
      <c r="C12" s="1">
        <v>3</v>
      </c>
      <c r="D12" s="1">
        <v>16</v>
      </c>
      <c r="E12" s="1">
        <v>40</v>
      </c>
      <c r="F12" s="1">
        <v>56</v>
      </c>
      <c r="G12" s="1">
        <v>5</v>
      </c>
      <c r="H12" s="1">
        <v>5</v>
      </c>
      <c r="I12" s="1">
        <v>0</v>
      </c>
      <c r="J12" s="1">
        <v>0</v>
      </c>
      <c r="K12" s="1">
        <v>56</v>
      </c>
      <c r="L12" s="1">
        <v>458</v>
      </c>
      <c r="M12" s="38"/>
      <c r="P12" s="37" t="s">
        <v>85</v>
      </c>
      <c r="Q12" s="1">
        <v>698</v>
      </c>
      <c r="R12" s="1">
        <v>167</v>
      </c>
      <c r="S12" s="1">
        <v>865</v>
      </c>
      <c r="T12" s="1">
        <v>461</v>
      </c>
      <c r="U12" s="1">
        <v>1326</v>
      </c>
      <c r="V12" s="1">
        <v>249</v>
      </c>
      <c r="W12" s="1">
        <v>266</v>
      </c>
      <c r="X12" s="1">
        <v>139</v>
      </c>
      <c r="Y12" s="1">
        <v>55</v>
      </c>
      <c r="Z12" s="1">
        <v>1520</v>
      </c>
      <c r="AA12" s="1">
        <v>9577</v>
      </c>
      <c r="AB12" s="38"/>
      <c r="AE12" s="37" t="s">
        <v>85</v>
      </c>
      <c r="AF12" s="1">
        <v>187</v>
      </c>
      <c r="AG12" s="1">
        <v>24</v>
      </c>
      <c r="AH12" s="1">
        <v>211</v>
      </c>
      <c r="AI12" s="1">
        <v>187</v>
      </c>
      <c r="AJ12" s="1">
        <v>398</v>
      </c>
      <c r="AK12" s="1">
        <v>74</v>
      </c>
      <c r="AL12" s="1">
        <v>85</v>
      </c>
      <c r="AM12" s="1">
        <v>4</v>
      </c>
      <c r="AN12" s="1">
        <v>18</v>
      </c>
      <c r="AO12" s="1">
        <v>420</v>
      </c>
      <c r="AP12" s="1">
        <v>2012</v>
      </c>
      <c r="AQ12" s="38"/>
      <c r="AT12" s="37" t="s">
        <v>85</v>
      </c>
      <c r="AU12" s="1">
        <v>49</v>
      </c>
      <c r="AV12" s="1">
        <v>19</v>
      </c>
      <c r="AW12" s="1">
        <v>68</v>
      </c>
      <c r="AX12" s="1">
        <v>229</v>
      </c>
      <c r="AY12" s="1">
        <v>297</v>
      </c>
      <c r="AZ12" s="1">
        <v>26</v>
      </c>
      <c r="BA12" s="1">
        <v>34</v>
      </c>
      <c r="BB12" s="1">
        <v>7</v>
      </c>
      <c r="BC12" s="1">
        <v>3</v>
      </c>
      <c r="BD12" s="1">
        <v>307</v>
      </c>
      <c r="BE12" s="1">
        <v>10176</v>
      </c>
      <c r="BF12" s="38"/>
    </row>
    <row r="13" spans="1:58" x14ac:dyDescent="0.3">
      <c r="A13" s="37" t="s">
        <v>86</v>
      </c>
      <c r="B13" s="1">
        <v>26</v>
      </c>
      <c r="C13" s="1">
        <v>13</v>
      </c>
      <c r="D13" s="1">
        <v>39</v>
      </c>
      <c r="E13" s="1">
        <v>43</v>
      </c>
      <c r="F13" s="1">
        <v>82</v>
      </c>
      <c r="G13" s="1">
        <v>26</v>
      </c>
      <c r="H13" s="1">
        <v>26</v>
      </c>
      <c r="I13" s="1">
        <v>0</v>
      </c>
      <c r="J13" s="1">
        <v>0</v>
      </c>
      <c r="K13" s="1">
        <v>82</v>
      </c>
      <c r="L13" s="1">
        <v>543</v>
      </c>
      <c r="M13" s="38"/>
      <c r="P13" s="37" t="s">
        <v>86</v>
      </c>
      <c r="Q13" s="1">
        <v>877</v>
      </c>
      <c r="R13" s="1">
        <v>209</v>
      </c>
      <c r="S13" s="1">
        <v>1086</v>
      </c>
      <c r="T13" s="1">
        <v>411</v>
      </c>
      <c r="U13" s="1">
        <v>1497</v>
      </c>
      <c r="V13" s="1">
        <v>171</v>
      </c>
      <c r="W13" s="1">
        <v>300</v>
      </c>
      <c r="X13" s="1">
        <v>250</v>
      </c>
      <c r="Y13" s="1">
        <v>73</v>
      </c>
      <c r="Z13" s="1">
        <v>1820</v>
      </c>
      <c r="AA13" s="1">
        <v>12138</v>
      </c>
      <c r="AB13" s="38"/>
      <c r="AE13" s="37" t="s">
        <v>86</v>
      </c>
      <c r="AF13" s="1">
        <v>256</v>
      </c>
      <c r="AG13" s="1">
        <v>26</v>
      </c>
      <c r="AH13" s="1">
        <v>282</v>
      </c>
      <c r="AI13" s="1">
        <v>234</v>
      </c>
      <c r="AJ13" s="1">
        <v>516</v>
      </c>
      <c r="AK13" s="1">
        <v>118</v>
      </c>
      <c r="AL13" s="1">
        <v>124</v>
      </c>
      <c r="AM13" s="1">
        <v>6</v>
      </c>
      <c r="AN13" s="1">
        <v>22</v>
      </c>
      <c r="AO13" s="1">
        <v>544</v>
      </c>
      <c r="AP13" s="1">
        <v>2500</v>
      </c>
      <c r="AQ13" s="38"/>
      <c r="AT13" s="37" t="s">
        <v>86</v>
      </c>
      <c r="AU13" s="1">
        <v>76</v>
      </c>
      <c r="AV13" s="1">
        <v>23</v>
      </c>
      <c r="AW13" s="1">
        <v>99</v>
      </c>
      <c r="AX13" s="1">
        <v>246</v>
      </c>
      <c r="AY13" s="1">
        <v>345</v>
      </c>
      <c r="AZ13" s="1">
        <v>48</v>
      </c>
      <c r="BA13" s="1">
        <v>53</v>
      </c>
      <c r="BB13" s="1">
        <v>9</v>
      </c>
      <c r="BC13" s="1">
        <v>6</v>
      </c>
      <c r="BD13" s="1">
        <v>360</v>
      </c>
      <c r="BE13" s="1">
        <v>10515</v>
      </c>
      <c r="BF13" s="38"/>
    </row>
    <row r="14" spans="1:58" x14ac:dyDescent="0.3">
      <c r="A14" s="37" t="s">
        <v>87</v>
      </c>
      <c r="B14" s="1">
        <v>43</v>
      </c>
      <c r="C14" s="1">
        <v>17</v>
      </c>
      <c r="D14" s="1">
        <v>60</v>
      </c>
      <c r="E14" s="1">
        <v>46</v>
      </c>
      <c r="F14" s="1">
        <v>106</v>
      </c>
      <c r="G14" s="1">
        <v>24</v>
      </c>
      <c r="H14" s="1">
        <v>26</v>
      </c>
      <c r="I14" s="1">
        <v>0</v>
      </c>
      <c r="J14" s="1">
        <v>2</v>
      </c>
      <c r="K14" s="1">
        <v>108</v>
      </c>
      <c r="L14" s="1">
        <v>543</v>
      </c>
      <c r="M14" s="38"/>
      <c r="P14" s="37" t="s">
        <v>87</v>
      </c>
      <c r="Q14" s="1">
        <v>1169</v>
      </c>
      <c r="R14" s="1">
        <v>244</v>
      </c>
      <c r="S14" s="1">
        <v>1413</v>
      </c>
      <c r="T14" s="1">
        <v>364</v>
      </c>
      <c r="U14" s="1">
        <v>1777</v>
      </c>
      <c r="V14" s="1">
        <v>280</v>
      </c>
      <c r="W14" s="1">
        <v>431</v>
      </c>
      <c r="X14" s="1">
        <v>376</v>
      </c>
      <c r="Y14" s="1">
        <v>98</v>
      </c>
      <c r="Z14" s="1">
        <v>2251</v>
      </c>
      <c r="AA14" s="1">
        <v>12354</v>
      </c>
      <c r="AB14" s="38"/>
      <c r="AE14" s="37" t="s">
        <v>87</v>
      </c>
      <c r="AF14" s="1">
        <v>327</v>
      </c>
      <c r="AG14" s="1">
        <v>32</v>
      </c>
      <c r="AH14" s="1">
        <v>359</v>
      </c>
      <c r="AI14" s="1">
        <v>299</v>
      </c>
      <c r="AJ14" s="1">
        <v>658</v>
      </c>
      <c r="AK14" s="1">
        <v>142</v>
      </c>
      <c r="AL14" s="1">
        <v>154</v>
      </c>
      <c r="AM14" s="1">
        <v>10</v>
      </c>
      <c r="AN14" s="1">
        <v>30</v>
      </c>
      <c r="AO14" s="1">
        <v>698</v>
      </c>
      <c r="AP14" s="1">
        <v>2884</v>
      </c>
      <c r="AQ14" s="38"/>
      <c r="AT14" s="37" t="s">
        <v>87</v>
      </c>
      <c r="AU14" s="1">
        <v>92</v>
      </c>
      <c r="AV14" s="1">
        <v>24</v>
      </c>
      <c r="AW14" s="1">
        <v>116</v>
      </c>
      <c r="AX14" s="1">
        <v>264</v>
      </c>
      <c r="AY14" s="1">
        <v>380</v>
      </c>
      <c r="AZ14" s="1">
        <v>35</v>
      </c>
      <c r="BA14" s="1">
        <v>47</v>
      </c>
      <c r="BB14" s="1">
        <v>17</v>
      </c>
      <c r="BC14" s="1">
        <v>10</v>
      </c>
      <c r="BD14" s="1">
        <v>407</v>
      </c>
      <c r="BE14" s="1">
        <v>11949</v>
      </c>
      <c r="BF14" s="38"/>
    </row>
    <row r="15" spans="1:58" x14ac:dyDescent="0.3">
      <c r="A15" s="37" t="s">
        <v>88</v>
      </c>
      <c r="B15" s="1">
        <v>57</v>
      </c>
      <c r="C15" s="1">
        <v>30</v>
      </c>
      <c r="D15" s="1">
        <v>87</v>
      </c>
      <c r="E15" s="1">
        <v>52</v>
      </c>
      <c r="F15" s="1">
        <v>139</v>
      </c>
      <c r="G15" s="1">
        <v>33</v>
      </c>
      <c r="H15" s="1">
        <v>35</v>
      </c>
      <c r="I15" s="1">
        <v>0</v>
      </c>
      <c r="J15" s="1">
        <v>4</v>
      </c>
      <c r="K15" s="1">
        <v>143</v>
      </c>
      <c r="L15" s="1">
        <v>793</v>
      </c>
      <c r="M15" s="38"/>
      <c r="P15" s="37" t="s">
        <v>88</v>
      </c>
      <c r="Q15" s="1">
        <v>1622</v>
      </c>
      <c r="R15" s="1">
        <v>309</v>
      </c>
      <c r="S15" s="1">
        <v>1931</v>
      </c>
      <c r="T15" s="1">
        <v>77</v>
      </c>
      <c r="U15" s="1">
        <v>2008</v>
      </c>
      <c r="V15" s="1">
        <v>231</v>
      </c>
      <c r="W15" s="1">
        <v>361</v>
      </c>
      <c r="X15" s="1">
        <v>469</v>
      </c>
      <c r="Y15" s="1">
        <v>135</v>
      </c>
      <c r="Z15" s="1">
        <v>2612</v>
      </c>
      <c r="AA15" s="1">
        <v>13556</v>
      </c>
      <c r="AB15" s="38"/>
      <c r="AE15" s="37" t="s">
        <v>88</v>
      </c>
      <c r="AF15" s="1">
        <v>397</v>
      </c>
      <c r="AG15" s="1">
        <v>53</v>
      </c>
      <c r="AH15" s="1">
        <v>450</v>
      </c>
      <c r="AI15" s="1">
        <v>366</v>
      </c>
      <c r="AJ15" s="1">
        <v>816</v>
      </c>
      <c r="AK15" s="1">
        <v>158</v>
      </c>
      <c r="AL15" s="1">
        <v>172</v>
      </c>
      <c r="AM15" s="1">
        <v>17</v>
      </c>
      <c r="AN15" s="1">
        <v>37</v>
      </c>
      <c r="AO15" s="1">
        <v>870</v>
      </c>
      <c r="AP15" s="1">
        <v>3136</v>
      </c>
      <c r="AQ15" s="38"/>
      <c r="AT15" s="37" t="s">
        <v>88</v>
      </c>
      <c r="AU15" s="1">
        <v>117</v>
      </c>
      <c r="AV15" s="1">
        <v>27</v>
      </c>
      <c r="AW15" s="1">
        <v>144</v>
      </c>
      <c r="AX15" s="1">
        <v>310</v>
      </c>
      <c r="AY15" s="1">
        <v>454</v>
      </c>
      <c r="AZ15" s="1">
        <v>74</v>
      </c>
      <c r="BA15" s="1">
        <v>81</v>
      </c>
      <c r="BB15" s="1">
        <v>22</v>
      </c>
      <c r="BC15" s="1">
        <v>12</v>
      </c>
      <c r="BD15" s="1">
        <v>488</v>
      </c>
      <c r="BE15" s="1">
        <v>13023</v>
      </c>
      <c r="BF15" s="38"/>
    </row>
    <row r="16" spans="1:58" x14ac:dyDescent="0.3">
      <c r="A16" s="37" t="s">
        <v>89</v>
      </c>
      <c r="B16" s="1">
        <v>110</v>
      </c>
      <c r="C16" s="1">
        <v>38</v>
      </c>
      <c r="D16" s="1">
        <v>148</v>
      </c>
      <c r="E16" s="1">
        <v>54</v>
      </c>
      <c r="F16" s="1">
        <v>202</v>
      </c>
      <c r="G16" s="1">
        <v>63</v>
      </c>
      <c r="H16" s="1">
        <v>64</v>
      </c>
      <c r="I16" s="1">
        <v>0</v>
      </c>
      <c r="J16" s="1">
        <v>5</v>
      </c>
      <c r="K16" s="1">
        <v>207</v>
      </c>
      <c r="L16" s="1">
        <v>1046</v>
      </c>
      <c r="M16" s="38"/>
      <c r="P16" s="37" t="s">
        <v>89</v>
      </c>
      <c r="Q16" s="1">
        <v>1661</v>
      </c>
      <c r="R16" s="1">
        <v>359</v>
      </c>
      <c r="S16" s="1">
        <v>2020</v>
      </c>
      <c r="T16" s="1">
        <v>722</v>
      </c>
      <c r="U16" s="1">
        <v>2742</v>
      </c>
      <c r="V16" s="1">
        <v>734</v>
      </c>
      <c r="W16" s="1">
        <v>808</v>
      </c>
      <c r="X16" s="1">
        <v>524</v>
      </c>
      <c r="Y16" s="1">
        <v>154</v>
      </c>
      <c r="Z16" s="1">
        <v>3420</v>
      </c>
      <c r="AA16" s="1">
        <v>15778</v>
      </c>
      <c r="AB16" s="38"/>
      <c r="AE16" s="37" t="s">
        <v>89</v>
      </c>
      <c r="AF16" s="1">
        <v>464</v>
      </c>
      <c r="AG16" s="1">
        <v>64</v>
      </c>
      <c r="AH16" s="1">
        <v>528</v>
      </c>
      <c r="AI16" s="1">
        <v>409</v>
      </c>
      <c r="AJ16" s="1">
        <v>937</v>
      </c>
      <c r="AK16" s="1">
        <v>121</v>
      </c>
      <c r="AL16" s="1">
        <v>140</v>
      </c>
      <c r="AM16" s="1">
        <v>25</v>
      </c>
      <c r="AN16" s="1">
        <v>48</v>
      </c>
      <c r="AO16" s="1">
        <v>1010</v>
      </c>
      <c r="AP16" s="1">
        <v>3604</v>
      </c>
      <c r="AQ16" s="38"/>
      <c r="AT16" s="37" t="s">
        <v>89</v>
      </c>
      <c r="AU16" s="1">
        <v>123</v>
      </c>
      <c r="AV16" s="1">
        <v>41</v>
      </c>
      <c r="AW16" s="1">
        <v>164</v>
      </c>
      <c r="AX16" s="1">
        <v>341</v>
      </c>
      <c r="AY16" s="1">
        <v>505</v>
      </c>
      <c r="AZ16" s="1">
        <v>51</v>
      </c>
      <c r="BA16" s="1">
        <v>55</v>
      </c>
      <c r="BB16" s="1">
        <v>25</v>
      </c>
      <c r="BC16" s="1">
        <v>13</v>
      </c>
      <c r="BD16" s="1">
        <v>543</v>
      </c>
      <c r="BE16" s="1">
        <v>14429</v>
      </c>
      <c r="BF16" s="38"/>
    </row>
    <row r="17" spans="1:58" x14ac:dyDescent="0.3">
      <c r="A17" s="37" t="s">
        <v>90</v>
      </c>
      <c r="B17" s="1">
        <v>245</v>
      </c>
      <c r="C17" s="1">
        <v>45</v>
      </c>
      <c r="D17" s="1">
        <v>290</v>
      </c>
      <c r="E17" s="1">
        <v>65</v>
      </c>
      <c r="F17" s="1">
        <v>355</v>
      </c>
      <c r="G17" s="1">
        <v>153</v>
      </c>
      <c r="H17" s="1">
        <v>153</v>
      </c>
      <c r="I17" s="1">
        <v>0</v>
      </c>
      <c r="J17" s="1">
        <v>5</v>
      </c>
      <c r="K17" s="1">
        <v>360</v>
      </c>
      <c r="L17" s="1">
        <v>1636</v>
      </c>
      <c r="M17" s="38"/>
      <c r="P17" s="37" t="s">
        <v>90</v>
      </c>
      <c r="Q17" s="1">
        <v>2217</v>
      </c>
      <c r="R17" s="1">
        <v>399</v>
      </c>
      <c r="S17" s="1">
        <v>2616</v>
      </c>
      <c r="T17" s="1">
        <v>756</v>
      </c>
      <c r="U17" s="1">
        <v>3372</v>
      </c>
      <c r="V17" s="1">
        <v>630</v>
      </c>
      <c r="W17" s="1">
        <v>769</v>
      </c>
      <c r="X17" s="1">
        <v>550</v>
      </c>
      <c r="Y17" s="1">
        <v>267</v>
      </c>
      <c r="Z17" s="1">
        <v>4189</v>
      </c>
      <c r="AA17" s="1">
        <v>18534</v>
      </c>
      <c r="AB17" s="38"/>
      <c r="AE17" s="37" t="s">
        <v>90</v>
      </c>
      <c r="AF17" s="1">
        <v>542</v>
      </c>
      <c r="AG17" s="1">
        <v>75</v>
      </c>
      <c r="AH17" s="1">
        <v>617</v>
      </c>
      <c r="AI17" s="1">
        <v>480</v>
      </c>
      <c r="AJ17" s="1">
        <v>1097</v>
      </c>
      <c r="AK17" s="1">
        <v>160</v>
      </c>
      <c r="AL17" s="1">
        <v>170</v>
      </c>
      <c r="AM17" s="1">
        <v>27</v>
      </c>
      <c r="AN17" s="1">
        <v>56</v>
      </c>
      <c r="AO17" s="1">
        <v>1180</v>
      </c>
      <c r="AP17" s="1">
        <v>4344</v>
      </c>
      <c r="AQ17" s="38"/>
      <c r="AT17" s="37" t="s">
        <v>90</v>
      </c>
      <c r="AU17" s="1">
        <v>146</v>
      </c>
      <c r="AV17" s="1">
        <v>47</v>
      </c>
      <c r="AW17" s="1">
        <v>193</v>
      </c>
      <c r="AX17" s="1">
        <v>430</v>
      </c>
      <c r="AY17" s="1">
        <v>623</v>
      </c>
      <c r="AZ17" s="1">
        <v>118</v>
      </c>
      <c r="BA17" s="1">
        <v>127</v>
      </c>
      <c r="BB17" s="1">
        <v>29</v>
      </c>
      <c r="BC17" s="1">
        <v>18</v>
      </c>
      <c r="BD17" s="1">
        <v>670</v>
      </c>
      <c r="BE17" s="1">
        <v>15918</v>
      </c>
      <c r="BF17" s="38"/>
    </row>
    <row r="18" spans="1:58" x14ac:dyDescent="0.3">
      <c r="A18" s="37" t="s">
        <v>91</v>
      </c>
      <c r="B18" s="1">
        <v>222</v>
      </c>
      <c r="C18" s="1">
        <v>50</v>
      </c>
      <c r="D18" s="1">
        <v>272</v>
      </c>
      <c r="E18" s="1">
        <v>65</v>
      </c>
      <c r="F18" s="1">
        <v>337</v>
      </c>
      <c r="G18" s="1">
        <v>-18</v>
      </c>
      <c r="H18" s="1">
        <v>-10</v>
      </c>
      <c r="I18" s="1">
        <v>0</v>
      </c>
      <c r="J18" s="1">
        <v>13</v>
      </c>
      <c r="K18" s="1">
        <v>350</v>
      </c>
      <c r="L18" s="1">
        <v>1681</v>
      </c>
      <c r="M18" s="38"/>
      <c r="P18" s="37" t="s">
        <v>91</v>
      </c>
      <c r="Q18" s="1">
        <v>2802</v>
      </c>
      <c r="R18" s="1">
        <v>440</v>
      </c>
      <c r="S18" s="1">
        <v>3242</v>
      </c>
      <c r="T18" s="1">
        <v>1248</v>
      </c>
      <c r="U18" s="1">
        <v>4490</v>
      </c>
      <c r="V18" s="1">
        <v>1118</v>
      </c>
      <c r="W18" s="1">
        <v>1280</v>
      </c>
      <c r="X18" s="1">
        <v>646</v>
      </c>
      <c r="Y18" s="1">
        <v>333</v>
      </c>
      <c r="Z18" s="1">
        <v>5469</v>
      </c>
      <c r="AA18" s="1">
        <v>20135</v>
      </c>
      <c r="AB18" s="38"/>
      <c r="AE18" s="37" t="s">
        <v>91</v>
      </c>
      <c r="AF18" s="1">
        <v>576</v>
      </c>
      <c r="AG18" s="1">
        <v>90</v>
      </c>
      <c r="AH18" s="1">
        <v>666</v>
      </c>
      <c r="AI18" s="1">
        <v>620</v>
      </c>
      <c r="AJ18" s="1">
        <v>1286</v>
      </c>
      <c r="AK18" s="1">
        <v>189</v>
      </c>
      <c r="AL18" s="1">
        <v>206</v>
      </c>
      <c r="AM18" s="1">
        <v>30</v>
      </c>
      <c r="AN18" s="1">
        <v>70</v>
      </c>
      <c r="AO18" s="1">
        <v>1386</v>
      </c>
      <c r="AP18" s="1">
        <v>4906</v>
      </c>
      <c r="AQ18" s="38"/>
      <c r="AT18" s="37" t="s">
        <v>91</v>
      </c>
      <c r="AU18" s="1">
        <v>186</v>
      </c>
      <c r="AV18" s="1">
        <v>51</v>
      </c>
      <c r="AW18" s="1">
        <v>237</v>
      </c>
      <c r="AX18" s="1">
        <v>457</v>
      </c>
      <c r="AY18" s="1">
        <v>694</v>
      </c>
      <c r="AZ18" s="1">
        <v>71</v>
      </c>
      <c r="BA18" s="1">
        <v>74</v>
      </c>
      <c r="BB18" s="1">
        <v>30</v>
      </c>
      <c r="BC18" s="1">
        <v>20</v>
      </c>
      <c r="BD18" s="1">
        <v>744</v>
      </c>
      <c r="BE18" s="1">
        <v>15956</v>
      </c>
      <c r="BF18" s="38"/>
    </row>
    <row r="19" spans="1:58" x14ac:dyDescent="0.3">
      <c r="A19" s="37" t="s">
        <v>92</v>
      </c>
      <c r="B19" s="1">
        <v>306</v>
      </c>
      <c r="C19" s="1">
        <v>66</v>
      </c>
      <c r="D19" s="1">
        <v>372</v>
      </c>
      <c r="E19" s="1">
        <v>64</v>
      </c>
      <c r="F19" s="1">
        <v>436</v>
      </c>
      <c r="G19" s="1">
        <v>99</v>
      </c>
      <c r="H19" s="1">
        <v>103</v>
      </c>
      <c r="I19" s="1">
        <v>0</v>
      </c>
      <c r="J19" s="1">
        <v>17</v>
      </c>
      <c r="K19" s="1">
        <v>453</v>
      </c>
      <c r="L19" s="1">
        <v>2374</v>
      </c>
      <c r="M19" s="38"/>
      <c r="P19" s="37" t="s">
        <v>92</v>
      </c>
      <c r="Q19" s="1">
        <v>3319</v>
      </c>
      <c r="R19" s="1">
        <v>466</v>
      </c>
      <c r="S19" s="1">
        <v>3785</v>
      </c>
      <c r="T19" s="1">
        <v>642</v>
      </c>
      <c r="U19" s="1">
        <v>4427</v>
      </c>
      <c r="V19" s="1">
        <v>-63</v>
      </c>
      <c r="W19" s="1">
        <v>322</v>
      </c>
      <c r="X19" s="1">
        <v>896</v>
      </c>
      <c r="Y19" s="1">
        <v>468</v>
      </c>
      <c r="Z19" s="1">
        <v>5791</v>
      </c>
      <c r="AA19" s="1">
        <v>21479</v>
      </c>
      <c r="AB19" s="38"/>
      <c r="AE19" s="37" t="s">
        <v>92</v>
      </c>
      <c r="AF19" s="1">
        <v>669</v>
      </c>
      <c r="AG19" s="1">
        <v>98</v>
      </c>
      <c r="AH19" s="1">
        <v>767</v>
      </c>
      <c r="AI19" s="1">
        <v>650</v>
      </c>
      <c r="AJ19" s="1">
        <v>1417</v>
      </c>
      <c r="AK19" s="1">
        <v>131</v>
      </c>
      <c r="AL19" s="1">
        <v>147</v>
      </c>
      <c r="AM19" s="1">
        <v>31</v>
      </c>
      <c r="AN19" s="1">
        <v>85</v>
      </c>
      <c r="AO19" s="1">
        <v>1533</v>
      </c>
      <c r="AP19" s="1">
        <v>5494</v>
      </c>
      <c r="AQ19" s="38"/>
      <c r="AT19" s="37" t="s">
        <v>92</v>
      </c>
      <c r="AU19" s="1">
        <v>204</v>
      </c>
      <c r="AV19" s="1">
        <v>67</v>
      </c>
      <c r="AW19" s="1">
        <v>271</v>
      </c>
      <c r="AX19" s="1">
        <v>512</v>
      </c>
      <c r="AY19" s="1">
        <v>783</v>
      </c>
      <c r="AZ19" s="1">
        <v>89</v>
      </c>
      <c r="BA19" s="1">
        <v>112</v>
      </c>
      <c r="BB19" s="1">
        <v>47</v>
      </c>
      <c r="BC19" s="1">
        <v>26</v>
      </c>
      <c r="BD19" s="1">
        <v>856</v>
      </c>
      <c r="BE19" s="1">
        <v>16643</v>
      </c>
      <c r="BF19" s="38"/>
    </row>
    <row r="20" spans="1:58" x14ac:dyDescent="0.3">
      <c r="A20" s="37" t="s">
        <v>93</v>
      </c>
      <c r="B20" s="1">
        <v>319</v>
      </c>
      <c r="C20" s="1">
        <v>75</v>
      </c>
      <c r="D20" s="1">
        <v>394</v>
      </c>
      <c r="E20" s="1">
        <v>86</v>
      </c>
      <c r="F20" s="1">
        <v>480</v>
      </c>
      <c r="G20" s="1">
        <v>44</v>
      </c>
      <c r="H20" s="1">
        <v>48</v>
      </c>
      <c r="I20" s="1">
        <v>0</v>
      </c>
      <c r="J20" s="1">
        <v>21</v>
      </c>
      <c r="K20" s="1">
        <v>501</v>
      </c>
      <c r="L20" s="1">
        <v>2431</v>
      </c>
      <c r="M20" s="38"/>
      <c r="P20" s="37" t="s">
        <v>93</v>
      </c>
      <c r="Q20" s="1">
        <v>3852</v>
      </c>
      <c r="R20" s="1">
        <v>560</v>
      </c>
      <c r="S20" s="1">
        <v>4412</v>
      </c>
      <c r="T20" s="1">
        <v>1351</v>
      </c>
      <c r="U20" s="1">
        <v>5763</v>
      </c>
      <c r="V20" s="1">
        <v>1336</v>
      </c>
      <c r="W20" s="1">
        <v>1489</v>
      </c>
      <c r="X20" s="1">
        <v>900</v>
      </c>
      <c r="Y20" s="1">
        <v>617</v>
      </c>
      <c r="Z20" s="1">
        <v>7280</v>
      </c>
      <c r="AA20" s="1">
        <v>25629</v>
      </c>
      <c r="AB20" s="38"/>
      <c r="AE20" s="37" t="s">
        <v>93</v>
      </c>
      <c r="AF20" s="1">
        <v>745</v>
      </c>
      <c r="AG20" s="1">
        <v>104</v>
      </c>
      <c r="AH20" s="1">
        <v>849</v>
      </c>
      <c r="AI20" s="1">
        <v>739</v>
      </c>
      <c r="AJ20" s="1">
        <v>1588</v>
      </c>
      <c r="AK20" s="1">
        <v>171</v>
      </c>
      <c r="AL20" s="1">
        <v>206</v>
      </c>
      <c r="AM20" s="1">
        <v>38</v>
      </c>
      <c r="AN20" s="1">
        <v>113</v>
      </c>
      <c r="AO20" s="1">
        <v>1739</v>
      </c>
      <c r="AP20" s="1">
        <v>6640</v>
      </c>
      <c r="AQ20" s="38"/>
      <c r="AT20" s="37" t="s">
        <v>93</v>
      </c>
      <c r="AU20" s="1">
        <v>262</v>
      </c>
      <c r="AV20" s="1">
        <v>68</v>
      </c>
      <c r="AW20" s="1">
        <v>330</v>
      </c>
      <c r="AX20" s="1">
        <v>610</v>
      </c>
      <c r="AY20" s="1">
        <v>940</v>
      </c>
      <c r="AZ20" s="1">
        <v>157</v>
      </c>
      <c r="BA20" s="1">
        <v>167</v>
      </c>
      <c r="BB20" s="1">
        <v>54</v>
      </c>
      <c r="BC20" s="1">
        <v>29</v>
      </c>
      <c r="BD20" s="1">
        <v>1023</v>
      </c>
      <c r="BE20" s="1">
        <v>21400</v>
      </c>
      <c r="BF20" s="38"/>
    </row>
    <row r="21" spans="1:58" x14ac:dyDescent="0.3">
      <c r="A21" s="37" t="s">
        <v>94</v>
      </c>
      <c r="B21" s="1">
        <v>368</v>
      </c>
      <c r="C21" s="1">
        <v>97</v>
      </c>
      <c r="D21" s="1">
        <v>465</v>
      </c>
      <c r="E21" s="1">
        <v>89</v>
      </c>
      <c r="F21" s="1">
        <v>554</v>
      </c>
      <c r="G21" s="1">
        <v>74</v>
      </c>
      <c r="H21" s="1">
        <v>79</v>
      </c>
      <c r="I21" s="1">
        <v>0</v>
      </c>
      <c r="J21" s="1">
        <v>26</v>
      </c>
      <c r="K21" s="1">
        <v>580</v>
      </c>
      <c r="L21" s="1">
        <v>2879</v>
      </c>
      <c r="M21" s="38"/>
      <c r="P21" s="37" t="s">
        <v>94</v>
      </c>
      <c r="Q21" s="1">
        <v>4247</v>
      </c>
      <c r="R21" s="1">
        <v>605</v>
      </c>
      <c r="S21" s="1">
        <v>4852</v>
      </c>
      <c r="T21" s="1">
        <v>2044</v>
      </c>
      <c r="U21" s="1">
        <v>6896</v>
      </c>
      <c r="V21" s="1">
        <v>1133</v>
      </c>
      <c r="W21" s="1">
        <v>1445</v>
      </c>
      <c r="X21" s="1">
        <v>1085</v>
      </c>
      <c r="Y21" s="1">
        <v>744</v>
      </c>
      <c r="Z21" s="1">
        <v>8725</v>
      </c>
      <c r="AA21" s="1">
        <v>29534</v>
      </c>
      <c r="AB21" s="38"/>
      <c r="AE21" s="37" t="s">
        <v>94</v>
      </c>
      <c r="AF21" s="1">
        <v>814</v>
      </c>
      <c r="AG21" s="1">
        <v>112</v>
      </c>
      <c r="AH21" s="1">
        <v>926</v>
      </c>
      <c r="AI21" s="1">
        <v>832</v>
      </c>
      <c r="AJ21" s="1">
        <v>1758</v>
      </c>
      <c r="AK21" s="1">
        <v>170</v>
      </c>
      <c r="AL21" s="1">
        <v>208</v>
      </c>
      <c r="AM21" s="1">
        <v>43</v>
      </c>
      <c r="AN21" s="1">
        <v>146</v>
      </c>
      <c r="AO21" s="1">
        <v>1947</v>
      </c>
      <c r="AP21" s="1">
        <v>7600</v>
      </c>
      <c r="AQ21" s="38"/>
      <c r="AT21" s="37" t="s">
        <v>94</v>
      </c>
      <c r="AU21" s="1">
        <v>360</v>
      </c>
      <c r="AV21" s="1">
        <v>85</v>
      </c>
      <c r="AW21" s="1">
        <v>445</v>
      </c>
      <c r="AX21" s="1">
        <v>852</v>
      </c>
      <c r="AY21" s="1">
        <v>1297</v>
      </c>
      <c r="AZ21" s="1">
        <v>357</v>
      </c>
      <c r="BA21" s="1">
        <v>361</v>
      </c>
      <c r="BB21" s="1">
        <v>55</v>
      </c>
      <c r="BC21" s="1">
        <v>32</v>
      </c>
      <c r="BD21" s="1">
        <v>1384</v>
      </c>
      <c r="BE21" s="1">
        <v>23438</v>
      </c>
      <c r="BF21" s="38"/>
    </row>
    <row r="22" spans="1:58" x14ac:dyDescent="0.3">
      <c r="A22" s="37" t="s">
        <v>95</v>
      </c>
      <c r="B22" s="1">
        <v>556</v>
      </c>
      <c r="C22" s="1">
        <v>135</v>
      </c>
      <c r="D22" s="1">
        <v>691</v>
      </c>
      <c r="E22" s="1">
        <v>103</v>
      </c>
      <c r="F22" s="1">
        <v>794</v>
      </c>
      <c r="G22" s="1">
        <v>240</v>
      </c>
      <c r="H22" s="1">
        <v>260</v>
      </c>
      <c r="I22" s="1">
        <v>0</v>
      </c>
      <c r="J22" s="1">
        <v>46</v>
      </c>
      <c r="K22" s="1">
        <v>840</v>
      </c>
      <c r="L22" s="1">
        <v>3105</v>
      </c>
      <c r="M22" s="38"/>
      <c r="P22" s="37" t="s">
        <v>95</v>
      </c>
      <c r="Q22" s="1">
        <v>4435</v>
      </c>
      <c r="R22" s="1">
        <v>650</v>
      </c>
      <c r="S22" s="1">
        <v>5085</v>
      </c>
      <c r="T22" s="1">
        <v>2647</v>
      </c>
      <c r="U22" s="1">
        <v>7732</v>
      </c>
      <c r="V22" s="1">
        <v>836</v>
      </c>
      <c r="W22" s="1">
        <v>1095</v>
      </c>
      <c r="X22" s="1">
        <v>1198</v>
      </c>
      <c r="Y22" s="1">
        <v>890</v>
      </c>
      <c r="Z22" s="1">
        <v>9820</v>
      </c>
      <c r="AA22" s="1">
        <v>32700</v>
      </c>
      <c r="AB22" s="38"/>
      <c r="AE22" s="37" t="s">
        <v>95</v>
      </c>
      <c r="AF22" s="1">
        <v>942</v>
      </c>
      <c r="AG22" s="1">
        <v>128</v>
      </c>
      <c r="AH22" s="1">
        <v>1070</v>
      </c>
      <c r="AI22" s="1">
        <v>941</v>
      </c>
      <c r="AJ22" s="1">
        <v>2011</v>
      </c>
      <c r="AK22" s="1">
        <v>253</v>
      </c>
      <c r="AL22" s="1">
        <v>316</v>
      </c>
      <c r="AM22" s="1">
        <v>51</v>
      </c>
      <c r="AN22" s="1">
        <v>201</v>
      </c>
      <c r="AO22" s="1">
        <v>2263</v>
      </c>
      <c r="AP22" s="1">
        <v>8787</v>
      </c>
      <c r="AQ22" s="38"/>
      <c r="AT22" s="37" t="s">
        <v>95</v>
      </c>
      <c r="AU22" s="1">
        <v>366</v>
      </c>
      <c r="AV22" s="1">
        <v>107</v>
      </c>
      <c r="AW22" s="1">
        <v>473</v>
      </c>
      <c r="AX22" s="1">
        <v>980</v>
      </c>
      <c r="AY22" s="1">
        <v>1453</v>
      </c>
      <c r="AZ22" s="1">
        <v>156</v>
      </c>
      <c r="BA22" s="1">
        <v>211</v>
      </c>
      <c r="BB22" s="1">
        <v>100</v>
      </c>
      <c r="BC22" s="1">
        <v>42</v>
      </c>
      <c r="BD22" s="1">
        <v>1595</v>
      </c>
      <c r="BE22" s="1">
        <v>25691</v>
      </c>
      <c r="BF22" s="38"/>
    </row>
    <row r="23" spans="1:58" x14ac:dyDescent="0.3">
      <c r="A23" s="37" t="s">
        <v>96</v>
      </c>
      <c r="B23" s="1">
        <v>538</v>
      </c>
      <c r="C23" s="1">
        <v>150</v>
      </c>
      <c r="D23" s="1">
        <v>688</v>
      </c>
      <c r="E23" s="1">
        <v>126</v>
      </c>
      <c r="F23" s="1">
        <v>814</v>
      </c>
      <c r="G23" s="1">
        <v>20</v>
      </c>
      <c r="H23" s="1">
        <v>33</v>
      </c>
      <c r="I23" s="1">
        <v>0</v>
      </c>
      <c r="J23" s="1">
        <v>59</v>
      </c>
      <c r="K23" s="1">
        <v>873</v>
      </c>
      <c r="L23" s="1">
        <v>3680</v>
      </c>
      <c r="M23" s="38"/>
      <c r="P23" s="37" t="s">
        <v>96</v>
      </c>
      <c r="Q23" s="1">
        <v>4898</v>
      </c>
      <c r="R23" s="1">
        <v>732</v>
      </c>
      <c r="S23" s="1">
        <v>5630</v>
      </c>
      <c r="T23" s="1">
        <v>3429</v>
      </c>
      <c r="U23" s="1">
        <v>9059</v>
      </c>
      <c r="V23" s="1">
        <v>1327</v>
      </c>
      <c r="W23" s="1">
        <v>1865</v>
      </c>
      <c r="X23" s="1">
        <v>1660</v>
      </c>
      <c r="Y23" s="1">
        <v>966</v>
      </c>
      <c r="Z23" s="1">
        <v>11685</v>
      </c>
      <c r="AA23" s="1">
        <v>37138</v>
      </c>
      <c r="AB23" s="38"/>
      <c r="AE23" s="37" t="s">
        <v>96</v>
      </c>
      <c r="AF23" s="1">
        <v>1076</v>
      </c>
      <c r="AG23" s="1">
        <v>152</v>
      </c>
      <c r="AH23" s="1">
        <v>1228</v>
      </c>
      <c r="AI23" s="1">
        <v>1121</v>
      </c>
      <c r="AJ23" s="1">
        <v>2349</v>
      </c>
      <c r="AK23" s="1">
        <v>338</v>
      </c>
      <c r="AL23" s="1">
        <v>381</v>
      </c>
      <c r="AM23" s="1">
        <v>54</v>
      </c>
      <c r="AN23" s="1">
        <v>241</v>
      </c>
      <c r="AO23" s="1">
        <v>2644</v>
      </c>
      <c r="AP23" s="1">
        <v>10043</v>
      </c>
      <c r="AQ23" s="38"/>
      <c r="AT23" s="37" t="s">
        <v>96</v>
      </c>
      <c r="AU23" s="1">
        <v>366</v>
      </c>
      <c r="AV23" s="1">
        <v>119</v>
      </c>
      <c r="AW23" s="1">
        <v>485</v>
      </c>
      <c r="AX23" s="1">
        <v>1290</v>
      </c>
      <c r="AY23" s="1">
        <v>1775</v>
      </c>
      <c r="AZ23" s="1">
        <v>322</v>
      </c>
      <c r="BA23" s="1">
        <v>342</v>
      </c>
      <c r="BB23" s="1">
        <v>107</v>
      </c>
      <c r="BC23" s="1">
        <v>55</v>
      </c>
      <c r="BD23" s="1">
        <v>1937</v>
      </c>
      <c r="BE23" s="1">
        <v>26980</v>
      </c>
      <c r="BF23" s="38"/>
    </row>
    <row r="24" spans="1:58" x14ac:dyDescent="0.3">
      <c r="A24" s="37" t="s">
        <v>97</v>
      </c>
      <c r="B24" s="1">
        <v>726</v>
      </c>
      <c r="C24" s="1">
        <v>171</v>
      </c>
      <c r="D24" s="1">
        <v>897</v>
      </c>
      <c r="E24" s="1">
        <v>133</v>
      </c>
      <c r="F24" s="1">
        <v>1030</v>
      </c>
      <c r="G24" s="1">
        <v>216</v>
      </c>
      <c r="H24" s="1">
        <v>238</v>
      </c>
      <c r="I24" s="1">
        <v>0</v>
      </c>
      <c r="J24" s="1">
        <v>81</v>
      </c>
      <c r="K24" s="1">
        <v>1111</v>
      </c>
      <c r="L24" s="1">
        <v>4375</v>
      </c>
      <c r="M24" s="38"/>
      <c r="P24" s="37" t="s">
        <v>97</v>
      </c>
      <c r="Q24" s="1">
        <v>5500</v>
      </c>
      <c r="R24" s="1">
        <v>767</v>
      </c>
      <c r="S24" s="1">
        <v>6267</v>
      </c>
      <c r="T24" s="1">
        <v>3776</v>
      </c>
      <c r="U24" s="1">
        <v>10043</v>
      </c>
      <c r="V24" s="1">
        <v>984</v>
      </c>
      <c r="W24" s="1">
        <v>1587</v>
      </c>
      <c r="X24" s="1">
        <v>2011</v>
      </c>
      <c r="Y24" s="1">
        <v>1218</v>
      </c>
      <c r="Z24" s="1">
        <v>13272</v>
      </c>
      <c r="AA24" s="1">
        <v>40369</v>
      </c>
      <c r="AB24" s="38"/>
      <c r="AE24" s="37" t="s">
        <v>97</v>
      </c>
      <c r="AF24" s="1">
        <v>1215</v>
      </c>
      <c r="AG24" s="1">
        <v>169</v>
      </c>
      <c r="AH24" s="1">
        <v>1384</v>
      </c>
      <c r="AI24" s="1">
        <v>1357</v>
      </c>
      <c r="AJ24" s="1">
        <v>2741</v>
      </c>
      <c r="AK24" s="1">
        <v>392</v>
      </c>
      <c r="AL24" s="1">
        <v>449</v>
      </c>
      <c r="AM24" s="1">
        <v>68</v>
      </c>
      <c r="AN24" s="1">
        <v>284</v>
      </c>
      <c r="AO24" s="1">
        <v>3093</v>
      </c>
      <c r="AP24" s="1">
        <v>12054</v>
      </c>
      <c r="AQ24" s="38"/>
      <c r="AT24" s="37" t="s">
        <v>97</v>
      </c>
      <c r="AU24" s="1">
        <v>426</v>
      </c>
      <c r="AV24" s="1">
        <v>129</v>
      </c>
      <c r="AW24" s="1">
        <v>555</v>
      </c>
      <c r="AX24" s="1">
        <v>1434</v>
      </c>
      <c r="AY24" s="1">
        <v>1989</v>
      </c>
      <c r="AZ24" s="1">
        <v>214</v>
      </c>
      <c r="BA24" s="1">
        <v>235</v>
      </c>
      <c r="BB24" s="1">
        <v>120</v>
      </c>
      <c r="BC24" s="1">
        <v>63</v>
      </c>
      <c r="BD24" s="1">
        <v>2172</v>
      </c>
      <c r="BE24" s="1">
        <v>32546</v>
      </c>
      <c r="BF24" s="38"/>
    </row>
    <row r="25" spans="1:58" x14ac:dyDescent="0.3">
      <c r="A25" s="37" t="s">
        <v>98</v>
      </c>
      <c r="B25" s="1">
        <v>1045</v>
      </c>
      <c r="C25" s="1">
        <v>186</v>
      </c>
      <c r="D25" s="1">
        <v>1231</v>
      </c>
      <c r="E25" s="1">
        <v>174</v>
      </c>
      <c r="F25" s="1">
        <v>1405</v>
      </c>
      <c r="G25" s="1">
        <v>375</v>
      </c>
      <c r="H25" s="1">
        <v>405</v>
      </c>
      <c r="I25" s="1">
        <v>0</v>
      </c>
      <c r="J25" s="1">
        <v>111</v>
      </c>
      <c r="K25" s="1">
        <v>1516</v>
      </c>
      <c r="L25" s="1">
        <v>5588</v>
      </c>
      <c r="M25" s="38"/>
      <c r="P25" s="37" t="s">
        <v>98</v>
      </c>
      <c r="Q25" s="1">
        <v>6171</v>
      </c>
      <c r="R25" s="1">
        <v>823</v>
      </c>
      <c r="S25" s="1">
        <v>6994</v>
      </c>
      <c r="T25" s="1">
        <v>3867</v>
      </c>
      <c r="U25" s="1">
        <v>10861</v>
      </c>
      <c r="V25" s="1">
        <v>818</v>
      </c>
      <c r="W25" s="1">
        <v>1377</v>
      </c>
      <c r="X25" s="1">
        <v>2368</v>
      </c>
      <c r="Y25" s="1">
        <v>1420</v>
      </c>
      <c r="Z25" s="1">
        <v>14649</v>
      </c>
      <c r="AA25" s="1">
        <v>43565</v>
      </c>
      <c r="AB25" s="38"/>
      <c r="AE25" s="37" t="s">
        <v>98</v>
      </c>
      <c r="AF25" s="1">
        <v>1362</v>
      </c>
      <c r="AG25" s="1">
        <v>197</v>
      </c>
      <c r="AH25" s="1">
        <v>1559</v>
      </c>
      <c r="AI25" s="1">
        <v>1529</v>
      </c>
      <c r="AJ25" s="1">
        <v>3088</v>
      </c>
      <c r="AK25" s="1">
        <v>347</v>
      </c>
      <c r="AL25" s="1">
        <v>429</v>
      </c>
      <c r="AM25" s="1">
        <v>88</v>
      </c>
      <c r="AN25" s="1">
        <v>346</v>
      </c>
      <c r="AO25" s="1">
        <v>3522</v>
      </c>
      <c r="AP25" s="1">
        <v>13096</v>
      </c>
      <c r="AQ25" s="38"/>
      <c r="AT25" s="37" t="s">
        <v>98</v>
      </c>
      <c r="AU25" s="1">
        <v>498</v>
      </c>
      <c r="AV25" s="1">
        <v>156</v>
      </c>
      <c r="AW25" s="1">
        <v>654</v>
      </c>
      <c r="AX25" s="1">
        <v>1620</v>
      </c>
      <c r="AY25" s="1">
        <v>2274</v>
      </c>
      <c r="AZ25" s="1">
        <v>285</v>
      </c>
      <c r="BA25" s="1">
        <v>301</v>
      </c>
      <c r="BB25" s="1">
        <v>130</v>
      </c>
      <c r="BC25" s="1">
        <v>69</v>
      </c>
      <c r="BD25" s="1">
        <v>2473</v>
      </c>
      <c r="BE25" s="1">
        <v>35052</v>
      </c>
      <c r="BF25" s="38"/>
    </row>
    <row r="26" spans="1:58" x14ac:dyDescent="0.3">
      <c r="A26" s="37" t="s">
        <v>99</v>
      </c>
      <c r="B26" s="1">
        <v>1378</v>
      </c>
      <c r="C26" s="1">
        <v>206</v>
      </c>
      <c r="D26" s="1">
        <v>1584</v>
      </c>
      <c r="E26" s="1">
        <v>180</v>
      </c>
      <c r="F26" s="1">
        <v>1764</v>
      </c>
      <c r="G26" s="1">
        <v>359</v>
      </c>
      <c r="H26" s="1">
        <v>381</v>
      </c>
      <c r="I26" s="1">
        <v>0</v>
      </c>
      <c r="J26" s="1">
        <v>133</v>
      </c>
      <c r="K26" s="1">
        <v>1897</v>
      </c>
      <c r="L26" s="1">
        <v>6543</v>
      </c>
      <c r="M26" s="38"/>
      <c r="P26" s="37" t="s">
        <v>99</v>
      </c>
      <c r="Q26" s="1">
        <v>6953</v>
      </c>
      <c r="R26" s="1">
        <v>879</v>
      </c>
      <c r="S26" s="1">
        <v>7832</v>
      </c>
      <c r="T26" s="1">
        <v>4263</v>
      </c>
      <c r="U26" s="1">
        <v>12095</v>
      </c>
      <c r="V26" s="1">
        <v>1234</v>
      </c>
      <c r="W26" s="1">
        <v>1571</v>
      </c>
      <c r="X26" s="1">
        <v>2485</v>
      </c>
      <c r="Y26" s="1">
        <v>1640</v>
      </c>
      <c r="Z26" s="1">
        <v>16220</v>
      </c>
      <c r="AA26" s="1">
        <v>46449</v>
      </c>
      <c r="AB26" s="38"/>
      <c r="AE26" s="37" t="s">
        <v>99</v>
      </c>
      <c r="AF26" s="1">
        <v>1566</v>
      </c>
      <c r="AG26" s="1">
        <v>223</v>
      </c>
      <c r="AH26" s="1">
        <v>1789</v>
      </c>
      <c r="AI26" s="1">
        <v>1615</v>
      </c>
      <c r="AJ26" s="1">
        <v>3404</v>
      </c>
      <c r="AK26" s="1">
        <v>316</v>
      </c>
      <c r="AL26" s="1">
        <v>409</v>
      </c>
      <c r="AM26" s="1">
        <v>134</v>
      </c>
      <c r="AN26" s="1">
        <v>393</v>
      </c>
      <c r="AO26" s="1">
        <v>3931</v>
      </c>
      <c r="AP26" s="1">
        <v>14510</v>
      </c>
      <c r="AQ26" s="38"/>
      <c r="AT26" s="37" t="s">
        <v>99</v>
      </c>
      <c r="AU26" s="1">
        <v>548</v>
      </c>
      <c r="AV26" s="1">
        <v>171</v>
      </c>
      <c r="AW26" s="1">
        <v>719</v>
      </c>
      <c r="AX26" s="1">
        <v>1769</v>
      </c>
      <c r="AY26" s="1">
        <v>2488</v>
      </c>
      <c r="AZ26" s="1">
        <v>214</v>
      </c>
      <c r="BA26" s="1">
        <v>231</v>
      </c>
      <c r="BB26" s="1">
        <v>136</v>
      </c>
      <c r="BC26" s="1">
        <v>80</v>
      </c>
      <c r="BD26" s="1">
        <v>2704</v>
      </c>
      <c r="BE26" s="1">
        <v>35478</v>
      </c>
      <c r="BF26" s="38"/>
    </row>
    <row r="27" spans="1:58" x14ac:dyDescent="0.3">
      <c r="A27" s="37" t="s">
        <v>100</v>
      </c>
      <c r="B27" s="1">
        <v>1780</v>
      </c>
      <c r="C27" s="1">
        <v>227</v>
      </c>
      <c r="D27" s="1">
        <v>2007</v>
      </c>
      <c r="E27" s="1">
        <v>180</v>
      </c>
      <c r="F27" s="1">
        <v>2187</v>
      </c>
      <c r="G27" s="1">
        <v>423</v>
      </c>
      <c r="H27" s="1">
        <v>444</v>
      </c>
      <c r="I27" s="1">
        <v>0</v>
      </c>
      <c r="J27" s="1">
        <v>154</v>
      </c>
      <c r="K27" s="1">
        <v>2341</v>
      </c>
      <c r="L27" s="1">
        <v>7516</v>
      </c>
      <c r="M27" s="38"/>
      <c r="P27" s="37" t="s">
        <v>100</v>
      </c>
      <c r="Q27" s="1">
        <v>7285</v>
      </c>
      <c r="R27" s="1">
        <v>924</v>
      </c>
      <c r="S27" s="1">
        <v>8209</v>
      </c>
      <c r="T27" s="1">
        <v>4057</v>
      </c>
      <c r="U27" s="1">
        <v>12266</v>
      </c>
      <c r="V27" s="1">
        <v>171</v>
      </c>
      <c r="W27" s="1">
        <v>1493</v>
      </c>
      <c r="X27" s="1">
        <v>3488</v>
      </c>
      <c r="Y27" s="1">
        <v>1959</v>
      </c>
      <c r="Z27" s="1">
        <v>17713</v>
      </c>
      <c r="AA27" s="1">
        <v>48983</v>
      </c>
      <c r="AB27" s="38"/>
      <c r="AE27" s="37" t="s">
        <v>100</v>
      </c>
      <c r="AF27" s="1">
        <v>1784</v>
      </c>
      <c r="AG27" s="1">
        <v>247</v>
      </c>
      <c r="AH27" s="1">
        <v>2031</v>
      </c>
      <c r="AI27" s="1">
        <v>1884</v>
      </c>
      <c r="AJ27" s="1">
        <v>3915</v>
      </c>
      <c r="AK27" s="1">
        <v>511</v>
      </c>
      <c r="AL27" s="1">
        <v>594</v>
      </c>
      <c r="AM27" s="1">
        <v>152</v>
      </c>
      <c r="AN27" s="1">
        <v>458</v>
      </c>
      <c r="AO27" s="1">
        <v>4525</v>
      </c>
      <c r="AP27" s="1">
        <v>15461</v>
      </c>
      <c r="AQ27" s="38"/>
      <c r="AT27" s="37" t="s">
        <v>100</v>
      </c>
      <c r="AU27" s="1">
        <v>646</v>
      </c>
      <c r="AV27" s="1">
        <v>195</v>
      </c>
      <c r="AW27" s="1">
        <v>841</v>
      </c>
      <c r="AX27" s="1">
        <v>2112</v>
      </c>
      <c r="AY27" s="1">
        <v>2953</v>
      </c>
      <c r="AZ27" s="1">
        <v>465</v>
      </c>
      <c r="BA27" s="1">
        <v>510</v>
      </c>
      <c r="BB27" s="1">
        <v>167</v>
      </c>
      <c r="BC27" s="1">
        <v>94</v>
      </c>
      <c r="BD27" s="1">
        <v>3214</v>
      </c>
      <c r="BE27" s="1">
        <v>40841</v>
      </c>
      <c r="BF27" s="38"/>
    </row>
    <row r="28" spans="1:58" x14ac:dyDescent="0.3">
      <c r="A28" s="37" t="s">
        <v>101</v>
      </c>
      <c r="B28" s="1">
        <v>2279</v>
      </c>
      <c r="C28" s="1">
        <v>257</v>
      </c>
      <c r="D28" s="1">
        <v>2536</v>
      </c>
      <c r="E28" s="1">
        <v>218</v>
      </c>
      <c r="F28" s="1">
        <v>2754</v>
      </c>
      <c r="G28" s="1">
        <v>567</v>
      </c>
      <c r="H28" s="1">
        <v>591</v>
      </c>
      <c r="I28" s="1">
        <v>3</v>
      </c>
      <c r="J28" s="1">
        <v>175</v>
      </c>
      <c r="K28" s="1">
        <v>2932</v>
      </c>
      <c r="L28" s="1">
        <v>8853</v>
      </c>
      <c r="M28" s="38"/>
      <c r="P28" s="37" t="s">
        <v>101</v>
      </c>
      <c r="Q28" s="1">
        <v>7387</v>
      </c>
      <c r="R28" s="1">
        <v>1006</v>
      </c>
      <c r="S28" s="1">
        <v>8393</v>
      </c>
      <c r="T28" s="1">
        <v>5545</v>
      </c>
      <c r="U28" s="1">
        <v>13938</v>
      </c>
      <c r="V28" s="1">
        <v>1672</v>
      </c>
      <c r="W28" s="1">
        <v>2171</v>
      </c>
      <c r="X28" s="1">
        <v>3778</v>
      </c>
      <c r="Y28" s="1">
        <v>2168</v>
      </c>
      <c r="Z28" s="1">
        <v>19884</v>
      </c>
      <c r="AA28" s="1">
        <v>52244</v>
      </c>
      <c r="AB28" s="38"/>
      <c r="AE28" s="37" t="s">
        <v>101</v>
      </c>
      <c r="AF28" s="1">
        <v>1900</v>
      </c>
      <c r="AG28" s="1">
        <v>260</v>
      </c>
      <c r="AH28" s="1">
        <v>2160</v>
      </c>
      <c r="AI28" s="1">
        <v>2346</v>
      </c>
      <c r="AJ28" s="1">
        <v>4506</v>
      </c>
      <c r="AK28" s="1">
        <v>591</v>
      </c>
      <c r="AL28" s="1">
        <v>689</v>
      </c>
      <c r="AM28" s="1">
        <v>177</v>
      </c>
      <c r="AN28" s="1">
        <v>531</v>
      </c>
      <c r="AO28" s="1">
        <v>5214</v>
      </c>
      <c r="AP28" s="1">
        <v>18344</v>
      </c>
      <c r="AQ28" s="38"/>
      <c r="AT28" s="37" t="s">
        <v>101</v>
      </c>
      <c r="AU28" s="1">
        <v>771</v>
      </c>
      <c r="AV28" s="1">
        <v>209</v>
      </c>
      <c r="AW28" s="1">
        <v>980</v>
      </c>
      <c r="AX28" s="1">
        <v>2189</v>
      </c>
      <c r="AY28" s="1">
        <v>3169</v>
      </c>
      <c r="AZ28" s="1">
        <v>216</v>
      </c>
      <c r="BA28" s="1">
        <v>270</v>
      </c>
      <c r="BB28" s="1">
        <v>200</v>
      </c>
      <c r="BC28" s="1">
        <v>115</v>
      </c>
      <c r="BD28" s="1">
        <v>3484</v>
      </c>
      <c r="BE28" s="1">
        <v>44658</v>
      </c>
      <c r="BF28" s="38"/>
    </row>
    <row r="29" spans="1:58" x14ac:dyDescent="0.3">
      <c r="A29" s="37" t="s">
        <v>102</v>
      </c>
      <c r="B29" s="1">
        <v>1541</v>
      </c>
      <c r="C29" s="1">
        <v>280</v>
      </c>
      <c r="D29" s="1">
        <v>1821</v>
      </c>
      <c r="E29" s="1">
        <v>1423</v>
      </c>
      <c r="F29" s="1">
        <v>3244</v>
      </c>
      <c r="G29" s="1">
        <v>490</v>
      </c>
      <c r="H29" s="1">
        <v>529</v>
      </c>
      <c r="I29" s="1">
        <v>8</v>
      </c>
      <c r="J29" s="1">
        <v>209</v>
      </c>
      <c r="K29" s="1">
        <v>3461</v>
      </c>
      <c r="L29" s="1">
        <v>9975</v>
      </c>
      <c r="M29" s="38"/>
      <c r="P29" s="37" t="s">
        <v>102</v>
      </c>
      <c r="Q29" s="1">
        <v>7735</v>
      </c>
      <c r="R29" s="1">
        <v>1050</v>
      </c>
      <c r="S29" s="1">
        <v>8785</v>
      </c>
      <c r="T29" s="1">
        <v>6635</v>
      </c>
      <c r="U29" s="1">
        <v>15420</v>
      </c>
      <c r="V29" s="1">
        <v>1482</v>
      </c>
      <c r="W29" s="1">
        <v>2380</v>
      </c>
      <c r="X29" s="1">
        <v>4295</v>
      </c>
      <c r="Y29" s="1">
        <v>2549</v>
      </c>
      <c r="Z29" s="1">
        <v>22264</v>
      </c>
      <c r="AA29" s="1">
        <v>57174</v>
      </c>
      <c r="AB29" s="38"/>
      <c r="AE29" s="37" t="s">
        <v>102</v>
      </c>
      <c r="AF29" s="1">
        <v>2083</v>
      </c>
      <c r="AG29" s="1">
        <v>267</v>
      </c>
      <c r="AH29" s="1">
        <v>2350</v>
      </c>
      <c r="AI29" s="1">
        <v>2739</v>
      </c>
      <c r="AJ29" s="1">
        <v>5089</v>
      </c>
      <c r="AK29" s="1">
        <v>583</v>
      </c>
      <c r="AL29" s="1">
        <v>754</v>
      </c>
      <c r="AM29" s="1">
        <v>239</v>
      </c>
      <c r="AN29" s="1">
        <v>640</v>
      </c>
      <c r="AO29" s="1">
        <v>5968</v>
      </c>
      <c r="AP29" s="1">
        <v>20753</v>
      </c>
      <c r="AQ29" s="38"/>
      <c r="AT29" s="37" t="s">
        <v>102</v>
      </c>
      <c r="AU29" s="1">
        <v>843</v>
      </c>
      <c r="AV29" s="1">
        <v>236</v>
      </c>
      <c r="AW29" s="1">
        <v>1079</v>
      </c>
      <c r="AX29" s="1">
        <v>2598</v>
      </c>
      <c r="AY29" s="1">
        <v>3677</v>
      </c>
      <c r="AZ29" s="1">
        <v>508</v>
      </c>
      <c r="BA29" s="1">
        <v>547</v>
      </c>
      <c r="BB29" s="1">
        <v>223</v>
      </c>
      <c r="BC29" s="1">
        <v>131</v>
      </c>
      <c r="BD29" s="1">
        <v>4031</v>
      </c>
      <c r="BE29" s="1">
        <v>49288</v>
      </c>
      <c r="BF29" s="38"/>
    </row>
    <row r="30" spans="1:58" x14ac:dyDescent="0.3">
      <c r="A30" s="37" t="s">
        <v>103</v>
      </c>
      <c r="B30" s="1">
        <v>1976</v>
      </c>
      <c r="C30" s="1">
        <v>301</v>
      </c>
      <c r="D30" s="1">
        <v>2277</v>
      </c>
      <c r="E30" s="1">
        <v>1229</v>
      </c>
      <c r="F30" s="1">
        <v>3506</v>
      </c>
      <c r="G30" s="1">
        <v>262</v>
      </c>
      <c r="H30" s="1">
        <v>291</v>
      </c>
      <c r="I30" s="1">
        <v>8</v>
      </c>
      <c r="J30" s="1">
        <v>238</v>
      </c>
      <c r="K30" s="1">
        <v>3752</v>
      </c>
      <c r="L30" s="1">
        <v>10701</v>
      </c>
      <c r="M30" s="38"/>
      <c r="P30" s="37" t="s">
        <v>103</v>
      </c>
      <c r="Q30" s="1">
        <v>8258</v>
      </c>
      <c r="R30" s="1">
        <v>1093</v>
      </c>
      <c r="S30" s="1">
        <v>9351</v>
      </c>
      <c r="T30" s="1">
        <v>8019</v>
      </c>
      <c r="U30" s="1">
        <v>17370</v>
      </c>
      <c r="V30" s="1">
        <v>1950</v>
      </c>
      <c r="W30" s="1">
        <v>3251</v>
      </c>
      <c r="X30" s="1">
        <v>5050</v>
      </c>
      <c r="Y30" s="1">
        <v>3095</v>
      </c>
      <c r="Z30" s="1">
        <v>25515</v>
      </c>
      <c r="AA30" s="1">
        <v>66730</v>
      </c>
      <c r="AB30" s="38"/>
      <c r="AE30" s="37" t="s">
        <v>103</v>
      </c>
      <c r="AF30" s="1">
        <v>2267</v>
      </c>
      <c r="AG30" s="1">
        <v>265</v>
      </c>
      <c r="AH30" s="1">
        <v>2532</v>
      </c>
      <c r="AI30" s="1">
        <v>3129</v>
      </c>
      <c r="AJ30" s="1">
        <v>5661</v>
      </c>
      <c r="AK30" s="1">
        <v>572</v>
      </c>
      <c r="AL30" s="1">
        <v>737</v>
      </c>
      <c r="AM30" s="1">
        <v>329</v>
      </c>
      <c r="AN30" s="1">
        <v>715</v>
      </c>
      <c r="AO30" s="1">
        <v>6705</v>
      </c>
      <c r="AP30" s="1">
        <v>24620</v>
      </c>
      <c r="AQ30" s="38"/>
      <c r="AT30" s="37" t="s">
        <v>103</v>
      </c>
      <c r="AU30" s="1">
        <v>942</v>
      </c>
      <c r="AV30" s="1">
        <v>249</v>
      </c>
      <c r="AW30" s="1">
        <v>1191</v>
      </c>
      <c r="AX30" s="1">
        <v>3023</v>
      </c>
      <c r="AY30" s="1">
        <v>4214</v>
      </c>
      <c r="AZ30" s="1">
        <v>537</v>
      </c>
      <c r="BA30" s="1">
        <v>586</v>
      </c>
      <c r="BB30" s="1">
        <v>257</v>
      </c>
      <c r="BC30" s="1">
        <v>146</v>
      </c>
      <c r="BD30" s="1">
        <v>4617</v>
      </c>
      <c r="BE30" s="1">
        <v>53642</v>
      </c>
      <c r="BF30" s="38"/>
    </row>
    <row r="31" spans="1:58" x14ac:dyDescent="0.3">
      <c r="A31" s="37" t="s">
        <v>104</v>
      </c>
      <c r="B31" s="1">
        <v>2118</v>
      </c>
      <c r="C31" s="1">
        <v>308</v>
      </c>
      <c r="D31" s="1">
        <v>2426</v>
      </c>
      <c r="E31" s="1">
        <v>1701</v>
      </c>
      <c r="F31" s="1">
        <v>4127</v>
      </c>
      <c r="G31" s="1">
        <v>621</v>
      </c>
      <c r="H31" s="1">
        <v>668</v>
      </c>
      <c r="I31" s="1">
        <v>10</v>
      </c>
      <c r="J31" s="1">
        <v>283</v>
      </c>
      <c r="K31" s="1">
        <v>4420</v>
      </c>
      <c r="L31" s="1">
        <v>12701</v>
      </c>
      <c r="M31" s="38"/>
      <c r="P31" s="37" t="s">
        <v>104</v>
      </c>
      <c r="Q31" s="1">
        <v>9439</v>
      </c>
      <c r="R31" s="1">
        <v>1142</v>
      </c>
      <c r="S31" s="1">
        <v>10581</v>
      </c>
      <c r="T31" s="1">
        <v>7304</v>
      </c>
      <c r="U31" s="1">
        <v>17885</v>
      </c>
      <c r="V31" s="1">
        <v>515</v>
      </c>
      <c r="W31" s="1">
        <v>1691</v>
      </c>
      <c r="X31" s="1">
        <v>5865</v>
      </c>
      <c r="Y31" s="1">
        <v>3456</v>
      </c>
      <c r="Z31" s="1">
        <v>27206</v>
      </c>
      <c r="AA31" s="1">
        <v>70598</v>
      </c>
      <c r="AB31" s="38"/>
      <c r="AE31" s="37" t="s">
        <v>104</v>
      </c>
      <c r="AF31" s="1">
        <v>2429</v>
      </c>
      <c r="AG31" s="1">
        <v>269</v>
      </c>
      <c r="AH31" s="1">
        <v>2698</v>
      </c>
      <c r="AI31" s="1">
        <v>3692</v>
      </c>
      <c r="AJ31" s="1">
        <v>6390</v>
      </c>
      <c r="AK31" s="1">
        <v>729</v>
      </c>
      <c r="AL31" s="1">
        <v>850</v>
      </c>
      <c r="AM31" s="1">
        <v>349</v>
      </c>
      <c r="AN31" s="1">
        <v>816</v>
      </c>
      <c r="AO31" s="1">
        <v>7555</v>
      </c>
      <c r="AP31" s="1">
        <v>28022</v>
      </c>
      <c r="AQ31" s="38"/>
      <c r="AT31" s="37" t="s">
        <v>104</v>
      </c>
      <c r="AU31" s="1">
        <v>1113</v>
      </c>
      <c r="AV31" s="1">
        <v>255</v>
      </c>
      <c r="AW31" s="1">
        <v>1368</v>
      </c>
      <c r="AX31" s="1">
        <v>3276</v>
      </c>
      <c r="AY31" s="1">
        <v>4644</v>
      </c>
      <c r="AZ31" s="1">
        <v>430</v>
      </c>
      <c r="BA31" s="1">
        <v>505</v>
      </c>
      <c r="BB31" s="1">
        <v>309</v>
      </c>
      <c r="BC31" s="1">
        <v>169</v>
      </c>
      <c r="BD31" s="1">
        <v>5122</v>
      </c>
      <c r="BE31" s="1">
        <v>57671</v>
      </c>
      <c r="BF31" s="38"/>
    </row>
    <row r="32" spans="1:58" x14ac:dyDescent="0.3">
      <c r="A32" s="37" t="s">
        <v>105</v>
      </c>
      <c r="B32" s="1">
        <v>2194</v>
      </c>
      <c r="C32" s="1">
        <v>343</v>
      </c>
      <c r="D32" s="1">
        <v>2537</v>
      </c>
      <c r="E32" s="1">
        <v>1992</v>
      </c>
      <c r="F32" s="1">
        <v>4529</v>
      </c>
      <c r="G32" s="1">
        <v>402</v>
      </c>
      <c r="H32" s="1">
        <v>441</v>
      </c>
      <c r="I32" s="1">
        <v>17</v>
      </c>
      <c r="J32" s="1">
        <v>315</v>
      </c>
      <c r="K32" s="1">
        <v>4861</v>
      </c>
      <c r="L32" s="1">
        <v>13560</v>
      </c>
      <c r="M32" s="38"/>
      <c r="P32" s="37" t="s">
        <v>105</v>
      </c>
      <c r="Q32" s="1">
        <v>9266</v>
      </c>
      <c r="R32" s="1">
        <v>1183</v>
      </c>
      <c r="S32" s="1">
        <v>10449</v>
      </c>
      <c r="T32" s="1">
        <v>8461</v>
      </c>
      <c r="U32" s="1">
        <v>18910</v>
      </c>
      <c r="V32" s="1">
        <v>1025</v>
      </c>
      <c r="W32" s="1">
        <v>1555</v>
      </c>
      <c r="X32" s="1">
        <v>6075</v>
      </c>
      <c r="Y32" s="1">
        <v>3776</v>
      </c>
      <c r="Z32" s="1">
        <v>28761</v>
      </c>
      <c r="AA32" s="1">
        <v>73242</v>
      </c>
      <c r="AB32" s="38"/>
      <c r="AE32" s="37" t="s">
        <v>105</v>
      </c>
      <c r="AF32" s="1">
        <v>2846</v>
      </c>
      <c r="AG32" s="1">
        <v>276</v>
      </c>
      <c r="AH32" s="1">
        <v>3122</v>
      </c>
      <c r="AI32" s="1">
        <v>4098</v>
      </c>
      <c r="AJ32" s="1">
        <v>7220</v>
      </c>
      <c r="AK32" s="1">
        <v>830</v>
      </c>
      <c r="AL32" s="1">
        <v>980</v>
      </c>
      <c r="AM32" s="1">
        <v>423</v>
      </c>
      <c r="AN32" s="1">
        <v>892</v>
      </c>
      <c r="AO32" s="1">
        <v>8535</v>
      </c>
      <c r="AP32" s="1">
        <v>31200</v>
      </c>
      <c r="AQ32" s="38"/>
      <c r="AT32" s="37" t="s">
        <v>105</v>
      </c>
      <c r="AU32" s="1">
        <v>1206</v>
      </c>
      <c r="AV32" s="1">
        <v>281</v>
      </c>
      <c r="AW32" s="1">
        <v>1487</v>
      </c>
      <c r="AX32" s="1">
        <v>3499</v>
      </c>
      <c r="AY32" s="1">
        <v>4986</v>
      </c>
      <c r="AZ32" s="1">
        <v>342</v>
      </c>
      <c r="BA32" s="1">
        <v>383</v>
      </c>
      <c r="BB32" s="1">
        <v>327</v>
      </c>
      <c r="BC32" s="1">
        <v>192</v>
      </c>
      <c r="BD32" s="1">
        <v>5505</v>
      </c>
      <c r="BE32" s="1">
        <v>61115</v>
      </c>
      <c r="BF32" s="38"/>
    </row>
    <row r="33" spans="1:58" x14ac:dyDescent="0.3">
      <c r="A33" s="37" t="s">
        <v>106</v>
      </c>
      <c r="B33" s="1">
        <v>2404</v>
      </c>
      <c r="C33" s="1">
        <v>360</v>
      </c>
      <c r="D33" s="1">
        <v>2764</v>
      </c>
      <c r="E33" s="1">
        <v>2360</v>
      </c>
      <c r="F33" s="1">
        <v>5124</v>
      </c>
      <c r="G33" s="1">
        <v>595</v>
      </c>
      <c r="H33" s="1">
        <v>654</v>
      </c>
      <c r="I33" s="1">
        <v>17</v>
      </c>
      <c r="J33" s="1">
        <v>374</v>
      </c>
      <c r="K33" s="1">
        <v>5515</v>
      </c>
      <c r="L33" s="1">
        <v>15469</v>
      </c>
      <c r="M33" s="38"/>
      <c r="P33" s="37" t="s">
        <v>106</v>
      </c>
      <c r="Q33" s="1">
        <v>9711</v>
      </c>
      <c r="R33" s="1">
        <v>1194</v>
      </c>
      <c r="S33" s="1">
        <v>10905</v>
      </c>
      <c r="T33" s="1">
        <v>8963</v>
      </c>
      <c r="U33" s="1">
        <v>19868</v>
      </c>
      <c r="V33" s="1">
        <v>958</v>
      </c>
      <c r="W33" s="1">
        <v>1942</v>
      </c>
      <c r="X33" s="1">
        <v>6657</v>
      </c>
      <c r="Y33" s="1">
        <v>4178</v>
      </c>
      <c r="Z33" s="1">
        <v>30703</v>
      </c>
      <c r="AA33" s="1">
        <v>76695</v>
      </c>
      <c r="AB33" s="38"/>
      <c r="AE33" s="37" t="s">
        <v>106</v>
      </c>
      <c r="AF33" s="1">
        <v>2974</v>
      </c>
      <c r="AG33" s="1">
        <v>291</v>
      </c>
      <c r="AH33" s="1">
        <v>3265</v>
      </c>
      <c r="AI33" s="1">
        <v>4446</v>
      </c>
      <c r="AJ33" s="1">
        <v>7711</v>
      </c>
      <c r="AK33" s="1">
        <v>491</v>
      </c>
      <c r="AL33" s="1">
        <v>719</v>
      </c>
      <c r="AM33" s="1">
        <v>558</v>
      </c>
      <c r="AN33" s="1">
        <v>985</v>
      </c>
      <c r="AO33" s="1">
        <v>9254</v>
      </c>
      <c r="AP33" s="1">
        <v>33527</v>
      </c>
      <c r="AQ33" s="38"/>
      <c r="AT33" s="37" t="s">
        <v>106</v>
      </c>
      <c r="AU33" s="1">
        <v>1318</v>
      </c>
      <c r="AV33" s="1">
        <v>304</v>
      </c>
      <c r="AW33" s="1">
        <v>1622</v>
      </c>
      <c r="AX33" s="1">
        <v>3729</v>
      </c>
      <c r="AY33" s="1">
        <v>5351</v>
      </c>
      <c r="AZ33" s="1">
        <v>365</v>
      </c>
      <c r="BA33" s="1">
        <v>443</v>
      </c>
      <c r="BB33" s="1">
        <v>381</v>
      </c>
      <c r="BC33" s="1">
        <v>216</v>
      </c>
      <c r="BD33" s="1">
        <v>5948</v>
      </c>
      <c r="BE33" s="1">
        <v>66178</v>
      </c>
      <c r="BF33" s="38"/>
    </row>
    <row r="34" spans="1:58" x14ac:dyDescent="0.3">
      <c r="A34" s="37" t="s">
        <v>107</v>
      </c>
      <c r="B34" s="1">
        <v>2544</v>
      </c>
      <c r="C34" s="1">
        <v>381</v>
      </c>
      <c r="D34" s="1">
        <v>2925</v>
      </c>
      <c r="E34" s="1">
        <v>2631</v>
      </c>
      <c r="F34" s="1">
        <v>5556</v>
      </c>
      <c r="G34" s="1">
        <v>432</v>
      </c>
      <c r="H34" s="1">
        <v>509</v>
      </c>
      <c r="I34" s="1">
        <v>19</v>
      </c>
      <c r="J34" s="1">
        <v>449</v>
      </c>
      <c r="K34" s="1">
        <v>6024</v>
      </c>
      <c r="L34" s="1">
        <v>16655</v>
      </c>
      <c r="M34" s="38"/>
      <c r="P34" s="37" t="s">
        <v>107</v>
      </c>
      <c r="Q34" s="1">
        <v>10026</v>
      </c>
      <c r="R34" s="1">
        <v>1236</v>
      </c>
      <c r="S34" s="1">
        <v>11262</v>
      </c>
      <c r="T34" s="1">
        <v>9329</v>
      </c>
      <c r="U34" s="1">
        <v>20591</v>
      </c>
      <c r="V34" s="1">
        <v>723</v>
      </c>
      <c r="W34" s="1">
        <v>1643</v>
      </c>
      <c r="X34" s="1">
        <v>7281</v>
      </c>
      <c r="Y34" s="1">
        <v>4474</v>
      </c>
      <c r="Z34" s="1">
        <v>32346</v>
      </c>
      <c r="AA34" s="1">
        <v>81666</v>
      </c>
      <c r="AB34" s="38"/>
      <c r="AE34" s="37" t="s">
        <v>107</v>
      </c>
      <c r="AF34" s="1">
        <v>3180</v>
      </c>
      <c r="AG34" s="1">
        <v>294</v>
      </c>
      <c r="AH34" s="1">
        <v>3474</v>
      </c>
      <c r="AI34" s="1">
        <v>4782</v>
      </c>
      <c r="AJ34" s="1">
        <v>8256</v>
      </c>
      <c r="AK34" s="1">
        <v>545</v>
      </c>
      <c r="AL34" s="1">
        <v>800</v>
      </c>
      <c r="AM34" s="1">
        <v>721</v>
      </c>
      <c r="AN34" s="1">
        <v>1077</v>
      </c>
      <c r="AO34" s="1">
        <v>10054</v>
      </c>
      <c r="AP34" s="1">
        <v>38045</v>
      </c>
      <c r="AQ34" s="38"/>
      <c r="AT34" s="37" t="s">
        <v>107</v>
      </c>
      <c r="AU34" s="1">
        <v>1407</v>
      </c>
      <c r="AV34" s="1">
        <v>316</v>
      </c>
      <c r="AW34" s="1">
        <v>1723</v>
      </c>
      <c r="AX34" s="1">
        <v>4022</v>
      </c>
      <c r="AY34" s="1">
        <v>5745</v>
      </c>
      <c r="AZ34" s="1">
        <v>394</v>
      </c>
      <c r="BA34" s="1">
        <v>494</v>
      </c>
      <c r="BB34" s="1">
        <v>439</v>
      </c>
      <c r="BC34" s="1">
        <v>258</v>
      </c>
      <c r="BD34" s="1">
        <v>6442</v>
      </c>
      <c r="BE34" s="1">
        <v>70877</v>
      </c>
      <c r="BF34" s="38"/>
    </row>
    <row r="35" spans="1:58" x14ac:dyDescent="0.3">
      <c r="A35" s="37" t="s">
        <v>108</v>
      </c>
      <c r="B35" s="1">
        <v>2633</v>
      </c>
      <c r="C35" s="1">
        <v>408</v>
      </c>
      <c r="D35" s="1">
        <v>3041</v>
      </c>
      <c r="E35" s="1">
        <v>2909</v>
      </c>
      <c r="F35" s="1">
        <v>5950</v>
      </c>
      <c r="G35" s="1">
        <v>394</v>
      </c>
      <c r="H35" s="1">
        <v>510</v>
      </c>
      <c r="I35" s="1">
        <v>135</v>
      </c>
      <c r="J35" s="1">
        <v>449</v>
      </c>
      <c r="K35" s="1">
        <v>6534</v>
      </c>
      <c r="L35" s="1">
        <v>18054</v>
      </c>
      <c r="M35" s="38"/>
      <c r="P35" s="37" t="s">
        <v>108</v>
      </c>
      <c r="Q35" s="1">
        <v>10681</v>
      </c>
      <c r="R35" s="1">
        <v>1263</v>
      </c>
      <c r="S35" s="1">
        <v>11944</v>
      </c>
      <c r="T35" s="1">
        <v>10245</v>
      </c>
      <c r="U35" s="1">
        <v>22189</v>
      </c>
      <c r="V35" s="1">
        <v>1598</v>
      </c>
      <c r="W35" s="1">
        <v>2543</v>
      </c>
      <c r="X35" s="1">
        <v>7839</v>
      </c>
      <c r="Y35" s="1">
        <v>4861</v>
      </c>
      <c r="Z35" s="1">
        <v>34889</v>
      </c>
      <c r="AA35" s="1">
        <v>87713</v>
      </c>
      <c r="AB35" s="38"/>
      <c r="AE35" s="37" t="s">
        <v>108</v>
      </c>
      <c r="AF35" s="1">
        <v>3354</v>
      </c>
      <c r="AG35" s="1">
        <v>301</v>
      </c>
      <c r="AH35" s="1">
        <v>3655</v>
      </c>
      <c r="AI35" s="1">
        <v>5195</v>
      </c>
      <c r="AJ35" s="1">
        <v>8850</v>
      </c>
      <c r="AK35" s="1">
        <v>594</v>
      </c>
      <c r="AL35" s="1">
        <v>762</v>
      </c>
      <c r="AM35" s="1">
        <v>792</v>
      </c>
      <c r="AN35" s="1">
        <v>1174</v>
      </c>
      <c r="AO35" s="1">
        <v>10816</v>
      </c>
      <c r="AP35" s="1">
        <v>42395</v>
      </c>
      <c r="AQ35" s="38"/>
      <c r="AT35" s="37" t="s">
        <v>108</v>
      </c>
      <c r="AU35" s="1">
        <v>1447</v>
      </c>
      <c r="AV35" s="1">
        <v>326</v>
      </c>
      <c r="AW35" s="1">
        <v>1773</v>
      </c>
      <c r="AX35" s="1">
        <v>4367</v>
      </c>
      <c r="AY35" s="1">
        <v>6140</v>
      </c>
      <c r="AZ35" s="1">
        <v>395</v>
      </c>
      <c r="BA35" s="1">
        <v>493</v>
      </c>
      <c r="BB35" s="1">
        <v>508</v>
      </c>
      <c r="BC35" s="1">
        <v>287</v>
      </c>
      <c r="BD35" s="1">
        <v>6935</v>
      </c>
      <c r="BE35" s="1">
        <v>79759</v>
      </c>
      <c r="BF35" s="38"/>
    </row>
    <row r="36" spans="1:58" x14ac:dyDescent="0.3">
      <c r="A36" s="37" t="s">
        <v>109</v>
      </c>
      <c r="B36" s="1">
        <v>2852</v>
      </c>
      <c r="C36" s="1">
        <v>431</v>
      </c>
      <c r="D36" s="1">
        <v>3283</v>
      </c>
      <c r="E36" s="1">
        <v>3064</v>
      </c>
      <c r="F36" s="1">
        <v>6347</v>
      </c>
      <c r="G36" s="1">
        <v>397</v>
      </c>
      <c r="H36" s="1">
        <v>558</v>
      </c>
      <c r="I36" s="1">
        <v>176</v>
      </c>
      <c r="J36" s="1">
        <v>569</v>
      </c>
      <c r="K36" s="1">
        <v>7092</v>
      </c>
      <c r="L36" s="1">
        <v>19705</v>
      </c>
      <c r="M36" s="38"/>
      <c r="P36" s="37" t="s">
        <v>109</v>
      </c>
      <c r="Q36" s="1">
        <v>11137</v>
      </c>
      <c r="R36" s="1">
        <v>1292</v>
      </c>
      <c r="S36" s="1">
        <v>12429</v>
      </c>
      <c r="T36" s="1">
        <v>11466</v>
      </c>
      <c r="U36" s="1">
        <v>23895</v>
      </c>
      <c r="V36" s="1">
        <v>1706</v>
      </c>
      <c r="W36" s="1">
        <v>2409</v>
      </c>
      <c r="X36" s="1">
        <v>8001</v>
      </c>
      <c r="Y36" s="1">
        <v>5402</v>
      </c>
      <c r="Z36" s="1">
        <v>37298</v>
      </c>
      <c r="AA36" s="1">
        <v>95860</v>
      </c>
      <c r="AB36" s="38"/>
      <c r="AE36" s="37" t="s">
        <v>109</v>
      </c>
      <c r="AF36" s="1">
        <v>3461</v>
      </c>
      <c r="AG36" s="1">
        <v>308</v>
      </c>
      <c r="AH36" s="1">
        <v>3769</v>
      </c>
      <c r="AI36" s="1">
        <v>5592</v>
      </c>
      <c r="AJ36" s="1">
        <v>9361</v>
      </c>
      <c r="AK36" s="1">
        <v>511</v>
      </c>
      <c r="AL36" s="1">
        <v>772</v>
      </c>
      <c r="AM36" s="1">
        <v>960</v>
      </c>
      <c r="AN36" s="1">
        <v>1267</v>
      </c>
      <c r="AO36" s="1">
        <v>11588</v>
      </c>
      <c r="AP36" s="1">
        <v>47798</v>
      </c>
      <c r="AQ36" s="38"/>
      <c r="AT36" s="37" t="s">
        <v>109</v>
      </c>
      <c r="AU36" s="1">
        <v>1536</v>
      </c>
      <c r="AV36" s="1">
        <v>338</v>
      </c>
      <c r="AW36" s="1">
        <v>1874</v>
      </c>
      <c r="AX36" s="1">
        <v>4774</v>
      </c>
      <c r="AY36" s="1">
        <v>6648</v>
      </c>
      <c r="AZ36" s="1">
        <v>508</v>
      </c>
      <c r="BA36" s="1">
        <v>562</v>
      </c>
      <c r="BB36" s="1">
        <v>536</v>
      </c>
      <c r="BC36" s="1">
        <v>313</v>
      </c>
      <c r="BD36" s="1">
        <v>7497</v>
      </c>
      <c r="BE36" s="1">
        <v>83627</v>
      </c>
      <c r="BF36" s="38"/>
    </row>
    <row r="37" spans="1:58" x14ac:dyDescent="0.3">
      <c r="A37" s="37" t="s">
        <v>110</v>
      </c>
      <c r="B37" s="1">
        <v>3094</v>
      </c>
      <c r="C37" s="1">
        <v>439</v>
      </c>
      <c r="D37" s="1">
        <v>3533</v>
      </c>
      <c r="E37" s="1">
        <v>3318</v>
      </c>
      <c r="F37" s="1">
        <v>6851</v>
      </c>
      <c r="G37" s="1">
        <v>504</v>
      </c>
      <c r="H37" s="1">
        <v>579</v>
      </c>
      <c r="I37" s="1">
        <v>203</v>
      </c>
      <c r="J37" s="1">
        <v>617</v>
      </c>
      <c r="K37" s="1">
        <v>7671</v>
      </c>
      <c r="L37" s="1">
        <v>21511</v>
      </c>
      <c r="M37" s="38"/>
      <c r="P37" s="37" t="s">
        <v>110</v>
      </c>
      <c r="Q37" s="1">
        <v>11152</v>
      </c>
      <c r="R37" s="1">
        <v>1319</v>
      </c>
      <c r="S37" s="1">
        <v>12471</v>
      </c>
      <c r="T37" s="1">
        <v>12038</v>
      </c>
      <c r="U37" s="1">
        <v>24509</v>
      </c>
      <c r="V37" s="1">
        <v>614</v>
      </c>
      <c r="W37" s="1">
        <v>2117</v>
      </c>
      <c r="X37" s="1">
        <v>8962</v>
      </c>
      <c r="Y37" s="1">
        <v>5944</v>
      </c>
      <c r="Z37" s="1">
        <v>39415</v>
      </c>
      <c r="AA37" s="1">
        <v>102503</v>
      </c>
      <c r="AB37" s="38"/>
      <c r="AE37" s="37" t="s">
        <v>110</v>
      </c>
      <c r="AF37" s="1">
        <v>3695</v>
      </c>
      <c r="AG37" s="1">
        <v>316</v>
      </c>
      <c r="AH37" s="1">
        <v>4011</v>
      </c>
      <c r="AI37" s="1">
        <v>5953</v>
      </c>
      <c r="AJ37" s="1">
        <v>9964</v>
      </c>
      <c r="AK37" s="1">
        <v>603</v>
      </c>
      <c r="AL37" s="1">
        <v>795</v>
      </c>
      <c r="AM37" s="1">
        <v>1075</v>
      </c>
      <c r="AN37" s="1">
        <v>1344</v>
      </c>
      <c r="AO37" s="1">
        <v>12383</v>
      </c>
      <c r="AP37" s="1">
        <v>52991</v>
      </c>
      <c r="AQ37" s="38"/>
      <c r="AT37" s="37" t="s">
        <v>110</v>
      </c>
      <c r="AU37" s="1">
        <v>1559</v>
      </c>
      <c r="AV37" s="1">
        <v>344</v>
      </c>
      <c r="AW37" s="1">
        <v>1903</v>
      </c>
      <c r="AX37" s="1">
        <v>5010</v>
      </c>
      <c r="AY37" s="1">
        <v>6913</v>
      </c>
      <c r="AZ37" s="1">
        <v>265</v>
      </c>
      <c r="BA37" s="1">
        <v>433</v>
      </c>
      <c r="BB37" s="1">
        <v>655</v>
      </c>
      <c r="BC37" s="1">
        <v>362</v>
      </c>
      <c r="BD37" s="1">
        <v>7930</v>
      </c>
      <c r="BE37" s="1">
        <v>89380</v>
      </c>
      <c r="BF37" s="38"/>
    </row>
    <row r="38" spans="1:58" x14ac:dyDescent="0.3">
      <c r="A38" s="37" t="s">
        <v>111</v>
      </c>
      <c r="B38" s="1">
        <v>2985</v>
      </c>
      <c r="C38" s="1">
        <v>443</v>
      </c>
      <c r="D38" s="1">
        <v>3428</v>
      </c>
      <c r="E38" s="1">
        <v>3840</v>
      </c>
      <c r="F38" s="1">
        <v>7268</v>
      </c>
      <c r="G38" s="1">
        <v>417</v>
      </c>
      <c r="H38" s="1">
        <v>535</v>
      </c>
      <c r="I38" s="1">
        <v>254</v>
      </c>
      <c r="J38" s="1">
        <v>684</v>
      </c>
      <c r="K38" s="1">
        <v>8206</v>
      </c>
      <c r="L38" s="1">
        <v>24058</v>
      </c>
      <c r="M38" s="38"/>
      <c r="P38" s="37" t="s">
        <v>111</v>
      </c>
      <c r="Q38" s="1">
        <v>11613</v>
      </c>
      <c r="R38" s="1">
        <v>1328</v>
      </c>
      <c r="S38" s="1">
        <v>12941</v>
      </c>
      <c r="T38" s="1">
        <v>12451</v>
      </c>
      <c r="U38" s="1">
        <v>25392</v>
      </c>
      <c r="V38" s="1">
        <v>883</v>
      </c>
      <c r="W38" s="1">
        <v>1592</v>
      </c>
      <c r="X38" s="1">
        <v>9255</v>
      </c>
      <c r="Y38" s="1">
        <v>6360</v>
      </c>
      <c r="Z38" s="1">
        <v>41007</v>
      </c>
      <c r="AA38" s="1">
        <v>107398</v>
      </c>
      <c r="AB38" s="38"/>
      <c r="AE38" s="37" t="s">
        <v>111</v>
      </c>
      <c r="AF38" s="1">
        <v>3769</v>
      </c>
      <c r="AG38" s="1">
        <v>333</v>
      </c>
      <c r="AH38" s="1">
        <v>4102</v>
      </c>
      <c r="AI38" s="1">
        <v>6433</v>
      </c>
      <c r="AJ38" s="1">
        <v>10535</v>
      </c>
      <c r="AK38" s="1">
        <v>571</v>
      </c>
      <c r="AL38" s="1">
        <v>736</v>
      </c>
      <c r="AM38" s="1">
        <v>1141</v>
      </c>
      <c r="AN38" s="1">
        <v>1443</v>
      </c>
      <c r="AO38" s="1">
        <v>13119</v>
      </c>
      <c r="AP38" s="1">
        <v>52991</v>
      </c>
      <c r="AQ38" s="38"/>
      <c r="AT38" s="37" t="s">
        <v>111</v>
      </c>
      <c r="AU38" s="1">
        <v>1586</v>
      </c>
      <c r="AV38" s="1">
        <v>355</v>
      </c>
      <c r="AW38" s="1">
        <v>1941</v>
      </c>
      <c r="AX38" s="1">
        <v>5310</v>
      </c>
      <c r="AY38" s="1">
        <v>7251</v>
      </c>
      <c r="AZ38" s="1">
        <v>338</v>
      </c>
      <c r="BA38" s="1">
        <v>428</v>
      </c>
      <c r="BB38" s="1">
        <v>715</v>
      </c>
      <c r="BC38" s="1">
        <v>392</v>
      </c>
      <c r="BD38" s="1">
        <v>8358</v>
      </c>
      <c r="BE38" s="1">
        <v>94784</v>
      </c>
      <c r="BF38" s="38"/>
    </row>
    <row r="39" spans="1:58" x14ac:dyDescent="0.3">
      <c r="A39" s="37" t="s">
        <v>112</v>
      </c>
      <c r="B39" s="1">
        <v>2985</v>
      </c>
      <c r="C39" s="1">
        <v>452</v>
      </c>
      <c r="D39" s="1">
        <v>3437</v>
      </c>
      <c r="E39" s="1">
        <v>4218</v>
      </c>
      <c r="F39" s="1">
        <v>7655</v>
      </c>
      <c r="G39" s="1">
        <v>387</v>
      </c>
      <c r="H39" s="1">
        <v>506</v>
      </c>
      <c r="I39" s="1">
        <v>308</v>
      </c>
      <c r="J39" s="1">
        <v>749</v>
      </c>
      <c r="K39" s="1">
        <v>8712</v>
      </c>
      <c r="L39" s="1">
        <v>25478</v>
      </c>
      <c r="M39" s="38"/>
      <c r="P39" s="37" t="s">
        <v>112</v>
      </c>
      <c r="Q39" s="1">
        <v>11815</v>
      </c>
      <c r="R39" s="1">
        <v>1330</v>
      </c>
      <c r="S39" s="1">
        <v>13145</v>
      </c>
      <c r="T39" s="1">
        <v>11861</v>
      </c>
      <c r="U39" s="1">
        <v>25006</v>
      </c>
      <c r="V39" s="1">
        <v>-386</v>
      </c>
      <c r="W39" s="1">
        <v>1154</v>
      </c>
      <c r="X39" s="1">
        <v>10337</v>
      </c>
      <c r="Y39" s="1">
        <v>6818</v>
      </c>
      <c r="Z39" s="1">
        <v>42161</v>
      </c>
      <c r="AA39" s="1">
        <v>111057</v>
      </c>
      <c r="AB39" s="38"/>
      <c r="AE39" s="37" t="s">
        <v>112</v>
      </c>
      <c r="AF39" s="1">
        <v>3779</v>
      </c>
      <c r="AG39" s="1">
        <v>351</v>
      </c>
      <c r="AH39" s="1">
        <v>4130</v>
      </c>
      <c r="AI39" s="1">
        <v>6636</v>
      </c>
      <c r="AJ39" s="1">
        <v>10766</v>
      </c>
      <c r="AK39" s="1">
        <v>231</v>
      </c>
      <c r="AL39" s="1">
        <v>412</v>
      </c>
      <c r="AM39" s="1">
        <v>1227</v>
      </c>
      <c r="AN39" s="1">
        <v>1538</v>
      </c>
      <c r="AO39" s="1">
        <v>13531</v>
      </c>
      <c r="AP39" s="1">
        <v>50990</v>
      </c>
      <c r="AQ39" s="38"/>
      <c r="AT39" s="37" t="s">
        <v>112</v>
      </c>
      <c r="AU39" s="1">
        <v>1633</v>
      </c>
      <c r="AV39" s="1">
        <v>356</v>
      </c>
      <c r="AW39" s="1">
        <v>1989</v>
      </c>
      <c r="AX39" s="1">
        <v>5575</v>
      </c>
      <c r="AY39" s="1">
        <v>7564</v>
      </c>
      <c r="AZ39" s="1">
        <v>313</v>
      </c>
      <c r="BA39" s="1">
        <v>366</v>
      </c>
      <c r="BB39" s="1">
        <v>747</v>
      </c>
      <c r="BC39" s="1">
        <v>413</v>
      </c>
      <c r="BD39" s="1">
        <v>8724</v>
      </c>
      <c r="BE39" s="1">
        <v>99941</v>
      </c>
      <c r="BF39" s="38"/>
    </row>
    <row r="40" spans="1:58" x14ac:dyDescent="0.3">
      <c r="A40" s="37" t="s">
        <v>113</v>
      </c>
      <c r="B40" s="1">
        <v>3174</v>
      </c>
      <c r="C40" s="1">
        <v>452</v>
      </c>
      <c r="D40" s="1">
        <v>3626</v>
      </c>
      <c r="E40" s="1">
        <v>4456</v>
      </c>
      <c r="F40" s="1">
        <v>8082</v>
      </c>
      <c r="G40" s="1">
        <v>427</v>
      </c>
      <c r="H40" s="1">
        <v>589</v>
      </c>
      <c r="I40" s="1">
        <v>365</v>
      </c>
      <c r="J40" s="1">
        <v>854</v>
      </c>
      <c r="K40" s="1">
        <v>9301</v>
      </c>
      <c r="L40" s="1">
        <v>27658</v>
      </c>
      <c r="M40" s="38"/>
      <c r="P40" s="37" t="s">
        <v>113</v>
      </c>
      <c r="Q40" s="1">
        <v>11883</v>
      </c>
      <c r="R40" s="1">
        <v>1324</v>
      </c>
      <c r="S40" s="1">
        <v>13207</v>
      </c>
      <c r="T40" s="1">
        <v>11917</v>
      </c>
      <c r="U40" s="1">
        <v>25124</v>
      </c>
      <c r="V40" s="1">
        <v>118</v>
      </c>
      <c r="W40" s="1">
        <v>1047</v>
      </c>
      <c r="X40" s="1">
        <v>10885</v>
      </c>
      <c r="Y40" s="1">
        <v>7199</v>
      </c>
      <c r="Z40" s="1">
        <v>43208</v>
      </c>
      <c r="AA40" s="1">
        <v>114640</v>
      </c>
      <c r="AB40" s="38"/>
      <c r="AE40" s="37" t="s">
        <v>113</v>
      </c>
      <c r="AF40" s="1">
        <v>3765</v>
      </c>
      <c r="AG40" s="1">
        <v>353</v>
      </c>
      <c r="AH40" s="1">
        <v>4118</v>
      </c>
      <c r="AI40" s="1">
        <v>6835</v>
      </c>
      <c r="AJ40" s="1">
        <v>10953</v>
      </c>
      <c r="AK40" s="1">
        <v>187</v>
      </c>
      <c r="AL40" s="1">
        <v>543</v>
      </c>
      <c r="AM40" s="1">
        <v>1477</v>
      </c>
      <c r="AN40" s="1">
        <v>1644</v>
      </c>
      <c r="AO40" s="1">
        <v>14074</v>
      </c>
      <c r="AP40" s="1">
        <v>54532</v>
      </c>
      <c r="AQ40" s="38"/>
      <c r="AT40" s="37" t="s">
        <v>113</v>
      </c>
      <c r="AU40" s="1">
        <v>1680</v>
      </c>
      <c r="AV40" s="1">
        <v>356</v>
      </c>
      <c r="AW40" s="1">
        <v>2036</v>
      </c>
      <c r="AX40" s="1">
        <v>5814</v>
      </c>
      <c r="AY40" s="1">
        <v>7850</v>
      </c>
      <c r="AZ40" s="1">
        <v>286</v>
      </c>
      <c r="BA40" s="1">
        <v>431</v>
      </c>
      <c r="BB40" s="1">
        <v>828</v>
      </c>
      <c r="BC40" s="1">
        <v>477</v>
      </c>
      <c r="BD40" s="1">
        <v>9155</v>
      </c>
      <c r="BE40" s="1">
        <v>106238</v>
      </c>
      <c r="BF40" s="38"/>
    </row>
    <row r="41" spans="1:58" x14ac:dyDescent="0.3">
      <c r="A41" s="37" t="s">
        <v>114</v>
      </c>
      <c r="B41" s="1">
        <v>3146</v>
      </c>
      <c r="C41" s="1">
        <v>453</v>
      </c>
      <c r="D41" s="1">
        <v>3599</v>
      </c>
      <c r="E41" s="1">
        <v>4871</v>
      </c>
      <c r="F41" s="1">
        <v>8470</v>
      </c>
      <c r="G41" s="1">
        <v>388</v>
      </c>
      <c r="H41" s="1">
        <v>494</v>
      </c>
      <c r="I41" s="1">
        <v>439</v>
      </c>
      <c r="J41" s="1">
        <v>886</v>
      </c>
      <c r="K41" s="1">
        <v>9795</v>
      </c>
      <c r="L41" s="1">
        <v>30060</v>
      </c>
      <c r="M41" s="38"/>
      <c r="P41" s="37" t="s">
        <v>114</v>
      </c>
      <c r="Q41" s="1">
        <v>11927</v>
      </c>
      <c r="R41" s="1">
        <v>1342</v>
      </c>
      <c r="S41" s="1">
        <v>13269</v>
      </c>
      <c r="T41" s="1">
        <v>12496</v>
      </c>
      <c r="U41" s="1">
        <v>25765</v>
      </c>
      <c r="V41" s="1">
        <v>641</v>
      </c>
      <c r="W41" s="1">
        <v>1565</v>
      </c>
      <c r="X41" s="1">
        <v>11415</v>
      </c>
      <c r="Y41" s="1">
        <v>7593</v>
      </c>
      <c r="Z41" s="1">
        <v>44773</v>
      </c>
      <c r="AA41" s="1">
        <v>121449</v>
      </c>
      <c r="AB41" s="38"/>
      <c r="AE41" s="37" t="s">
        <v>114</v>
      </c>
      <c r="AF41" s="1">
        <v>3898</v>
      </c>
      <c r="AG41" s="1">
        <v>359</v>
      </c>
      <c r="AH41" s="1">
        <v>4257</v>
      </c>
      <c r="AI41" s="1">
        <v>7232</v>
      </c>
      <c r="AJ41" s="1">
        <v>11489</v>
      </c>
      <c r="AK41" s="1">
        <v>536</v>
      </c>
      <c r="AL41" s="1">
        <v>713</v>
      </c>
      <c r="AM41" s="1">
        <v>1566</v>
      </c>
      <c r="AN41" s="1">
        <v>1732</v>
      </c>
      <c r="AO41" s="1">
        <v>14787</v>
      </c>
      <c r="AP41" s="1">
        <v>58457</v>
      </c>
      <c r="AQ41" s="38"/>
      <c r="AT41" s="37" t="s">
        <v>114</v>
      </c>
      <c r="AU41" s="1">
        <v>1718</v>
      </c>
      <c r="AV41" s="1">
        <v>350</v>
      </c>
      <c r="AW41" s="1">
        <v>2068</v>
      </c>
      <c r="AX41" s="1">
        <v>6156</v>
      </c>
      <c r="AY41" s="1">
        <v>8224</v>
      </c>
      <c r="AZ41" s="1">
        <v>374</v>
      </c>
      <c r="BA41" s="1">
        <v>470</v>
      </c>
      <c r="BB41" s="1">
        <v>902</v>
      </c>
      <c r="BC41" s="1">
        <v>499</v>
      </c>
      <c r="BD41" s="1">
        <v>9625</v>
      </c>
      <c r="BE41" s="1">
        <v>112746</v>
      </c>
      <c r="BF41" s="38"/>
    </row>
    <row r="42" spans="1:58" x14ac:dyDescent="0.3">
      <c r="A42" s="37" t="s">
        <v>115</v>
      </c>
      <c r="B42" s="1">
        <v>3341</v>
      </c>
      <c r="C42" s="1">
        <v>453</v>
      </c>
      <c r="D42" s="1">
        <v>3794</v>
      </c>
      <c r="E42" s="1">
        <v>5005</v>
      </c>
      <c r="F42" s="1">
        <v>8799</v>
      </c>
      <c r="G42" s="1">
        <v>329</v>
      </c>
      <c r="H42" s="1">
        <v>558</v>
      </c>
      <c r="I42" s="1">
        <v>571</v>
      </c>
      <c r="J42" s="1">
        <v>983</v>
      </c>
      <c r="K42" s="1">
        <v>10353</v>
      </c>
      <c r="L42" s="1">
        <v>32100</v>
      </c>
      <c r="M42" s="38"/>
      <c r="P42" s="37" t="s">
        <v>115</v>
      </c>
      <c r="Q42" s="1">
        <v>11762</v>
      </c>
      <c r="R42" s="1">
        <v>1351</v>
      </c>
      <c r="S42" s="1">
        <v>13113</v>
      </c>
      <c r="T42" s="1">
        <v>12763</v>
      </c>
      <c r="U42" s="1">
        <v>25876</v>
      </c>
      <c r="V42" s="1">
        <v>111</v>
      </c>
      <c r="W42" s="1">
        <v>1292</v>
      </c>
      <c r="X42" s="1">
        <v>12229</v>
      </c>
      <c r="Y42" s="1">
        <v>7960</v>
      </c>
      <c r="Z42" s="1">
        <v>46065</v>
      </c>
      <c r="AA42" s="1">
        <v>128286</v>
      </c>
      <c r="AB42" s="38"/>
      <c r="AE42" s="37" t="s">
        <v>115</v>
      </c>
      <c r="AF42" s="1">
        <v>3944</v>
      </c>
      <c r="AG42" s="1">
        <v>366</v>
      </c>
      <c r="AH42" s="1">
        <v>4310</v>
      </c>
      <c r="AI42" s="1">
        <v>7549</v>
      </c>
      <c r="AJ42" s="1">
        <v>11859</v>
      </c>
      <c r="AK42" s="1">
        <v>370</v>
      </c>
      <c r="AL42" s="1">
        <v>546</v>
      </c>
      <c r="AM42" s="1">
        <v>1663</v>
      </c>
      <c r="AN42" s="1">
        <v>1811</v>
      </c>
      <c r="AO42" s="1">
        <v>15333</v>
      </c>
      <c r="AP42" s="1">
        <v>60507</v>
      </c>
      <c r="AQ42" s="38"/>
      <c r="AT42" s="37" t="s">
        <v>115</v>
      </c>
      <c r="AU42" s="1">
        <v>1670</v>
      </c>
      <c r="AV42" s="1">
        <v>345</v>
      </c>
      <c r="AW42" s="1">
        <v>2015</v>
      </c>
      <c r="AX42" s="1">
        <v>6563</v>
      </c>
      <c r="AY42" s="1">
        <v>8578</v>
      </c>
      <c r="AZ42" s="1">
        <v>354</v>
      </c>
      <c r="BA42" s="1">
        <v>486</v>
      </c>
      <c r="BB42" s="1">
        <v>1001</v>
      </c>
      <c r="BC42" s="1">
        <v>532</v>
      </c>
      <c r="BD42" s="1">
        <v>10111</v>
      </c>
      <c r="BE42" s="1">
        <v>120320</v>
      </c>
      <c r="BF42" s="38"/>
    </row>
    <row r="43" spans="1:58" x14ac:dyDescent="0.3">
      <c r="A43" s="37" t="s">
        <v>116</v>
      </c>
      <c r="B43" s="1">
        <v>3300</v>
      </c>
      <c r="C43" s="1">
        <v>452</v>
      </c>
      <c r="D43" s="1">
        <v>3752</v>
      </c>
      <c r="E43" s="1">
        <v>5378</v>
      </c>
      <c r="F43" s="1">
        <v>9130</v>
      </c>
      <c r="G43" s="1">
        <v>331</v>
      </c>
      <c r="H43" s="1">
        <v>543</v>
      </c>
      <c r="I43" s="1">
        <v>723</v>
      </c>
      <c r="J43" s="1">
        <v>1043</v>
      </c>
      <c r="K43" s="1">
        <v>10896</v>
      </c>
      <c r="L43" s="1">
        <v>34281</v>
      </c>
      <c r="M43" s="38"/>
      <c r="P43" s="37" t="s">
        <v>116</v>
      </c>
      <c r="Q43" s="1">
        <v>11802</v>
      </c>
      <c r="R43" s="1">
        <v>1381</v>
      </c>
      <c r="S43" s="1">
        <v>13183</v>
      </c>
      <c r="T43" s="1">
        <v>13006</v>
      </c>
      <c r="U43" s="1">
        <v>26189</v>
      </c>
      <c r="V43" s="1">
        <v>313</v>
      </c>
      <c r="W43" s="1">
        <v>1455</v>
      </c>
      <c r="X43" s="1">
        <v>13020</v>
      </c>
      <c r="Y43" s="1">
        <v>8311</v>
      </c>
      <c r="Z43" s="1">
        <v>47520</v>
      </c>
      <c r="AA43" s="1">
        <v>135051</v>
      </c>
      <c r="AB43" s="38"/>
      <c r="AE43" s="37" t="s">
        <v>116</v>
      </c>
      <c r="AF43" s="1">
        <v>3915</v>
      </c>
      <c r="AG43" s="1">
        <v>364</v>
      </c>
      <c r="AH43" s="1">
        <v>4279</v>
      </c>
      <c r="AI43" s="1">
        <v>7899</v>
      </c>
      <c r="AJ43" s="1">
        <v>12178</v>
      </c>
      <c r="AK43" s="1">
        <v>319</v>
      </c>
      <c r="AL43" s="1">
        <v>599</v>
      </c>
      <c r="AM43" s="1">
        <v>1852</v>
      </c>
      <c r="AN43" s="1">
        <v>1902</v>
      </c>
      <c r="AO43" s="1">
        <v>15932</v>
      </c>
      <c r="AP43" s="1">
        <v>63682</v>
      </c>
      <c r="AQ43" s="38"/>
      <c r="AT43" s="37" t="s">
        <v>116</v>
      </c>
      <c r="AU43" s="1">
        <v>1714</v>
      </c>
      <c r="AV43" s="1">
        <v>335</v>
      </c>
      <c r="AW43" s="1">
        <v>2049</v>
      </c>
      <c r="AX43" s="1">
        <v>6812</v>
      </c>
      <c r="AY43" s="1">
        <v>8861</v>
      </c>
      <c r="AZ43" s="1">
        <v>283</v>
      </c>
      <c r="BA43" s="1">
        <v>353</v>
      </c>
      <c r="BB43" s="1">
        <v>1031</v>
      </c>
      <c r="BC43" s="1">
        <v>572</v>
      </c>
      <c r="BD43" s="1">
        <v>10464</v>
      </c>
      <c r="BE43" s="1">
        <v>126490</v>
      </c>
      <c r="BF43" s="38"/>
    </row>
    <row r="44" spans="1:58" x14ac:dyDescent="0.3">
      <c r="A44" s="37" t="s">
        <v>117</v>
      </c>
      <c r="B44" s="1">
        <v>3441</v>
      </c>
      <c r="C44" s="1">
        <v>450</v>
      </c>
      <c r="D44" s="1">
        <v>3891</v>
      </c>
      <c r="E44" s="1">
        <v>5802</v>
      </c>
      <c r="F44" s="1">
        <v>9693</v>
      </c>
      <c r="G44" s="1">
        <v>563</v>
      </c>
      <c r="H44" s="1">
        <v>813</v>
      </c>
      <c r="I44" s="1">
        <v>888</v>
      </c>
      <c r="J44" s="1">
        <v>1128</v>
      </c>
      <c r="K44" s="1">
        <v>11709</v>
      </c>
      <c r="L44" s="1">
        <v>37181</v>
      </c>
      <c r="M44" s="38"/>
      <c r="P44" s="37" t="s">
        <v>117</v>
      </c>
      <c r="Q44" s="1">
        <v>12002</v>
      </c>
      <c r="R44" s="1">
        <v>1326</v>
      </c>
      <c r="S44" s="1">
        <v>13328</v>
      </c>
      <c r="T44" s="1">
        <v>13892</v>
      </c>
      <c r="U44" s="1">
        <v>27220</v>
      </c>
      <c r="V44" s="1">
        <v>1031</v>
      </c>
      <c r="W44" s="1">
        <v>1598</v>
      </c>
      <c r="X44" s="1">
        <v>13242</v>
      </c>
      <c r="Y44" s="1">
        <v>8656</v>
      </c>
      <c r="Z44" s="1">
        <v>49118</v>
      </c>
      <c r="AA44" s="1">
        <v>141877</v>
      </c>
      <c r="AB44" s="38"/>
      <c r="AE44" s="37" t="s">
        <v>117</v>
      </c>
      <c r="AF44" s="1">
        <v>3859</v>
      </c>
      <c r="AG44" s="1">
        <v>358</v>
      </c>
      <c r="AH44" s="1">
        <v>4217</v>
      </c>
      <c r="AI44" s="1">
        <v>8306</v>
      </c>
      <c r="AJ44" s="1">
        <v>12523</v>
      </c>
      <c r="AK44" s="1">
        <v>345</v>
      </c>
      <c r="AL44" s="1">
        <v>608</v>
      </c>
      <c r="AM44" s="1">
        <v>2040</v>
      </c>
      <c r="AN44" s="1">
        <v>1977</v>
      </c>
      <c r="AO44" s="1">
        <v>16540</v>
      </c>
      <c r="AP44" s="1">
        <v>67075</v>
      </c>
      <c r="AQ44" s="38"/>
      <c r="AT44" s="37" t="s">
        <v>117</v>
      </c>
      <c r="AU44" s="1">
        <v>1691</v>
      </c>
      <c r="AV44" s="1">
        <v>324</v>
      </c>
      <c r="AW44" s="1">
        <v>2015</v>
      </c>
      <c r="AX44" s="1">
        <v>7078</v>
      </c>
      <c r="AY44" s="1">
        <v>9093</v>
      </c>
      <c r="AZ44" s="1">
        <v>232</v>
      </c>
      <c r="BA44" s="1">
        <v>360</v>
      </c>
      <c r="BB44" s="1">
        <v>1124</v>
      </c>
      <c r="BC44" s="1">
        <v>607</v>
      </c>
      <c r="BD44" s="1">
        <v>10824</v>
      </c>
      <c r="BE44" s="1">
        <v>133289</v>
      </c>
      <c r="BF44" s="38"/>
    </row>
    <row r="45" spans="1:58" x14ac:dyDescent="0.3">
      <c r="A45" s="37" t="s">
        <v>118</v>
      </c>
      <c r="B45" s="1">
        <v>3472</v>
      </c>
      <c r="C45" s="1">
        <v>444</v>
      </c>
      <c r="D45" s="1">
        <v>3916</v>
      </c>
      <c r="E45" s="1">
        <v>6261</v>
      </c>
      <c r="F45" s="1">
        <v>10177</v>
      </c>
      <c r="G45" s="1">
        <v>484</v>
      </c>
      <c r="H45" s="1">
        <v>653</v>
      </c>
      <c r="I45" s="1">
        <v>1017</v>
      </c>
      <c r="J45" s="1">
        <v>1168</v>
      </c>
      <c r="K45" s="1">
        <v>12362</v>
      </c>
      <c r="L45" s="1">
        <v>38539</v>
      </c>
      <c r="M45" s="38"/>
      <c r="P45" s="37" t="s">
        <v>118</v>
      </c>
      <c r="Q45" s="1">
        <v>12009</v>
      </c>
      <c r="R45" s="1">
        <v>1317</v>
      </c>
      <c r="S45" s="1">
        <v>13326</v>
      </c>
      <c r="T45" s="1">
        <v>14798</v>
      </c>
      <c r="U45" s="1">
        <v>28124</v>
      </c>
      <c r="V45" s="1">
        <v>904</v>
      </c>
      <c r="W45" s="1">
        <v>1337</v>
      </c>
      <c r="X45" s="1">
        <v>13426</v>
      </c>
      <c r="Y45" s="1">
        <v>8905</v>
      </c>
      <c r="Z45" s="1">
        <v>50455</v>
      </c>
      <c r="AA45" s="1">
        <v>149984</v>
      </c>
      <c r="AB45" s="38"/>
      <c r="AE45" s="37" t="s">
        <v>118</v>
      </c>
      <c r="AF45" s="1">
        <v>3839</v>
      </c>
      <c r="AG45" s="1">
        <v>375</v>
      </c>
      <c r="AH45" s="1">
        <v>4214</v>
      </c>
      <c r="AI45" s="1">
        <v>8623</v>
      </c>
      <c r="AJ45" s="1">
        <v>12837</v>
      </c>
      <c r="AK45" s="1">
        <v>314</v>
      </c>
      <c r="AL45" s="1">
        <v>549</v>
      </c>
      <c r="AM45" s="1">
        <v>2201</v>
      </c>
      <c r="AN45" s="1">
        <v>2051</v>
      </c>
      <c r="AO45" s="1">
        <v>17089</v>
      </c>
      <c r="AP45" s="1">
        <v>69986</v>
      </c>
      <c r="AQ45" s="38"/>
      <c r="AT45" s="37" t="s">
        <v>118</v>
      </c>
      <c r="AU45" s="1">
        <v>1674</v>
      </c>
      <c r="AV45" s="1">
        <v>329</v>
      </c>
      <c r="AW45" s="1">
        <v>2003</v>
      </c>
      <c r="AX45" s="1">
        <v>7406</v>
      </c>
      <c r="AY45" s="1">
        <v>9409</v>
      </c>
      <c r="AZ45" s="1">
        <v>316</v>
      </c>
      <c r="BA45" s="1">
        <v>402</v>
      </c>
      <c r="BB45" s="1">
        <v>1186</v>
      </c>
      <c r="BC45" s="1">
        <v>631</v>
      </c>
      <c r="BD45" s="1">
        <v>11226</v>
      </c>
      <c r="BE45" s="1">
        <v>140910</v>
      </c>
      <c r="BF45" s="38"/>
    </row>
    <row r="46" spans="1:58" x14ac:dyDescent="0.3">
      <c r="A46" s="37" t="s">
        <v>119</v>
      </c>
      <c r="B46" s="1">
        <v>3484</v>
      </c>
      <c r="C46" s="1">
        <v>438</v>
      </c>
      <c r="D46" s="1">
        <v>3922</v>
      </c>
      <c r="E46" s="1">
        <v>6623</v>
      </c>
      <c r="F46" s="1">
        <v>10545</v>
      </c>
      <c r="G46" s="1">
        <v>368</v>
      </c>
      <c r="H46" s="1">
        <v>562</v>
      </c>
      <c r="I46" s="1">
        <v>1128</v>
      </c>
      <c r="J46" s="1">
        <v>1251</v>
      </c>
      <c r="K46" s="1">
        <v>12924</v>
      </c>
      <c r="L46" s="1">
        <v>41123</v>
      </c>
      <c r="M46" s="38"/>
      <c r="P46" s="37" t="s">
        <v>119</v>
      </c>
      <c r="Q46" s="1">
        <v>11914</v>
      </c>
      <c r="R46" s="1">
        <v>1343</v>
      </c>
      <c r="S46" s="1">
        <v>13257</v>
      </c>
      <c r="T46" s="1">
        <v>15212</v>
      </c>
      <c r="U46" s="1">
        <v>28469</v>
      </c>
      <c r="V46" s="1">
        <v>345</v>
      </c>
      <c r="W46" s="1">
        <v>1079</v>
      </c>
      <c r="X46" s="1">
        <v>13863</v>
      </c>
      <c r="Y46" s="1">
        <v>9202</v>
      </c>
      <c r="Z46" s="1">
        <v>51534</v>
      </c>
      <c r="AA46" s="1">
        <v>154989</v>
      </c>
      <c r="AB46" s="38"/>
      <c r="AE46" s="37" t="s">
        <v>119</v>
      </c>
      <c r="AF46" s="1">
        <v>3804</v>
      </c>
      <c r="AG46" s="1">
        <v>372</v>
      </c>
      <c r="AH46" s="1">
        <v>4176</v>
      </c>
      <c r="AI46" s="1">
        <v>8875</v>
      </c>
      <c r="AJ46" s="1">
        <v>13051</v>
      </c>
      <c r="AK46" s="1">
        <v>214</v>
      </c>
      <c r="AL46" s="1">
        <v>467</v>
      </c>
      <c r="AM46" s="1">
        <v>2397</v>
      </c>
      <c r="AN46" s="1">
        <v>2108</v>
      </c>
      <c r="AO46" s="1">
        <v>17556</v>
      </c>
      <c r="AP46" s="1">
        <v>72163</v>
      </c>
      <c r="AQ46" s="38"/>
      <c r="AT46" s="37" t="s">
        <v>119</v>
      </c>
      <c r="AU46" s="1">
        <v>1714</v>
      </c>
      <c r="AV46" s="1">
        <v>322</v>
      </c>
      <c r="AW46" s="1">
        <v>2036</v>
      </c>
      <c r="AX46" s="1">
        <v>7686</v>
      </c>
      <c r="AY46" s="1">
        <v>9722</v>
      </c>
      <c r="AZ46" s="1">
        <v>313</v>
      </c>
      <c r="BA46" s="1">
        <v>362</v>
      </c>
      <c r="BB46" s="1">
        <v>1204</v>
      </c>
      <c r="BC46" s="1">
        <v>662</v>
      </c>
      <c r="BD46" s="1">
        <v>11588</v>
      </c>
      <c r="BE46" s="1">
        <v>146288</v>
      </c>
      <c r="BF46" s="38"/>
    </row>
    <row r="47" spans="1:58" x14ac:dyDescent="0.3">
      <c r="A47" s="37" t="s">
        <v>120</v>
      </c>
      <c r="B47" s="1">
        <v>3553</v>
      </c>
      <c r="C47" s="1">
        <v>432</v>
      </c>
      <c r="D47" s="1">
        <v>3985</v>
      </c>
      <c r="E47" s="1">
        <v>6719</v>
      </c>
      <c r="F47" s="1">
        <v>10704</v>
      </c>
      <c r="G47" s="1">
        <v>159</v>
      </c>
      <c r="H47" s="1">
        <v>419</v>
      </c>
      <c r="I47" s="1">
        <v>1320</v>
      </c>
      <c r="J47" s="1">
        <v>1319</v>
      </c>
      <c r="K47" s="1">
        <v>13343</v>
      </c>
      <c r="L47" s="1">
        <v>44121</v>
      </c>
      <c r="M47" s="38"/>
      <c r="P47" s="37" t="s">
        <v>120</v>
      </c>
      <c r="Q47" s="1">
        <v>11833</v>
      </c>
      <c r="R47" s="1">
        <v>1305</v>
      </c>
      <c r="S47" s="1">
        <v>13138</v>
      </c>
      <c r="T47" s="1">
        <v>15205</v>
      </c>
      <c r="U47" s="1">
        <v>28343</v>
      </c>
      <c r="V47" s="1">
        <v>-126</v>
      </c>
      <c r="W47" s="1">
        <v>791</v>
      </c>
      <c r="X47" s="1">
        <v>14498</v>
      </c>
      <c r="Y47" s="1">
        <v>9484</v>
      </c>
      <c r="Z47" s="1">
        <v>52325</v>
      </c>
      <c r="AA47" s="1">
        <v>159331</v>
      </c>
      <c r="AB47" s="38"/>
      <c r="AE47" s="37" t="s">
        <v>120</v>
      </c>
      <c r="AF47" s="1">
        <v>3750</v>
      </c>
      <c r="AG47" s="1">
        <v>366</v>
      </c>
      <c r="AH47" s="1">
        <v>4116</v>
      </c>
      <c r="AI47" s="1">
        <v>8932</v>
      </c>
      <c r="AJ47" s="1">
        <v>13048</v>
      </c>
      <c r="AK47" s="1">
        <v>-3</v>
      </c>
      <c r="AL47" s="1">
        <v>269</v>
      </c>
      <c r="AM47" s="1">
        <v>2597</v>
      </c>
      <c r="AN47" s="1">
        <v>2180</v>
      </c>
      <c r="AO47" s="1">
        <v>17825</v>
      </c>
      <c r="AP47" s="1">
        <v>75191</v>
      </c>
      <c r="AQ47" s="38"/>
      <c r="AT47" s="37" t="s">
        <v>120</v>
      </c>
      <c r="AU47" s="1">
        <v>1579</v>
      </c>
      <c r="AV47" s="1">
        <v>297</v>
      </c>
      <c r="AW47" s="1">
        <v>1876</v>
      </c>
      <c r="AX47" s="1">
        <v>8089</v>
      </c>
      <c r="AY47" s="1">
        <v>9965</v>
      </c>
      <c r="AZ47" s="1">
        <v>243</v>
      </c>
      <c r="BA47" s="1">
        <v>337</v>
      </c>
      <c r="BB47" s="1">
        <v>1265</v>
      </c>
      <c r="BC47" s="1">
        <v>695</v>
      </c>
      <c r="BD47" s="1">
        <v>11925</v>
      </c>
      <c r="BE47" s="1">
        <v>153542</v>
      </c>
      <c r="BF47" s="38"/>
    </row>
    <row r="48" spans="1:58" x14ac:dyDescent="0.3">
      <c r="A48" s="37" t="s">
        <v>121</v>
      </c>
      <c r="B48" s="1">
        <v>3493</v>
      </c>
      <c r="C48" s="1">
        <v>423</v>
      </c>
      <c r="D48" s="1">
        <v>3916</v>
      </c>
      <c r="E48" s="1">
        <v>7073</v>
      </c>
      <c r="F48" s="1">
        <v>10989</v>
      </c>
      <c r="G48" s="1">
        <v>285</v>
      </c>
      <c r="H48" s="1">
        <v>540</v>
      </c>
      <c r="I48" s="1">
        <v>1516</v>
      </c>
      <c r="J48" s="1">
        <v>1378</v>
      </c>
      <c r="K48" s="1">
        <v>13883</v>
      </c>
      <c r="L48" s="1">
        <v>48495</v>
      </c>
      <c r="M48" s="38"/>
      <c r="P48" s="37" t="s">
        <v>121</v>
      </c>
      <c r="Q48" s="1">
        <v>11719</v>
      </c>
      <c r="R48" s="1">
        <v>1257</v>
      </c>
      <c r="S48" s="1">
        <v>12976</v>
      </c>
      <c r="T48" s="1">
        <v>15569</v>
      </c>
      <c r="U48" s="1">
        <v>28545</v>
      </c>
      <c r="V48" s="1">
        <v>202</v>
      </c>
      <c r="W48" s="1">
        <v>1089</v>
      </c>
      <c r="X48" s="1">
        <v>15147</v>
      </c>
      <c r="Y48" s="1">
        <v>9722</v>
      </c>
      <c r="Z48" s="1">
        <v>53414</v>
      </c>
      <c r="AA48" s="1">
        <v>167557</v>
      </c>
      <c r="AB48" s="38"/>
      <c r="AE48" s="37" t="s">
        <v>121</v>
      </c>
      <c r="AF48" s="1">
        <v>3769</v>
      </c>
      <c r="AG48" s="1">
        <v>361</v>
      </c>
      <c r="AH48" s="1">
        <v>4130</v>
      </c>
      <c r="AI48" s="1">
        <v>8980</v>
      </c>
      <c r="AJ48" s="1">
        <v>13110</v>
      </c>
      <c r="AK48" s="1">
        <v>62</v>
      </c>
      <c r="AL48" s="1">
        <v>409</v>
      </c>
      <c r="AM48" s="1">
        <v>2890</v>
      </c>
      <c r="AN48" s="1">
        <v>2234</v>
      </c>
      <c r="AO48" s="1">
        <v>18234</v>
      </c>
      <c r="AP48" s="1">
        <v>78367</v>
      </c>
      <c r="AQ48" s="38"/>
      <c r="AT48" s="37" t="s">
        <v>121</v>
      </c>
      <c r="AU48" s="1">
        <v>1554</v>
      </c>
      <c r="AV48" s="1">
        <v>285</v>
      </c>
      <c r="AW48" s="1">
        <v>1839</v>
      </c>
      <c r="AX48" s="1">
        <v>8332</v>
      </c>
      <c r="AY48" s="1">
        <v>10171</v>
      </c>
      <c r="AZ48" s="1">
        <v>206</v>
      </c>
      <c r="BA48" s="1">
        <v>485</v>
      </c>
      <c r="BB48" s="1">
        <v>1503</v>
      </c>
      <c r="BC48" s="1">
        <v>736</v>
      </c>
      <c r="BD48" s="1">
        <v>12410</v>
      </c>
      <c r="BE48" s="1">
        <v>163247</v>
      </c>
      <c r="BF48" s="38"/>
    </row>
    <row r="49" spans="1:58" x14ac:dyDescent="0.3">
      <c r="A49" s="37" t="s">
        <v>122</v>
      </c>
      <c r="B49" s="1">
        <v>3514</v>
      </c>
      <c r="C49" s="1">
        <v>412</v>
      </c>
      <c r="D49" s="1">
        <v>3926</v>
      </c>
      <c r="E49" s="1">
        <v>7410</v>
      </c>
      <c r="F49" s="1">
        <v>11336</v>
      </c>
      <c r="G49" s="1">
        <v>347</v>
      </c>
      <c r="H49" s="1">
        <v>639</v>
      </c>
      <c r="I49" s="1">
        <v>1732</v>
      </c>
      <c r="J49" s="1">
        <v>1454</v>
      </c>
      <c r="K49" s="1">
        <v>14522</v>
      </c>
      <c r="L49" s="1">
        <v>52807</v>
      </c>
      <c r="M49" s="38"/>
      <c r="P49" s="37" t="s">
        <v>122</v>
      </c>
      <c r="Q49" s="1">
        <v>11796</v>
      </c>
      <c r="R49" s="1">
        <v>1236</v>
      </c>
      <c r="S49" s="1">
        <v>13032</v>
      </c>
      <c r="T49" s="1">
        <v>16042</v>
      </c>
      <c r="U49" s="1">
        <v>29074</v>
      </c>
      <c r="V49" s="1">
        <v>529</v>
      </c>
      <c r="W49" s="1">
        <v>1388</v>
      </c>
      <c r="X49" s="1">
        <v>15706</v>
      </c>
      <c r="Y49" s="1">
        <v>10022</v>
      </c>
      <c r="Z49" s="1">
        <v>54802</v>
      </c>
      <c r="AA49" s="1">
        <v>176953</v>
      </c>
      <c r="AB49" s="38"/>
      <c r="AE49" s="37" t="s">
        <v>122</v>
      </c>
      <c r="AF49" s="1">
        <v>3722</v>
      </c>
      <c r="AG49" s="1">
        <v>355</v>
      </c>
      <c r="AH49" s="1">
        <v>4077</v>
      </c>
      <c r="AI49" s="1">
        <v>9181</v>
      </c>
      <c r="AJ49" s="1">
        <v>13258</v>
      </c>
      <c r="AK49" s="1">
        <v>148</v>
      </c>
      <c r="AL49" s="1">
        <v>443</v>
      </c>
      <c r="AM49" s="1">
        <v>3103</v>
      </c>
      <c r="AN49" s="1">
        <v>2316</v>
      </c>
      <c r="AO49" s="1">
        <v>18677</v>
      </c>
      <c r="AP49" s="1">
        <v>81715</v>
      </c>
      <c r="AQ49" s="38"/>
      <c r="AT49" s="37" t="s">
        <v>122</v>
      </c>
      <c r="AU49" s="1">
        <v>1530</v>
      </c>
      <c r="AV49" s="1">
        <v>274</v>
      </c>
      <c r="AW49" s="1">
        <v>1804</v>
      </c>
      <c r="AX49" s="1">
        <v>8645</v>
      </c>
      <c r="AY49" s="1">
        <v>10449</v>
      </c>
      <c r="AZ49" s="1">
        <v>278</v>
      </c>
      <c r="BA49" s="1">
        <v>523</v>
      </c>
      <c r="BB49" s="1">
        <v>1728</v>
      </c>
      <c r="BC49" s="1">
        <v>756</v>
      </c>
      <c r="BD49" s="1">
        <v>12933</v>
      </c>
      <c r="BE49" s="1">
        <v>171456</v>
      </c>
      <c r="BF49" s="38"/>
    </row>
    <row r="50" spans="1:58" x14ac:dyDescent="0.3">
      <c r="A50" s="37" t="s">
        <v>123</v>
      </c>
      <c r="B50" s="1">
        <v>3497</v>
      </c>
      <c r="C50" s="1">
        <v>394</v>
      </c>
      <c r="D50" s="1">
        <v>3891</v>
      </c>
      <c r="E50" s="1">
        <v>7685</v>
      </c>
      <c r="F50" s="1">
        <v>11576</v>
      </c>
      <c r="G50" s="1">
        <v>240</v>
      </c>
      <c r="H50" s="1">
        <v>490</v>
      </c>
      <c r="I50" s="1">
        <v>1904</v>
      </c>
      <c r="J50" s="1">
        <v>1532</v>
      </c>
      <c r="K50" s="1">
        <v>15012</v>
      </c>
      <c r="L50" s="1">
        <v>57457</v>
      </c>
      <c r="M50" s="38"/>
      <c r="P50" s="37" t="s">
        <v>123</v>
      </c>
      <c r="Q50" s="1">
        <v>11877</v>
      </c>
      <c r="R50" s="1">
        <v>1202</v>
      </c>
      <c r="S50" s="1">
        <v>13079</v>
      </c>
      <c r="T50" s="1">
        <v>16451</v>
      </c>
      <c r="U50" s="1">
        <v>29530</v>
      </c>
      <c r="V50" s="1">
        <v>456</v>
      </c>
      <c r="W50" s="1">
        <v>1246</v>
      </c>
      <c r="X50" s="1">
        <v>16280</v>
      </c>
      <c r="Y50" s="1">
        <v>10238</v>
      </c>
      <c r="Z50" s="1">
        <v>56048</v>
      </c>
      <c r="AA50" s="1">
        <v>186325</v>
      </c>
      <c r="AB50" s="38"/>
      <c r="AE50" s="37" t="s">
        <v>123</v>
      </c>
      <c r="AF50" s="1">
        <v>3596</v>
      </c>
      <c r="AG50" s="1">
        <v>349</v>
      </c>
      <c r="AH50" s="1">
        <v>3945</v>
      </c>
      <c r="AI50" s="1">
        <v>9405</v>
      </c>
      <c r="AJ50" s="1">
        <v>13350</v>
      </c>
      <c r="AK50" s="1">
        <v>92</v>
      </c>
      <c r="AL50" s="1">
        <v>451</v>
      </c>
      <c r="AM50" s="1">
        <v>3381</v>
      </c>
      <c r="AN50" s="1">
        <v>2397</v>
      </c>
      <c r="AO50" s="1">
        <v>19128</v>
      </c>
      <c r="AP50" s="1">
        <v>85884</v>
      </c>
      <c r="AQ50" s="38"/>
      <c r="AT50" s="37" t="s">
        <v>123</v>
      </c>
      <c r="AU50" s="1">
        <v>1521</v>
      </c>
      <c r="AV50" s="1">
        <v>257</v>
      </c>
      <c r="AW50" s="1">
        <v>1778</v>
      </c>
      <c r="AX50" s="1">
        <v>8869</v>
      </c>
      <c r="AY50" s="1">
        <v>10647</v>
      </c>
      <c r="AZ50" s="1">
        <v>198</v>
      </c>
      <c r="BA50" s="1">
        <v>488</v>
      </c>
      <c r="BB50" s="1">
        <v>1981</v>
      </c>
      <c r="BC50" s="1">
        <v>793</v>
      </c>
      <c r="BD50" s="1">
        <v>13421</v>
      </c>
      <c r="BE50" s="1">
        <v>180700</v>
      </c>
      <c r="BF50" s="38"/>
    </row>
    <row r="51" spans="1:58" x14ac:dyDescent="0.3">
      <c r="A51" s="37" t="s">
        <v>124</v>
      </c>
      <c r="B51" s="1">
        <v>3435</v>
      </c>
      <c r="C51" s="1">
        <v>384</v>
      </c>
      <c r="D51" s="1">
        <v>3819</v>
      </c>
      <c r="E51" s="1">
        <v>8351</v>
      </c>
      <c r="F51" s="1">
        <v>12170</v>
      </c>
      <c r="G51" s="1">
        <v>594</v>
      </c>
      <c r="H51" s="1">
        <v>996</v>
      </c>
      <c r="I51" s="1">
        <v>2205</v>
      </c>
      <c r="J51" s="1">
        <v>1633</v>
      </c>
      <c r="K51" s="1">
        <v>16008</v>
      </c>
      <c r="L51" s="1">
        <v>62577</v>
      </c>
      <c r="M51" s="38"/>
      <c r="P51" s="37" t="s">
        <v>124</v>
      </c>
      <c r="Q51" s="1">
        <v>12026</v>
      </c>
      <c r="R51" s="1">
        <v>1174</v>
      </c>
      <c r="S51" s="1">
        <v>13200</v>
      </c>
      <c r="T51" s="1">
        <v>17058</v>
      </c>
      <c r="U51" s="1">
        <v>30258</v>
      </c>
      <c r="V51" s="1">
        <v>728</v>
      </c>
      <c r="W51" s="1">
        <v>1544</v>
      </c>
      <c r="X51" s="1">
        <v>16823</v>
      </c>
      <c r="Y51" s="1">
        <v>10511</v>
      </c>
      <c r="Z51" s="1">
        <v>57592</v>
      </c>
      <c r="AA51" s="1">
        <v>196302</v>
      </c>
      <c r="AB51" s="38"/>
      <c r="AE51" s="37" t="s">
        <v>124</v>
      </c>
      <c r="AF51" s="1">
        <v>3530</v>
      </c>
      <c r="AG51" s="1">
        <v>341</v>
      </c>
      <c r="AH51" s="1">
        <v>3871</v>
      </c>
      <c r="AI51" s="1">
        <v>9624</v>
      </c>
      <c r="AJ51" s="1">
        <v>13495</v>
      </c>
      <c r="AK51" s="1">
        <v>145</v>
      </c>
      <c r="AL51" s="1">
        <v>507</v>
      </c>
      <c r="AM51" s="1">
        <v>3659</v>
      </c>
      <c r="AN51" s="1">
        <v>2481</v>
      </c>
      <c r="AO51" s="1">
        <v>19635</v>
      </c>
      <c r="AP51" s="1">
        <v>91759</v>
      </c>
      <c r="AQ51" s="38"/>
      <c r="AT51" s="37" t="s">
        <v>124</v>
      </c>
      <c r="AU51" s="1">
        <v>1465</v>
      </c>
      <c r="AV51" s="1">
        <v>251</v>
      </c>
      <c r="AW51" s="1">
        <v>1716</v>
      </c>
      <c r="AX51" s="1">
        <v>9033</v>
      </c>
      <c r="AY51" s="1">
        <v>10749</v>
      </c>
      <c r="AZ51" s="1">
        <v>102</v>
      </c>
      <c r="BA51" s="1">
        <v>347</v>
      </c>
      <c r="BB51" s="1">
        <v>2188</v>
      </c>
      <c r="BC51" s="1">
        <v>831</v>
      </c>
      <c r="BD51" s="1">
        <v>13768</v>
      </c>
      <c r="BE51" s="1">
        <v>190912</v>
      </c>
      <c r="BF51" s="38"/>
    </row>
    <row r="52" spans="1:58" x14ac:dyDescent="0.3">
      <c r="A52" s="37" t="s">
        <v>125</v>
      </c>
      <c r="B52" s="1">
        <v>3429</v>
      </c>
      <c r="C52" s="1">
        <v>381</v>
      </c>
      <c r="D52" s="1">
        <v>3810</v>
      </c>
      <c r="E52" s="1">
        <v>8695</v>
      </c>
      <c r="F52" s="1">
        <v>12505</v>
      </c>
      <c r="G52" s="1">
        <v>335</v>
      </c>
      <c r="H52" s="1">
        <v>652</v>
      </c>
      <c r="I52" s="1">
        <v>2426</v>
      </c>
      <c r="J52" s="1">
        <v>1729</v>
      </c>
      <c r="K52" s="1">
        <v>16660</v>
      </c>
      <c r="L52" s="1">
        <v>66555</v>
      </c>
      <c r="M52" s="38"/>
      <c r="P52" s="37" t="s">
        <v>125</v>
      </c>
      <c r="Q52" s="1">
        <v>11969</v>
      </c>
      <c r="R52" s="1">
        <v>1176</v>
      </c>
      <c r="S52" s="1">
        <v>13145</v>
      </c>
      <c r="T52" s="1">
        <v>18120</v>
      </c>
      <c r="U52" s="1">
        <v>31265</v>
      </c>
      <c r="V52" s="1">
        <v>1007</v>
      </c>
      <c r="W52" s="1">
        <v>1460</v>
      </c>
      <c r="X52" s="1">
        <v>17166</v>
      </c>
      <c r="Y52" s="1">
        <v>10621</v>
      </c>
      <c r="Z52" s="1">
        <v>59052</v>
      </c>
      <c r="AA52" s="1">
        <v>205832</v>
      </c>
      <c r="AB52" s="38"/>
      <c r="AE52" s="37" t="s">
        <v>125</v>
      </c>
      <c r="AF52" s="1">
        <v>3491</v>
      </c>
      <c r="AG52" s="1">
        <v>335</v>
      </c>
      <c r="AH52" s="1">
        <v>3826</v>
      </c>
      <c r="AI52" s="1">
        <v>9846</v>
      </c>
      <c r="AJ52" s="1">
        <v>13672</v>
      </c>
      <c r="AK52" s="1">
        <v>177</v>
      </c>
      <c r="AL52" s="1">
        <v>463</v>
      </c>
      <c r="AM52" s="1">
        <v>3862</v>
      </c>
      <c r="AN52" s="1">
        <v>2564</v>
      </c>
      <c r="AO52" s="1">
        <v>20098</v>
      </c>
      <c r="AP52" s="1">
        <v>96704</v>
      </c>
      <c r="AQ52" s="38"/>
      <c r="AT52" s="37" t="s">
        <v>125</v>
      </c>
      <c r="AU52" s="1">
        <v>1428</v>
      </c>
      <c r="AV52" s="1">
        <v>249</v>
      </c>
      <c r="AW52" s="1">
        <v>1677</v>
      </c>
      <c r="AX52" s="1">
        <v>9052</v>
      </c>
      <c r="AY52" s="1">
        <v>10729</v>
      </c>
      <c r="AZ52" s="1">
        <v>-20</v>
      </c>
      <c r="BA52" s="1">
        <v>309</v>
      </c>
      <c r="BB52" s="1">
        <v>2492</v>
      </c>
      <c r="BC52" s="1">
        <v>856</v>
      </c>
      <c r="BD52" s="1">
        <v>14077</v>
      </c>
      <c r="BE52" s="1">
        <v>198442</v>
      </c>
      <c r="BF52" s="38"/>
    </row>
    <row r="53" spans="1:58" x14ac:dyDescent="0.3">
      <c r="A53" s="37" t="s">
        <v>126</v>
      </c>
      <c r="B53" s="1">
        <v>3344</v>
      </c>
      <c r="C53" s="1">
        <v>379</v>
      </c>
      <c r="D53" s="1">
        <v>3723</v>
      </c>
      <c r="E53" s="1">
        <v>9042</v>
      </c>
      <c r="F53" s="1">
        <v>12765</v>
      </c>
      <c r="G53" s="1">
        <v>260</v>
      </c>
      <c r="H53" s="1">
        <v>474</v>
      </c>
      <c r="I53" s="1">
        <v>2543</v>
      </c>
      <c r="J53" s="1">
        <v>1826</v>
      </c>
      <c r="K53" s="1">
        <v>17134</v>
      </c>
      <c r="L53" s="1">
        <v>69170</v>
      </c>
      <c r="M53" s="38"/>
      <c r="P53" s="37" t="s">
        <v>126</v>
      </c>
      <c r="Q53" s="1">
        <v>12028</v>
      </c>
      <c r="R53" s="1">
        <v>1143</v>
      </c>
      <c r="S53" s="1">
        <v>13171</v>
      </c>
      <c r="T53" s="1">
        <v>18764</v>
      </c>
      <c r="U53" s="1">
        <v>31935</v>
      </c>
      <c r="V53" s="1">
        <v>670</v>
      </c>
      <c r="W53" s="1">
        <v>1262</v>
      </c>
      <c r="X53" s="1">
        <v>17478</v>
      </c>
      <c r="Y53" s="1">
        <v>10901</v>
      </c>
      <c r="Z53" s="1">
        <v>60314</v>
      </c>
      <c r="AA53" s="1">
        <v>211092</v>
      </c>
      <c r="AB53" s="38"/>
      <c r="AE53" s="37" t="s">
        <v>126</v>
      </c>
      <c r="AF53" s="1">
        <v>3490</v>
      </c>
      <c r="AG53" s="1">
        <v>331</v>
      </c>
      <c r="AH53" s="1">
        <v>3821</v>
      </c>
      <c r="AI53" s="1">
        <v>9997</v>
      </c>
      <c r="AJ53" s="1">
        <v>13818</v>
      </c>
      <c r="AK53" s="1">
        <v>146</v>
      </c>
      <c r="AL53" s="1">
        <v>342</v>
      </c>
      <c r="AM53" s="1">
        <v>4007</v>
      </c>
      <c r="AN53" s="1">
        <v>2615</v>
      </c>
      <c r="AO53" s="1">
        <v>20440</v>
      </c>
      <c r="AP53" s="1">
        <v>99047</v>
      </c>
      <c r="AQ53" s="38"/>
      <c r="AT53" s="37" t="s">
        <v>126</v>
      </c>
      <c r="AU53" s="1">
        <v>1427</v>
      </c>
      <c r="AV53" s="1">
        <v>245</v>
      </c>
      <c r="AW53" s="1">
        <v>1672</v>
      </c>
      <c r="AX53" s="1">
        <v>9094</v>
      </c>
      <c r="AY53" s="1">
        <v>10766</v>
      </c>
      <c r="AZ53" s="1">
        <v>37</v>
      </c>
      <c r="BA53" s="1">
        <v>174</v>
      </c>
      <c r="BB53" s="1">
        <v>2603</v>
      </c>
      <c r="BC53" s="1">
        <v>882</v>
      </c>
      <c r="BD53" s="1">
        <v>14251</v>
      </c>
      <c r="BE53" s="1">
        <v>203077</v>
      </c>
      <c r="BF53" s="38"/>
    </row>
    <row r="54" spans="1:58" x14ac:dyDescent="0.3">
      <c r="A54" s="37" t="s">
        <v>127</v>
      </c>
      <c r="B54" s="1">
        <v>3395</v>
      </c>
      <c r="C54" s="1">
        <v>367</v>
      </c>
      <c r="D54" s="1">
        <v>3762</v>
      </c>
      <c r="E54" s="1">
        <v>9293</v>
      </c>
      <c r="F54" s="1">
        <v>13055</v>
      </c>
      <c r="G54" s="1">
        <v>290</v>
      </c>
      <c r="H54" s="1">
        <v>556</v>
      </c>
      <c r="I54" s="1">
        <v>2708</v>
      </c>
      <c r="J54" s="1">
        <v>1927</v>
      </c>
      <c r="K54" s="1">
        <v>17690</v>
      </c>
      <c r="L54" s="1">
        <v>71678</v>
      </c>
      <c r="M54" s="38"/>
      <c r="P54" s="37" t="s">
        <v>127</v>
      </c>
      <c r="Q54" s="1">
        <v>12077</v>
      </c>
      <c r="R54" s="1">
        <v>1122</v>
      </c>
      <c r="S54" s="1">
        <v>13199</v>
      </c>
      <c r="T54" s="1">
        <v>19164</v>
      </c>
      <c r="U54" s="1">
        <v>32363</v>
      </c>
      <c r="V54" s="1">
        <v>428</v>
      </c>
      <c r="W54" s="1">
        <v>1012</v>
      </c>
      <c r="X54" s="1">
        <v>17821</v>
      </c>
      <c r="Y54" s="1">
        <v>11142</v>
      </c>
      <c r="Z54" s="1">
        <v>61326</v>
      </c>
      <c r="AA54" s="1">
        <v>214870</v>
      </c>
      <c r="AB54" s="38"/>
      <c r="AE54" s="37" t="s">
        <v>127</v>
      </c>
      <c r="AF54" s="1">
        <v>3473</v>
      </c>
      <c r="AG54" s="1">
        <v>328</v>
      </c>
      <c r="AH54" s="1">
        <v>3801</v>
      </c>
      <c r="AI54" s="1">
        <v>9977</v>
      </c>
      <c r="AJ54" s="1">
        <v>13778</v>
      </c>
      <c r="AK54" s="1">
        <v>-40</v>
      </c>
      <c r="AL54" s="1">
        <v>312</v>
      </c>
      <c r="AM54" s="1">
        <v>4269</v>
      </c>
      <c r="AN54" s="1">
        <v>2705</v>
      </c>
      <c r="AO54" s="1">
        <v>20752</v>
      </c>
      <c r="AP54" s="1">
        <v>101896</v>
      </c>
      <c r="AQ54" s="38"/>
      <c r="AT54" s="37" t="s">
        <v>127</v>
      </c>
      <c r="AU54" s="1">
        <v>1427</v>
      </c>
      <c r="AV54" s="1">
        <v>233</v>
      </c>
      <c r="AW54" s="1">
        <v>1660</v>
      </c>
      <c r="AX54" s="1">
        <v>9076</v>
      </c>
      <c r="AY54" s="1">
        <v>10736</v>
      </c>
      <c r="AZ54" s="1">
        <v>-30</v>
      </c>
      <c r="BA54" s="1">
        <v>181</v>
      </c>
      <c r="BB54" s="1">
        <v>2790</v>
      </c>
      <c r="BC54" s="1">
        <v>906</v>
      </c>
      <c r="BD54" s="1">
        <v>14432</v>
      </c>
      <c r="BE54" s="1">
        <v>208878</v>
      </c>
      <c r="BF54" s="38"/>
    </row>
    <row r="55" spans="1:58" x14ac:dyDescent="0.3">
      <c r="A55" s="37" t="s">
        <v>128</v>
      </c>
      <c r="B55" s="1">
        <v>3338</v>
      </c>
      <c r="C55" s="1">
        <v>366</v>
      </c>
      <c r="D55" s="1">
        <v>3704</v>
      </c>
      <c r="E55" s="1">
        <v>9491</v>
      </c>
      <c r="F55" s="1">
        <v>13195</v>
      </c>
      <c r="G55" s="1">
        <v>140</v>
      </c>
      <c r="H55" s="1">
        <v>539</v>
      </c>
      <c r="I55" s="1">
        <v>3019</v>
      </c>
      <c r="J55" s="1">
        <v>2015</v>
      </c>
      <c r="K55" s="1">
        <v>18229</v>
      </c>
      <c r="L55" s="1">
        <v>75664</v>
      </c>
      <c r="M55" s="38"/>
      <c r="P55" s="37" t="s">
        <v>128</v>
      </c>
      <c r="Q55" s="1">
        <v>12043</v>
      </c>
      <c r="R55" s="1">
        <v>1074</v>
      </c>
      <c r="S55" s="1">
        <v>13117</v>
      </c>
      <c r="T55" s="1">
        <v>19804</v>
      </c>
      <c r="U55" s="1">
        <v>32921</v>
      </c>
      <c r="V55" s="1">
        <v>558</v>
      </c>
      <c r="W55" s="1">
        <v>827</v>
      </c>
      <c r="X55" s="1">
        <v>17855</v>
      </c>
      <c r="Y55" s="1">
        <v>11377</v>
      </c>
      <c r="Z55" s="1">
        <v>62153</v>
      </c>
      <c r="AA55" s="1">
        <v>221968</v>
      </c>
      <c r="AB55" s="38"/>
      <c r="AE55" s="37" t="s">
        <v>128</v>
      </c>
      <c r="AF55" s="1">
        <v>3388</v>
      </c>
      <c r="AG55" s="1">
        <v>325</v>
      </c>
      <c r="AH55" s="1">
        <v>3713</v>
      </c>
      <c r="AI55" s="1">
        <v>9864</v>
      </c>
      <c r="AJ55" s="1">
        <v>13577</v>
      </c>
      <c r="AK55" s="1">
        <v>-201</v>
      </c>
      <c r="AL55" s="1">
        <v>277</v>
      </c>
      <c r="AM55" s="1">
        <v>4664</v>
      </c>
      <c r="AN55" s="1">
        <v>2788</v>
      </c>
      <c r="AO55" s="1">
        <v>21029</v>
      </c>
      <c r="AP55" s="1">
        <v>106149</v>
      </c>
      <c r="AQ55" s="38"/>
      <c r="AT55" s="37" t="s">
        <v>128</v>
      </c>
      <c r="AU55" s="1">
        <v>1402</v>
      </c>
      <c r="AV55" s="1">
        <v>219</v>
      </c>
      <c r="AW55" s="1">
        <v>1621</v>
      </c>
      <c r="AX55" s="1">
        <v>9168</v>
      </c>
      <c r="AY55" s="1">
        <v>10789</v>
      </c>
      <c r="AZ55" s="1">
        <v>53</v>
      </c>
      <c r="BA55" s="1">
        <v>192</v>
      </c>
      <c r="BB55" s="1">
        <v>2895</v>
      </c>
      <c r="BC55" s="1">
        <v>940</v>
      </c>
      <c r="BD55" s="1">
        <v>14624</v>
      </c>
      <c r="BE55" s="1">
        <v>216344</v>
      </c>
      <c r="BF55" s="38"/>
    </row>
    <row r="56" spans="1:58" x14ac:dyDescent="0.3">
      <c r="A56" s="37" t="s">
        <v>129</v>
      </c>
      <c r="B56" s="1">
        <v>3418</v>
      </c>
      <c r="C56" s="1">
        <v>346</v>
      </c>
      <c r="D56" s="1">
        <v>3764</v>
      </c>
      <c r="E56" s="1">
        <v>10019</v>
      </c>
      <c r="F56" s="1">
        <v>13783</v>
      </c>
      <c r="G56" s="1">
        <v>588</v>
      </c>
      <c r="H56" s="1">
        <v>879</v>
      </c>
      <c r="I56" s="1">
        <v>3231</v>
      </c>
      <c r="J56" s="1">
        <v>2094</v>
      </c>
      <c r="K56" s="1">
        <v>19108</v>
      </c>
      <c r="L56" s="1">
        <v>80708</v>
      </c>
      <c r="M56" s="38"/>
      <c r="P56" s="37" t="s">
        <v>129</v>
      </c>
      <c r="Q56" s="1">
        <v>11356</v>
      </c>
      <c r="R56" s="1">
        <v>1032</v>
      </c>
      <c r="S56" s="1">
        <v>12388</v>
      </c>
      <c r="T56" s="1">
        <v>20702</v>
      </c>
      <c r="U56" s="1">
        <v>33090</v>
      </c>
      <c r="V56" s="1">
        <v>169</v>
      </c>
      <c r="W56" s="1">
        <v>941</v>
      </c>
      <c r="X56" s="1">
        <v>18396</v>
      </c>
      <c r="Y56" s="1">
        <v>11608</v>
      </c>
      <c r="Z56" s="1">
        <v>63094</v>
      </c>
      <c r="AA56" s="1">
        <v>232674</v>
      </c>
      <c r="AB56" s="38"/>
      <c r="AE56" s="37" t="s">
        <v>129</v>
      </c>
      <c r="AF56" s="1">
        <v>3360</v>
      </c>
      <c r="AG56" s="1">
        <v>316</v>
      </c>
      <c r="AH56" s="1">
        <v>3676</v>
      </c>
      <c r="AI56" s="1">
        <v>9987</v>
      </c>
      <c r="AJ56" s="1">
        <v>13663</v>
      </c>
      <c r="AK56" s="1">
        <v>86</v>
      </c>
      <c r="AL56" s="1">
        <v>457</v>
      </c>
      <c r="AM56" s="1">
        <v>4980</v>
      </c>
      <c r="AN56" s="1">
        <v>2843</v>
      </c>
      <c r="AO56" s="1">
        <v>21486</v>
      </c>
      <c r="AP56" s="1">
        <v>112105</v>
      </c>
      <c r="AQ56" s="38"/>
      <c r="AT56" s="37" t="s">
        <v>129</v>
      </c>
      <c r="AU56" s="1">
        <v>1388</v>
      </c>
      <c r="AV56" s="1">
        <v>209</v>
      </c>
      <c r="AW56" s="1">
        <v>1597</v>
      </c>
      <c r="AX56" s="1">
        <v>9203</v>
      </c>
      <c r="AY56" s="1">
        <v>10800</v>
      </c>
      <c r="AZ56" s="1">
        <v>11</v>
      </c>
      <c r="BA56" s="1">
        <v>366</v>
      </c>
      <c r="BB56" s="1">
        <v>3209</v>
      </c>
      <c r="BC56" s="1">
        <v>981</v>
      </c>
      <c r="BD56" s="1">
        <v>14990</v>
      </c>
      <c r="BE56" s="1">
        <v>224549</v>
      </c>
      <c r="BF56" s="38"/>
    </row>
    <row r="57" spans="1:58" x14ac:dyDescent="0.3">
      <c r="A57" s="37" t="s">
        <v>130</v>
      </c>
      <c r="B57" s="1">
        <v>3266</v>
      </c>
      <c r="C57" s="1">
        <v>333</v>
      </c>
      <c r="D57" s="1">
        <v>3599</v>
      </c>
      <c r="E57" s="1">
        <v>10399</v>
      </c>
      <c r="F57" s="1">
        <v>13998</v>
      </c>
      <c r="G57" s="1">
        <v>215</v>
      </c>
      <c r="H57" s="1">
        <v>695</v>
      </c>
      <c r="I57" s="1">
        <v>3634</v>
      </c>
      <c r="J57" s="1">
        <v>2171</v>
      </c>
      <c r="K57" s="1">
        <v>19803</v>
      </c>
      <c r="L57" s="1">
        <v>86714</v>
      </c>
      <c r="M57" s="38"/>
      <c r="P57" s="37" t="s">
        <v>130</v>
      </c>
      <c r="Q57" s="1">
        <v>10627</v>
      </c>
      <c r="R57" s="1">
        <v>971</v>
      </c>
      <c r="S57" s="1">
        <v>11598</v>
      </c>
      <c r="T57" s="1">
        <v>21836</v>
      </c>
      <c r="U57" s="1">
        <v>33434</v>
      </c>
      <c r="V57" s="1">
        <v>344</v>
      </c>
      <c r="W57" s="1">
        <v>1041</v>
      </c>
      <c r="X57" s="1">
        <v>18850</v>
      </c>
      <c r="Y57" s="1">
        <v>11851</v>
      </c>
      <c r="Z57" s="1">
        <v>64135</v>
      </c>
      <c r="AA57" s="1">
        <v>243513</v>
      </c>
      <c r="AB57" s="38"/>
      <c r="AE57" s="37" t="s">
        <v>130</v>
      </c>
      <c r="AF57" s="1">
        <v>3330</v>
      </c>
      <c r="AG57" s="1">
        <v>309</v>
      </c>
      <c r="AH57" s="1">
        <v>3639</v>
      </c>
      <c r="AI57" s="1">
        <v>9946</v>
      </c>
      <c r="AJ57" s="1">
        <v>13585</v>
      </c>
      <c r="AK57" s="1">
        <v>-78</v>
      </c>
      <c r="AL57" s="1">
        <v>348</v>
      </c>
      <c r="AM57" s="1">
        <v>5346</v>
      </c>
      <c r="AN57" s="1">
        <v>2903</v>
      </c>
      <c r="AO57" s="1">
        <v>21834</v>
      </c>
      <c r="AP57" s="1">
        <v>116826</v>
      </c>
      <c r="AQ57" s="38"/>
      <c r="AT57" s="37" t="s">
        <v>130</v>
      </c>
      <c r="AU57" s="1">
        <v>1359</v>
      </c>
      <c r="AV57" s="1">
        <v>197</v>
      </c>
      <c r="AW57" s="1">
        <v>1556</v>
      </c>
      <c r="AX57" s="1">
        <v>9062</v>
      </c>
      <c r="AY57" s="1">
        <v>10618</v>
      </c>
      <c r="AZ57" s="1">
        <v>-182</v>
      </c>
      <c r="BA57" s="1">
        <v>384</v>
      </c>
      <c r="BB57" s="1">
        <v>3730</v>
      </c>
      <c r="BC57" s="1">
        <v>1026</v>
      </c>
      <c r="BD57" s="1">
        <v>15374</v>
      </c>
      <c r="BE57" s="1">
        <v>236722</v>
      </c>
      <c r="BF57" s="38"/>
    </row>
    <row r="58" spans="1:58" x14ac:dyDescent="0.3">
      <c r="A58" s="37" t="s">
        <v>131</v>
      </c>
      <c r="B58" s="1">
        <v>3271</v>
      </c>
      <c r="C58" s="1">
        <v>323</v>
      </c>
      <c r="D58" s="1">
        <v>3594</v>
      </c>
      <c r="E58" s="1">
        <v>10629</v>
      </c>
      <c r="F58" s="1">
        <v>14223</v>
      </c>
      <c r="G58" s="1">
        <v>225</v>
      </c>
      <c r="H58" s="1">
        <v>661</v>
      </c>
      <c r="I58" s="1">
        <v>3989</v>
      </c>
      <c r="J58" s="1">
        <v>2252</v>
      </c>
      <c r="K58" s="1">
        <v>20464</v>
      </c>
      <c r="L58" s="1">
        <v>91844</v>
      </c>
      <c r="M58" s="38"/>
      <c r="P58" s="37" t="s">
        <v>131</v>
      </c>
      <c r="Q58" s="1">
        <v>10042</v>
      </c>
      <c r="R58" s="1">
        <v>947</v>
      </c>
      <c r="S58" s="1">
        <v>10989</v>
      </c>
      <c r="T58" s="1">
        <v>23206</v>
      </c>
      <c r="U58" s="1">
        <v>34195</v>
      </c>
      <c r="V58" s="1">
        <v>761</v>
      </c>
      <c r="W58" s="1">
        <v>1246</v>
      </c>
      <c r="X58" s="1">
        <v>19136</v>
      </c>
      <c r="Y58" s="1">
        <v>12050</v>
      </c>
      <c r="Z58" s="1">
        <v>65381</v>
      </c>
      <c r="AA58" s="1">
        <v>255331</v>
      </c>
      <c r="AB58" s="38"/>
      <c r="AE58" s="37" t="s">
        <v>131</v>
      </c>
      <c r="AF58" s="1">
        <v>3234</v>
      </c>
      <c r="AG58" s="1">
        <v>296</v>
      </c>
      <c r="AH58" s="1">
        <v>3530</v>
      </c>
      <c r="AI58" s="1">
        <v>10054</v>
      </c>
      <c r="AJ58" s="1">
        <v>13584</v>
      </c>
      <c r="AK58" s="1">
        <v>-1</v>
      </c>
      <c r="AL58" s="1">
        <v>350</v>
      </c>
      <c r="AM58" s="1">
        <v>5635</v>
      </c>
      <c r="AN58" s="1">
        <v>2965</v>
      </c>
      <c r="AO58" s="1">
        <v>22184</v>
      </c>
      <c r="AP58" s="1">
        <v>121220</v>
      </c>
      <c r="AQ58" s="38"/>
      <c r="AT58" s="37" t="s">
        <v>131</v>
      </c>
      <c r="AU58" s="1">
        <v>1287</v>
      </c>
      <c r="AV58" s="1">
        <v>190</v>
      </c>
      <c r="AW58" s="1">
        <v>1477</v>
      </c>
      <c r="AX58" s="1">
        <v>8967</v>
      </c>
      <c r="AY58" s="1">
        <v>10444</v>
      </c>
      <c r="AZ58" s="1">
        <v>-174</v>
      </c>
      <c r="BA58" s="1">
        <v>318</v>
      </c>
      <c r="BB58" s="1">
        <v>4189</v>
      </c>
      <c r="BC58" s="1">
        <v>1059</v>
      </c>
      <c r="BD58" s="1">
        <v>15692</v>
      </c>
      <c r="BE58" s="1">
        <v>247329</v>
      </c>
      <c r="BF58" s="38"/>
    </row>
    <row r="59" spans="1:58" x14ac:dyDescent="0.3">
      <c r="A59" s="37" t="s">
        <v>132</v>
      </c>
      <c r="B59" s="1">
        <v>3201</v>
      </c>
      <c r="C59" s="1">
        <v>305</v>
      </c>
      <c r="D59" s="1">
        <v>3506</v>
      </c>
      <c r="E59" s="1">
        <v>10964</v>
      </c>
      <c r="F59" s="1">
        <v>14470</v>
      </c>
      <c r="G59" s="1">
        <v>247</v>
      </c>
      <c r="H59" s="1">
        <v>593</v>
      </c>
      <c r="I59" s="1">
        <v>4256</v>
      </c>
      <c r="J59" s="1">
        <v>2331</v>
      </c>
      <c r="K59" s="1">
        <v>21057</v>
      </c>
      <c r="L59" s="1">
        <v>96569</v>
      </c>
      <c r="M59" s="38">
        <v>71644</v>
      </c>
      <c r="P59" s="37" t="s">
        <v>132</v>
      </c>
      <c r="Q59" s="1">
        <v>10342</v>
      </c>
      <c r="R59" s="1">
        <v>922</v>
      </c>
      <c r="S59" s="1">
        <v>11264</v>
      </c>
      <c r="T59" s="1">
        <v>23233</v>
      </c>
      <c r="U59" s="1">
        <v>34497</v>
      </c>
      <c r="V59" s="1">
        <v>302</v>
      </c>
      <c r="W59" s="1">
        <v>855</v>
      </c>
      <c r="X59" s="1">
        <v>19526</v>
      </c>
      <c r="Y59" s="1">
        <v>12213</v>
      </c>
      <c r="Z59" s="1">
        <v>66236</v>
      </c>
      <c r="AA59" s="1">
        <v>264155</v>
      </c>
      <c r="AB59" s="38">
        <v>183757</v>
      </c>
      <c r="AE59" s="37" t="s">
        <v>132</v>
      </c>
      <c r="AF59" s="1">
        <v>3166</v>
      </c>
      <c r="AG59" s="1">
        <v>289</v>
      </c>
      <c r="AH59" s="1">
        <v>3455</v>
      </c>
      <c r="AI59" s="1">
        <v>10097</v>
      </c>
      <c r="AJ59" s="1">
        <v>13552</v>
      </c>
      <c r="AK59" s="1">
        <v>-32</v>
      </c>
      <c r="AL59" s="1">
        <v>376</v>
      </c>
      <c r="AM59" s="1">
        <v>5985</v>
      </c>
      <c r="AN59" s="1">
        <v>3023</v>
      </c>
      <c r="AO59" s="1">
        <v>22560</v>
      </c>
      <c r="AP59" s="1">
        <v>124916</v>
      </c>
      <c r="AQ59" s="38">
        <v>88776</v>
      </c>
      <c r="AT59" s="37" t="s">
        <v>132</v>
      </c>
      <c r="AU59" s="1">
        <v>1264</v>
      </c>
      <c r="AV59" s="1">
        <v>184</v>
      </c>
      <c r="AW59" s="1">
        <v>1448</v>
      </c>
      <c r="AX59" s="1">
        <v>8762</v>
      </c>
      <c r="AY59" s="1">
        <v>10210</v>
      </c>
      <c r="AZ59" s="1">
        <v>-234</v>
      </c>
      <c r="BA59" s="1">
        <v>243</v>
      </c>
      <c r="BB59" s="1">
        <v>4638</v>
      </c>
      <c r="BC59" s="1">
        <v>1087</v>
      </c>
      <c r="BD59" s="1">
        <v>15935</v>
      </c>
      <c r="BE59" s="1">
        <v>255797</v>
      </c>
      <c r="BF59" s="38">
        <v>161231</v>
      </c>
    </row>
    <row r="60" spans="1:58" x14ac:dyDescent="0.3">
      <c r="A60" s="37" t="s">
        <v>133</v>
      </c>
      <c r="B60" s="1">
        <v>3299</v>
      </c>
      <c r="C60" s="1">
        <v>301</v>
      </c>
      <c r="D60" s="1">
        <v>3600</v>
      </c>
      <c r="E60" s="1">
        <v>10957</v>
      </c>
      <c r="F60" s="1">
        <v>14557</v>
      </c>
      <c r="G60" s="1">
        <v>87</v>
      </c>
      <c r="H60" s="1">
        <v>292</v>
      </c>
      <c r="I60" s="1">
        <v>4383</v>
      </c>
      <c r="J60" s="1">
        <v>2409</v>
      </c>
      <c r="K60" s="1">
        <v>21349</v>
      </c>
      <c r="L60" s="1">
        <v>99669</v>
      </c>
      <c r="M60" s="38">
        <v>73192</v>
      </c>
      <c r="P60" s="37" t="s">
        <v>133</v>
      </c>
      <c r="Q60" s="1">
        <v>10138</v>
      </c>
      <c r="R60" s="1">
        <v>901</v>
      </c>
      <c r="S60" s="1">
        <v>11039</v>
      </c>
      <c r="T60" s="1">
        <v>23548</v>
      </c>
      <c r="U60" s="1">
        <v>34587</v>
      </c>
      <c r="V60" s="1">
        <v>90</v>
      </c>
      <c r="W60" s="1">
        <v>735</v>
      </c>
      <c r="X60" s="1">
        <v>20008</v>
      </c>
      <c r="Y60" s="1">
        <v>12376</v>
      </c>
      <c r="Z60" s="1">
        <v>66971</v>
      </c>
      <c r="AA60" s="1">
        <v>270486</v>
      </c>
      <c r="AB60" s="38">
        <v>173333</v>
      </c>
      <c r="AE60" s="37" t="s">
        <v>133</v>
      </c>
      <c r="AF60" s="1">
        <v>3144</v>
      </c>
      <c r="AG60" s="1">
        <v>283</v>
      </c>
      <c r="AH60" s="1">
        <v>3427</v>
      </c>
      <c r="AI60" s="1">
        <v>10095</v>
      </c>
      <c r="AJ60" s="1">
        <v>13522</v>
      </c>
      <c r="AK60" s="1">
        <v>-30</v>
      </c>
      <c r="AL60" s="1">
        <v>307</v>
      </c>
      <c r="AM60" s="1">
        <v>6266</v>
      </c>
      <c r="AN60" s="1">
        <v>3079</v>
      </c>
      <c r="AO60" s="1">
        <v>22867</v>
      </c>
      <c r="AP60" s="1">
        <v>129530</v>
      </c>
      <c r="AQ60" s="38">
        <v>90894</v>
      </c>
      <c r="AT60" s="37" t="s">
        <v>133</v>
      </c>
      <c r="AU60" s="1">
        <v>1273</v>
      </c>
      <c r="AV60" s="1">
        <v>180</v>
      </c>
      <c r="AW60" s="1">
        <v>1453</v>
      </c>
      <c r="AX60" s="1">
        <v>8608</v>
      </c>
      <c r="AY60" s="1">
        <v>10061</v>
      </c>
      <c r="AZ60" s="1">
        <v>-149</v>
      </c>
      <c r="BA60" s="1">
        <v>192</v>
      </c>
      <c r="BB60" s="1">
        <v>4954</v>
      </c>
      <c r="BC60" s="1">
        <v>1112</v>
      </c>
      <c r="BD60" s="1">
        <v>16127</v>
      </c>
      <c r="BE60" s="1">
        <v>260810</v>
      </c>
      <c r="BF60" s="38">
        <v>163757</v>
      </c>
    </row>
    <row r="61" spans="1:58" x14ac:dyDescent="0.3">
      <c r="A61" s="37" t="s">
        <v>134</v>
      </c>
      <c r="B61" s="1">
        <v>3116</v>
      </c>
      <c r="C61" s="1">
        <v>293</v>
      </c>
      <c r="D61" s="1">
        <v>3409</v>
      </c>
      <c r="E61" s="1">
        <v>11402</v>
      </c>
      <c r="F61" s="1">
        <v>14811</v>
      </c>
      <c r="G61" s="1">
        <v>254</v>
      </c>
      <c r="H61" s="1">
        <v>606</v>
      </c>
      <c r="I61" s="1">
        <v>4659</v>
      </c>
      <c r="J61" s="1">
        <v>2485</v>
      </c>
      <c r="K61" s="1">
        <v>21955</v>
      </c>
      <c r="L61" s="1">
        <v>105434</v>
      </c>
      <c r="M61" s="38">
        <v>76406</v>
      </c>
      <c r="P61" s="37" t="s">
        <v>134</v>
      </c>
      <c r="Q61" s="1">
        <v>9805</v>
      </c>
      <c r="R61" s="1">
        <v>851</v>
      </c>
      <c r="S61" s="1">
        <v>10656</v>
      </c>
      <c r="T61" s="1">
        <v>23322</v>
      </c>
      <c r="U61" s="1">
        <v>33978</v>
      </c>
      <c r="V61" s="1">
        <v>-609</v>
      </c>
      <c r="W61" s="1">
        <v>960</v>
      </c>
      <c r="X61" s="1">
        <v>21374</v>
      </c>
      <c r="Y61" s="1">
        <v>12579</v>
      </c>
      <c r="Z61" s="1">
        <v>67931</v>
      </c>
      <c r="AA61" s="1">
        <v>277197</v>
      </c>
      <c r="AB61" s="38">
        <v>173333</v>
      </c>
      <c r="AE61" s="37" t="s">
        <v>134</v>
      </c>
      <c r="AF61" s="1">
        <v>3045</v>
      </c>
      <c r="AG61" s="1">
        <v>282</v>
      </c>
      <c r="AH61" s="1">
        <v>3327</v>
      </c>
      <c r="AI61" s="1">
        <v>9917</v>
      </c>
      <c r="AJ61" s="1">
        <v>13244</v>
      </c>
      <c r="AK61" s="1">
        <v>-278</v>
      </c>
      <c r="AL61" s="1">
        <v>225</v>
      </c>
      <c r="AM61" s="1">
        <v>6701</v>
      </c>
      <c r="AN61" s="1">
        <v>3147</v>
      </c>
      <c r="AO61" s="1">
        <v>23092</v>
      </c>
      <c r="AP61" s="1">
        <v>134878</v>
      </c>
      <c r="AQ61" s="38">
        <v>93367</v>
      </c>
      <c r="AT61" s="37" t="s">
        <v>134</v>
      </c>
      <c r="AU61" s="1">
        <v>1230</v>
      </c>
      <c r="AV61" s="1">
        <v>177</v>
      </c>
      <c r="AW61" s="1">
        <v>1407</v>
      </c>
      <c r="AX61" s="1">
        <v>8670</v>
      </c>
      <c r="AY61" s="1">
        <v>10077</v>
      </c>
      <c r="AZ61" s="1">
        <v>16</v>
      </c>
      <c r="BA61" s="1">
        <v>277</v>
      </c>
      <c r="BB61" s="1">
        <v>5173</v>
      </c>
      <c r="BC61" s="1">
        <v>1154</v>
      </c>
      <c r="BD61" s="1">
        <v>16404</v>
      </c>
      <c r="BE61" s="1">
        <v>268069</v>
      </c>
      <c r="BF61" s="38">
        <v>167129</v>
      </c>
    </row>
    <row r="62" spans="1:58" x14ac:dyDescent="0.3">
      <c r="A62" s="37" t="s">
        <v>135</v>
      </c>
      <c r="B62" s="1">
        <v>3213</v>
      </c>
      <c r="C62" s="1">
        <v>273</v>
      </c>
      <c r="D62" s="1">
        <v>3486</v>
      </c>
      <c r="E62" s="1">
        <v>11636</v>
      </c>
      <c r="F62" s="1">
        <v>15122</v>
      </c>
      <c r="G62" s="1">
        <v>311</v>
      </c>
      <c r="H62" s="1">
        <v>784</v>
      </c>
      <c r="I62" s="1">
        <v>5058</v>
      </c>
      <c r="J62" s="1">
        <v>2559</v>
      </c>
      <c r="K62" s="1">
        <v>22739</v>
      </c>
      <c r="L62" s="1">
        <v>111513</v>
      </c>
      <c r="M62" s="38">
        <v>81176</v>
      </c>
      <c r="P62" s="37" t="s">
        <v>135</v>
      </c>
      <c r="Q62" s="1">
        <v>9692</v>
      </c>
      <c r="R62" s="1">
        <v>817</v>
      </c>
      <c r="S62" s="1">
        <v>10509</v>
      </c>
      <c r="T62" s="1">
        <v>23733</v>
      </c>
      <c r="U62" s="1">
        <v>34242</v>
      </c>
      <c r="V62" s="1">
        <v>264</v>
      </c>
      <c r="W62" s="1">
        <v>1161</v>
      </c>
      <c r="X62" s="1">
        <v>22110</v>
      </c>
      <c r="Y62" s="1">
        <v>12740</v>
      </c>
      <c r="Z62" s="1">
        <v>69092</v>
      </c>
      <c r="AA62" s="1">
        <v>290699</v>
      </c>
      <c r="AB62" s="38">
        <v>184323</v>
      </c>
      <c r="AE62" s="37" t="s">
        <v>135</v>
      </c>
      <c r="AF62" s="1">
        <v>2964</v>
      </c>
      <c r="AG62" s="1">
        <v>282</v>
      </c>
      <c r="AH62" s="1">
        <v>3246</v>
      </c>
      <c r="AI62" s="1">
        <v>9838</v>
      </c>
      <c r="AJ62" s="1">
        <v>13084</v>
      </c>
      <c r="AK62" s="1">
        <v>-160</v>
      </c>
      <c r="AL62" s="1">
        <v>342</v>
      </c>
      <c r="AM62" s="1">
        <v>7146</v>
      </c>
      <c r="AN62" s="1">
        <v>3204</v>
      </c>
      <c r="AO62" s="1">
        <v>23434</v>
      </c>
      <c r="AP62" s="1">
        <v>140874</v>
      </c>
      <c r="AQ62" s="38">
        <v>96824</v>
      </c>
      <c r="AT62" s="37" t="s">
        <v>135</v>
      </c>
      <c r="AU62" s="1">
        <v>1205</v>
      </c>
      <c r="AV62" s="1">
        <v>163</v>
      </c>
      <c r="AW62" s="1">
        <v>1368</v>
      </c>
      <c r="AX62" s="1">
        <v>8623</v>
      </c>
      <c r="AY62" s="1">
        <v>9991</v>
      </c>
      <c r="AZ62" s="1">
        <v>-86</v>
      </c>
      <c r="BA62" s="1">
        <v>334</v>
      </c>
      <c r="BB62" s="1">
        <v>5566</v>
      </c>
      <c r="BC62" s="1">
        <v>1181</v>
      </c>
      <c r="BD62" s="1">
        <v>16738</v>
      </c>
      <c r="BE62" s="1">
        <v>277543</v>
      </c>
      <c r="BF62" s="38">
        <v>171735</v>
      </c>
    </row>
    <row r="63" spans="1:58" x14ac:dyDescent="0.3">
      <c r="A63" s="37" t="s">
        <v>136</v>
      </c>
      <c r="B63" s="1">
        <v>3039</v>
      </c>
      <c r="C63" s="1">
        <v>261</v>
      </c>
      <c r="D63" s="1">
        <v>3300</v>
      </c>
      <c r="E63" s="1">
        <v>11852</v>
      </c>
      <c r="F63" s="1">
        <v>15152</v>
      </c>
      <c r="G63" s="1">
        <v>30</v>
      </c>
      <c r="H63" s="1">
        <v>401</v>
      </c>
      <c r="I63" s="1">
        <v>5358</v>
      </c>
      <c r="J63" s="1">
        <v>2630</v>
      </c>
      <c r="K63" s="1">
        <v>23140</v>
      </c>
      <c r="L63" s="1">
        <v>117970</v>
      </c>
      <c r="M63" s="38">
        <v>84648</v>
      </c>
      <c r="P63" s="37" t="s">
        <v>136</v>
      </c>
      <c r="Q63" s="1">
        <v>9192</v>
      </c>
      <c r="R63" s="1">
        <v>790</v>
      </c>
      <c r="S63" s="1">
        <v>9982</v>
      </c>
      <c r="T63" s="1">
        <v>23891</v>
      </c>
      <c r="U63" s="1">
        <v>33873</v>
      </c>
      <c r="V63" s="1">
        <v>-369</v>
      </c>
      <c r="W63" s="1">
        <v>1073</v>
      </c>
      <c r="X63" s="1">
        <v>23352</v>
      </c>
      <c r="Y63" s="1">
        <v>12940</v>
      </c>
      <c r="Z63" s="1">
        <v>70165</v>
      </c>
      <c r="AA63" s="1">
        <v>302715</v>
      </c>
      <c r="AB63" s="38">
        <v>190451</v>
      </c>
      <c r="AE63" s="37" t="s">
        <v>136</v>
      </c>
      <c r="AF63" s="1">
        <v>2889</v>
      </c>
      <c r="AG63" s="1">
        <v>266</v>
      </c>
      <c r="AH63" s="1">
        <v>3155</v>
      </c>
      <c r="AI63" s="1">
        <v>9690</v>
      </c>
      <c r="AJ63" s="1">
        <v>12845</v>
      </c>
      <c r="AK63" s="1">
        <v>-239</v>
      </c>
      <c r="AL63" s="1">
        <v>289</v>
      </c>
      <c r="AM63" s="1">
        <v>7609</v>
      </c>
      <c r="AN63" s="1">
        <v>3269</v>
      </c>
      <c r="AO63" s="1">
        <v>23723</v>
      </c>
      <c r="AP63" s="1">
        <v>146146</v>
      </c>
      <c r="AQ63" s="38">
        <v>99714</v>
      </c>
      <c r="AT63" s="37" t="s">
        <v>136</v>
      </c>
      <c r="AU63" s="1">
        <v>1189</v>
      </c>
      <c r="AV63" s="1">
        <v>140</v>
      </c>
      <c r="AW63" s="1">
        <v>1329</v>
      </c>
      <c r="AX63" s="1">
        <v>8596</v>
      </c>
      <c r="AY63" s="1">
        <v>9925</v>
      </c>
      <c r="AZ63" s="1">
        <v>-66</v>
      </c>
      <c r="BA63" s="1">
        <v>143</v>
      </c>
      <c r="BB63" s="1">
        <v>5750</v>
      </c>
      <c r="BC63" s="1">
        <v>1206</v>
      </c>
      <c r="BD63" s="1">
        <v>16881</v>
      </c>
      <c r="BE63" s="1">
        <v>288075</v>
      </c>
      <c r="BF63" s="38">
        <v>177154</v>
      </c>
    </row>
    <row r="64" spans="1:58" x14ac:dyDescent="0.3">
      <c r="A64" s="37" t="s">
        <v>137</v>
      </c>
      <c r="B64" s="1">
        <v>2918</v>
      </c>
      <c r="C64" s="1">
        <v>257</v>
      </c>
      <c r="D64" s="1">
        <v>3175</v>
      </c>
      <c r="E64" s="1">
        <v>12216</v>
      </c>
      <c r="F64" s="1">
        <v>15391</v>
      </c>
      <c r="G64" s="1">
        <v>239</v>
      </c>
      <c r="H64" s="1">
        <v>682</v>
      </c>
      <c r="I64" s="1">
        <v>5732</v>
      </c>
      <c r="J64" s="1">
        <v>2699</v>
      </c>
      <c r="K64" s="1">
        <v>23822</v>
      </c>
      <c r="L64" s="1">
        <v>125300</v>
      </c>
      <c r="M64" s="38">
        <v>89392</v>
      </c>
      <c r="P64" s="37" t="s">
        <v>137</v>
      </c>
      <c r="Q64" s="1">
        <v>8791</v>
      </c>
      <c r="R64" s="1">
        <v>756</v>
      </c>
      <c r="S64" s="1">
        <v>9547</v>
      </c>
      <c r="T64" s="1">
        <v>24821</v>
      </c>
      <c r="U64" s="1">
        <v>34368</v>
      </c>
      <c r="V64" s="1">
        <v>495</v>
      </c>
      <c r="W64" s="1">
        <v>1091</v>
      </c>
      <c r="X64" s="1">
        <v>23782</v>
      </c>
      <c r="Y64" s="1">
        <v>13106</v>
      </c>
      <c r="Z64" s="1">
        <v>71256</v>
      </c>
      <c r="AA64" s="1">
        <v>314298</v>
      </c>
      <c r="AB64" s="38">
        <v>196406</v>
      </c>
      <c r="AE64" s="37" t="s">
        <v>137</v>
      </c>
      <c r="AF64" s="1">
        <v>2807</v>
      </c>
      <c r="AG64" s="1">
        <v>264</v>
      </c>
      <c r="AH64" s="1">
        <v>3071</v>
      </c>
      <c r="AI64" s="1">
        <v>9438</v>
      </c>
      <c r="AJ64" s="1">
        <v>12509</v>
      </c>
      <c r="AK64" s="1">
        <v>-336</v>
      </c>
      <c r="AL64" s="1">
        <v>247</v>
      </c>
      <c r="AM64" s="1">
        <v>8158</v>
      </c>
      <c r="AN64" s="1">
        <v>3303</v>
      </c>
      <c r="AO64" s="1">
        <v>23970</v>
      </c>
      <c r="AP64" s="1">
        <v>151505</v>
      </c>
      <c r="AQ64" s="38">
        <v>102495</v>
      </c>
      <c r="AT64" s="37" t="s">
        <v>137</v>
      </c>
      <c r="AU64" s="1">
        <v>1159</v>
      </c>
      <c r="AV64" s="1">
        <v>130</v>
      </c>
      <c r="AW64" s="1">
        <v>1289</v>
      </c>
      <c r="AX64" s="1">
        <v>8390</v>
      </c>
      <c r="AY64" s="1">
        <v>9679</v>
      </c>
      <c r="AZ64" s="1">
        <v>-246</v>
      </c>
      <c r="BA64" s="1">
        <v>348</v>
      </c>
      <c r="BB64" s="1">
        <v>6306</v>
      </c>
      <c r="BC64" s="1">
        <v>1244</v>
      </c>
      <c r="BD64" s="1">
        <v>17229</v>
      </c>
      <c r="BE64" s="1">
        <v>296896</v>
      </c>
      <c r="BF64" s="38">
        <v>181473</v>
      </c>
    </row>
    <row r="65" spans="1:58" x14ac:dyDescent="0.3">
      <c r="A65" s="37" t="s">
        <v>138</v>
      </c>
      <c r="B65" s="1">
        <v>2937</v>
      </c>
      <c r="C65" s="1">
        <v>238</v>
      </c>
      <c r="D65" s="1">
        <v>3175</v>
      </c>
      <c r="E65" s="1">
        <v>12327</v>
      </c>
      <c r="F65" s="1">
        <v>15502</v>
      </c>
      <c r="G65" s="1">
        <v>111</v>
      </c>
      <c r="H65" s="1">
        <v>604</v>
      </c>
      <c r="I65" s="1">
        <v>6157</v>
      </c>
      <c r="J65" s="1">
        <v>2767</v>
      </c>
      <c r="K65" s="1">
        <v>24426</v>
      </c>
      <c r="L65" s="1">
        <v>131107</v>
      </c>
      <c r="M65" s="38">
        <v>93325</v>
      </c>
      <c r="P65" s="37" t="s">
        <v>138</v>
      </c>
      <c r="Q65" s="1">
        <v>8489</v>
      </c>
      <c r="R65" s="1">
        <v>724</v>
      </c>
      <c r="S65" s="1">
        <v>9213</v>
      </c>
      <c r="T65" s="1">
        <v>25260</v>
      </c>
      <c r="U65" s="1">
        <v>34473</v>
      </c>
      <c r="V65" s="1">
        <v>105</v>
      </c>
      <c r="W65" s="1">
        <v>713</v>
      </c>
      <c r="X65" s="1">
        <v>24227</v>
      </c>
      <c r="Y65" s="1">
        <v>13269</v>
      </c>
      <c r="Z65" s="1">
        <v>71969</v>
      </c>
      <c r="AA65" s="1">
        <v>326940</v>
      </c>
      <c r="AB65" s="38">
        <v>202827</v>
      </c>
      <c r="AE65" s="37" t="s">
        <v>138</v>
      </c>
      <c r="AF65" s="1">
        <v>2718</v>
      </c>
      <c r="AG65" s="1">
        <v>246</v>
      </c>
      <c r="AH65" s="1">
        <v>2964</v>
      </c>
      <c r="AI65" s="1">
        <v>9383</v>
      </c>
      <c r="AJ65" s="1">
        <v>12347</v>
      </c>
      <c r="AK65" s="1">
        <v>-162</v>
      </c>
      <c r="AL65" s="1">
        <v>239</v>
      </c>
      <c r="AM65" s="1">
        <v>8515</v>
      </c>
      <c r="AN65" s="1">
        <v>3347</v>
      </c>
      <c r="AO65" s="1">
        <v>24209</v>
      </c>
      <c r="AP65" s="1">
        <v>156883</v>
      </c>
      <c r="AQ65" s="38">
        <v>105628</v>
      </c>
      <c r="AT65" s="37" t="s">
        <v>138</v>
      </c>
      <c r="AU65" s="1">
        <v>1105</v>
      </c>
      <c r="AV65" s="1">
        <v>129</v>
      </c>
      <c r="AW65" s="1">
        <v>1234</v>
      </c>
      <c r="AX65" s="1">
        <v>8198</v>
      </c>
      <c r="AY65" s="1">
        <v>9432</v>
      </c>
      <c r="AZ65" s="1">
        <v>-247</v>
      </c>
      <c r="BA65" s="1">
        <v>162</v>
      </c>
      <c r="BB65" s="1">
        <v>6671</v>
      </c>
      <c r="BC65" s="1">
        <v>1288</v>
      </c>
      <c r="BD65" s="1">
        <v>17391</v>
      </c>
      <c r="BE65" s="1">
        <v>306977</v>
      </c>
      <c r="BF65" s="38">
        <v>186426</v>
      </c>
    </row>
    <row r="66" spans="1:58" x14ac:dyDescent="0.3">
      <c r="A66" s="37" t="s">
        <v>139</v>
      </c>
      <c r="B66" s="1">
        <v>2866</v>
      </c>
      <c r="C66" s="1">
        <v>214</v>
      </c>
      <c r="D66" s="1">
        <v>3080</v>
      </c>
      <c r="E66" s="1">
        <v>12439</v>
      </c>
      <c r="F66" s="1">
        <v>15519</v>
      </c>
      <c r="G66" s="1">
        <v>17</v>
      </c>
      <c r="H66" s="1">
        <v>394</v>
      </c>
      <c r="I66" s="1">
        <v>6478</v>
      </c>
      <c r="J66" s="1">
        <v>2823</v>
      </c>
      <c r="K66" s="1">
        <v>24820</v>
      </c>
      <c r="L66" s="1">
        <v>135142</v>
      </c>
      <c r="M66" s="38">
        <v>96977</v>
      </c>
      <c r="P66" s="37" t="s">
        <v>139</v>
      </c>
      <c r="Q66" s="1">
        <v>8481</v>
      </c>
      <c r="R66" s="1">
        <v>706</v>
      </c>
      <c r="S66" s="1">
        <v>9187</v>
      </c>
      <c r="T66" s="1">
        <v>25979</v>
      </c>
      <c r="U66" s="1">
        <v>35166</v>
      </c>
      <c r="V66" s="1">
        <v>693</v>
      </c>
      <c r="W66" s="1">
        <v>920</v>
      </c>
      <c r="X66" s="1">
        <v>24398</v>
      </c>
      <c r="Y66" s="1">
        <v>13325</v>
      </c>
      <c r="Z66" s="1">
        <v>72889</v>
      </c>
      <c r="AA66" s="1">
        <v>337797</v>
      </c>
      <c r="AB66" s="38">
        <v>208471</v>
      </c>
      <c r="AE66" s="37" t="s">
        <v>139</v>
      </c>
      <c r="AF66" s="1">
        <v>2695</v>
      </c>
      <c r="AG66" s="1">
        <v>245</v>
      </c>
      <c r="AH66" s="1">
        <v>2940</v>
      </c>
      <c r="AI66" s="1">
        <v>9401</v>
      </c>
      <c r="AJ66" s="1">
        <v>12341</v>
      </c>
      <c r="AK66" s="1">
        <v>-6</v>
      </c>
      <c r="AL66" s="1">
        <v>241</v>
      </c>
      <c r="AM66" s="1">
        <v>8723</v>
      </c>
      <c r="AN66" s="1">
        <v>3386</v>
      </c>
      <c r="AO66" s="1">
        <v>24450</v>
      </c>
      <c r="AP66" s="1">
        <v>161928</v>
      </c>
      <c r="AQ66" s="38">
        <v>109192</v>
      </c>
      <c r="AT66" s="37" t="s">
        <v>139</v>
      </c>
      <c r="AU66" s="1">
        <v>1097</v>
      </c>
      <c r="AV66" s="1">
        <v>124</v>
      </c>
      <c r="AW66" s="1">
        <v>1221</v>
      </c>
      <c r="AX66" s="1">
        <v>7917</v>
      </c>
      <c r="AY66" s="1">
        <v>9138</v>
      </c>
      <c r="AZ66" s="1">
        <v>-294</v>
      </c>
      <c r="BA66" s="1">
        <v>80</v>
      </c>
      <c r="BB66" s="1">
        <v>7018</v>
      </c>
      <c r="BC66" s="1">
        <v>1315</v>
      </c>
      <c r="BD66" s="1">
        <v>17471</v>
      </c>
      <c r="BE66" s="1">
        <v>316361</v>
      </c>
      <c r="BF66" s="38">
        <v>183513</v>
      </c>
    </row>
    <row r="67" spans="1:58" x14ac:dyDescent="0.3">
      <c r="A67" s="37" t="s">
        <v>140</v>
      </c>
      <c r="B67" s="1">
        <v>2830</v>
      </c>
      <c r="C67" s="1">
        <v>214</v>
      </c>
      <c r="D67" s="1">
        <v>3044</v>
      </c>
      <c r="E67" s="1">
        <v>12464</v>
      </c>
      <c r="F67" s="1">
        <v>15508</v>
      </c>
      <c r="G67" s="1">
        <v>-11</v>
      </c>
      <c r="H67" s="1">
        <v>278</v>
      </c>
      <c r="I67" s="1">
        <v>6712</v>
      </c>
      <c r="J67" s="1">
        <v>2878</v>
      </c>
      <c r="K67" s="1">
        <v>25098</v>
      </c>
      <c r="L67" s="1">
        <v>139348</v>
      </c>
      <c r="M67" s="38">
        <v>99144</v>
      </c>
      <c r="P67" s="37" t="s">
        <v>140</v>
      </c>
      <c r="Q67" s="1">
        <v>7525</v>
      </c>
      <c r="R67" s="1">
        <v>680</v>
      </c>
      <c r="S67" s="1">
        <v>8205</v>
      </c>
      <c r="T67" s="1">
        <v>27236</v>
      </c>
      <c r="U67" s="1">
        <v>35441</v>
      </c>
      <c r="V67" s="1">
        <v>275</v>
      </c>
      <c r="W67" s="1">
        <v>590</v>
      </c>
      <c r="X67" s="1">
        <v>24589</v>
      </c>
      <c r="Y67" s="1">
        <v>13449</v>
      </c>
      <c r="Z67" s="1">
        <v>73479</v>
      </c>
      <c r="AA67" s="1">
        <v>342850</v>
      </c>
      <c r="AB67" s="38">
        <v>211523</v>
      </c>
      <c r="AE67" s="37" t="s">
        <v>140</v>
      </c>
      <c r="AF67" s="1">
        <v>2640</v>
      </c>
      <c r="AG67" s="1">
        <v>247</v>
      </c>
      <c r="AH67" s="1">
        <v>2887</v>
      </c>
      <c r="AI67" s="1">
        <v>9338</v>
      </c>
      <c r="AJ67" s="1">
        <v>12225</v>
      </c>
      <c r="AK67" s="1">
        <v>-116</v>
      </c>
      <c r="AL67" s="1">
        <v>212</v>
      </c>
      <c r="AM67" s="1">
        <v>9006</v>
      </c>
      <c r="AN67" s="1">
        <v>3431</v>
      </c>
      <c r="AO67" s="1">
        <v>24662</v>
      </c>
      <c r="AP67" s="1">
        <v>164979</v>
      </c>
      <c r="AQ67" s="38">
        <v>111041</v>
      </c>
      <c r="AT67" s="37" t="s">
        <v>140</v>
      </c>
      <c r="AU67" s="1">
        <v>1099</v>
      </c>
      <c r="AV67" s="1">
        <v>123</v>
      </c>
      <c r="AW67" s="1">
        <v>1222</v>
      </c>
      <c r="AX67" s="1">
        <v>7638</v>
      </c>
      <c r="AY67" s="1">
        <v>8860</v>
      </c>
      <c r="AZ67" s="1">
        <v>-278</v>
      </c>
      <c r="BA67" s="1">
        <v>108</v>
      </c>
      <c r="BB67" s="1">
        <v>7375</v>
      </c>
      <c r="BC67" s="1">
        <v>1344</v>
      </c>
      <c r="BD67" s="1">
        <v>17579</v>
      </c>
      <c r="BE67" s="1">
        <v>320027</v>
      </c>
      <c r="BF67" s="38">
        <v>192751</v>
      </c>
    </row>
    <row r="68" spans="1:58" x14ac:dyDescent="0.3">
      <c r="A68" s="37" t="s">
        <v>141</v>
      </c>
      <c r="B68" s="1">
        <v>2701</v>
      </c>
      <c r="C68" s="1">
        <v>202</v>
      </c>
      <c r="D68" s="1">
        <v>2903</v>
      </c>
      <c r="E68" s="1">
        <v>12603</v>
      </c>
      <c r="F68" s="1">
        <v>15506</v>
      </c>
      <c r="G68" s="1">
        <v>-2</v>
      </c>
      <c r="H68" s="1">
        <v>352</v>
      </c>
      <c r="I68" s="1">
        <v>7008</v>
      </c>
      <c r="J68" s="1">
        <v>2936</v>
      </c>
      <c r="K68" s="1">
        <v>25450</v>
      </c>
      <c r="L68" s="1">
        <v>144531</v>
      </c>
      <c r="M68" s="38">
        <v>102514</v>
      </c>
      <c r="P68" s="37" t="s">
        <v>141</v>
      </c>
      <c r="Q68" s="1">
        <v>7280</v>
      </c>
      <c r="R68" s="1">
        <v>655</v>
      </c>
      <c r="S68" s="1">
        <v>7935</v>
      </c>
      <c r="T68" s="1">
        <v>27809</v>
      </c>
      <c r="U68" s="1">
        <v>35744</v>
      </c>
      <c r="V68" s="1">
        <v>303</v>
      </c>
      <c r="W68" s="1">
        <v>869</v>
      </c>
      <c r="X68" s="1">
        <v>25029</v>
      </c>
      <c r="Y68" s="1">
        <v>13575</v>
      </c>
      <c r="Z68" s="1">
        <v>74348</v>
      </c>
      <c r="AA68" s="1">
        <v>351423</v>
      </c>
      <c r="AB68" s="38">
        <v>216526</v>
      </c>
      <c r="AE68" s="37" t="s">
        <v>141</v>
      </c>
      <c r="AF68" s="1">
        <v>2574</v>
      </c>
      <c r="AG68" s="1">
        <v>228</v>
      </c>
      <c r="AH68" s="1">
        <v>2802</v>
      </c>
      <c r="AI68" s="1">
        <v>9201</v>
      </c>
      <c r="AJ68" s="1">
        <v>12003</v>
      </c>
      <c r="AK68" s="1">
        <v>-222</v>
      </c>
      <c r="AL68" s="1">
        <v>252</v>
      </c>
      <c r="AM68" s="1">
        <v>9439</v>
      </c>
      <c r="AN68" s="1">
        <v>3472</v>
      </c>
      <c r="AO68" s="1">
        <v>24914</v>
      </c>
      <c r="AP68" s="1">
        <v>172589</v>
      </c>
      <c r="AQ68" s="38">
        <v>116624</v>
      </c>
      <c r="AT68" s="37" t="s">
        <v>141</v>
      </c>
      <c r="AU68" s="1">
        <v>1067</v>
      </c>
      <c r="AV68" s="1">
        <v>120</v>
      </c>
      <c r="AW68" s="1">
        <v>1187</v>
      </c>
      <c r="AX68" s="1">
        <v>7414</v>
      </c>
      <c r="AY68" s="1">
        <v>8601</v>
      </c>
      <c r="AZ68" s="1">
        <v>-259</v>
      </c>
      <c r="BA68" s="1">
        <v>129</v>
      </c>
      <c r="BB68" s="1">
        <v>7699</v>
      </c>
      <c r="BC68" s="1">
        <v>1408</v>
      </c>
      <c r="BD68" s="1">
        <v>17708</v>
      </c>
      <c r="BE68" s="1">
        <v>328218</v>
      </c>
      <c r="BF68" s="38">
        <v>196864</v>
      </c>
    </row>
    <row r="69" spans="1:58" x14ac:dyDescent="0.3">
      <c r="A69" s="37" t="s">
        <v>142</v>
      </c>
      <c r="B69" s="1">
        <v>2637</v>
      </c>
      <c r="C69" s="1">
        <v>202</v>
      </c>
      <c r="D69" s="1">
        <v>2839</v>
      </c>
      <c r="E69" s="1">
        <v>12682</v>
      </c>
      <c r="F69" s="1">
        <v>15521</v>
      </c>
      <c r="G69" s="1">
        <v>15</v>
      </c>
      <c r="H69" s="1">
        <v>411</v>
      </c>
      <c r="I69" s="1">
        <v>7337</v>
      </c>
      <c r="J69" s="1">
        <v>3003</v>
      </c>
      <c r="K69" s="1">
        <v>25861</v>
      </c>
      <c r="L69" s="1">
        <v>151266</v>
      </c>
      <c r="M69" s="38">
        <v>106179</v>
      </c>
      <c r="P69" s="37" t="s">
        <v>142</v>
      </c>
      <c r="Q69" s="1">
        <v>7120</v>
      </c>
      <c r="R69" s="1">
        <v>634</v>
      </c>
      <c r="S69" s="1">
        <v>7754</v>
      </c>
      <c r="T69" s="1">
        <v>28368</v>
      </c>
      <c r="U69" s="1">
        <v>36122</v>
      </c>
      <c r="V69" s="1">
        <v>378</v>
      </c>
      <c r="W69" s="1">
        <v>786</v>
      </c>
      <c r="X69" s="1">
        <v>25333</v>
      </c>
      <c r="Y69" s="1">
        <v>13679</v>
      </c>
      <c r="Z69" s="1">
        <v>75134</v>
      </c>
      <c r="AA69" s="1">
        <v>365895</v>
      </c>
      <c r="AB69" s="38">
        <v>223952</v>
      </c>
      <c r="AE69" s="37" t="s">
        <v>142</v>
      </c>
      <c r="AF69" s="1">
        <v>2527</v>
      </c>
      <c r="AG69" s="1">
        <v>226</v>
      </c>
      <c r="AH69" s="1">
        <v>2753</v>
      </c>
      <c r="AI69" s="1">
        <v>9109</v>
      </c>
      <c r="AJ69" s="1">
        <v>11862</v>
      </c>
      <c r="AK69" s="1">
        <v>-141</v>
      </c>
      <c r="AL69" s="1">
        <v>263</v>
      </c>
      <c r="AM69" s="1">
        <v>9803</v>
      </c>
      <c r="AN69" s="1">
        <v>3512</v>
      </c>
      <c r="AO69" s="1">
        <v>25177</v>
      </c>
      <c r="AP69" s="1">
        <v>176865</v>
      </c>
      <c r="AQ69" s="38">
        <v>118881</v>
      </c>
      <c r="AT69" s="37" t="s">
        <v>142</v>
      </c>
      <c r="AU69" s="1">
        <v>1042</v>
      </c>
      <c r="AV69" s="1">
        <v>114</v>
      </c>
      <c r="AW69" s="1">
        <v>1156</v>
      </c>
      <c r="AX69" s="1">
        <v>7213</v>
      </c>
      <c r="AY69" s="1">
        <v>8369</v>
      </c>
      <c r="AZ69" s="1">
        <v>-232</v>
      </c>
      <c r="BA69" s="1">
        <v>117</v>
      </c>
      <c r="BB69" s="1">
        <v>8019</v>
      </c>
      <c r="BC69" s="1">
        <v>1437</v>
      </c>
      <c r="BD69" s="1">
        <v>17825</v>
      </c>
      <c r="BE69" s="1">
        <v>337656</v>
      </c>
      <c r="BF69" s="38">
        <v>200737</v>
      </c>
    </row>
    <row r="70" spans="1:58" x14ac:dyDescent="0.3">
      <c r="A70" s="37" t="s">
        <v>143</v>
      </c>
      <c r="B70" s="1">
        <v>2621</v>
      </c>
      <c r="C70" s="1">
        <v>199</v>
      </c>
      <c r="D70" s="1">
        <v>2820</v>
      </c>
      <c r="E70" s="1">
        <v>12673</v>
      </c>
      <c r="F70" s="1">
        <v>15493</v>
      </c>
      <c r="G70" s="1">
        <v>-28</v>
      </c>
      <c r="H70" s="1">
        <v>428</v>
      </c>
      <c r="I70" s="1">
        <v>7730</v>
      </c>
      <c r="J70" s="1">
        <v>3066</v>
      </c>
      <c r="K70" s="1">
        <v>26289</v>
      </c>
      <c r="L70" s="1">
        <v>156534</v>
      </c>
      <c r="M70" s="38">
        <v>110157</v>
      </c>
      <c r="P70" s="37" t="s">
        <v>143</v>
      </c>
      <c r="Q70" s="1">
        <v>6834</v>
      </c>
      <c r="R70" s="1">
        <v>605</v>
      </c>
      <c r="S70" s="1">
        <v>7439</v>
      </c>
      <c r="T70" s="1">
        <v>28772</v>
      </c>
      <c r="U70" s="1">
        <v>36211</v>
      </c>
      <c r="V70" s="1">
        <v>89</v>
      </c>
      <c r="W70" s="1">
        <v>598</v>
      </c>
      <c r="X70" s="1">
        <v>25749</v>
      </c>
      <c r="Y70" s="1">
        <v>13772</v>
      </c>
      <c r="Z70" s="1">
        <v>75732</v>
      </c>
      <c r="AA70" s="1">
        <v>376943</v>
      </c>
      <c r="AB70" s="38">
        <v>229880</v>
      </c>
      <c r="AE70" s="37" t="s">
        <v>143</v>
      </c>
      <c r="AF70" s="1">
        <v>2146</v>
      </c>
      <c r="AG70" s="1">
        <v>206</v>
      </c>
      <c r="AH70" s="1">
        <v>2352</v>
      </c>
      <c r="AI70" s="1">
        <v>7211</v>
      </c>
      <c r="AJ70" s="1">
        <v>9563</v>
      </c>
      <c r="AK70" s="1">
        <v>-2299</v>
      </c>
      <c r="AL70" s="1">
        <v>259</v>
      </c>
      <c r="AM70" s="1">
        <v>12322</v>
      </c>
      <c r="AN70" s="1">
        <v>3551</v>
      </c>
      <c r="AO70" s="1">
        <v>25436</v>
      </c>
      <c r="AP70" s="1">
        <v>182857</v>
      </c>
      <c r="AQ70" s="38">
        <v>122430</v>
      </c>
      <c r="AT70" s="37" t="s">
        <v>143</v>
      </c>
      <c r="AU70" s="1">
        <v>1012</v>
      </c>
      <c r="AV70" s="1">
        <v>114</v>
      </c>
      <c r="AW70" s="1">
        <v>1126</v>
      </c>
      <c r="AX70" s="1">
        <v>7021</v>
      </c>
      <c r="AY70" s="1">
        <v>8147</v>
      </c>
      <c r="AZ70" s="1">
        <v>-222</v>
      </c>
      <c r="BA70" s="1">
        <v>135</v>
      </c>
      <c r="BB70" s="1">
        <v>8354</v>
      </c>
      <c r="BC70" s="1">
        <v>1459</v>
      </c>
      <c r="BD70" s="1">
        <v>17960</v>
      </c>
      <c r="BE70" s="1">
        <v>349227</v>
      </c>
      <c r="BF70" s="38">
        <v>206347</v>
      </c>
    </row>
    <row r="71" spans="1:58" x14ac:dyDescent="0.3">
      <c r="A71" s="37" t="s">
        <v>144</v>
      </c>
      <c r="B71" s="1">
        <v>2503</v>
      </c>
      <c r="C71" s="1">
        <v>181</v>
      </c>
      <c r="D71" s="1">
        <v>2684</v>
      </c>
      <c r="E71" s="1">
        <v>12878</v>
      </c>
      <c r="F71" s="1">
        <v>15562</v>
      </c>
      <c r="G71" s="1">
        <v>69</v>
      </c>
      <c r="H71" s="1">
        <v>395</v>
      </c>
      <c r="I71" s="1">
        <v>8025</v>
      </c>
      <c r="J71" s="1">
        <v>3097</v>
      </c>
      <c r="K71" s="1">
        <v>26684</v>
      </c>
      <c r="L71" s="1">
        <v>162568</v>
      </c>
      <c r="M71" s="38">
        <v>114786</v>
      </c>
      <c r="P71" s="37" t="s">
        <v>144</v>
      </c>
      <c r="Q71" s="1">
        <v>6628</v>
      </c>
      <c r="R71" s="1">
        <v>563</v>
      </c>
      <c r="S71" s="1">
        <v>7191</v>
      </c>
      <c r="T71" s="1">
        <v>29282</v>
      </c>
      <c r="U71" s="1">
        <v>36473</v>
      </c>
      <c r="V71" s="1">
        <v>262</v>
      </c>
      <c r="W71" s="1">
        <v>737</v>
      </c>
      <c r="X71" s="1">
        <v>26136</v>
      </c>
      <c r="Y71" s="1">
        <v>13860</v>
      </c>
      <c r="Z71" s="1">
        <v>76469</v>
      </c>
      <c r="AA71" s="1">
        <v>390644</v>
      </c>
      <c r="AB71" s="38">
        <v>236822</v>
      </c>
      <c r="AE71" s="37" t="s">
        <v>144</v>
      </c>
      <c r="AF71" s="1">
        <v>2112</v>
      </c>
      <c r="AG71" s="1">
        <v>197</v>
      </c>
      <c r="AH71" s="1">
        <v>2309</v>
      </c>
      <c r="AI71" s="1">
        <v>7175</v>
      </c>
      <c r="AJ71" s="1">
        <v>9484</v>
      </c>
      <c r="AK71" s="1">
        <v>-79</v>
      </c>
      <c r="AL71" s="1">
        <v>208</v>
      </c>
      <c r="AM71" s="1">
        <v>12581</v>
      </c>
      <c r="AN71" s="1">
        <v>3579</v>
      </c>
      <c r="AO71" s="1">
        <v>25644</v>
      </c>
      <c r="AP71" s="1">
        <v>188264</v>
      </c>
      <c r="AQ71" s="38">
        <v>125636</v>
      </c>
      <c r="AT71" s="37" t="s">
        <v>144</v>
      </c>
      <c r="AU71" s="1">
        <v>977</v>
      </c>
      <c r="AV71" s="1">
        <v>110</v>
      </c>
      <c r="AW71" s="1">
        <v>1087</v>
      </c>
      <c r="AX71" s="1">
        <v>6692</v>
      </c>
      <c r="AY71" s="1">
        <v>7779</v>
      </c>
      <c r="AZ71" s="1">
        <v>-368</v>
      </c>
      <c r="BA71" s="1">
        <v>138</v>
      </c>
      <c r="BB71" s="1">
        <v>8840</v>
      </c>
      <c r="BC71" s="1">
        <v>1479</v>
      </c>
      <c r="BD71" s="1">
        <v>18098</v>
      </c>
      <c r="BE71" s="1">
        <v>362459</v>
      </c>
      <c r="BF71" s="38">
        <v>212706</v>
      </c>
    </row>
    <row r="72" spans="1:58" x14ac:dyDescent="0.3">
      <c r="A72" s="37" t="s">
        <v>145</v>
      </c>
      <c r="B72" s="1">
        <v>2550</v>
      </c>
      <c r="C72" s="1">
        <v>178</v>
      </c>
      <c r="D72" s="1">
        <v>2728</v>
      </c>
      <c r="E72" s="1">
        <v>12991</v>
      </c>
      <c r="F72" s="1">
        <v>15719</v>
      </c>
      <c r="G72" s="1">
        <v>157</v>
      </c>
      <c r="H72" s="1">
        <v>495</v>
      </c>
      <c r="I72" s="1">
        <v>8334</v>
      </c>
      <c r="J72" s="1">
        <v>3126</v>
      </c>
      <c r="K72" s="1">
        <v>27179</v>
      </c>
      <c r="L72" s="1">
        <v>168479</v>
      </c>
      <c r="M72" s="38">
        <v>118814</v>
      </c>
      <c r="P72" s="37" t="s">
        <v>145</v>
      </c>
      <c r="Q72" s="1">
        <v>6529</v>
      </c>
      <c r="R72" s="1">
        <v>545</v>
      </c>
      <c r="S72" s="1">
        <v>7074</v>
      </c>
      <c r="T72" s="1">
        <v>29593</v>
      </c>
      <c r="U72" s="1">
        <v>36667</v>
      </c>
      <c r="V72" s="1">
        <v>194</v>
      </c>
      <c r="W72" s="1">
        <v>533</v>
      </c>
      <c r="X72" s="1">
        <v>26146</v>
      </c>
      <c r="Y72" s="1">
        <v>14189</v>
      </c>
      <c r="Z72" s="1">
        <v>77002</v>
      </c>
      <c r="AA72" s="1">
        <v>403702</v>
      </c>
      <c r="AB72" s="38">
        <v>243383</v>
      </c>
      <c r="AE72" s="37" t="s">
        <v>145</v>
      </c>
      <c r="AF72" s="1">
        <v>2033</v>
      </c>
      <c r="AG72" s="1">
        <v>196</v>
      </c>
      <c r="AH72" s="1">
        <v>2229</v>
      </c>
      <c r="AI72" s="1">
        <v>7094</v>
      </c>
      <c r="AJ72" s="1">
        <v>9323</v>
      </c>
      <c r="AK72" s="1">
        <v>-161</v>
      </c>
      <c r="AL72" s="1">
        <v>206</v>
      </c>
      <c r="AM72" s="1">
        <v>12913</v>
      </c>
      <c r="AN72" s="1">
        <v>3614</v>
      </c>
      <c r="AO72" s="1">
        <v>25850</v>
      </c>
      <c r="AP72" s="1">
        <v>192135</v>
      </c>
      <c r="AQ72" s="38">
        <v>128005</v>
      </c>
      <c r="AT72" s="37" t="s">
        <v>145</v>
      </c>
      <c r="AU72" s="1">
        <v>970</v>
      </c>
      <c r="AV72" s="1">
        <v>108</v>
      </c>
      <c r="AW72" s="1">
        <v>1078</v>
      </c>
      <c r="AX72" s="1">
        <v>6353</v>
      </c>
      <c r="AY72" s="1">
        <v>7431</v>
      </c>
      <c r="AZ72" s="1">
        <v>-348</v>
      </c>
      <c r="BA72" s="1">
        <v>126</v>
      </c>
      <c r="BB72" s="1">
        <v>9291</v>
      </c>
      <c r="BC72" s="1">
        <v>1502</v>
      </c>
      <c r="BD72" s="1">
        <v>18224</v>
      </c>
      <c r="BE72" s="1">
        <v>370978</v>
      </c>
      <c r="BF72" s="38">
        <v>216997</v>
      </c>
    </row>
    <row r="73" spans="1:58" x14ac:dyDescent="0.3">
      <c r="A73" s="37" t="s">
        <v>146</v>
      </c>
      <c r="B73" s="1">
        <v>2496</v>
      </c>
      <c r="C73" s="1">
        <v>169</v>
      </c>
      <c r="D73" s="1">
        <v>2665</v>
      </c>
      <c r="E73" s="1">
        <v>12973</v>
      </c>
      <c r="F73" s="1">
        <v>15638</v>
      </c>
      <c r="G73" s="1">
        <v>-81</v>
      </c>
      <c r="H73" s="1">
        <v>251</v>
      </c>
      <c r="I73" s="1">
        <v>8640</v>
      </c>
      <c r="J73" s="1">
        <v>3152</v>
      </c>
      <c r="K73" s="1">
        <v>27430</v>
      </c>
      <c r="L73" s="1">
        <v>172208</v>
      </c>
      <c r="M73" s="38">
        <v>121176</v>
      </c>
      <c r="P73" s="37" t="s">
        <v>146</v>
      </c>
      <c r="Q73" s="1">
        <v>6609</v>
      </c>
      <c r="R73" s="1">
        <v>532</v>
      </c>
      <c r="S73" s="1">
        <v>7141</v>
      </c>
      <c r="T73" s="1">
        <v>29785</v>
      </c>
      <c r="U73" s="1">
        <v>36926</v>
      </c>
      <c r="V73" s="1">
        <v>259</v>
      </c>
      <c r="W73" s="1">
        <v>526</v>
      </c>
      <c r="X73" s="1">
        <v>26371</v>
      </c>
      <c r="Y73" s="1">
        <v>14231</v>
      </c>
      <c r="Z73" s="1">
        <v>77528</v>
      </c>
      <c r="AA73" s="1">
        <v>410857</v>
      </c>
      <c r="AB73" s="38">
        <v>247176</v>
      </c>
      <c r="AE73" s="37" t="s">
        <v>146</v>
      </c>
      <c r="AF73" s="1">
        <v>1997</v>
      </c>
      <c r="AG73" s="1">
        <v>197</v>
      </c>
      <c r="AH73" s="1">
        <v>2194</v>
      </c>
      <c r="AI73" s="1">
        <v>6851</v>
      </c>
      <c r="AJ73" s="1">
        <v>9045</v>
      </c>
      <c r="AK73" s="1">
        <v>-278</v>
      </c>
      <c r="AL73" s="1">
        <v>166</v>
      </c>
      <c r="AM73" s="1">
        <v>13329</v>
      </c>
      <c r="AN73" s="1">
        <v>3642</v>
      </c>
      <c r="AO73" s="1">
        <v>26016</v>
      </c>
      <c r="AP73" s="1">
        <v>197075</v>
      </c>
      <c r="AQ73" s="38">
        <v>131047</v>
      </c>
      <c r="AT73" s="37" t="s">
        <v>146</v>
      </c>
      <c r="AU73" s="1">
        <v>955</v>
      </c>
      <c r="AV73" s="1">
        <v>103</v>
      </c>
      <c r="AW73" s="1">
        <v>1058</v>
      </c>
      <c r="AX73" s="1">
        <v>6241</v>
      </c>
      <c r="AY73" s="1">
        <v>7299</v>
      </c>
      <c r="AZ73" s="1">
        <v>-132</v>
      </c>
      <c r="BA73" s="1">
        <v>94</v>
      </c>
      <c r="BB73" s="1">
        <v>9503</v>
      </c>
      <c r="BC73" s="1">
        <v>1516</v>
      </c>
      <c r="BD73" s="1">
        <v>18318</v>
      </c>
      <c r="BE73" s="1">
        <v>378202</v>
      </c>
      <c r="BF73" s="38">
        <v>220598</v>
      </c>
    </row>
    <row r="74" spans="1:58" x14ac:dyDescent="0.3">
      <c r="A74" s="37" t="s">
        <v>147</v>
      </c>
      <c r="B74" s="1">
        <v>2391</v>
      </c>
      <c r="C74" s="1">
        <v>161</v>
      </c>
      <c r="D74" s="1">
        <v>2552</v>
      </c>
      <c r="E74" s="1">
        <v>13010</v>
      </c>
      <c r="F74" s="1">
        <v>15562</v>
      </c>
      <c r="G74" s="1">
        <v>-76</v>
      </c>
      <c r="H74" s="1">
        <v>192</v>
      </c>
      <c r="I74" s="1">
        <v>8874</v>
      </c>
      <c r="J74" s="1">
        <v>3186</v>
      </c>
      <c r="K74" s="1">
        <v>27622</v>
      </c>
      <c r="L74" s="1">
        <v>176078</v>
      </c>
      <c r="M74" s="38">
        <v>123801</v>
      </c>
      <c r="P74" s="37" t="s">
        <v>147</v>
      </c>
      <c r="Q74" s="1">
        <v>6414</v>
      </c>
      <c r="R74" s="1">
        <v>532</v>
      </c>
      <c r="S74" s="1">
        <v>6946</v>
      </c>
      <c r="T74" s="1">
        <v>30361</v>
      </c>
      <c r="U74" s="1">
        <v>37307</v>
      </c>
      <c r="V74" s="1">
        <v>381</v>
      </c>
      <c r="W74" s="1">
        <v>577</v>
      </c>
      <c r="X74" s="1">
        <v>26504</v>
      </c>
      <c r="Y74" s="1">
        <v>14294</v>
      </c>
      <c r="Z74" s="1">
        <v>78105</v>
      </c>
      <c r="AA74" s="1">
        <v>418835</v>
      </c>
      <c r="AB74" s="38">
        <v>251661</v>
      </c>
      <c r="AE74" s="37" t="s">
        <v>147</v>
      </c>
      <c r="AF74" s="1">
        <v>1968</v>
      </c>
      <c r="AG74" s="1">
        <v>199</v>
      </c>
      <c r="AH74" s="1">
        <v>2167</v>
      </c>
      <c r="AI74" s="1">
        <v>6817</v>
      </c>
      <c r="AJ74" s="1">
        <v>8984</v>
      </c>
      <c r="AK74" s="1">
        <v>-61</v>
      </c>
      <c r="AL74" s="1">
        <v>159</v>
      </c>
      <c r="AM74" s="1">
        <v>13525</v>
      </c>
      <c r="AN74" s="1">
        <v>3666</v>
      </c>
      <c r="AO74" s="1">
        <v>26175</v>
      </c>
      <c r="AP74" s="1">
        <v>200427</v>
      </c>
      <c r="AQ74" s="38">
        <v>133329</v>
      </c>
      <c r="AT74" s="37" t="s">
        <v>147</v>
      </c>
      <c r="AU74" s="1">
        <v>955</v>
      </c>
      <c r="AV74" s="1">
        <v>101</v>
      </c>
      <c r="AW74" s="1">
        <v>1056</v>
      </c>
      <c r="AX74" s="1">
        <v>6178</v>
      </c>
      <c r="AY74" s="1">
        <v>7234</v>
      </c>
      <c r="AZ74" s="1">
        <v>-65</v>
      </c>
      <c r="BA74" s="1">
        <v>55</v>
      </c>
      <c r="BB74" s="1">
        <v>9611</v>
      </c>
      <c r="BC74" s="1">
        <v>1528</v>
      </c>
      <c r="BD74" s="1">
        <v>18373</v>
      </c>
      <c r="BE74" s="1">
        <v>383660</v>
      </c>
      <c r="BF74" s="38">
        <v>223968</v>
      </c>
    </row>
    <row r="75" spans="1:58" x14ac:dyDescent="0.3">
      <c r="A75" s="37" t="s">
        <v>148</v>
      </c>
      <c r="B75" s="1">
        <v>2307</v>
      </c>
      <c r="C75" s="1">
        <v>155</v>
      </c>
      <c r="D75" s="1">
        <v>2462</v>
      </c>
      <c r="E75" s="1">
        <v>12861</v>
      </c>
      <c r="F75" s="1">
        <v>15323</v>
      </c>
      <c r="G75" s="1">
        <v>-239</v>
      </c>
      <c r="H75" s="1">
        <v>152</v>
      </c>
      <c r="I75" s="1">
        <v>9235</v>
      </c>
      <c r="J75" s="1">
        <v>3216</v>
      </c>
      <c r="K75" s="1">
        <v>27774</v>
      </c>
      <c r="L75" s="1">
        <v>181316</v>
      </c>
      <c r="M75" s="38">
        <v>126685</v>
      </c>
      <c r="P75" s="37" t="s">
        <v>148</v>
      </c>
      <c r="Q75" s="1">
        <v>6201</v>
      </c>
      <c r="R75" s="1">
        <v>509</v>
      </c>
      <c r="S75" s="1">
        <v>6710</v>
      </c>
      <c r="T75" s="1">
        <v>30382</v>
      </c>
      <c r="U75" s="1">
        <v>37092</v>
      </c>
      <c r="V75" s="1">
        <v>-215</v>
      </c>
      <c r="W75" s="1">
        <v>500</v>
      </c>
      <c r="X75" s="1">
        <v>27124</v>
      </c>
      <c r="Y75" s="1">
        <v>14389</v>
      </c>
      <c r="Z75" s="1">
        <v>78605</v>
      </c>
      <c r="AA75" s="1">
        <v>425290</v>
      </c>
      <c r="AB75" s="38">
        <v>255292</v>
      </c>
      <c r="AE75" s="37" t="s">
        <v>148</v>
      </c>
      <c r="AF75" s="1">
        <v>1917</v>
      </c>
      <c r="AG75" s="1">
        <v>191</v>
      </c>
      <c r="AH75" s="1">
        <v>2108</v>
      </c>
      <c r="AI75" s="1">
        <v>6573</v>
      </c>
      <c r="AJ75" s="1">
        <v>8681</v>
      </c>
      <c r="AK75" s="1">
        <v>-303</v>
      </c>
      <c r="AL75" s="1">
        <v>100</v>
      </c>
      <c r="AM75" s="1">
        <v>13889</v>
      </c>
      <c r="AN75" s="1">
        <v>3705</v>
      </c>
      <c r="AO75" s="1">
        <v>26275</v>
      </c>
      <c r="AP75" s="1">
        <v>206166</v>
      </c>
      <c r="AQ75" s="38">
        <v>136310</v>
      </c>
      <c r="AT75" s="37" t="s">
        <v>148</v>
      </c>
      <c r="AU75" s="1">
        <v>926</v>
      </c>
      <c r="AV75" s="1">
        <v>98</v>
      </c>
      <c r="AW75" s="1">
        <v>1024</v>
      </c>
      <c r="AX75" s="1">
        <v>6092</v>
      </c>
      <c r="AY75" s="1">
        <v>7116</v>
      </c>
      <c r="AZ75" s="1">
        <v>-118</v>
      </c>
      <c r="BA75" s="1">
        <v>29</v>
      </c>
      <c r="BB75" s="1">
        <v>9741</v>
      </c>
      <c r="BC75" s="1">
        <v>1545</v>
      </c>
      <c r="BD75" s="1">
        <v>18402</v>
      </c>
      <c r="BE75" s="1">
        <v>390952</v>
      </c>
      <c r="BF75" s="38">
        <v>227579</v>
      </c>
    </row>
    <row r="76" spans="1:58" x14ac:dyDescent="0.3">
      <c r="A76" s="37" t="s">
        <v>149</v>
      </c>
      <c r="B76" s="1">
        <v>2147</v>
      </c>
      <c r="C76" s="1">
        <v>150</v>
      </c>
      <c r="D76" s="1">
        <v>2297</v>
      </c>
      <c r="E76" s="1">
        <v>12561</v>
      </c>
      <c r="F76" s="1">
        <v>14858</v>
      </c>
      <c r="G76" s="1">
        <v>-465</v>
      </c>
      <c r="H76" s="1">
        <v>165</v>
      </c>
      <c r="I76" s="1">
        <v>9834</v>
      </c>
      <c r="J76" s="1">
        <v>3247</v>
      </c>
      <c r="K76" s="1">
        <v>27939</v>
      </c>
      <c r="L76" s="1">
        <v>188057</v>
      </c>
      <c r="M76" s="38">
        <v>131269</v>
      </c>
      <c r="P76" s="37" t="s">
        <v>149</v>
      </c>
      <c r="Q76" s="1">
        <v>6079</v>
      </c>
      <c r="R76" s="1">
        <v>480</v>
      </c>
      <c r="S76" s="1">
        <v>6559</v>
      </c>
      <c r="T76" s="1">
        <v>25194</v>
      </c>
      <c r="U76" s="1">
        <v>31753</v>
      </c>
      <c r="V76" s="1">
        <v>-5339</v>
      </c>
      <c r="W76" s="1">
        <v>764</v>
      </c>
      <c r="X76" s="1">
        <v>33005</v>
      </c>
      <c r="Y76" s="1">
        <v>14611</v>
      </c>
      <c r="Z76" s="1">
        <v>79369</v>
      </c>
      <c r="AA76" s="1">
        <v>439806</v>
      </c>
      <c r="AB76" s="38">
        <v>262964</v>
      </c>
      <c r="AE76" s="37" t="s">
        <v>149</v>
      </c>
      <c r="AF76" s="1">
        <v>1816</v>
      </c>
      <c r="AG76" s="1">
        <v>176</v>
      </c>
      <c r="AH76" s="1">
        <v>1992</v>
      </c>
      <c r="AI76" s="1">
        <v>6399</v>
      </c>
      <c r="AJ76" s="1">
        <v>8391</v>
      </c>
      <c r="AK76" s="1">
        <v>-290</v>
      </c>
      <c r="AL76" s="1">
        <v>104</v>
      </c>
      <c r="AM76" s="1">
        <v>14251</v>
      </c>
      <c r="AN76" s="1">
        <v>3737</v>
      </c>
      <c r="AO76" s="1">
        <v>26379</v>
      </c>
      <c r="AP76" s="1">
        <v>211652</v>
      </c>
      <c r="AQ76" s="38">
        <v>138871</v>
      </c>
      <c r="AT76" s="37" t="s">
        <v>149</v>
      </c>
      <c r="AU76" s="1">
        <v>902</v>
      </c>
      <c r="AV76" s="1">
        <v>90</v>
      </c>
      <c r="AW76" s="1">
        <v>992</v>
      </c>
      <c r="AX76" s="1">
        <v>5797</v>
      </c>
      <c r="AY76" s="1">
        <v>6789</v>
      </c>
      <c r="AZ76" s="1">
        <v>-327</v>
      </c>
      <c r="BA76" s="1">
        <v>77</v>
      </c>
      <c r="BB76" s="1">
        <v>10122</v>
      </c>
      <c r="BC76" s="1">
        <v>1568</v>
      </c>
      <c r="BD76" s="1">
        <v>18479</v>
      </c>
      <c r="BE76" s="1">
        <v>399806</v>
      </c>
      <c r="BF76" s="38">
        <v>231469</v>
      </c>
    </row>
    <row r="77" spans="1:58" x14ac:dyDescent="0.3">
      <c r="A77" s="37" t="s">
        <v>150</v>
      </c>
      <c r="B77" s="1">
        <v>2147</v>
      </c>
      <c r="C77" s="1">
        <v>150</v>
      </c>
      <c r="D77" s="1">
        <v>2297</v>
      </c>
      <c r="E77" s="1">
        <v>12172</v>
      </c>
      <c r="F77" s="1">
        <v>14469</v>
      </c>
      <c r="G77" s="1">
        <v>-389</v>
      </c>
      <c r="H77" s="1">
        <v>196</v>
      </c>
      <c r="I77" s="1">
        <v>10384</v>
      </c>
      <c r="J77" s="1">
        <v>3282</v>
      </c>
      <c r="K77" s="1">
        <v>28135</v>
      </c>
      <c r="L77" s="1">
        <v>194584</v>
      </c>
      <c r="M77" s="38">
        <v>134567</v>
      </c>
      <c r="P77" s="37" t="s">
        <v>150</v>
      </c>
      <c r="Q77" s="1">
        <v>5848</v>
      </c>
      <c r="R77" s="1">
        <v>480</v>
      </c>
      <c r="S77" s="1">
        <v>6328</v>
      </c>
      <c r="T77" s="1">
        <v>25687</v>
      </c>
      <c r="U77" s="1">
        <v>32015</v>
      </c>
      <c r="V77" s="1">
        <v>262</v>
      </c>
      <c r="W77" s="1">
        <v>720</v>
      </c>
      <c r="X77" s="1">
        <v>33329</v>
      </c>
      <c r="Y77" s="1">
        <v>14745</v>
      </c>
      <c r="Z77" s="1">
        <v>80089</v>
      </c>
      <c r="AA77" s="1">
        <v>455294</v>
      </c>
      <c r="AB77" s="38">
        <v>262964</v>
      </c>
      <c r="AE77" s="37" t="s">
        <v>150</v>
      </c>
      <c r="AF77" s="1">
        <v>1726</v>
      </c>
      <c r="AG77" s="1">
        <v>173</v>
      </c>
      <c r="AH77" s="1">
        <v>1899</v>
      </c>
      <c r="AI77" s="1">
        <v>6112</v>
      </c>
      <c r="AJ77" s="1">
        <v>8011</v>
      </c>
      <c r="AK77" s="1">
        <v>-380</v>
      </c>
      <c r="AL77" s="1">
        <v>108</v>
      </c>
      <c r="AM77" s="1">
        <v>14710</v>
      </c>
      <c r="AN77" s="1">
        <v>3766</v>
      </c>
      <c r="AO77" s="1">
        <v>26487</v>
      </c>
      <c r="AP77" s="1">
        <v>217039</v>
      </c>
      <c r="AQ77" s="38">
        <v>141468</v>
      </c>
      <c r="AT77" s="37" t="s">
        <v>150</v>
      </c>
      <c r="AU77" s="1">
        <v>872</v>
      </c>
      <c r="AV77" s="1">
        <v>87</v>
      </c>
      <c r="AW77" s="1">
        <v>959</v>
      </c>
      <c r="AX77" s="1">
        <v>5575</v>
      </c>
      <c r="AY77" s="1">
        <v>6534</v>
      </c>
      <c r="AZ77" s="1">
        <v>-255</v>
      </c>
      <c r="BA77" s="1">
        <v>74</v>
      </c>
      <c r="BB77" s="1">
        <v>10430</v>
      </c>
      <c r="BC77" s="1">
        <v>1589</v>
      </c>
      <c r="BD77" s="1">
        <v>18553</v>
      </c>
      <c r="BE77" s="1">
        <v>410212</v>
      </c>
      <c r="BF77" s="38">
        <v>236281</v>
      </c>
    </row>
    <row r="78" spans="1:58" x14ac:dyDescent="0.3">
      <c r="A78" s="37" t="s">
        <v>151</v>
      </c>
      <c r="B78" s="1">
        <v>2013</v>
      </c>
      <c r="C78" s="1">
        <v>140</v>
      </c>
      <c r="D78" s="1">
        <v>2153</v>
      </c>
      <c r="E78" s="1">
        <v>11954</v>
      </c>
      <c r="F78" s="1">
        <v>14107</v>
      </c>
      <c r="G78" s="1">
        <v>-362</v>
      </c>
      <c r="H78" s="1">
        <v>233</v>
      </c>
      <c r="I78" s="1">
        <v>10956</v>
      </c>
      <c r="J78" s="1">
        <v>3305</v>
      </c>
      <c r="K78" s="1">
        <v>28368</v>
      </c>
      <c r="L78" s="1">
        <v>201183</v>
      </c>
      <c r="M78" s="38">
        <v>138830</v>
      </c>
      <c r="P78" s="37" t="s">
        <v>151</v>
      </c>
      <c r="Q78" s="1">
        <v>5702</v>
      </c>
      <c r="R78" s="1">
        <v>400</v>
      </c>
      <c r="S78" s="1">
        <v>6102</v>
      </c>
      <c r="T78" s="1">
        <v>25881</v>
      </c>
      <c r="U78" s="1">
        <v>31983</v>
      </c>
      <c r="V78" s="1">
        <v>-32</v>
      </c>
      <c r="W78" s="1">
        <v>634</v>
      </c>
      <c r="X78" s="1">
        <v>33901</v>
      </c>
      <c r="Y78" s="1">
        <v>14839</v>
      </c>
      <c r="Z78" s="1">
        <v>80723</v>
      </c>
      <c r="AA78" s="1">
        <v>466287</v>
      </c>
      <c r="AB78" s="38">
        <v>277106</v>
      </c>
      <c r="AE78" s="37" t="s">
        <v>151</v>
      </c>
      <c r="AF78" s="1">
        <v>1680</v>
      </c>
      <c r="AG78" s="1">
        <v>163</v>
      </c>
      <c r="AH78" s="1">
        <v>1843</v>
      </c>
      <c r="AI78" s="1">
        <v>5887</v>
      </c>
      <c r="AJ78" s="1">
        <v>7730</v>
      </c>
      <c r="AK78" s="1">
        <v>-281</v>
      </c>
      <c r="AL78" s="1">
        <v>111</v>
      </c>
      <c r="AM78" s="1">
        <v>15071</v>
      </c>
      <c r="AN78" s="1">
        <v>3797</v>
      </c>
      <c r="AO78" s="1">
        <v>26598</v>
      </c>
      <c r="AP78" s="1">
        <v>221866</v>
      </c>
      <c r="AQ78" s="38">
        <v>144009</v>
      </c>
      <c r="AT78" s="37" t="s">
        <v>151</v>
      </c>
      <c r="AU78" s="1">
        <v>831</v>
      </c>
      <c r="AV78" s="1">
        <v>79</v>
      </c>
      <c r="AW78" s="1">
        <v>910</v>
      </c>
      <c r="AX78" s="1">
        <v>5277</v>
      </c>
      <c r="AY78" s="1">
        <v>6187</v>
      </c>
      <c r="AZ78" s="1">
        <v>-347</v>
      </c>
      <c r="BA78" s="1">
        <v>65</v>
      </c>
      <c r="BB78" s="1">
        <v>10804</v>
      </c>
      <c r="BC78" s="1">
        <v>1627</v>
      </c>
      <c r="BD78" s="1">
        <v>18618</v>
      </c>
      <c r="BE78" s="1">
        <v>420949</v>
      </c>
      <c r="BF78" s="38">
        <v>240535</v>
      </c>
    </row>
    <row r="79" spans="1:58" x14ac:dyDescent="0.3">
      <c r="A79" s="37" t="s">
        <v>152</v>
      </c>
      <c r="B79" s="1">
        <v>2010</v>
      </c>
      <c r="C79" s="1">
        <v>143</v>
      </c>
      <c r="D79" s="1">
        <v>2153</v>
      </c>
      <c r="E79" s="1">
        <v>11781</v>
      </c>
      <c r="F79" s="1">
        <v>13934</v>
      </c>
      <c r="G79" s="1">
        <v>-173</v>
      </c>
      <c r="H79" s="1">
        <v>181</v>
      </c>
      <c r="I79" s="1">
        <v>11284</v>
      </c>
      <c r="J79" s="1">
        <v>3331</v>
      </c>
      <c r="K79" s="1">
        <v>28549</v>
      </c>
      <c r="L79" s="1">
        <v>205800</v>
      </c>
      <c r="M79" s="38">
        <v>141515</v>
      </c>
      <c r="P79" s="37" t="s">
        <v>152</v>
      </c>
      <c r="Q79" s="1">
        <v>5535</v>
      </c>
      <c r="R79" s="1">
        <v>330</v>
      </c>
      <c r="S79" s="1">
        <v>5865</v>
      </c>
      <c r="T79" s="1">
        <v>24397</v>
      </c>
      <c r="U79" s="1">
        <v>30262</v>
      </c>
      <c r="V79" s="1">
        <v>-1721</v>
      </c>
      <c r="W79" s="1">
        <v>502</v>
      </c>
      <c r="X79" s="1">
        <v>36039</v>
      </c>
      <c r="Y79" s="1">
        <v>14924</v>
      </c>
      <c r="Z79" s="1">
        <v>81225</v>
      </c>
      <c r="AA79" s="1">
        <v>477765</v>
      </c>
      <c r="AB79" s="38">
        <v>282817</v>
      </c>
      <c r="AE79" s="37" t="s">
        <v>152</v>
      </c>
      <c r="AF79" s="1">
        <v>1604</v>
      </c>
      <c r="AG79" s="1">
        <v>155</v>
      </c>
      <c r="AH79" s="1">
        <v>1759</v>
      </c>
      <c r="AI79" s="1">
        <v>5642</v>
      </c>
      <c r="AJ79" s="1">
        <v>7401</v>
      </c>
      <c r="AK79" s="1">
        <v>-329</v>
      </c>
      <c r="AL79" s="1">
        <v>121</v>
      </c>
      <c r="AM79" s="1">
        <v>15491</v>
      </c>
      <c r="AN79" s="1">
        <v>3827</v>
      </c>
      <c r="AO79" s="1">
        <v>26719</v>
      </c>
      <c r="AP79" s="1">
        <v>227366</v>
      </c>
      <c r="AQ79" s="38">
        <v>146642</v>
      </c>
      <c r="AT79" s="37" t="s">
        <v>152</v>
      </c>
      <c r="AU79" s="1">
        <v>435</v>
      </c>
      <c r="AV79" s="1">
        <v>40</v>
      </c>
      <c r="AW79" s="1">
        <v>475</v>
      </c>
      <c r="AX79" s="1">
        <v>5402</v>
      </c>
      <c r="AY79" s="1">
        <v>5877</v>
      </c>
      <c r="AZ79" s="1">
        <v>-310</v>
      </c>
      <c r="BA79" s="1">
        <v>53</v>
      </c>
      <c r="BB79" s="1">
        <v>11151</v>
      </c>
      <c r="BC79" s="1">
        <v>1643</v>
      </c>
      <c r="BD79" s="1">
        <v>18671</v>
      </c>
      <c r="BE79" s="1">
        <v>432114</v>
      </c>
      <c r="BF79" s="38">
        <v>244930</v>
      </c>
    </row>
    <row r="80" spans="1:58" x14ac:dyDescent="0.3">
      <c r="A80" s="37" t="s">
        <v>153</v>
      </c>
      <c r="B80" s="1">
        <v>2024</v>
      </c>
      <c r="C80" s="1">
        <v>137</v>
      </c>
      <c r="D80" s="1">
        <v>2161</v>
      </c>
      <c r="E80" s="1">
        <v>11489</v>
      </c>
      <c r="F80" s="1">
        <v>13650</v>
      </c>
      <c r="G80" s="1">
        <v>-284</v>
      </c>
      <c r="H80" s="1">
        <v>116</v>
      </c>
      <c r="I80" s="1">
        <v>11648</v>
      </c>
      <c r="J80" s="1">
        <v>3367</v>
      </c>
      <c r="K80" s="1">
        <v>28665</v>
      </c>
      <c r="L80" s="1">
        <v>210370</v>
      </c>
      <c r="M80" s="38">
        <v>145131</v>
      </c>
      <c r="P80" s="37" t="s">
        <v>153</v>
      </c>
      <c r="Q80" s="1">
        <v>5428</v>
      </c>
      <c r="R80" s="1">
        <v>348</v>
      </c>
      <c r="S80" s="1">
        <v>5776</v>
      </c>
      <c r="T80" s="1">
        <v>24414</v>
      </c>
      <c r="U80" s="1">
        <v>30190</v>
      </c>
      <c r="V80" s="1">
        <v>-72</v>
      </c>
      <c r="W80" s="1">
        <v>282</v>
      </c>
      <c r="X80" s="1">
        <v>36331</v>
      </c>
      <c r="Y80" s="1">
        <v>14986</v>
      </c>
      <c r="Z80" s="1">
        <v>81507</v>
      </c>
      <c r="AA80" s="1">
        <v>485134</v>
      </c>
      <c r="AB80" s="38">
        <v>287330</v>
      </c>
      <c r="AE80" s="37" t="s">
        <v>153</v>
      </c>
      <c r="AF80" s="1">
        <v>1562</v>
      </c>
      <c r="AG80" s="1">
        <v>150</v>
      </c>
      <c r="AH80" s="1">
        <v>1712</v>
      </c>
      <c r="AI80" s="1">
        <v>5479</v>
      </c>
      <c r="AJ80" s="1">
        <v>7191</v>
      </c>
      <c r="AK80" s="1">
        <v>-210</v>
      </c>
      <c r="AL80" s="1">
        <v>77</v>
      </c>
      <c r="AM80" s="1">
        <v>15760</v>
      </c>
      <c r="AN80" s="1">
        <v>3845</v>
      </c>
      <c r="AO80" s="1">
        <v>26796</v>
      </c>
      <c r="AP80" s="1">
        <v>231637</v>
      </c>
      <c r="AQ80" s="38">
        <v>149276</v>
      </c>
      <c r="AT80" s="37" t="s">
        <v>153</v>
      </c>
      <c r="AU80" s="1">
        <v>408</v>
      </c>
      <c r="AV80" s="1">
        <v>37</v>
      </c>
      <c r="AW80" s="1">
        <v>445</v>
      </c>
      <c r="AX80" s="1">
        <v>5146</v>
      </c>
      <c r="AY80" s="1">
        <v>5591</v>
      </c>
      <c r="AZ80" s="1">
        <v>-286</v>
      </c>
      <c r="BA80" s="1">
        <v>51</v>
      </c>
      <c r="BB80" s="1">
        <v>11474</v>
      </c>
      <c r="BC80" s="1">
        <v>1657</v>
      </c>
      <c r="BD80" s="1">
        <v>18722</v>
      </c>
      <c r="BE80" s="1">
        <v>439522</v>
      </c>
      <c r="BF80" s="38">
        <v>247617</v>
      </c>
    </row>
    <row r="81" spans="1:58" x14ac:dyDescent="0.3">
      <c r="A81" s="37" t="s">
        <v>154</v>
      </c>
      <c r="B81" s="1">
        <v>2021</v>
      </c>
      <c r="C81" s="1">
        <v>135</v>
      </c>
      <c r="D81" s="1">
        <v>2156</v>
      </c>
      <c r="E81" s="1">
        <v>11182</v>
      </c>
      <c r="F81" s="1">
        <v>13338</v>
      </c>
      <c r="G81" s="1">
        <v>-312</v>
      </c>
      <c r="H81" s="1">
        <v>111</v>
      </c>
      <c r="I81" s="1">
        <v>12038</v>
      </c>
      <c r="J81" s="1">
        <v>3400</v>
      </c>
      <c r="K81" s="1">
        <v>28776</v>
      </c>
      <c r="L81" s="1">
        <v>213783</v>
      </c>
      <c r="M81" s="38">
        <v>147318</v>
      </c>
      <c r="P81" s="37" t="s">
        <v>154</v>
      </c>
      <c r="Q81" s="1">
        <v>5397</v>
      </c>
      <c r="R81" s="1">
        <v>341</v>
      </c>
      <c r="S81" s="1">
        <v>5738</v>
      </c>
      <c r="T81" s="1">
        <v>24673</v>
      </c>
      <c r="U81" s="1">
        <v>30411</v>
      </c>
      <c r="V81" s="1">
        <v>221</v>
      </c>
      <c r="W81" s="1">
        <v>364</v>
      </c>
      <c r="X81" s="1">
        <v>36406</v>
      </c>
      <c r="Y81" s="1">
        <v>15054</v>
      </c>
      <c r="Z81" s="1">
        <v>81871</v>
      </c>
      <c r="AA81" s="1">
        <v>492642</v>
      </c>
      <c r="AB81" s="38">
        <v>292603</v>
      </c>
      <c r="AE81" s="37" t="s">
        <v>154</v>
      </c>
      <c r="AF81" s="1">
        <v>1537</v>
      </c>
      <c r="AG81" s="1">
        <v>141</v>
      </c>
      <c r="AH81" s="1">
        <v>1678</v>
      </c>
      <c r="AI81" s="1">
        <v>5362</v>
      </c>
      <c r="AJ81" s="1">
        <v>7040</v>
      </c>
      <c r="AK81" s="1">
        <v>-151</v>
      </c>
      <c r="AL81" s="1">
        <v>80</v>
      </c>
      <c r="AM81" s="1">
        <v>15969</v>
      </c>
      <c r="AN81" s="1">
        <v>3867</v>
      </c>
      <c r="AO81" s="1">
        <v>26876</v>
      </c>
      <c r="AP81" s="1">
        <v>234619</v>
      </c>
      <c r="AQ81" s="38">
        <v>151040</v>
      </c>
      <c r="AT81" s="37" t="s">
        <v>154</v>
      </c>
      <c r="AU81" s="1">
        <v>400</v>
      </c>
      <c r="AV81" s="1">
        <v>38</v>
      </c>
      <c r="AW81" s="1">
        <v>438</v>
      </c>
      <c r="AX81" s="1">
        <v>5022</v>
      </c>
      <c r="AY81" s="1">
        <v>5460</v>
      </c>
      <c r="AZ81" s="1">
        <v>-131</v>
      </c>
      <c r="BA81" s="1">
        <v>19</v>
      </c>
      <c r="BB81" s="1">
        <v>11615</v>
      </c>
      <c r="BC81" s="1">
        <v>1666</v>
      </c>
      <c r="BD81" s="1">
        <v>18741</v>
      </c>
      <c r="BE81" s="1">
        <v>445905</v>
      </c>
      <c r="BF81" s="38">
        <v>250175</v>
      </c>
    </row>
    <row r="82" spans="1:58" x14ac:dyDescent="0.3">
      <c r="A82" s="37" t="s">
        <v>155</v>
      </c>
      <c r="B82" s="1">
        <v>1900</v>
      </c>
      <c r="C82" s="1">
        <v>136</v>
      </c>
      <c r="D82" s="1">
        <v>2036</v>
      </c>
      <c r="E82" s="1">
        <v>11148</v>
      </c>
      <c r="F82" s="1">
        <v>13184</v>
      </c>
      <c r="G82" s="1">
        <v>-154</v>
      </c>
      <c r="H82" s="1">
        <v>113</v>
      </c>
      <c r="I82" s="1">
        <v>12277</v>
      </c>
      <c r="J82" s="1">
        <v>3428</v>
      </c>
      <c r="K82" s="1">
        <v>28889</v>
      </c>
      <c r="L82" s="1">
        <v>218071</v>
      </c>
      <c r="M82" s="38">
        <v>149386</v>
      </c>
      <c r="P82" s="37" t="s">
        <v>155</v>
      </c>
      <c r="Q82" s="1">
        <v>5222</v>
      </c>
      <c r="R82" s="1">
        <v>322</v>
      </c>
      <c r="S82" s="1">
        <v>5544</v>
      </c>
      <c r="T82" s="1">
        <v>25131</v>
      </c>
      <c r="U82" s="1">
        <v>30675</v>
      </c>
      <c r="V82" s="1">
        <v>264</v>
      </c>
      <c r="W82" s="1">
        <v>1033</v>
      </c>
      <c r="X82" s="1">
        <v>37113</v>
      </c>
      <c r="Y82" s="1">
        <v>15116</v>
      </c>
      <c r="Z82" s="1">
        <v>82904</v>
      </c>
      <c r="AA82" s="1">
        <v>513244</v>
      </c>
      <c r="AB82" s="38">
        <v>305152</v>
      </c>
      <c r="AE82" s="37" t="s">
        <v>155</v>
      </c>
      <c r="AF82" s="1">
        <v>1384</v>
      </c>
      <c r="AG82" s="1">
        <v>136</v>
      </c>
      <c r="AH82" s="1">
        <v>1520</v>
      </c>
      <c r="AI82" s="1">
        <v>5281</v>
      </c>
      <c r="AJ82" s="1">
        <v>6801</v>
      </c>
      <c r="AK82" s="1">
        <v>-239</v>
      </c>
      <c r="AL82" s="1">
        <v>53</v>
      </c>
      <c r="AM82" s="1">
        <v>16243</v>
      </c>
      <c r="AN82" s="1">
        <v>3885</v>
      </c>
      <c r="AO82" s="1">
        <v>26929</v>
      </c>
      <c r="AP82" s="1">
        <v>239178</v>
      </c>
      <c r="AQ82" s="38">
        <v>153074</v>
      </c>
      <c r="AT82" s="37" t="s">
        <v>155</v>
      </c>
      <c r="AU82" s="1">
        <v>393</v>
      </c>
      <c r="AV82" s="1">
        <v>33</v>
      </c>
      <c r="AW82" s="1">
        <v>426</v>
      </c>
      <c r="AX82" s="1">
        <v>4764</v>
      </c>
      <c r="AY82" s="1">
        <v>5190</v>
      </c>
      <c r="AZ82" s="1">
        <v>-270</v>
      </c>
      <c r="BA82" s="1">
        <v>41</v>
      </c>
      <c r="BB82" s="1">
        <v>11906</v>
      </c>
      <c r="BC82" s="1">
        <v>1686</v>
      </c>
      <c r="BD82" s="1">
        <v>18782</v>
      </c>
      <c r="BE82" s="1">
        <v>454189</v>
      </c>
      <c r="BF82" s="38">
        <v>253374</v>
      </c>
    </row>
    <row r="83" spans="1:58" x14ac:dyDescent="0.3">
      <c r="A83" s="37" t="s">
        <v>156</v>
      </c>
      <c r="B83" s="1">
        <v>1858</v>
      </c>
      <c r="C83" s="1">
        <v>122</v>
      </c>
      <c r="D83" s="1">
        <v>1980</v>
      </c>
      <c r="E83" s="1">
        <v>10511</v>
      </c>
      <c r="F83" s="1">
        <v>12491</v>
      </c>
      <c r="G83" s="1">
        <v>-693</v>
      </c>
      <c r="H83" s="1">
        <v>169</v>
      </c>
      <c r="I83" s="1">
        <v>13107</v>
      </c>
      <c r="J83" s="1">
        <v>3460</v>
      </c>
      <c r="K83" s="1">
        <v>29058</v>
      </c>
      <c r="L83" s="1">
        <v>224788</v>
      </c>
      <c r="M83" s="38">
        <v>154504</v>
      </c>
      <c r="P83" s="37" t="s">
        <v>156</v>
      </c>
      <c r="Q83" s="1">
        <v>5007</v>
      </c>
      <c r="R83" s="1">
        <v>307</v>
      </c>
      <c r="S83" s="1">
        <v>5314</v>
      </c>
      <c r="T83" s="1">
        <v>24718</v>
      </c>
      <c r="U83" s="1">
        <v>30032</v>
      </c>
      <c r="V83" s="1">
        <v>-643</v>
      </c>
      <c r="W83" s="1">
        <v>394</v>
      </c>
      <c r="X83" s="1">
        <v>38081</v>
      </c>
      <c r="Y83" s="1">
        <v>15185</v>
      </c>
      <c r="Z83" s="1">
        <v>83298</v>
      </c>
      <c r="AA83" s="1">
        <v>524163</v>
      </c>
      <c r="AB83" s="38">
        <v>310896</v>
      </c>
      <c r="AE83" s="37" t="s">
        <v>156</v>
      </c>
      <c r="AF83" s="1">
        <v>1165</v>
      </c>
      <c r="AG83" s="1">
        <v>123</v>
      </c>
      <c r="AH83" s="1">
        <v>1288</v>
      </c>
      <c r="AI83" s="1">
        <v>5214</v>
      </c>
      <c r="AJ83" s="1">
        <v>6502</v>
      </c>
      <c r="AK83" s="1">
        <v>-299</v>
      </c>
      <c r="AL83" s="1">
        <v>50</v>
      </c>
      <c r="AM83" s="1">
        <v>16572</v>
      </c>
      <c r="AN83" s="1">
        <v>3905</v>
      </c>
      <c r="AO83" s="1">
        <v>26979</v>
      </c>
      <c r="AP83" s="1">
        <v>243883</v>
      </c>
      <c r="AQ83" s="38">
        <v>155476</v>
      </c>
      <c r="AT83" s="37" t="s">
        <v>156</v>
      </c>
      <c r="AU83" s="1">
        <v>364</v>
      </c>
      <c r="AV83" s="1">
        <v>30</v>
      </c>
      <c r="AW83" s="1">
        <v>394</v>
      </c>
      <c r="AX83" s="1">
        <v>4626</v>
      </c>
      <c r="AY83" s="1">
        <v>5020</v>
      </c>
      <c r="AZ83" s="1">
        <v>-170</v>
      </c>
      <c r="BA83" s="1">
        <v>31</v>
      </c>
      <c r="BB83" s="1">
        <v>12081</v>
      </c>
      <c r="BC83" s="1">
        <v>1712</v>
      </c>
      <c r="BD83" s="1">
        <v>18813</v>
      </c>
      <c r="BE83" s="1">
        <v>463154</v>
      </c>
      <c r="BF83" s="38">
        <v>257017</v>
      </c>
    </row>
    <row r="84" spans="1:58" x14ac:dyDescent="0.3">
      <c r="A84" s="37" t="s">
        <v>157</v>
      </c>
      <c r="B84" s="1">
        <v>1775</v>
      </c>
      <c r="C84" s="1">
        <v>116</v>
      </c>
      <c r="D84" s="1">
        <v>1891</v>
      </c>
      <c r="E84" s="1">
        <v>10000</v>
      </c>
      <c r="F84" s="1">
        <v>11891</v>
      </c>
      <c r="G84" s="1">
        <v>-600</v>
      </c>
      <c r="H84" s="1">
        <v>151</v>
      </c>
      <c r="I84" s="1">
        <v>13825</v>
      </c>
      <c r="J84" s="1">
        <v>3493</v>
      </c>
      <c r="K84" s="1">
        <v>29209</v>
      </c>
      <c r="L84" s="1">
        <v>232682</v>
      </c>
      <c r="M84" s="38">
        <v>158112</v>
      </c>
      <c r="P84" s="37" t="s">
        <v>157</v>
      </c>
      <c r="Q84" s="1">
        <v>4818</v>
      </c>
      <c r="R84" s="1">
        <v>297</v>
      </c>
      <c r="S84" s="1">
        <v>5115</v>
      </c>
      <c r="T84" s="1">
        <v>24841</v>
      </c>
      <c r="U84" s="1">
        <v>29956</v>
      </c>
      <c r="V84" s="1">
        <v>-76</v>
      </c>
      <c r="W84" s="1">
        <v>522</v>
      </c>
      <c r="X84" s="1">
        <v>38568</v>
      </c>
      <c r="Y84" s="1">
        <v>15296</v>
      </c>
      <c r="Z84" s="1">
        <v>83820</v>
      </c>
      <c r="AA84" s="1">
        <v>538243</v>
      </c>
      <c r="AB84" s="38">
        <v>318289</v>
      </c>
      <c r="AE84" s="37" t="s">
        <v>157</v>
      </c>
      <c r="AF84" s="1">
        <v>861</v>
      </c>
      <c r="AG84" s="1">
        <v>122</v>
      </c>
      <c r="AH84" s="1">
        <v>983</v>
      </c>
      <c r="AI84" s="1">
        <v>5318</v>
      </c>
      <c r="AJ84" s="1">
        <v>6301</v>
      </c>
      <c r="AK84" s="1">
        <v>-201</v>
      </c>
      <c r="AL84" s="1">
        <v>77</v>
      </c>
      <c r="AM84" s="1">
        <v>16825</v>
      </c>
      <c r="AN84" s="1">
        <v>3930</v>
      </c>
      <c r="AO84" s="1">
        <v>27056</v>
      </c>
      <c r="AP84" s="1">
        <v>248591</v>
      </c>
      <c r="AQ84" s="38">
        <v>158371</v>
      </c>
      <c r="AT84" s="37" t="s">
        <v>157</v>
      </c>
      <c r="AU84" s="1">
        <v>342</v>
      </c>
      <c r="AV84" s="1">
        <v>26</v>
      </c>
      <c r="AW84" s="1">
        <v>368</v>
      </c>
      <c r="AX84" s="1">
        <v>4350</v>
      </c>
      <c r="AY84" s="1">
        <v>4718</v>
      </c>
      <c r="AZ84" s="1">
        <v>-302</v>
      </c>
      <c r="BA84" s="1">
        <v>32</v>
      </c>
      <c r="BB84" s="1">
        <v>12384</v>
      </c>
      <c r="BC84" s="1">
        <v>1743</v>
      </c>
      <c r="BD84" s="1">
        <v>18845</v>
      </c>
      <c r="BE84" s="1">
        <v>474488</v>
      </c>
      <c r="BF84" s="38">
        <v>260706</v>
      </c>
    </row>
    <row r="85" spans="1:58" x14ac:dyDescent="0.3">
      <c r="A85" s="37" t="s">
        <v>158</v>
      </c>
      <c r="B85" s="1">
        <v>1593</v>
      </c>
      <c r="C85" s="1">
        <v>108</v>
      </c>
      <c r="D85" s="1">
        <v>1701</v>
      </c>
      <c r="E85" s="1">
        <v>9412</v>
      </c>
      <c r="F85" s="1">
        <v>11113</v>
      </c>
      <c r="G85" s="1">
        <v>-778</v>
      </c>
      <c r="H85" s="1">
        <v>137</v>
      </c>
      <c r="I85" s="1">
        <v>14676</v>
      </c>
      <c r="J85" s="1">
        <v>3557</v>
      </c>
      <c r="K85" s="1">
        <v>29346</v>
      </c>
      <c r="L85" s="1">
        <v>239507</v>
      </c>
      <c r="M85" s="38">
        <v>161854</v>
      </c>
      <c r="P85" s="37" t="s">
        <v>158</v>
      </c>
      <c r="Q85" s="1">
        <v>4705</v>
      </c>
      <c r="R85" s="1">
        <v>276</v>
      </c>
      <c r="S85" s="1">
        <v>4981</v>
      </c>
      <c r="T85" s="1">
        <v>22765</v>
      </c>
      <c r="U85" s="1">
        <v>27746</v>
      </c>
      <c r="V85" s="1">
        <v>-2210</v>
      </c>
      <c r="W85" s="1">
        <v>299</v>
      </c>
      <c r="X85" s="1">
        <v>40962</v>
      </c>
      <c r="Y85" s="1">
        <v>15411</v>
      </c>
      <c r="Z85" s="1">
        <v>84119</v>
      </c>
      <c r="AA85" s="1">
        <v>550405</v>
      </c>
      <c r="AB85" s="38">
        <v>325071</v>
      </c>
      <c r="AE85" s="37" t="s">
        <v>158</v>
      </c>
      <c r="AF85" s="1">
        <v>763</v>
      </c>
      <c r="AG85" s="1">
        <v>114</v>
      </c>
      <c r="AH85" s="1">
        <v>877</v>
      </c>
      <c r="AI85" s="1">
        <v>5124</v>
      </c>
      <c r="AJ85" s="1">
        <v>6001</v>
      </c>
      <c r="AK85" s="1">
        <v>-300</v>
      </c>
      <c r="AL85" s="1">
        <v>54</v>
      </c>
      <c r="AM85" s="1">
        <v>17166</v>
      </c>
      <c r="AN85" s="1">
        <v>3943</v>
      </c>
      <c r="AO85" s="1">
        <v>27110</v>
      </c>
      <c r="AP85" s="1">
        <v>253497</v>
      </c>
      <c r="AQ85" s="38">
        <v>160622</v>
      </c>
      <c r="AT85" s="37" t="s">
        <v>158</v>
      </c>
      <c r="AU85" s="1">
        <v>311</v>
      </c>
      <c r="AV85" s="1">
        <v>24</v>
      </c>
      <c r="AW85" s="1">
        <v>335</v>
      </c>
      <c r="AX85" s="1">
        <v>4104</v>
      </c>
      <c r="AY85" s="1">
        <v>4439</v>
      </c>
      <c r="AZ85" s="1">
        <v>-279</v>
      </c>
      <c r="BA85" s="1">
        <v>44</v>
      </c>
      <c r="BB85" s="1">
        <v>12688</v>
      </c>
      <c r="BC85" s="1">
        <v>1762</v>
      </c>
      <c r="BD85" s="1">
        <v>18889</v>
      </c>
      <c r="BE85" s="1">
        <v>484639</v>
      </c>
      <c r="BF85" s="38">
        <v>264091</v>
      </c>
    </row>
    <row r="86" spans="1:58" x14ac:dyDescent="0.3">
      <c r="A86" s="37" t="s">
        <v>159</v>
      </c>
      <c r="B86" s="1">
        <v>1562</v>
      </c>
      <c r="C86" s="1">
        <v>100</v>
      </c>
      <c r="D86" s="1">
        <v>1662</v>
      </c>
      <c r="E86" s="1">
        <v>9040</v>
      </c>
      <c r="F86" s="1">
        <v>10702</v>
      </c>
      <c r="G86" s="1">
        <v>-411</v>
      </c>
      <c r="H86" s="1">
        <v>137</v>
      </c>
      <c r="I86" s="1">
        <v>15187</v>
      </c>
      <c r="J86" s="1">
        <v>3594</v>
      </c>
      <c r="K86" s="1">
        <v>29483</v>
      </c>
      <c r="L86" s="1">
        <v>245075</v>
      </c>
      <c r="M86" s="38">
        <v>165849</v>
      </c>
      <c r="P86" s="37" t="s">
        <v>159</v>
      </c>
      <c r="Q86" s="1">
        <v>4521</v>
      </c>
      <c r="R86" s="1">
        <v>268</v>
      </c>
      <c r="S86" s="1">
        <v>4789</v>
      </c>
      <c r="T86" s="1">
        <v>22890</v>
      </c>
      <c r="U86" s="1">
        <v>27679</v>
      </c>
      <c r="V86" s="1">
        <v>-67</v>
      </c>
      <c r="W86" s="1">
        <v>399</v>
      </c>
      <c r="X86" s="1">
        <v>41389</v>
      </c>
      <c r="Y86" s="1">
        <v>15450</v>
      </c>
      <c r="Z86" s="1">
        <v>84518</v>
      </c>
      <c r="AA86" s="1">
        <v>564550</v>
      </c>
      <c r="AB86" s="38">
        <v>333243</v>
      </c>
      <c r="AE86" s="37" t="s">
        <v>159</v>
      </c>
      <c r="AF86" s="1">
        <v>740</v>
      </c>
      <c r="AG86" s="1">
        <v>112</v>
      </c>
      <c r="AH86" s="1">
        <v>852</v>
      </c>
      <c r="AI86" s="1">
        <v>5000</v>
      </c>
      <c r="AJ86" s="1">
        <v>5852</v>
      </c>
      <c r="AK86" s="1">
        <v>-149</v>
      </c>
      <c r="AL86" s="1">
        <v>72</v>
      </c>
      <c r="AM86" s="1">
        <v>17370</v>
      </c>
      <c r="AN86" s="1">
        <v>3960</v>
      </c>
      <c r="AO86" s="1">
        <v>27182</v>
      </c>
      <c r="AP86" s="1">
        <v>258274</v>
      </c>
      <c r="AQ86" s="38">
        <v>163067</v>
      </c>
      <c r="AT86" s="37" t="s">
        <v>159</v>
      </c>
      <c r="AU86" s="1">
        <v>290</v>
      </c>
      <c r="AV86" s="1">
        <v>20</v>
      </c>
      <c r="AW86" s="1">
        <v>310</v>
      </c>
      <c r="AX86" s="1">
        <v>3852</v>
      </c>
      <c r="AY86" s="1">
        <v>4162</v>
      </c>
      <c r="AZ86" s="1">
        <v>-277</v>
      </c>
      <c r="BA86" s="1">
        <v>39</v>
      </c>
      <c r="BB86" s="1">
        <v>12983</v>
      </c>
      <c r="BC86" s="1">
        <v>1783</v>
      </c>
      <c r="BD86" s="1">
        <v>18928</v>
      </c>
      <c r="BE86" s="1">
        <v>497045</v>
      </c>
      <c r="BF86" s="38">
        <v>269003</v>
      </c>
    </row>
    <row r="87" spans="1:58" x14ac:dyDescent="0.3">
      <c r="A87" s="37" t="s">
        <v>160</v>
      </c>
      <c r="B87" s="1">
        <v>1620</v>
      </c>
      <c r="C87" s="1">
        <v>101</v>
      </c>
      <c r="D87" s="1">
        <v>1721</v>
      </c>
      <c r="E87" s="1">
        <v>8518</v>
      </c>
      <c r="F87" s="1">
        <v>10239</v>
      </c>
      <c r="G87" s="1">
        <v>-463</v>
      </c>
      <c r="H87" s="1">
        <v>64</v>
      </c>
      <c r="I87" s="1">
        <v>15696</v>
      </c>
      <c r="J87" s="1">
        <v>3612</v>
      </c>
      <c r="K87" s="1">
        <v>29547</v>
      </c>
      <c r="L87" s="1">
        <v>249371</v>
      </c>
      <c r="M87" s="38">
        <v>168295</v>
      </c>
      <c r="P87" s="37" t="s">
        <v>160</v>
      </c>
      <c r="Q87" s="1">
        <v>4480</v>
      </c>
      <c r="R87" s="1">
        <v>255</v>
      </c>
      <c r="S87" s="1">
        <v>4735</v>
      </c>
      <c r="T87" s="1">
        <v>22695</v>
      </c>
      <c r="U87" s="1">
        <v>27430</v>
      </c>
      <c r="V87" s="1">
        <v>-249</v>
      </c>
      <c r="W87" s="1">
        <v>326</v>
      </c>
      <c r="X87" s="1">
        <v>41895</v>
      </c>
      <c r="Y87" s="1">
        <v>15519</v>
      </c>
      <c r="Z87" s="1">
        <v>84844</v>
      </c>
      <c r="AA87" s="1">
        <v>576359</v>
      </c>
      <c r="AB87" s="38">
        <v>340164</v>
      </c>
      <c r="AE87" s="37" t="s">
        <v>160</v>
      </c>
      <c r="AF87" s="1">
        <v>721</v>
      </c>
      <c r="AG87" s="1">
        <v>111</v>
      </c>
      <c r="AH87" s="1">
        <v>832</v>
      </c>
      <c r="AI87" s="1">
        <v>4824</v>
      </c>
      <c r="AJ87" s="1">
        <v>5656</v>
      </c>
      <c r="AK87" s="1">
        <v>-196</v>
      </c>
      <c r="AL87" s="1">
        <v>50</v>
      </c>
      <c r="AM87" s="1">
        <v>17603</v>
      </c>
      <c r="AN87" s="1">
        <v>3973</v>
      </c>
      <c r="AO87" s="1">
        <v>27232</v>
      </c>
      <c r="AP87" s="1">
        <v>261106</v>
      </c>
      <c r="AQ87" s="38">
        <v>163117</v>
      </c>
      <c r="AT87" s="37" t="s">
        <v>160</v>
      </c>
      <c r="AU87" s="1">
        <v>273</v>
      </c>
      <c r="AV87" s="1">
        <v>22</v>
      </c>
      <c r="AW87" s="1">
        <v>295</v>
      </c>
      <c r="AX87" s="1">
        <v>3746</v>
      </c>
      <c r="AY87" s="1">
        <v>4041</v>
      </c>
      <c r="AZ87" s="1">
        <v>-121</v>
      </c>
      <c r="BA87" s="1">
        <v>13</v>
      </c>
      <c r="BB87" s="1">
        <v>13106</v>
      </c>
      <c r="BC87" s="1">
        <v>1794</v>
      </c>
      <c r="BD87" s="1">
        <v>18941</v>
      </c>
      <c r="BE87" s="1">
        <v>506588</v>
      </c>
      <c r="BF87" s="38">
        <v>272938</v>
      </c>
    </row>
    <row r="88" spans="1:58" x14ac:dyDescent="0.3">
      <c r="A88" s="37" t="s">
        <v>161</v>
      </c>
      <c r="B88" s="1">
        <v>1589</v>
      </c>
      <c r="C88" s="1">
        <v>99</v>
      </c>
      <c r="D88" s="1">
        <v>1688</v>
      </c>
      <c r="E88" s="1">
        <v>8186</v>
      </c>
      <c r="F88" s="1">
        <v>9874</v>
      </c>
      <c r="G88" s="1">
        <v>-365</v>
      </c>
      <c r="H88" s="1">
        <v>72</v>
      </c>
      <c r="I88" s="1">
        <v>16113</v>
      </c>
      <c r="J88" s="1">
        <v>3632</v>
      </c>
      <c r="K88" s="1">
        <v>29619</v>
      </c>
      <c r="L88" s="1">
        <v>253479</v>
      </c>
      <c r="M88" s="38">
        <v>170556</v>
      </c>
      <c r="P88" s="37" t="s">
        <v>161</v>
      </c>
      <c r="Q88" s="1">
        <v>4482</v>
      </c>
      <c r="R88" s="1">
        <v>252</v>
      </c>
      <c r="S88" s="1">
        <v>4734</v>
      </c>
      <c r="T88" s="1">
        <v>22339</v>
      </c>
      <c r="U88" s="1">
        <v>27073</v>
      </c>
      <c r="V88" s="1">
        <v>-357</v>
      </c>
      <c r="W88" s="1">
        <v>175</v>
      </c>
      <c r="X88" s="1">
        <v>42403</v>
      </c>
      <c r="Y88" s="1">
        <v>15543</v>
      </c>
      <c r="Z88" s="1">
        <v>85019</v>
      </c>
      <c r="AA88" s="1">
        <v>581437</v>
      </c>
      <c r="AB88" s="38">
        <v>343213</v>
      </c>
      <c r="AE88" s="37" t="s">
        <v>161</v>
      </c>
      <c r="AF88" s="1">
        <v>708</v>
      </c>
      <c r="AG88" s="1">
        <v>105</v>
      </c>
      <c r="AH88" s="1">
        <v>813</v>
      </c>
      <c r="AI88" s="1">
        <v>4712</v>
      </c>
      <c r="AJ88" s="1">
        <v>5525</v>
      </c>
      <c r="AK88" s="1">
        <v>-131</v>
      </c>
      <c r="AL88" s="1">
        <v>35</v>
      </c>
      <c r="AM88" s="1">
        <v>17756</v>
      </c>
      <c r="AN88" s="1">
        <v>3986</v>
      </c>
      <c r="AO88" s="1">
        <v>27267</v>
      </c>
      <c r="AP88" s="1">
        <v>263888</v>
      </c>
      <c r="AQ88" s="38">
        <v>166240</v>
      </c>
      <c r="AT88" s="37" t="s">
        <v>161</v>
      </c>
      <c r="AU88" s="1">
        <v>263</v>
      </c>
      <c r="AV88" s="1">
        <v>22</v>
      </c>
      <c r="AW88" s="1">
        <v>285</v>
      </c>
      <c r="AX88" s="1">
        <v>3719</v>
      </c>
      <c r="AY88" s="1">
        <v>4004</v>
      </c>
      <c r="AZ88" s="1">
        <v>-37</v>
      </c>
      <c r="BA88" s="1">
        <v>9</v>
      </c>
      <c r="BB88" s="1">
        <v>13143</v>
      </c>
      <c r="BC88" s="1">
        <v>1803</v>
      </c>
      <c r="BD88" s="1">
        <v>18950</v>
      </c>
      <c r="BE88" s="1">
        <v>513021</v>
      </c>
      <c r="BF88" s="38">
        <v>275851</v>
      </c>
    </row>
    <row r="89" spans="1:58" x14ac:dyDescent="0.3">
      <c r="A89" s="37" t="s">
        <v>162</v>
      </c>
      <c r="B89" s="1">
        <v>1579</v>
      </c>
      <c r="C89" s="1">
        <v>96</v>
      </c>
      <c r="D89" s="1">
        <v>1675</v>
      </c>
      <c r="E89" s="1">
        <v>7960</v>
      </c>
      <c r="F89" s="1">
        <v>9635</v>
      </c>
      <c r="G89" s="1">
        <v>-239</v>
      </c>
      <c r="H89" s="1">
        <v>108</v>
      </c>
      <c r="I89" s="1">
        <v>16413</v>
      </c>
      <c r="J89" s="1">
        <v>3679</v>
      </c>
      <c r="K89" s="1">
        <v>29727</v>
      </c>
      <c r="L89" s="1">
        <v>258489</v>
      </c>
      <c r="M89" s="38">
        <v>173201</v>
      </c>
      <c r="P89" s="37" t="s">
        <v>162</v>
      </c>
      <c r="Q89" s="1">
        <v>4426</v>
      </c>
      <c r="R89" s="1">
        <v>244</v>
      </c>
      <c r="S89" s="1">
        <v>4670</v>
      </c>
      <c r="T89" s="1">
        <v>22621</v>
      </c>
      <c r="U89" s="1">
        <v>27291</v>
      </c>
      <c r="V89" s="1">
        <v>218</v>
      </c>
      <c r="W89" s="1">
        <v>462</v>
      </c>
      <c r="X89" s="1">
        <v>42593</v>
      </c>
      <c r="Y89" s="1">
        <v>15597</v>
      </c>
      <c r="Z89" s="1">
        <v>85481</v>
      </c>
      <c r="AA89" s="1">
        <v>596355</v>
      </c>
      <c r="AB89" s="38">
        <v>353579</v>
      </c>
      <c r="AE89" s="37" t="s">
        <v>162</v>
      </c>
      <c r="AF89" s="1">
        <v>670</v>
      </c>
      <c r="AG89" s="1">
        <v>99</v>
      </c>
      <c r="AH89" s="1">
        <v>769</v>
      </c>
      <c r="AI89" s="1">
        <v>4561</v>
      </c>
      <c r="AJ89" s="1">
        <v>5330</v>
      </c>
      <c r="AK89" s="1">
        <v>-195</v>
      </c>
      <c r="AL89" s="1">
        <v>47</v>
      </c>
      <c r="AM89" s="1">
        <v>17987</v>
      </c>
      <c r="AN89" s="1">
        <v>3997</v>
      </c>
      <c r="AO89" s="1">
        <v>27314</v>
      </c>
      <c r="AP89" s="1">
        <v>268200</v>
      </c>
      <c r="AQ89" s="38">
        <v>168367</v>
      </c>
      <c r="AT89" s="37" t="s">
        <v>162</v>
      </c>
      <c r="AU89" s="1">
        <v>259</v>
      </c>
      <c r="AV89" s="1">
        <v>18</v>
      </c>
      <c r="AW89" s="1">
        <v>277</v>
      </c>
      <c r="AX89" s="1">
        <v>3477</v>
      </c>
      <c r="AY89" s="1">
        <v>3754</v>
      </c>
      <c r="AZ89" s="1">
        <v>-250</v>
      </c>
      <c r="BA89" s="1">
        <v>47</v>
      </c>
      <c r="BB89" s="1">
        <v>13423</v>
      </c>
      <c r="BC89" s="1">
        <v>1820</v>
      </c>
      <c r="BD89" s="1">
        <v>18997</v>
      </c>
      <c r="BE89" s="1">
        <v>523800</v>
      </c>
      <c r="BF89" s="38">
        <v>280629</v>
      </c>
    </row>
    <row r="90" spans="1:58" x14ac:dyDescent="0.3">
      <c r="A90" s="37" t="s">
        <v>163</v>
      </c>
      <c r="B90" s="1">
        <v>1513</v>
      </c>
      <c r="C90" s="1">
        <v>96</v>
      </c>
      <c r="D90" s="1">
        <v>1609</v>
      </c>
      <c r="E90" s="1">
        <v>7542</v>
      </c>
      <c r="F90" s="1">
        <v>9151</v>
      </c>
      <c r="G90" s="1">
        <v>-484</v>
      </c>
      <c r="H90" s="1">
        <v>158</v>
      </c>
      <c r="I90" s="1">
        <v>17016</v>
      </c>
      <c r="J90" s="1">
        <v>3718</v>
      </c>
      <c r="K90" s="1">
        <v>29885</v>
      </c>
      <c r="L90" s="1">
        <v>264624</v>
      </c>
      <c r="M90" s="38">
        <v>177088</v>
      </c>
      <c r="P90" s="37" t="s">
        <v>163</v>
      </c>
      <c r="Q90" s="1">
        <v>4281</v>
      </c>
      <c r="R90" s="1">
        <v>231</v>
      </c>
      <c r="S90" s="1">
        <v>4512</v>
      </c>
      <c r="T90" s="1">
        <v>22159</v>
      </c>
      <c r="U90" s="1">
        <v>26671</v>
      </c>
      <c r="V90" s="1">
        <v>-620</v>
      </c>
      <c r="W90" s="1">
        <v>294</v>
      </c>
      <c r="X90" s="1">
        <v>43442</v>
      </c>
      <c r="Y90" s="1">
        <v>15662</v>
      </c>
      <c r="Z90" s="1">
        <v>85775</v>
      </c>
      <c r="AA90" s="1">
        <v>607863</v>
      </c>
      <c r="AB90" s="38">
        <v>359922</v>
      </c>
      <c r="AE90" s="37" t="s">
        <v>163</v>
      </c>
      <c r="AF90" s="1">
        <v>626</v>
      </c>
      <c r="AG90" s="1">
        <v>96</v>
      </c>
      <c r="AH90" s="1">
        <v>722</v>
      </c>
      <c r="AI90" s="1">
        <v>4376</v>
      </c>
      <c r="AJ90" s="1">
        <v>5098</v>
      </c>
      <c r="AK90" s="1">
        <v>-232</v>
      </c>
      <c r="AL90" s="1">
        <v>50</v>
      </c>
      <c r="AM90" s="1">
        <v>18258</v>
      </c>
      <c r="AN90" s="1">
        <v>4008</v>
      </c>
      <c r="AO90" s="1">
        <v>27364</v>
      </c>
      <c r="AP90" s="1">
        <v>274362</v>
      </c>
      <c r="AQ90" s="38">
        <v>171903</v>
      </c>
      <c r="AT90" s="37" t="s">
        <v>163</v>
      </c>
      <c r="AU90" s="1">
        <v>255</v>
      </c>
      <c r="AV90" s="1">
        <v>16</v>
      </c>
      <c r="AW90" s="1">
        <v>271</v>
      </c>
      <c r="AX90" s="1">
        <v>3261</v>
      </c>
      <c r="AY90" s="1">
        <v>3532</v>
      </c>
      <c r="AZ90" s="1">
        <v>-222</v>
      </c>
      <c r="BA90" s="1">
        <v>33</v>
      </c>
      <c r="BB90" s="1">
        <v>13666</v>
      </c>
      <c r="BC90" s="1">
        <v>1832</v>
      </c>
      <c r="BD90" s="1">
        <v>19030</v>
      </c>
      <c r="BE90" s="1">
        <v>536798</v>
      </c>
      <c r="BF90" s="38">
        <v>285786</v>
      </c>
    </row>
    <row r="91" spans="1:58" x14ac:dyDescent="0.3">
      <c r="A91" s="37" t="s">
        <v>164</v>
      </c>
      <c r="B91" s="1">
        <v>1479</v>
      </c>
      <c r="C91" s="1">
        <v>83</v>
      </c>
      <c r="D91" s="1">
        <v>1562</v>
      </c>
      <c r="E91" s="1">
        <v>7148</v>
      </c>
      <c r="F91" s="1">
        <v>8710</v>
      </c>
      <c r="G91" s="1">
        <v>-441</v>
      </c>
      <c r="H91" s="1">
        <v>105</v>
      </c>
      <c r="I91" s="1">
        <v>17538</v>
      </c>
      <c r="J91" s="1">
        <v>3742</v>
      </c>
      <c r="K91" s="1">
        <v>29990</v>
      </c>
      <c r="L91" s="1">
        <v>271286</v>
      </c>
      <c r="M91" s="38">
        <v>179877</v>
      </c>
      <c r="P91" s="37" t="s">
        <v>164</v>
      </c>
      <c r="Q91" s="1">
        <v>4119</v>
      </c>
      <c r="R91" s="1">
        <v>226</v>
      </c>
      <c r="S91" s="1">
        <v>4345</v>
      </c>
      <c r="T91" s="1">
        <v>22370</v>
      </c>
      <c r="U91" s="1">
        <v>26715</v>
      </c>
      <c r="V91" s="1">
        <v>44</v>
      </c>
      <c r="W91" s="1">
        <v>316</v>
      </c>
      <c r="X91" s="1">
        <v>43649</v>
      </c>
      <c r="Y91" s="1">
        <v>15727</v>
      </c>
      <c r="Z91" s="1">
        <v>86091</v>
      </c>
      <c r="AA91" s="1">
        <v>622565</v>
      </c>
      <c r="AB91" s="38">
        <v>368046</v>
      </c>
      <c r="AE91" s="37" t="s">
        <v>164</v>
      </c>
      <c r="AF91" s="1">
        <v>592</v>
      </c>
      <c r="AG91" s="1">
        <v>92</v>
      </c>
      <c r="AH91" s="1">
        <v>684</v>
      </c>
      <c r="AI91" s="1">
        <v>4242</v>
      </c>
      <c r="AJ91" s="1">
        <v>4926</v>
      </c>
      <c r="AK91" s="1">
        <v>-172</v>
      </c>
      <c r="AL91" s="1">
        <v>53</v>
      </c>
      <c r="AM91" s="1">
        <v>18466</v>
      </c>
      <c r="AN91" s="1">
        <v>4025</v>
      </c>
      <c r="AO91" s="1">
        <v>27417</v>
      </c>
      <c r="AP91" s="1">
        <v>278917</v>
      </c>
      <c r="AQ91" s="38">
        <v>174485</v>
      </c>
      <c r="AT91" s="37" t="s">
        <v>164</v>
      </c>
      <c r="AU91" s="1">
        <v>237</v>
      </c>
      <c r="AV91" s="1">
        <v>15</v>
      </c>
      <c r="AW91" s="1">
        <v>252</v>
      </c>
      <c r="AX91" s="1">
        <v>3034</v>
      </c>
      <c r="AY91" s="1">
        <v>3286</v>
      </c>
      <c r="AZ91" s="1">
        <v>-246</v>
      </c>
      <c r="BA91" s="1">
        <v>8</v>
      </c>
      <c r="BB91" s="1">
        <v>13911</v>
      </c>
      <c r="BC91" s="1">
        <v>1841</v>
      </c>
      <c r="BD91" s="1">
        <v>19038</v>
      </c>
      <c r="BE91" s="1">
        <v>548573</v>
      </c>
      <c r="BF91" s="38">
        <v>290682</v>
      </c>
    </row>
    <row r="92" spans="1:58" x14ac:dyDescent="0.3">
      <c r="A92" s="37" t="s">
        <v>165</v>
      </c>
      <c r="B92" s="1">
        <v>1414</v>
      </c>
      <c r="C92" s="1">
        <v>79</v>
      </c>
      <c r="D92" s="1">
        <v>1493</v>
      </c>
      <c r="E92" s="1">
        <v>6959</v>
      </c>
      <c r="F92" s="1">
        <v>8452</v>
      </c>
      <c r="G92" s="1">
        <v>-258</v>
      </c>
      <c r="H92" s="1">
        <v>87</v>
      </c>
      <c r="I92" s="1">
        <v>17868</v>
      </c>
      <c r="J92" s="1">
        <v>3757</v>
      </c>
      <c r="K92" s="1">
        <v>30077</v>
      </c>
      <c r="L92" s="1">
        <v>276633</v>
      </c>
      <c r="M92" s="38">
        <v>182970</v>
      </c>
      <c r="P92" s="37" t="s">
        <v>165</v>
      </c>
      <c r="Q92" s="1">
        <v>4028</v>
      </c>
      <c r="R92" s="1">
        <v>207</v>
      </c>
      <c r="S92" s="1">
        <v>4235</v>
      </c>
      <c r="T92" s="1">
        <v>21698</v>
      </c>
      <c r="U92" s="1">
        <v>25933</v>
      </c>
      <c r="V92" s="1">
        <v>-782</v>
      </c>
      <c r="W92" s="1">
        <v>293</v>
      </c>
      <c r="X92" s="1">
        <v>44667</v>
      </c>
      <c r="Y92" s="1">
        <v>15784</v>
      </c>
      <c r="Z92" s="1">
        <v>86384</v>
      </c>
      <c r="AA92" s="1">
        <v>641593</v>
      </c>
      <c r="AB92" s="38">
        <v>378934</v>
      </c>
      <c r="AE92" s="37" t="s">
        <v>165</v>
      </c>
      <c r="AF92" s="1">
        <v>552</v>
      </c>
      <c r="AG92" s="1">
        <v>89</v>
      </c>
      <c r="AH92" s="1">
        <v>641</v>
      </c>
      <c r="AI92" s="1">
        <v>4089</v>
      </c>
      <c r="AJ92" s="1">
        <v>4730</v>
      </c>
      <c r="AK92" s="1">
        <v>-196</v>
      </c>
      <c r="AL92" s="1">
        <v>53</v>
      </c>
      <c r="AM92" s="1">
        <v>18703</v>
      </c>
      <c r="AN92" s="1">
        <v>4037</v>
      </c>
      <c r="AO92" s="1">
        <v>27470</v>
      </c>
      <c r="AP92" s="1">
        <v>282857</v>
      </c>
      <c r="AQ92" s="38">
        <v>176464</v>
      </c>
      <c r="AT92" s="37" t="s">
        <v>165</v>
      </c>
      <c r="AU92" s="1">
        <v>215</v>
      </c>
      <c r="AV92" s="1">
        <v>12</v>
      </c>
      <c r="AW92" s="1">
        <v>227</v>
      </c>
      <c r="AX92" s="1">
        <v>2796</v>
      </c>
      <c r="AY92" s="1">
        <v>3023</v>
      </c>
      <c r="AZ92" s="1">
        <v>-263</v>
      </c>
      <c r="BA92" s="1">
        <v>21</v>
      </c>
      <c r="BB92" s="1">
        <v>14182</v>
      </c>
      <c r="BC92" s="1">
        <v>1854</v>
      </c>
      <c r="BD92" s="1">
        <v>19059</v>
      </c>
      <c r="BE92" s="1">
        <v>559933</v>
      </c>
      <c r="BF92" s="38">
        <v>295343</v>
      </c>
    </row>
    <row r="93" spans="1:58" x14ac:dyDescent="0.3">
      <c r="A93" s="37" t="s">
        <v>166</v>
      </c>
      <c r="B93" s="1">
        <v>1291</v>
      </c>
      <c r="C93" s="1">
        <v>76</v>
      </c>
      <c r="D93" s="1">
        <v>1367</v>
      </c>
      <c r="E93" s="1">
        <v>6658</v>
      </c>
      <c r="F93" s="1">
        <v>8025</v>
      </c>
      <c r="G93" s="1">
        <v>-427</v>
      </c>
      <c r="H93" s="1">
        <v>60</v>
      </c>
      <c r="I93" s="1">
        <v>18341</v>
      </c>
      <c r="J93" s="1">
        <v>3771</v>
      </c>
      <c r="K93" s="1">
        <v>30137</v>
      </c>
      <c r="L93" s="1">
        <v>281897</v>
      </c>
      <c r="M93" s="38">
        <v>185963</v>
      </c>
      <c r="P93" s="37" t="s">
        <v>166</v>
      </c>
      <c r="Q93" s="1">
        <v>4026</v>
      </c>
      <c r="R93" s="1">
        <v>199</v>
      </c>
      <c r="S93" s="1">
        <v>4225</v>
      </c>
      <c r="T93" s="1">
        <v>21405</v>
      </c>
      <c r="U93" s="1">
        <v>25630</v>
      </c>
      <c r="V93" s="1">
        <v>-303</v>
      </c>
      <c r="W93" s="1">
        <v>441</v>
      </c>
      <c r="X93" s="1">
        <v>45355</v>
      </c>
      <c r="Y93" s="1">
        <v>15840</v>
      </c>
      <c r="Z93" s="1">
        <v>86825</v>
      </c>
      <c r="AA93" s="1">
        <v>658784</v>
      </c>
      <c r="AB93" s="38">
        <v>389648</v>
      </c>
      <c r="AE93" s="37" t="s">
        <v>166</v>
      </c>
      <c r="AF93" s="1">
        <v>524</v>
      </c>
      <c r="AG93" s="1">
        <v>84</v>
      </c>
      <c r="AH93" s="1">
        <v>608</v>
      </c>
      <c r="AI93" s="1">
        <v>3962</v>
      </c>
      <c r="AJ93" s="1">
        <v>4570</v>
      </c>
      <c r="AK93" s="1">
        <v>-160</v>
      </c>
      <c r="AL93" s="1">
        <v>43</v>
      </c>
      <c r="AM93" s="1">
        <v>18896</v>
      </c>
      <c r="AN93" s="1">
        <v>4047</v>
      </c>
      <c r="AO93" s="1">
        <v>27513</v>
      </c>
      <c r="AP93" s="1">
        <v>287382</v>
      </c>
      <c r="AQ93" s="38">
        <v>179022</v>
      </c>
      <c r="AT93" s="37" t="s">
        <v>166</v>
      </c>
      <c r="AU93" s="1">
        <v>205</v>
      </c>
      <c r="AV93" s="1">
        <v>14</v>
      </c>
      <c r="AW93" s="1">
        <v>219</v>
      </c>
      <c r="AX93" s="1">
        <v>2622</v>
      </c>
      <c r="AY93" s="1">
        <v>2841</v>
      </c>
      <c r="AZ93" s="1">
        <v>-182</v>
      </c>
      <c r="BA93" s="1">
        <v>10</v>
      </c>
      <c r="BB93" s="1">
        <v>14363</v>
      </c>
      <c r="BC93" s="1">
        <v>1865</v>
      </c>
      <c r="BD93" s="1">
        <v>19069</v>
      </c>
      <c r="BE93" s="1">
        <v>572834</v>
      </c>
      <c r="BF93" s="38">
        <v>300799</v>
      </c>
    </row>
    <row r="94" spans="1:58" x14ac:dyDescent="0.3">
      <c r="A94" s="37" t="s">
        <v>167</v>
      </c>
      <c r="B94" s="1">
        <v>1283</v>
      </c>
      <c r="C94" s="1">
        <v>75</v>
      </c>
      <c r="D94" s="1">
        <v>1358</v>
      </c>
      <c r="E94" s="1">
        <v>6345</v>
      </c>
      <c r="F94" s="1">
        <v>7703</v>
      </c>
      <c r="G94" s="1">
        <v>-322</v>
      </c>
      <c r="H94" s="1">
        <v>43</v>
      </c>
      <c r="I94" s="1">
        <v>18694</v>
      </c>
      <c r="J94" s="1">
        <v>3783</v>
      </c>
      <c r="K94" s="1">
        <v>30180</v>
      </c>
      <c r="L94" s="1">
        <v>285160</v>
      </c>
      <c r="M94" s="38">
        <v>188716</v>
      </c>
      <c r="P94" s="37" t="s">
        <v>167</v>
      </c>
      <c r="Q94" s="1">
        <v>4017</v>
      </c>
      <c r="R94" s="1">
        <v>197</v>
      </c>
      <c r="S94" s="1">
        <v>4214</v>
      </c>
      <c r="T94" s="1">
        <v>21400</v>
      </c>
      <c r="U94" s="1">
        <v>25614</v>
      </c>
      <c r="V94" s="1">
        <v>-16</v>
      </c>
      <c r="W94" s="1">
        <v>285</v>
      </c>
      <c r="X94" s="1">
        <v>45656</v>
      </c>
      <c r="Y94" s="1">
        <v>15840</v>
      </c>
      <c r="Z94" s="1">
        <v>87110</v>
      </c>
      <c r="AA94" s="1">
        <v>670241</v>
      </c>
      <c r="AB94" s="38">
        <v>396992</v>
      </c>
      <c r="AE94" s="37" t="s">
        <v>167</v>
      </c>
      <c r="AF94" s="1">
        <v>519</v>
      </c>
      <c r="AG94" s="1">
        <v>83</v>
      </c>
      <c r="AH94" s="1">
        <v>602</v>
      </c>
      <c r="AI94" s="1">
        <v>3855</v>
      </c>
      <c r="AJ94" s="1">
        <v>4457</v>
      </c>
      <c r="AK94" s="1">
        <v>-113</v>
      </c>
      <c r="AL94" s="1">
        <v>45</v>
      </c>
      <c r="AM94" s="1">
        <v>19046</v>
      </c>
      <c r="AN94" s="1">
        <v>4055</v>
      </c>
      <c r="AO94" s="1">
        <v>27558</v>
      </c>
      <c r="AP94" s="1">
        <v>291876</v>
      </c>
      <c r="AQ94" s="38">
        <v>182002</v>
      </c>
      <c r="AT94" s="37" t="s">
        <v>167</v>
      </c>
      <c r="AU94" s="1">
        <v>185</v>
      </c>
      <c r="AV94" s="1">
        <v>11</v>
      </c>
      <c r="AW94" s="1">
        <v>196</v>
      </c>
      <c r="AX94" s="1">
        <v>2464</v>
      </c>
      <c r="AY94" s="1">
        <v>2660</v>
      </c>
      <c r="AZ94" s="1">
        <v>-181</v>
      </c>
      <c r="BA94" s="1">
        <v>17</v>
      </c>
      <c r="BB94" s="1">
        <v>14557</v>
      </c>
      <c r="BC94" s="1">
        <v>1869</v>
      </c>
      <c r="BD94" s="1">
        <v>19086</v>
      </c>
      <c r="BE94" s="1">
        <v>582709</v>
      </c>
      <c r="BF94" s="38">
        <v>304944</v>
      </c>
    </row>
    <row r="95" spans="1:58" x14ac:dyDescent="0.3">
      <c r="A95" s="37" t="s">
        <v>168</v>
      </c>
      <c r="B95" s="1">
        <v>1227</v>
      </c>
      <c r="C95" s="1">
        <v>72</v>
      </c>
      <c r="D95" s="1">
        <v>1299</v>
      </c>
      <c r="E95" s="1">
        <v>6197</v>
      </c>
      <c r="F95" s="1">
        <v>7496</v>
      </c>
      <c r="G95" s="1">
        <v>-207</v>
      </c>
      <c r="H95" s="1">
        <v>48</v>
      </c>
      <c r="I95" s="1">
        <v>18934</v>
      </c>
      <c r="J95" s="1">
        <v>3798</v>
      </c>
      <c r="K95" s="1">
        <v>30228</v>
      </c>
      <c r="L95" s="1">
        <v>288018</v>
      </c>
      <c r="M95" s="38">
        <v>191129</v>
      </c>
      <c r="P95" s="37" t="s">
        <v>168</v>
      </c>
      <c r="Q95" s="1">
        <v>3721</v>
      </c>
      <c r="R95" s="1">
        <v>196</v>
      </c>
      <c r="S95" s="1">
        <v>3917</v>
      </c>
      <c r="T95" s="1">
        <v>21298</v>
      </c>
      <c r="U95" s="1">
        <v>25215</v>
      </c>
      <c r="V95" s="1">
        <v>-399</v>
      </c>
      <c r="W95" s="1">
        <v>148</v>
      </c>
      <c r="X95" s="1">
        <v>46169</v>
      </c>
      <c r="Y95" s="1">
        <v>15874</v>
      </c>
      <c r="Z95" s="1">
        <v>87258</v>
      </c>
      <c r="AA95" s="1">
        <v>675882</v>
      </c>
      <c r="AB95" s="38">
        <v>400252</v>
      </c>
      <c r="AE95" s="37" t="s">
        <v>168</v>
      </c>
      <c r="AF95" s="1">
        <v>514</v>
      </c>
      <c r="AG95" s="1">
        <v>82</v>
      </c>
      <c r="AH95" s="1">
        <v>596</v>
      </c>
      <c r="AI95" s="1">
        <v>3763</v>
      </c>
      <c r="AJ95" s="1">
        <v>4359</v>
      </c>
      <c r="AK95" s="1">
        <v>-98</v>
      </c>
      <c r="AL95" s="1">
        <v>29</v>
      </c>
      <c r="AM95" s="1">
        <v>19160</v>
      </c>
      <c r="AN95" s="1">
        <v>4068</v>
      </c>
      <c r="AO95" s="1">
        <v>27587</v>
      </c>
      <c r="AP95" s="1">
        <v>294181</v>
      </c>
      <c r="AQ95" s="38">
        <v>183187</v>
      </c>
      <c r="AT95" s="37" t="s">
        <v>168</v>
      </c>
      <c r="AU95" s="1">
        <v>179</v>
      </c>
      <c r="AV95" s="1">
        <v>10</v>
      </c>
      <c r="AW95" s="1">
        <v>189</v>
      </c>
      <c r="AX95" s="1">
        <v>2389</v>
      </c>
      <c r="AY95" s="1">
        <v>2578</v>
      </c>
      <c r="AZ95" s="1">
        <v>-82</v>
      </c>
      <c r="BA95" s="1">
        <v>11</v>
      </c>
      <c r="BB95" s="1">
        <v>14641</v>
      </c>
      <c r="BC95" s="1">
        <v>1878</v>
      </c>
      <c r="BD95" s="1">
        <v>19097</v>
      </c>
      <c r="BE95" s="1">
        <v>590179</v>
      </c>
      <c r="BF95" s="38">
        <v>308128</v>
      </c>
    </row>
    <row r="96" spans="1:58" x14ac:dyDescent="0.3">
      <c r="A96" s="37" t="s">
        <v>169</v>
      </c>
      <c r="B96" s="1">
        <v>1162</v>
      </c>
      <c r="C96" s="1">
        <v>70</v>
      </c>
      <c r="D96" s="1">
        <v>1232</v>
      </c>
      <c r="E96" s="1">
        <v>5709</v>
      </c>
      <c r="F96" s="1">
        <v>6941</v>
      </c>
      <c r="G96" s="1">
        <v>-555</v>
      </c>
      <c r="H96" s="1">
        <v>86</v>
      </c>
      <c r="I96" s="1">
        <v>19561</v>
      </c>
      <c r="J96" s="1">
        <v>3812</v>
      </c>
      <c r="K96" s="1">
        <v>30314</v>
      </c>
      <c r="L96" s="1">
        <v>293473</v>
      </c>
      <c r="M96" s="38">
        <v>193954</v>
      </c>
      <c r="P96" s="37" t="s">
        <v>169</v>
      </c>
      <c r="Q96" s="1">
        <v>3622</v>
      </c>
      <c r="R96" s="1">
        <v>183</v>
      </c>
      <c r="S96" s="1">
        <v>3805</v>
      </c>
      <c r="T96" s="1">
        <v>20672</v>
      </c>
      <c r="U96" s="1">
        <v>24477</v>
      </c>
      <c r="V96" s="1">
        <v>-738</v>
      </c>
      <c r="W96" s="1">
        <v>159</v>
      </c>
      <c r="X96" s="1">
        <v>47044</v>
      </c>
      <c r="Y96" s="1">
        <v>15896</v>
      </c>
      <c r="Z96" s="1">
        <v>87417</v>
      </c>
      <c r="AA96" s="1">
        <v>685058</v>
      </c>
      <c r="AB96" s="38">
        <v>405650</v>
      </c>
      <c r="AE96" s="37" t="s">
        <v>169</v>
      </c>
      <c r="AF96" s="1">
        <v>493</v>
      </c>
      <c r="AG96" s="1">
        <v>80</v>
      </c>
      <c r="AH96" s="1">
        <v>573</v>
      </c>
      <c r="AI96" s="1">
        <v>3573</v>
      </c>
      <c r="AJ96" s="1">
        <v>4146</v>
      </c>
      <c r="AK96" s="1">
        <v>-213</v>
      </c>
      <c r="AL96" s="1">
        <v>24</v>
      </c>
      <c r="AM96" s="1">
        <v>19389</v>
      </c>
      <c r="AN96" s="1">
        <v>4076</v>
      </c>
      <c r="AO96" s="1">
        <v>27611</v>
      </c>
      <c r="AP96" s="1">
        <v>297854</v>
      </c>
      <c r="AQ96" s="38">
        <v>185125</v>
      </c>
      <c r="AT96" s="37" t="s">
        <v>169</v>
      </c>
      <c r="AU96" s="1">
        <v>177</v>
      </c>
      <c r="AV96" s="1">
        <v>11</v>
      </c>
      <c r="AW96" s="1">
        <v>188</v>
      </c>
      <c r="AX96" s="1">
        <v>2243</v>
      </c>
      <c r="AY96" s="1">
        <v>2431</v>
      </c>
      <c r="AZ96" s="1">
        <v>-147</v>
      </c>
      <c r="BA96" s="1">
        <v>8</v>
      </c>
      <c r="BB96" s="1">
        <v>14788</v>
      </c>
      <c r="BC96" s="1">
        <v>1886</v>
      </c>
      <c r="BD96" s="1">
        <v>19105</v>
      </c>
      <c r="BE96" s="1">
        <v>602252</v>
      </c>
      <c r="BF96" s="38">
        <v>312632</v>
      </c>
    </row>
    <row r="97" spans="1:58" x14ac:dyDescent="0.3">
      <c r="A97" s="39" t="s">
        <v>170</v>
      </c>
      <c r="B97" s="40">
        <v>1118</v>
      </c>
      <c r="C97" s="40">
        <v>68</v>
      </c>
      <c r="D97" s="40">
        <v>1186</v>
      </c>
      <c r="E97" s="40">
        <v>5278</v>
      </c>
      <c r="F97" s="40">
        <v>6464</v>
      </c>
      <c r="G97" s="40">
        <v>-477</v>
      </c>
      <c r="H97" s="40">
        <v>73</v>
      </c>
      <c r="I97" s="40">
        <v>20095</v>
      </c>
      <c r="J97" s="40">
        <v>3828</v>
      </c>
      <c r="K97" s="40">
        <v>30387</v>
      </c>
      <c r="L97" s="40">
        <v>298571</v>
      </c>
      <c r="M97" s="41">
        <v>196790</v>
      </c>
      <c r="P97" s="39" t="s">
        <v>170</v>
      </c>
      <c r="Q97" s="40">
        <v>3626</v>
      </c>
      <c r="R97" s="40">
        <v>175</v>
      </c>
      <c r="S97" s="40">
        <v>3801</v>
      </c>
      <c r="T97" s="40">
        <v>20236</v>
      </c>
      <c r="U97" s="40">
        <v>24037</v>
      </c>
      <c r="V97" s="40">
        <v>-440</v>
      </c>
      <c r="W97" s="40">
        <v>384</v>
      </c>
      <c r="X97" s="40">
        <v>47810</v>
      </c>
      <c r="Y97" s="40">
        <v>15954</v>
      </c>
      <c r="Z97" s="40">
        <v>87801</v>
      </c>
      <c r="AA97" s="40">
        <v>697561</v>
      </c>
      <c r="AB97" s="41">
        <v>413483</v>
      </c>
      <c r="AE97" s="39" t="s">
        <v>170</v>
      </c>
      <c r="AF97" s="40">
        <v>459</v>
      </c>
      <c r="AG97" s="40">
        <v>78</v>
      </c>
      <c r="AH97" s="40">
        <v>537</v>
      </c>
      <c r="AI97" s="40">
        <v>3461</v>
      </c>
      <c r="AJ97" s="40">
        <v>3998</v>
      </c>
      <c r="AK97" s="40">
        <v>-148</v>
      </c>
      <c r="AL97" s="40">
        <v>16</v>
      </c>
      <c r="AM97" s="40">
        <v>19546</v>
      </c>
      <c r="AN97" s="40">
        <v>4083</v>
      </c>
      <c r="AO97" s="40">
        <v>27627</v>
      </c>
      <c r="AP97" s="40">
        <v>301568</v>
      </c>
      <c r="AQ97" s="41">
        <v>186933</v>
      </c>
      <c r="AT97" s="39" t="s">
        <v>170</v>
      </c>
      <c r="AU97" s="40">
        <v>168</v>
      </c>
      <c r="AV97" s="40">
        <v>9</v>
      </c>
      <c r="AW97" s="40">
        <v>177</v>
      </c>
      <c r="AX97" s="40">
        <v>2110</v>
      </c>
      <c r="AY97" s="40">
        <v>2287</v>
      </c>
      <c r="AZ97" s="40">
        <v>-144</v>
      </c>
      <c r="BA97" s="40">
        <v>8</v>
      </c>
      <c r="BB97" s="40">
        <v>14931</v>
      </c>
      <c r="BC97" s="40">
        <v>1895</v>
      </c>
      <c r="BD97" s="40">
        <v>19113</v>
      </c>
      <c r="BE97" s="40">
        <v>616691</v>
      </c>
      <c r="BF97" s="41">
        <v>317690</v>
      </c>
    </row>
  </sheetData>
  <mergeCells count="8">
    <mergeCell ref="AE1:AQ1"/>
    <mergeCell ref="AF2:AQ2"/>
    <mergeCell ref="AT1:BF1"/>
    <mergeCell ref="AU2:BF2"/>
    <mergeCell ref="A1:M1"/>
    <mergeCell ref="B2:M2"/>
    <mergeCell ref="P1:AB1"/>
    <mergeCell ref="Q2:AB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7 f a 0 d a - d 8 a c - 4 8 d 2 - a 7 3 a - f 8 e e 7 e 1 9 2 3 a 1 "   x m l n s = " h t t p : / / s c h e m a s . m i c r o s o f t . c o m / D a t a M a s h u p " > A A A A A N 8 E A A B Q S w M E F A A C A A g A i a y 7 U A Z x k S K o A A A A + A A A A B I A H A B D b 2 5 m a W c v U G F j a 2 F n Z S 5 4 b W w g o h g A K K A U A A A A A A A A A A A A A A A A A A A A A A A A A A A A h Y / B C o J A F E V / R W b v v F E J T J 7 j o l W Q E B T R d h g n H d I x d G z 8 t x Z 9 U r + Q U F a 7 l v d y L p z 7 u N 0 x G 5 v a u 6 q u 1 6 1 J S U A Z 8 Z S R b a F N m Z L B n v y Y Z B y 3 Q p 5 F q b w J N n 0 y 9 j o l l b W X B M A 5 R 1 1 E 2 6 6 E k L E A j v l m J y v V C F + b 3 g o j F f m s i v 8 r w v H w k u E h j R l d x C y i S x Y g z D X m 2 n y R c D K m D O G n x N V Q 2 6 F T X F t / v U e Y I 8 L 7 B X 8 C U E s D B B Q A A g A I A I m s u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r L t Q + V J m L t U B A A C c E w A A E w A c A E Z v c m 1 1 b G F z L 1 N l Y 3 R p b 2 4 x L m 0 g o h g A K K A U A A A A A A A A A A A A A A A A A A A A A A A A A A A A 7 Z X R T u J A F I b v S X i H k 3 o D C Z C g V 7 r p B Q J i E 6 t m S b y h h A z T Y z 1 Z O k N m R i 8 0 v o v v 4 o s 5 B I H i t m w Q d 5 P B 7 U 0 v 5 p / T 8 3 / / z K l G b k g K 6 M / f z R / l U r m k 7 5 j C G A 6 8 Q N y i M Q R T V K A w s Q K E O t w y z Y l B T I D m 9 Q U q Z 9 0 w D C 6 7 V Q 9 8 m K A p l 8 A + V 4 o S s n I f W p y j 1 o 0 O M 2 z M N F b O a I K N t h Q G h d E V r 3 M S h d 1 e K + q T 4 E p 2 U P 8 y c h q F z G D K D H E W X S u Z 2 C 4 k t K 9 u g k 6 9 e Q y r R e i p + + l U Q j M 6 t a X t J 6 j B O I / H X r U G g 7 Z C K 7 x k D 5 S w m T l b y B o x h N o 3 6 h 6 H 1 d q 8 1 Q N v t L 3 R d 3 9 P g z 6 / s 8 3 4 n l c L b F f + t s y G z 4 M Z m W G 5 R O K z 7 X w m t L D V b 5 8 H + 5 9 Z x u e O k S 0 q 7 Z D Y o s R 6 Y D 2 S S t B M F W O C 4 p F l q z g c 0 B 9 9 F Q a y e W d u A J u 3 7 D L W o H K 4 / 9 d k D 0 f b t 8 j N g f G 2 Z W h H / 0 N z J r T V i P w G q b k w I q 8 J 0 x l b R 7 M Y Z f o v R L z Q 5 M B b 7 s 8 y u Z D p m K n Y s n M U S t Z A I Z W l K A / L c n H 9 k q 8 K O / y r / H t 4 u i l N i N V / y p Q l g r n K x w 6 U 3 4 0 U c v o g z Z 1 P H z S b o L l 8 s P 4 p u B s U a L 2 4 S W q 0 7 L 4 Q z 1 y R d / n m K + u H 6 L 2 e w 4 f n K 5 C 8 A V B L A Q I t A B Q A A g A I A I m s u 1 A G c Z E i q A A A A P g A A A A S A A A A A A A A A A A A A A A A A A A A A A B D b 2 5 m a W c v U G F j a 2 F n Z S 5 4 b W x Q S w E C L Q A U A A I A C A C J r L t Q D 8 r p q 6 Q A A A D p A A A A E w A A A A A A A A A A A A A A A A D 0 A A A A W 0 N v b n R l b n R f V H l w Z X N d L n h t b F B L A Q I t A B Q A A g A I A I m s u 1 D 5 U m Y u 1 Q E A A J w T A A A T A A A A A A A A A A A A A A A A A O U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y A Q A A A A A A U z I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Z m V 0 d G k l M j B w Z X I l M j B y Z W d p b 2 5 l J T I w L S U y M G Z h c 2 N p Y S U y M G R p J T I w Z X Q l Q z M l Q T A l M j A o R k V N T U l O R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Z l d H R p X 3 B l c l 9 y Z W d p b 2 5 l X 1 9 f Z m F z Y 2 l h X 2 R p X 2 V 0 w 6 B f X 0 Z F T U 1 J T k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U t M j d U M T k 6 M z Y 6 M T M u O T U w M z Q 1 M 1 o i I C 8 + P E V u d H J 5 I F R 5 c G U 9 I k Z p b G x D b 2 x 1 b W 5 U e X B l c y I g V m F s d W U 9 I n N C Z 1 V G Q l F V R k J R P T 0 i I C 8 + P E V u d H J 5 I F R 5 c G U 9 I k Z p b G x D b 2 x 1 b W 5 O Y W 1 l c y I g V m F s d W U 9 I n N b J n F 1 b 3 Q 7 R G V u b 2 1 p b m F 6 a W 9 u Z S B y Z W d p b 2 5 l J n F 1 b 3 Q 7 L C Z x d W 9 0 O z E 1 L T I 0 J n F 1 b 3 Q 7 L C Z x d W 9 0 O z I 1 L T M 0 J n F 1 b 3 Q 7 L C Z x d W 9 0 O z M 1 L T Q 0 J n F 1 b 3 Q 7 L C Z x d W 9 0 O z Q 1 L T U 0 J n F 1 b 3 Q 7 L C Z x d W 9 0 O z U 1 L T Y 0 J n F 1 b 3 Q 7 L C Z x d W 9 0 O z Y 1 I G U g b 2 x 0 c m U m c X V v d D t d I i A v P j x F b n R y e S B U e X B l P S J G a W x s U 3 R h d H V z I i B W Y W x 1 Z T 0 i c 0 N v b X B s Z X R l I i A v P j x F b n R y e S B U e X B l P S J R d W V y e U l E I i B W Y W x 1 Z T 0 i c z c 3 Z T F m Y 2 I x L T B m O D M t N G Z m M i 0 5 Y m M 0 L T F l Z G F h M D N k Z m Y w Z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G V u b 2 1 p b m F 6 a W 9 u Z S B y Z W d p b 2 5 l J n F 1 b 3 Q 7 X S w m c X V v d D t x d W V y e V J l b G F 0 a W 9 u c 2 h p c H M m c X V v d D s 6 W 1 0 s J n F 1 b 3 Q 7 Y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0 R l b m 9 t a W 5 h e m l v b m U g c m V n a W 9 u Z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M T U t M j Q s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I 1 L T M 0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z N S 0 0 N C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N D U t N T Q s N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U 1 L T Y 0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2 N S B l I G 9 s d H J l L D Z 9 J n F 1 b 3 Q 7 X S w m c X V v d D t D b 2 x 1 b W 5 D b 3 V u d C Z x d W 9 0 O z o 3 L C Z x d W 9 0 O 0 t l e U N v b H V t b k 5 h b W V z J n F 1 b 3 Q 7 O l s m c X V v d D t E Z W 5 v b W l u Y X p p b 2 5 l I H J l Z 2 l v b m U m c X V v d D t d L C Z x d W 9 0 O 0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t E Z W 5 v b W l u Y X p p b 2 5 l I H J l Z 2 l v b m U s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E 1 L T I 0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y N S 0 z N C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M z U t N D Q s M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Q 1 L T U 0 L D R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1 N S 0 2 N C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N j U g Z S B v b H R y Z S w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m Z X R 0 a S U y M H B l c i U y M H J l Z 2 l v b m U l M j A t J T I w Z m F z Y 2 l h J T I w Z G k l M j B l d C V D M y V B M C U y M C h G R U 1 N S U 5 F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Z X R 0 a S U y M H B l c i U y M H J l Z 2 l v b m U l M j A t J T I w Z m F z Y 2 l h J T I w Z G k l M j B l d C V D M y V B M C U y M C h G R U 1 N S U 5 F K S 9 f S W 5 m Z X R 0 a S U y M H B l c i U y M H J l Z 2 l v b m U l M j A t J T I w Z m F z Y 2 l h J T I w Z G k l M j B l d C V D M y V B M C U y M C h G R U 1 N S U 5 F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V 0 d G k l M j B w Z X I l M j B y Z W d p b 2 5 l J T I w L S U y M G Z h c 2 N p Y S U y M G R p J T I w Z X Q l Q z M l Q T A l M j A o T U F T Q 0 h J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Z m V 0 d G l f c G V y X 3 J l Z 2 l v b m V f X 1 9 m Y X N j a W F f Z G l f Z X T D o F 9 f T U F T Q 0 h J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1 L T I 3 V D E 5 O j M 2 O j E 3 L j c 4 N T I 3 M D F a I i A v P j x F b n R y e S B U e X B l P S J G a W x s Q 2 9 s d W 1 u V H l w Z X M i I F Z h b H V l P S J z Q m d V R k J R V U Z C U T 0 9 I i A v P j x F b n R y e S B U e X B l P S J G a W x s Q 2 9 s d W 1 u T m F t Z X M i I F Z h b H V l P S J z W y Z x d W 9 0 O 0 R l b m 9 t a W 5 h e m l v b m U g c m V n a W 9 u Z S Z x d W 9 0 O y w m c X V v d D s x N S 0 y N C Z x d W 9 0 O y w m c X V v d D s y N S 0 z N C Z x d W 9 0 O y w m c X V v d D s z N S 0 0 N C Z x d W 9 0 O y w m c X V v d D s 0 N S 0 1 N C Z x d W 9 0 O y w m c X V v d D s 1 N S 0 2 N C Z x d W 9 0 O y w m c X V v d D s 2 N S B l I G 9 s d H J l J n F 1 b 3 Q 7 X S I g L z 4 8 R W 5 0 c n k g V H l w Z T 0 i R m l s b F N 0 Y X R 1 c y I g V m F s d W U 9 I n N D b 2 1 w b G V 0 Z S I g L z 4 8 R W 5 0 c n k g V H l w Z T 0 i U X V l c n l J R C I g V m F s d W U 9 I n M 4 M D F h N z I z Z i 0 z M G Z j L T Q x N z U t Y T V j Y S 0 w Z G V l M T E w Y T J i N T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R l b m 9 t a W 5 h e m l v b m U g c m V n a W 9 u Z S Z x d W 9 0 O 1 0 s J n F 1 b 3 Q 7 c X V l c n l S Z W x h d G l v b n N o a X B z J n F 1 b 3 Q 7 O l t d L C Z x d W 9 0 O 2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0 R l b m 9 t a W 5 h e m l v b m U g c m V n a W 9 u Z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x N S 0 y N C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y N S 0 z N C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z N S 0 0 N C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0 N S 0 1 N C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1 N S 0 2 N C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2 N S B l I G 9 s d H J l L D Z 9 J n F 1 b 3 Q 7 X S w m c X V v d D t D b 2 x 1 b W 5 D b 3 V u d C Z x d W 9 0 O z o 3 L C Z x d W 9 0 O 0 t l e U N v b H V t b k 5 h b W V z J n F 1 b 3 Q 7 O l s m c X V v d D t E Z W 5 v b W l u Y X p p b 2 5 l I H J l Z 2 l v b m U m c X V v d D t d L C Z x d W 9 0 O 0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0 R l b m 9 t a W 5 h e m l v b m U g c m V n a W 9 u Z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x N S 0 y N C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y N S 0 z N C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z N S 0 0 N C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0 N S 0 1 N C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1 N S 0 2 N C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2 N S B l I G 9 s d H J l L D Z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Z l d H R p J T I w c G V y J T I w c m V n a W 9 u Z S U y M C 0 l M j B m Y X N j a W E l M j B k a S U y M G V 0 J U M z J U E w J T I w K E 1 B U 0 N I S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V 0 d G k l M j B w Z X I l M j B y Z W d p b 2 5 l J T I w L S U y M G Z h c 2 N p Y S U y M G R p J T I w Z X Q l Q z M l Q T A l M j A o T U F T Q 0 h J K S 9 f S W 5 m Z X R 0 a S U y M H B l c i U y M H J l Z 2 l v b m U l M j A t J T I w Z m F z Y 2 l h J T I w Z G k l M j B l d C V D M y V B M C U y M C h N Q V N D S E k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v c m 5 p J T I w Z G k l M j B k Z W d l b n p h J T I w c G V y J T I w c m V n a W 9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p b 3 J u a V 9 k a V 9 k Z W d l b n p h X 3 B l c l 9 y Z W d p b 2 5 l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U t M j d U M T k 6 M z Y 6 M T Y u N T I z N T I 0 N V o i I C 8 + P E V u d H J 5 I F R 5 c G U 9 I k Z p b G x D b 2 x 1 b W 5 U e X B l c y I g V m F s d W U 9 I n N C Z 1 V G Q l F V R k J R P T 0 i I C 8 + P E V u d H J 5 I F R 5 c G U 9 I k Z p b G x D b 2 x 1 b W 5 O Y W 1 l c y I g V m F s d W U 9 I n N b J n F 1 b 3 Q 7 R G V u b 2 1 p b m F 6 a W 9 u Z S B y Z W d p b 2 5 l J n F 1 b 3 Q 7 L C Z x d W 9 0 O z E g Z 2 l v c m 5 v J n F 1 b 3 Q 7 L C Z x d W 9 0 O z I g Z 2 l v c m 5 p J n F 1 b 3 Q 7 L C Z x d W 9 0 O z M g Z 2 l v c m 5 p J n F 1 b 3 Q 7 L C Z x d W 9 0 O z Q g Z 2 l v c m 5 p J n F 1 b 3 Q 7 L C Z x d W 9 0 O z U g Z 2 l v c m 5 p J n F 1 b 3 Q 7 L C Z x d W 9 0 O z Y g Z S B w a c O 5 I G d p b 3 J u a S Z x d W 9 0 O 1 0 i I C 8 + P E V u d H J 5 I F R 5 c G U 9 I k Z p b G x T d G F 0 d X M i I F Z h b H V l P S J z Q 2 9 t c G x l d G U i I C 8 + P E V u d H J 5 I F R 5 c G U 9 I l F 1 Z X J 5 S U Q i I F Z h b H V l P S J z N z Z m N z A 0 M D g t N W E 0 N i 0 0 N W F k L W J i Y z Y t N W Q 1 M W M 1 N z Y 5 Z W V m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E Z W 5 v b W l u Y X p p b 2 5 l I H J l Z 2 l v b m U m c X V v d D t d L C Z x d W 9 0 O 3 F 1 Z X J 5 U m V s Y X R p b 2 5 z a G l w c y Z x d W 9 0 O z p b X S w m c X V v d D t j b 2 x 1 b W 5 J Z G V u d G l 0 a W V z J n F 1 b 3 Q 7 O l s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2 l v c m 5 p I G R p I G R l Z 2 V u e m E g c G V y I H J l Z 2 l v b m U u e 0 R l b m 9 t a W 5 h e m l v b m U g c m V n a W 9 u Z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2 l v c m 5 p I G R p I G R l Z 2 V u e m E g c G V y I H J l Z 2 l v b m U u e z E g Z 2 l v c m 5 v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H a W 9 y b m k g Z G k g Z G V n Z W 5 6 Y S B w Z X I g c m V n a W 9 u Z S 5 7 M i B n a W 9 y b m k s M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d p b 3 J u a S B k a S B k Z W d l b n p h I H B l c i B y Z W d p b 2 5 l L n s z I G d p b 3 J u a S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2 l v c m 5 p I G R p I G R l Z 2 V u e m E g c G V y I H J l Z 2 l v b m U u e z Q g Z 2 l v c m 5 p L D R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H a W 9 y b m k g Z G k g Z G V n Z W 5 6 Y S B w Z X I g c m V n a W 9 u Z S 5 7 N S B n a W 9 y b m k s N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d p b 3 J u a S B k a S B k Z W d l b n p h I H B l c i B y Z W d p b 2 5 l L n s 2 I G U g c G n D u S B n a W 9 y b m k s N n 0 m c X V v d D t d L C Z x d W 9 0 O 0 N v b H V t b k N v d W 5 0 J n F 1 b 3 Q 7 O j c s J n F 1 b 3 Q 7 S 2 V 5 Q 2 9 s d W 1 u T m F t Z X M m c X V v d D s 6 W y Z x d W 9 0 O 0 R l b m 9 t a W 5 h e m l v b m U g c m V n a W 9 u Z S Z x d W 9 0 O 1 0 s J n F 1 b 3 Q 7 Q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d p b 3 J u a S B k a S B k Z W d l b n p h I H B l c i B y Z W d p b 2 5 l L n t E Z W 5 v b W l u Y X p p b 2 5 l I H J l Z 2 l v b m U s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d p b 3 J u a S B k a S B k Z W d l b n p h I H B l c i B y Z W d p b 2 5 l L n s x I G d p b 3 J u b y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2 l v c m 5 p I G R p I G R l Z 2 V u e m E g c G V y I H J l Z 2 l v b m U u e z I g Z 2 l v c m 5 p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H a W 9 y b m k g Z G k g Z G V n Z W 5 6 Y S B w Z X I g c m V n a W 9 u Z S 5 7 M y B n a W 9 y b m k s M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d p b 3 J u a S B k a S B k Z W d l b n p h I H B l c i B y Z W d p b 2 5 l L n s 0 I G d p b 3 J u a S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2 l v c m 5 p I G R p I G R l Z 2 V u e m E g c G V y I H J l Z 2 l v b m U u e z U g Z 2 l v c m 5 p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H a W 9 y b m k g Z G k g Z G V n Z W 5 6 Y S B w Z X I g c m V n a W 9 u Z S 5 7 N i B l I H B p w 7 k g Z 2 l v c m 5 p L D Z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a W 9 y b m k l M j B k a S U y M G R l Z 2 V u e m E l M j B w Z X I l M j B y Z W d p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9 y b m k l M j B k a S U y M G R l Z 2 V u e m E l M j B w Z X I l M j B y Z W d p b 2 5 l L 1 9 H a W 9 y b m k l M j B k a S U y M G R l Z 2 V u e m E l M j B w Z X I l M j B y Z W d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Z X R 0 a S U y M H B l c i U y M H J l Z 2 l v b m U l M j A t J T I w Z m F z Y 2 l h J T I w Z G k l M j B l d C V D M y V B M C U y M C h G R U 1 N S U 5 F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Z m V 0 d G l f c G V y X 3 J l Z 2 l v b m V f X 1 9 m Y X N j a W F f Z G l f Z X T D o F 9 f R k V N T U l O R T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U t M j d U M T k 6 M z Y 6 M T U u M T Y 1 M T I 1 N F o i I C 8 + P E V u d H J 5 I F R 5 c G U 9 I k Z p b G x D b 2 x 1 b W 5 U e X B l c y I g V m F s d W U 9 I n N C Z 1 V G Q l F V R k J R P T 0 i I C 8 + P E V u d H J 5 I F R 5 c G U 9 I k Z p b G x D b 2 x 1 b W 5 O Y W 1 l c y I g V m F s d W U 9 I n N b J n F 1 b 3 Q 7 R G V u b 2 1 p b m F 6 a W 9 u Z S B y Z W d p b 2 5 l J n F 1 b 3 Q 7 L C Z x d W 9 0 O z E 1 L T I 0 J n F 1 b 3 Q 7 L C Z x d W 9 0 O z I 1 L T M 0 J n F 1 b 3 Q 7 L C Z x d W 9 0 O z M 1 L T Q 0 J n F 1 b 3 Q 7 L C Z x d W 9 0 O z Q 1 L T U 0 J n F 1 b 3 Q 7 L C Z x d W 9 0 O z U 1 L T Y 0 J n F 1 b 3 Q 7 L C Z x d W 9 0 O z Y 1 I G U g b 2 x 0 c m U m c X V v d D t d I i A v P j x F b n R y e S B U e X B l P S J G a W x s U 3 R h d H V z I i B W Y W x 1 Z T 0 i c 0 N v b X B s Z X R l I i A v P j x F b n R y e S B U e X B l P S J R d W V y e U l E I i B W Y W x 1 Z T 0 i c 2 M 1 N j R k O T U 5 L W M 0 Y m Y t N D I 1 M y 1 i N W Z j L W E 3 N m M x O D I 2 M 2 Q 1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G V u b 2 1 p b m F 6 a W 9 u Z S B y Z W d p b 2 5 l J n F 1 b 3 Q 7 X S w m c X V v d D t x d W V y e V J l b G F 0 a W 9 u c 2 h p c H M m c X V v d D s 6 W 1 0 s J n F 1 b 3 Q 7 Y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0 R l b m 9 t a W 5 h e m l v b m U g c m V n a W 9 u Z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M T U t M j Q s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I 1 L T M 0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z N S 0 0 N C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N D U t N T Q s N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U 1 L T Y 0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2 N S B l I G 9 s d H J l L D Z 9 J n F 1 b 3 Q 7 X S w m c X V v d D t D b 2 x 1 b W 5 D b 3 V u d C Z x d W 9 0 O z o 3 L C Z x d W 9 0 O 0 t l e U N v b H V t b k 5 h b W V z J n F 1 b 3 Q 7 O l s m c X V v d D t E Z W 5 v b W l u Y X p p b 2 5 l I H J l Z 2 l v b m U m c X V v d D t d L C Z x d W 9 0 O 0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t E Z W 5 v b W l u Y X p p b 2 5 l I H J l Z 2 l v b m U s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E 1 L T I 0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y N S 0 z N C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M z U t N D Q s M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Q 1 L T U 0 L D R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1 N S 0 2 N C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N j U g Z S B v b H R y Z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Z m V 0 d G k l M j B w Z X I l M j B y Z W d p b 2 5 l J T I w L S U y M G Z h c 2 N p Y S U y M G R p J T I w Z X Q l Q z M l Q T A l M j A o R k V N T U l O R S k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V 0 d G k l M j B w Z X I l M j B y Z W d p b 2 5 l J T I w L S U y M G Z h c 2 N p Y S U y M G R p J T I w Z X Q l Q z M l Q T A l M j A o R k V N T U l O R S k l M j A o M i k v X 0 l u Z m V 0 d G k l M j B w Z X I l M j B y Z W d p b 2 5 l J T I w L S U y M G Z h c 2 N p Y S U y M G R p J T I w Z X Q l Q z M l Q T A l M j A o R k V N T U l O R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l d H R p J T I w c G V y J T I w c m V n a W 9 u Z S U y M C 0 l M j B m Y X N j a W E l M j B k a S U y M G V 0 J U M z J U E w J T I w K E 1 B U 0 N I S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Z l d H R p X 3 B l c l 9 y Z W d p b 2 5 l X 1 9 f Z m F z Y 2 l h X 2 R p X 2 V 0 w 6 B f X 0 1 B U 0 N I S T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U t M j d U M T k 6 M z Y 6 M T Y u N D Y y N j g 3 M V o i I C 8 + P E V u d H J 5 I F R 5 c G U 9 I k Z p b G x D b 2 x 1 b W 5 U e X B l c y I g V m F s d W U 9 I n N C Z 1 V G Q l F V R k J R P T 0 i I C 8 + P E V u d H J 5 I F R 5 c G U 9 I k Z p b G x D b 2 x 1 b W 5 O Y W 1 l c y I g V m F s d W U 9 I n N b J n F 1 b 3 Q 7 R G V u b 2 1 p b m F 6 a W 9 u Z S B y Z W d p b 2 5 l J n F 1 b 3 Q 7 L C Z x d W 9 0 O z E 1 L T I 0 J n F 1 b 3 Q 7 L C Z x d W 9 0 O z I 1 L T M 0 J n F 1 b 3 Q 7 L C Z x d W 9 0 O z M 1 L T Q 0 J n F 1 b 3 Q 7 L C Z x d W 9 0 O z Q 1 L T U 0 J n F 1 b 3 Q 7 L C Z x d W 9 0 O z U 1 L T Y 0 J n F 1 b 3 Q 7 L C Z x d W 9 0 O z Y 1 I G U g b 2 x 0 c m U m c X V v d D t d I i A v P j x F b n R y e S B U e X B l P S J G a W x s U 3 R h d H V z I i B W Y W x 1 Z T 0 i c 0 N v b X B s Z X R l I i A v P j x F b n R y e S B U e X B l P S J R d W V y e U l E I i B W Y W x 1 Z T 0 i c z c x O D E w O G F m L T A 4 Z j Y t N D U z Y i 1 i O D V h L W J h N m F k Y j I 1 N D E 3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G V u b 2 1 p b m F 6 a W 9 u Z S B y Z W d p b 2 5 l J n F 1 b 3 Q 7 X S w m c X V v d D t x d W V y e V J l b G F 0 a W 9 u c 2 h p c H M m c X V v d D s 6 W 1 0 s J n F 1 b 3 Q 7 Y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T U F T Q 0 h J K S 5 7 R G V u b 2 1 p b m F 6 a W 9 u Z S B y Z W d p b 2 5 l L D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E 1 L T I 0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I 1 L T M 0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M 1 L T Q 0 L D N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Q 1 L T U 0 L D R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U 1 L T Y 0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Y 1 I G U g b 2 x 0 c m U s N n 0 m c X V v d D t d L C Z x d W 9 0 O 0 N v b H V t b k N v d W 5 0 J n F 1 b 3 Q 7 O j c s J n F 1 b 3 Q 7 S 2 V 5 Q 2 9 s d W 1 u T m F t Z X M m c X V v d D s 6 W y Z x d W 9 0 O 0 R l b m 9 t a W 5 h e m l v b m U g c m V n a W 9 u Z S Z x d W 9 0 O 1 0 s J n F 1 b 3 Q 7 Q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T U F T Q 0 h J K S 5 7 R G V u b 2 1 p b m F 6 a W 9 u Z S B y Z W d p b 2 5 l L D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E 1 L T I 0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I 1 L T M 0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M 1 L T Q 0 L D N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Q 1 L T U 0 L D R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U 1 L T Y 0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z Y 1 I G U g b 2 x 0 c m U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Z l d H R p J T I w c G V y J T I w c m V n a W 9 u Z S U y M C 0 l M j B m Y X N j a W E l M j B k a S U y M G V 0 J U M z J U E w J T I w K E 1 B U 0 N I S S k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V 0 d G k l M j B w Z X I l M j B y Z W d p b 2 5 l J T I w L S U y M G Z h c 2 N p Y S U y M G R p J T I w Z X Q l Q z M l Q T A l M j A o T U F T Q 0 h J K S U y M C g y K S 9 f S W 5 m Z X R 0 a S U y M H B l c i U y M H J l Z 2 l v b m U l M j A t J T I w Z m F z Y 2 l h J T I w Z G k l M j B l d C V D M y V B M C U y M C h N Q V N D S E k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Z X R 0 a S U y M H B l c i U y M H J l Z 2 l v b m U l M j A t J T I w Z m F z Y 2 l h J T I w Z G k l M j B l d C V D M y V B M C U y M C h N Q V N D S E k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S W 5 m Z X R 0 a V 9 w Z X J f c m V n a W 9 u Z V 9 f X 2 Z h c 2 N p Y V 9 k a V 9 l d M O g X 1 9 N Q V N D S E k 0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S 0 y N 1 Q x O T o z N j o x N y 4 3 M j M 0 N T A 2 W i I g L z 4 8 R W 5 0 c n k g V H l w Z T 0 i R m l s b E N v b H V t b l R 5 c G V z I i B W Y W x 1 Z T 0 i c 0 J n V U Z C U V V G Q l E 9 P S I g L z 4 8 R W 5 0 c n k g V H l w Z T 0 i R m l s b E N v b H V t b k 5 h b W V z I i B W Y W x 1 Z T 0 i c 1 s m c X V v d D t E Z W 5 v b W l u Y X p p b 2 5 l I H J l Z 2 l v b m U m c X V v d D s s J n F 1 b 3 Q 7 M T U t M j Q m c X V v d D s s J n F 1 b 3 Q 7 M j U t M z Q m c X V v d D s s J n F 1 b 3 Q 7 M z U t N D Q m c X V v d D s s J n F 1 b 3 Q 7 N D U t N T Q m c X V v d D s s J n F 1 b 3 Q 7 N T U t N j Q m c X V v d D s s J n F 1 b 3 Q 7 N j U g Z S B v b H R y Z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X V l c n l J R C I g V m F s d W U 9 I n M x Z G Y 5 N T M 4 N S 1 i M 2 U 0 L T Q w N D Y t Y T V l M C 0 y Y T I 3 M D Q 1 N W Z i O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R l b m 9 t a W 5 h e m l v b m U g c m V n a W 9 u Z S Z x d W 9 0 O 1 0 s J n F 1 b 3 Q 7 c X V l c n l S Z W x h d G l v b n N o a X B z J n F 1 b 3 Q 7 O l t d L C Z x d W 9 0 O 2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0 R l b m 9 t a W 5 h e m l v b m U g c m V n a W 9 u Z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x N S 0 y N C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y N S 0 z N C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z N S 0 0 N C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0 N S 0 1 N C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1 N S 0 2 N C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2 N S B l I G 9 s d H J l L D Z 9 J n F 1 b 3 Q 7 X S w m c X V v d D t D b 2 x 1 b W 5 D b 3 V u d C Z x d W 9 0 O z o 3 L C Z x d W 9 0 O 0 t l e U N v b H V t b k 5 h b W V z J n F 1 b 3 Q 7 O l s m c X V v d D t E Z W 5 v b W l u Y X p p b 2 5 l I H J l Z 2 l v b m U m c X V v d D t d L C Z x d W 9 0 O 0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1 B U 0 N I S S k u e 0 R l b m 9 t a W 5 h e m l v b m U g c m V n a W 9 u Z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x N S 0 y N C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y N S 0 z N C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z N S 0 0 N C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0 N S 0 1 N C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1 N S 0 2 N C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N Q V N D S E k p L n s 2 N S B l I G 9 s d H J l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D b 3 V u d C I g V m F s d W U 9 I m w y M S I g L z 4 8 R W 5 0 c n k g V H l w Z T 0 i Q n V m Z m V y T m V 4 d F J l Z n J l c 2 g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Z m V 0 d G k l M j B w Z X I l M j B y Z W d p b 2 5 l J T I w L S U y M G Z h c 2 N p Y S U y M G R p J T I w Z X Q l Q z M l Q T A l M j A o T U F T Q 0 h J K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Z X R 0 a S U y M H B l c i U y M H J l Z 2 l v b m U l M j A t J T I w Z m F z Y 2 l h J T I w Z G k l M j B l d C V D M y V B M C U y M C h N Q V N D S E k p J T I w K D M p L 1 9 J b m Z l d H R p J T I w c G V y J T I w c m V n a W 9 u Z S U y M C 0 l M j B m Y X N j a W E l M j B k a S U y M G V 0 J U M z J U E w J T I w K E 1 B U 0 N I S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l d H R p J T I w c G V y J T I w c m V n a W 9 u Z S U y M C 0 l M j B m Y X N j a W E l M j B k a S U y M G V 0 J U M z J U E w J T I w K E Z F T U 1 J T k U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S W 5 m Z X R 0 a V 9 w Z X J f c m V n a W 9 u Z V 9 f X 2 Z h c 2 N p Y V 9 k a V 9 l d M O g X 1 9 G R U 1 N S U 5 F M z Y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U t M j d U M T k 6 M z Y 6 M T U u M j Y z O D Y 0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R G V u b 2 1 p b m F 6 a W 9 u Z S B y Z W d p b 2 5 l J n F 1 b 3 Q 7 L C Z x d W 9 0 O z E 1 L T I 0 J n F 1 b 3 Q 7 L C Z x d W 9 0 O z I 1 L T M 0 J n F 1 b 3 Q 7 L C Z x d W 9 0 O z M 1 L T Q 0 J n F 1 b 3 Q 7 L C Z x d W 9 0 O z Q 1 L T U 0 J n F 1 b 3 Q 7 L C Z x d W 9 0 O z U 1 L T Y 0 J n F 1 b 3 Q 7 L C Z x d W 9 0 O z Y 1 I G U g b 2 x 0 c m U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F 1 Z X J 5 S U Q i I F Z h b H V l P S J z Z j R m N j U 3 Y T k t N W I 1 Z i 0 0 O W R k L T g x Z T k t O T V j O T V l M 2 I z M z A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E Z W 5 v b W l u Y X p p b 2 5 l I H J l Z 2 l v b m U m c X V v d D t d L C Z x d W 9 0 O 3 F 1 Z X J 5 U m V s Y X R p b 2 5 z a G l w c y Z x d W 9 0 O z p b X S w m c X V v d D t j b 2 x 1 b W 5 J Z G V u d G l 0 a W V z J n F 1 b 3 Q 7 O l s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R G V u b 2 1 p b m F 6 a W 9 u Z S B y Z W d p b 2 5 l L D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x N S 0 y N C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M j U t M z Q s M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M 1 L T Q 0 L D N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0 N S 0 1 N C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N T U t N j Q s N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Y 1 I G U g b 2 x 0 c m U s N n 0 m c X V v d D t d L C Z x d W 9 0 O 0 N v b H V t b k N v d W 5 0 J n F 1 b 3 Q 7 O j c s J n F 1 b 3 Q 7 S 2 V 5 Q 2 9 s d W 1 u T m F t Z X M m c X V v d D s 6 W y Z x d W 9 0 O 0 R l b m 9 t a W 5 h e m l v b m U g c m V n a W 9 u Z S Z x d W 9 0 O 1 0 s J n F 1 b 3 Q 7 Q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0 R l b m 9 t a W 5 h e m l v b m U g c m V n a W 9 u Z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M T U t M j Q s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I 1 L T M 0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z N S 0 0 N C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S W 5 m Z X R 0 a S B w Z X I g c m V n a W 9 u Z S A t I G Z h c 2 N p Y S B k a S B l d M O g I C h G R U 1 N S U 5 F K S 5 7 N D U t N T Q s N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l u Z m V 0 d G k g c G V y I H J l Z 2 l v b m U g L S B m Y X N j a W E g Z G k g Z X T D o C A o R k V N T U l O R S k u e z U 1 L T Y 0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J b m Z l d H R p I H B l c i B y Z W d p b 2 5 l I C 0 g Z m F z Y 2 l h I G R p I G V 0 w 6 A g K E Z F T U 1 J T k U p L n s 2 N S B l I G 9 s d H J l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D b 3 V u d C I g V m F s d W U 9 I m w y M S I g L z 4 8 R W 5 0 c n k g V H l w Z T 0 i Q n V m Z m V y T m V 4 d F J l Z n J l c 2 g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Z m V 0 d G k l M j B w Z X I l M j B y Z W d p b 2 5 l J T I w L S U y M G Z h c 2 N p Y S U y M G R p J T I w Z X Q l Q z M l Q T A l M j A o R k V N T U l O R S k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V 0 d G k l M j B w Z X I l M j B y Z W d p b 2 5 l J T I w L S U y M G Z h c 2 N p Y S U y M G R p J T I w Z X Q l Q z M l Q T A l M j A o R k V N T U l O R S k l M j A o M y k v X 0 l u Z m V 0 d G k l M j B w Z X I l M j B y Z W d p b 2 5 l J T I w L S U y M G Z h c 2 N p Y S U y M G R p J T I w Z X Q l Q z M l Q T A l M j A o R k V N T U l O R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V t b 2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Z W 1 v b n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E 5 O j M 2 O j E 4 L j k z N z A 5 N z d a I i A v P j x F b n R y e S B U e X B l P S J G a W x s Q 2 9 s d W 1 u V H l w Z X M i I F Z h b H V l P S J z Q m d J Q 0 F n S U N B Z 0 l D Q W d J Q 0 F n P T 0 i I C 8 + P E V u d H J 5 I F R 5 c G U 9 I k Z p b G x D b 2 x 1 b W 5 O Y W 1 l c y I g V m F s d W U 9 I n N b J n F 1 b 3 Q 7 Z G F 0 Y S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3 B v c 2 l 0 a X Z p J n F 1 b 3 Q 7 L C Z x d W 9 0 O 3 Z h c m l h e m l v b m V f d G 9 0 Y W x l X 3 B v c 2 l 0 a X Z p J n F 1 b 3 Q 7 L C Z x d W 9 0 O 2 5 1 b 3 Z p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L C Z x d W 9 0 O 2 N h c 2 l f d G V z d G F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2 R h d G E s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B p Z W 1 v b n R l L n t y a W N v d m V y Y X R p X 2 N v b l 9 z a W 5 0 b 2 1 p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Q a W V t b 2 5 0 Z S 5 7 d G V y Y X B p Y V 9 p b n R l b n N p d m E s M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B p Z W 1 v b n R l L n t 0 b 3 R h b G V f b 3 N w Z W R h b G l 6 e m F 0 a S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2 l z b 2 x h b W V u d G 9 f Z G 9 t a W N p b G l h c m U s N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B p Z W 1 v b n R l L n t 0 b 3 R h b G V f c G 9 z a X R p d m k s N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B p Z W 1 v b n R l L n t 2 Y X J p Y X p p b 2 5 l X 3 R v d G F s Z V 9 w b 3 N p d G l 2 a S w 2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2 5 1 b 3 Z p X 3 B v c 2 l 0 a X Z p L D d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Q a W V t b 2 5 0 Z S 5 7 Z G l t Z X N z a V 9 n d W F y a X R p L D h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Q a W V t b 2 5 0 Z S 5 7 Z G V j Z W R 1 d G k s O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B p Z W 1 v b n R l L n t 0 b 3 R h b G V f Y 2 F z a S w x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B p Z W 1 v b n R l L n t 0 Y W 1 w b 2 5 p L D E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2 N h c 2 l f d G V z d G F 0 a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Q a W V t b 2 5 0 Z S 5 7 Z G F 0 Y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3 J p Y 2 9 2 Z X J h d G l f Y 2 9 u X 3 N p b n R v b W k s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B p Z W 1 v b n R l L n t 0 Z X J h c G l h X 2 l u d G V u c 2 l 2 Y S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3 R v d G F s Z V 9 v c 3 B l Z G F s a X p 6 Y X R p L D N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Q a W V t b 2 5 0 Z S 5 7 a X N v b G F t Z W 5 0 b 1 9 k b 2 1 p Y 2 l s a W F y Z S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3 R v d G F s Z V 9 w b 3 N p d G l 2 a S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3 Z h c m l h e m l v b m V f d G 9 0 Y W x l X 3 B v c 2 l 0 a X Z p L D Z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Q a W V t b 2 5 0 Z S 5 7 b n V v d m l f c G 9 z a X R p d m k s N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B p Z W 1 v b n R l L n t k a W 1 l c 3 N p X 2 d 1 Y X J p d G k s O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B p Z W 1 v b n R l L n t k Z W N l Z H V 0 a S w 5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3 R v d G F s Z V 9 j Y X N p L D E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U G l l b W 9 u d G U u e 3 R h b X B v b m k s M T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Q a W V t b 2 5 0 Z S 5 7 Y 2 F z a V 9 0 Z X N 0 Y X R p L D E y f S Z x d W 9 0 O 1 0 s J n F 1 b 3 Q 7 U m V s Y X R p b 2 5 z a G l w S W 5 m b y Z x d W 9 0 O z p b X X 0 i I C 8 + P E V u d H J 5 I F R 5 c G U 9 I l F 1 Z X J 5 S U Q i I F Z h b H V l P S J z O T g 2 M j B h Y W I t O W M 4 Z S 0 0 N z I w L T l l Z j U t Z m V k Y T J k Y j R i Y T B k I i A v P j w v U 3 R h Y m x l R W 5 0 c m l l c z 4 8 L 0 l 0 Z W 0 + P E l 0 Z W 0 + P E l 0 Z W 1 M b 2 N h d G l v b j 4 8 S X R l b V R 5 c G U + R m 9 y b X V s Y T w v S X R l b V R 5 c G U + P E l 0 Z W 1 Q Y X R o P l N l Y 3 R p b 2 4 x L 1 B p Z W 1 v b n R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V t b 2 5 0 Z S 9 f U G l l b W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1 i Y X J k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T k 6 M z I 6 M j M u M D c 5 M T A 3 M l o i I C 8 + P E V u d H J 5 I F R 5 c G U 9 I k Z p b G x D b 2 x 1 b W 5 U e X B l c y I g V m F s d W U 9 I n N C Z 0 l D Q W d J Q 0 F n S U N B Z 0 l D Q W c 9 P S I g L z 4 8 R W 5 0 c n k g V H l w Z T 0 i R m l s b E N v b H V t b k 5 h b W V z I i B W Y W x 1 Z T 0 i c 1 s m c X V v d D t k Y X R h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c G 9 z a X R p d m k m c X V v d D s s J n F 1 b 3 Q 7 d m F y a W F 6 a W 9 u Z V 9 0 b 3 R h b G V f c G 9 z a X R p d m k m c X V v d D s s J n F 1 b 3 Q 7 b n V v d m l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s s J n F 1 b 3 Q 7 Y 2 F z a V 9 0 Z X N 0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R h d G E s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c m l j b 3 Z l c m F 0 a V 9 j b 2 5 f c 2 l u d G 9 t a S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0 Z X J h c G l h X 2 l u d G V u c 2 l 2 Y S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0 b 3 R h b G V f b 3 N w Z W R h b G l 6 e m F 0 a S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p c 2 9 s Y W 1 l b n R v X 2 R v b W l j a W x p Y X J l L D R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R v d G F s Z V 9 w b 3 N p d G l 2 a S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2 Y X J p Y X p p b 2 5 l X 3 R v d G F s Z V 9 w b 3 N p d G l 2 a S w 2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u d W 9 2 a V 9 w b 3 N p d G l 2 a S w 3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k a W 1 l c 3 N p X 2 d 1 Y X J p d G k s O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Z G V j Z W R 1 d G k s O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d G 9 0 Y W x l X 2 N h c 2 k s M T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R h b X B v b m k s M T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N h c 2 l f d G V z d G F 0 a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R h d G E s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c m l j b 3 Z l c m F 0 a V 9 j b 2 5 f c 2 l u d G 9 t a S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0 Z X J h c G l h X 2 l u d G V u c 2 l 2 Y S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0 b 3 R h b G V f b 3 N w Z W R h b G l 6 e m F 0 a S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p c 2 9 s Y W 1 l b n R v X 2 R v b W l j a W x p Y X J l L D R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R v d G F s Z V 9 w b 3 N p d G l 2 a S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2 Y X J p Y X p p b 2 5 l X 3 R v d G F s Z V 9 w b 3 N p d G l 2 a S w 2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u d W 9 2 a V 9 w b 3 N p d G l 2 a S w 3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k a W 1 l c 3 N p X 2 d 1 Y X J p d G k s O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Z G V j Z W R 1 d G k s O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d G 9 0 Y W x l X 2 N h c 2 k s M T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R h b X B v b m k s M T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N h c 2 l f d G V z d G F 0 a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b W J h c m R p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t Y m F y Z G l h L 1 9 M b 2 1 i Y X J k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1 i Y X J k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2 1 i Y X J k a W E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T k 6 M z Y 6 M T g u O T A x M T k z O V o i I C 8 + P E V u d H J 5 I F R 5 c G U 9 I k Z p b G x D b 2 x 1 b W 5 U e X B l c y I g V m F s d W U 9 I n N C Z 0 l D Q W d J Q 0 F n S U N B Z 0 l D Q W c 9 P S I g L z 4 8 R W 5 0 c n k g V H l w Z T 0 i R m l s b E N v b H V t b k 5 h b W V z I i B W Y W x 1 Z T 0 i c 1 s m c X V v d D t k Y X R h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c G 9 z a X R p d m k m c X V v d D s s J n F 1 b 3 Q 7 d m F y a W F 6 a W 9 u Z V 9 0 b 3 R h b G V f c G 9 z a X R p d m k m c X V v d D s s J n F 1 b 3 Q 7 b n V v d m l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s s J n F 1 b 3 Q 7 Y 2 F z a V 9 0 Z X N 0 Y X R p J n F 1 b 3 Q 7 X S I g L z 4 8 R W 5 0 c n k g V H l w Z T 0 i R m l s b F N 0 Y X R 1 c y I g V m F s d W U 9 I n N D b 2 1 w b G V 0 Z S I g L z 4 8 R W 5 0 c n k g V H l w Z T 0 i R m l s b E N v d W 5 0 I i B W Y W x 1 Z T 0 i b D k 0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Z G F 0 Y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y a W N v d m V y Y X R p X 2 N v b l 9 z a W 5 0 b 2 1 p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R l c m F w a W F f a W 5 0 Z W 5 z a X Z h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R v d G F s Z V 9 v c 3 B l Z G F s a X p 6 Y X R p L D N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l z b 2 x h b W V u d G 9 f Z G 9 t a W N p b G l h c m U s N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d G 9 0 Y W x l X 3 B v c 2 l 0 a X Z p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Z h c m l h e m l v b m V f d G 9 0 Y W x l X 3 B v c 2 l 0 a X Z p L D Z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5 1 b 3 Z p X 3 B v c 2 l 0 a X Z p L D d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R p b W V z c 2 l f Z 3 V h c m l 0 a S w 4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k Z W N l Z H V 0 a S w 5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0 b 3 R h b G V f Y 2 F z a S w x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d G F t c G 9 u a S w x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Y 2 F z a V 9 0 Z X N 0 Y X R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Z G F 0 Y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y a W N v d m V y Y X R p X 2 N v b l 9 z a W 5 0 b 2 1 p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R l c m F w a W F f a W 5 0 Z W 5 z a X Z h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R v d G F s Z V 9 v c 3 B l Z G F s a X p 6 Y X R p L D N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l z b 2 x h b W V u d G 9 f Z G 9 t a W N p b G l h c m U s N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d G 9 0 Y W x l X 3 B v c 2 l 0 a X Z p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3 Z h c m l h e m l v b m V f d G 9 0 Y W x l X 3 B v c 2 l 0 a X Z p L D Z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5 1 b 3 Z p X 3 B v c 2 l 0 a X Z p L D d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M b 2 1 i Y X J k a W E u e 2 R p b W V z c 2 l f Z 3 V h c m l 0 a S w 4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k Z W N l Z H V 0 a S w 5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T G 9 t Y m F y Z G l h L n t 0 b 3 R h b G V f Y 2 F z a S w x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d G F t c G 9 u a S w x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x v b W J h c m R p Y S 5 7 Y 2 F z a V 9 0 Z X N 0 Y X R p L D E y f S Z x d W 9 0 O 1 0 s J n F 1 b 3 Q 7 U m V s Y X R p b 2 5 z a G l w S W 5 m b y Z x d W 9 0 O z p b X X 0 i I C 8 + P E V u d H J 5 I F R 5 c G U 9 I l F 1 Z X J 5 S U Q i I F Z h b H V l P S J z O T l m N 2 Z h Z D A t Z D k 2 Z i 0 0 Z m M 1 L T l i Z m I t Y z Z i Z D k y N m M 2 M z I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1 i Y X J k a W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W J h c m R p Y S U y M C g y K S 9 f T G 9 t Y m F y Z G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p b G l h L V J v b W F n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x O T o z N D o x N S 4 w O D M 5 N j A 3 W i I g L z 4 8 R W 5 0 c n k g V H l w Z T 0 i R m l s b E N v b H V t b l R 5 c G V z I i B W Y W x 1 Z T 0 i c 0 J n S U N B Z 0 l D Q W d J Q 0 F n S U N B Z z 0 9 I i A v P j x F b n R y e S B U e X B l P S J G a W x s Q 2 9 s d W 1 u T m F t Z X M i I F Z h b H V l P S J z W y Z x d W 9 0 O 2 R h d G E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w b 3 N p d G l 2 a S Z x d W 9 0 O y w m c X V v d D t 2 Y X J p Y X p p b 2 5 l X 3 R v d G F s Z V 9 w b 3 N p d G l 2 a S Z x d W 9 0 O y w m c X V v d D t u d W 9 2 a V 9 w b 3 N p d G l 2 a S Z x d W 9 0 O y w m c X V v d D t k a W 1 l c 3 N p X 2 d 1 Y X J p d G k m c X V v d D s s J n F 1 b 3 Q 7 Z G V j Z W R 1 d G k m c X V v d D s s J n F 1 b 3 Q 7 d G 9 0 Y W x l X 2 N h c 2 k m c X V v d D s s J n F 1 b 3 Q 7 d G F t c G 9 u a S Z x d W 9 0 O y w m c X V v d D t j Y X N p X 3 R l c 3 R h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k Y X R h L D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c m l j b 3 Z l c m F 0 a V 9 j b 2 5 f c 2 l u d G 9 t a S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3 R l c m F w a W F f a W 5 0 Z W 5 z a X Z h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G 9 0 Y W x l X 2 9 z c G V k Y W x p e n p h d G k s M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p c 2 9 s Y W 1 l b n R v X 2 R v b W l j a W x p Y X J l L D R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G 9 0 Y W x l X 3 B v c 2 l 0 a X Z p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m F y a W F 6 a W 9 u Z V 9 0 b 3 R h b G V f c G 9 z a X R p d m k s N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u d W 9 2 a V 9 w b 3 N p d G l 2 a S w 3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2 R p b W V z c 2 l f Z 3 V h c m l 0 a S w 4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2 R l Y 2 V k d X R p L D l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G 9 0 Y W x l X 2 N h c 2 k s M T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G F t c G 9 u a S w x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j Y X N p X 3 R l c 3 R h d G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2 R h d G E s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y a W N v d m V y Y X R p X 2 N v b l 9 z a W 5 0 b 2 1 p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G V y Y X B p Y V 9 p b n R l b n N p d m E s M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0 b 3 R h b G V f b 3 N w Z W R h b G l 6 e m F 0 a S w z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2 l z b 2 x h b W V u d G 9 f Z G 9 t a W N p b G l h c m U s N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0 b 3 R h b G V f c G 9 z a X R p d m k s N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2 Y X J p Y X p p b 2 5 l X 3 R v d G F s Z V 9 w b 3 N p d G l 2 a S w 2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2 5 1 b 3 Z p X 3 B v c 2 l 0 a X Z p L D d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Z G l t Z X N z a V 9 n d W F y a X R p L D h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Z G V j Z W R 1 d G k s O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0 b 3 R h b G V f Y 2 F z a S w x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0 Y W 1 w b 2 5 p L D E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2 N h c 2 l f d G V z d G F 0 a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a W x p Y S 1 S b 2 1 h Z 2 5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s a W E t U m 9 t Y W d u Y S 9 f R W 1 p b G l h L V J v b W F n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s a W E t U m 9 t Y W d u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t a W x p Y V 9 S b 2 1 h Z 2 5 h M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Z G F 0 Y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3 J p Y 2 9 2 Z X J h d G l f Y 2 9 u X 3 N p b n R v b W k s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0 Z X J h c G l h X 2 l u d G V u c 2 l 2 Y S w y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3 R v d G F s Z V 9 v c 3 B l Z G F s a X p 6 Y X R p L D N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a X N v b G F t Z W 5 0 b 1 9 k b 2 1 p Y 2 l s a W F y Z S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3 R v d G F s Z V 9 w b 3 N p d G l 2 a S w 1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3 Z h c m l h e m l v b m V f d G 9 0 Y W x l X 3 B v c 2 l 0 a X Z p L D Z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b n V v d m l f c G 9 z a X R p d m k s N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k a W 1 l c 3 N p X 2 d 1 Y X J p d G k s O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k Z W N l Z H V 0 a S w 5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3 R v d G F s Z V 9 j Y X N p L D E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3 R h b X B v b m k s M T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Y 2 F z a V 9 0 Z X N 0 Y X R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k Y X R h L D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c m l j b 3 Z l c m F 0 a V 9 j b 2 5 f c 2 l u d G 9 t a S w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3 R l c m F w a W F f a W 5 0 Z W 5 z a X Z h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G 9 0 Y W x l X 2 9 z c G V k Y W x p e n p h d G k s M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p c 2 9 s Y W 1 l b n R v X 2 R v b W l j a W x p Y X J l L D R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G 9 0 Y W x l X 3 B v c 2 l 0 a X Z p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m F y a W F 6 a W 9 u Z V 9 0 b 3 R h b G V f c G 9 z a X R p d m k s N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u d W 9 2 a V 9 w b 3 N p d G l 2 a S w 3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2 R p b W V z c 2 l f Z 3 V h c m l 0 a S w 4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R W 1 p b G l h L V J v b W F n b m E u e 2 R l Y 2 V k d X R p L D l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G 9 0 Y W x l X 2 N h c 2 k s M T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F b W l s a W E t U m 9 t Y W d u Y S 5 7 d G F t c G 9 u a S w x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0 V t a W x p Y S 1 S b 2 1 h Z 2 5 h L n t j Y X N p X 3 R l c 3 R h d G k s M T J 9 J n F 1 b 3 Q 7 X S w m c X V v d D t S Z W x h d G l v b n N o a X B J b m Z v J n F 1 b 3 Q 7 O l t d f S I g L z 4 8 R W 5 0 c n k g V H l w Z T 0 i R m l s b E N v b H V t b k 5 h b W V z I i B W Y W x 1 Z T 0 i c 1 s m c X V v d D t k Y X R h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c G 9 z a X R p d m k m c X V v d D s s J n F 1 b 3 Q 7 d m F y a W F 6 a W 9 u Z V 9 0 b 3 R h b G V f c G 9 z a X R p d m k m c X V v d D s s J n F 1 b 3 Q 7 b n V v d m l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s s J n F 1 b 3 Q 7 Y 2 F z a V 9 0 Z X N 0 Y X R p J n F 1 b 3 Q 7 X S I g L z 4 8 R W 5 0 c n k g V H l w Z T 0 i R m l s b E N v b H V t b l R 5 c G V z I i B W Y W x 1 Z T 0 i c 0 J n S U N B Z 0 l D Q W d J Q 0 F n S U N B Z z 0 9 I i A v P j x F b n R y e S B U e X B l P S J G a W x s T G F z d F V w Z G F 0 Z W Q i I F Z h b H V l P S J k M j A y M C 0 w N S 0 y N 1 Q x O T o z N j o x O C 4 4 N z U y N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5 Z G U 1 N m E y M i 1 j Y j k 4 L T Q 0 M z k t O D c 3 M S 0 2 N T M 5 N z N j Z m Y z Y z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t a W x p Y S 1 S b 2 1 h Z 2 5 h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l s a W E t U m 9 t Y W d u Y S U y M C g y K S 9 f R W 1 p b G l h L V J v b W F n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l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x O T o z N T o w O S 4 3 N z I z O D U 1 W i I g L z 4 8 R W 5 0 c n k g V H l w Z T 0 i R m l s b E N v b H V t b l R 5 c G V z I i B W Y W x 1 Z T 0 i c 0 J n S U N B Z 0 l D Q W d J Q 0 F n S U N B Z z 0 9 I i A v P j x F b n R y e S B U e X B l P S J G a W x s Q 2 9 s d W 1 u T m F t Z X M i I F Z h b H V l P S J z W y Z x d W 9 0 O 2 R h d G E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w b 3 N p d G l 2 a S Z x d W 9 0 O y w m c X V v d D t 2 Y X J p Y X p p b 2 5 l X 3 R v d G F s Z V 9 w b 3 N p d G l 2 a S Z x d W 9 0 O y w m c X V v d D t u d W 9 2 a V 9 w b 3 N p d G l 2 a S Z x d W 9 0 O y w m c X V v d D t k a W 1 l c 3 N p X 2 d 1 Y X J p d G k m c X V v d D s s J n F 1 b 3 Q 7 Z G V j Z W R 1 d G k m c X V v d D s s J n F 1 b 3 Q 7 d G 9 0 Y W x l X 2 N h c 2 k m c X V v d D s s J n F 1 b 3 Q 7 d G F t c G 9 u a S Z x d W 9 0 O y w m c X V v d D t j Y X N p X 3 R l c 3 R h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Z G F 0 Y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y a W N v d m V y Y X R p X 2 N v b l 9 z a W 5 0 b 2 1 p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R l c m F w a W F f a W 5 0 Z W 5 z a X Z h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R v d G F s Z V 9 v c 3 B l Z G F s a X p 6 Y X R p L D N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2 l z b 2 x h b W V u d G 9 f Z G 9 t a W N p b G l h c m U s N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G 9 0 Y W x l X 3 B v c 2 l 0 a X Z p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Z h c m l h e m l v b m V f d G 9 0 Y W x l X 3 B v c 2 l 0 a X Z p L D Z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2 5 1 b 3 Z p X 3 B v c 2 l 0 a X Z p L D d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2 R p b W V z c 2 l f Z 3 V h c m l 0 a S w 4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k Z W N l Z H V 0 a S w 5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0 b 3 R h b G V f Y 2 F z a S w x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G F t c G 9 u a S w x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Y 2 F z a V 9 0 Z X N 0 Y X R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Z G F 0 Y S w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y a W N v d m V y Y X R p X 2 N v b l 9 z a W 5 0 b 2 1 p L D F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R l c m F w a W F f a W 5 0 Z W 5 z a X Z h L D J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R v d G F s Z V 9 v c 3 B l Z G F s a X p 6 Y X R p L D N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2 l z b 2 x h b W V u d G 9 f Z G 9 t a W N p b G l h c m U s N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G 9 0 Y W x l X 3 B v c 2 l 0 a X Z p L D V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Z h c m l h e m l v b m V f d G 9 0 Y W x l X 3 B v c 2 l 0 a X Z p L D Z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2 5 1 b 3 Z p X 3 B v c 2 l 0 a X Z p L D d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2 R p b W V z c 2 l f Z 3 V h c m l 0 a S w 4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k Z W N l Z H V 0 a S w 5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0 b 3 R h b G V f Y 2 F z a S w x M H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G F t c G 9 u a S w x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Y 2 F z a V 9 0 Z X N 0 Y X R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Z X R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l d G 8 v X 1 Z l b m V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V 0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l b m V 0 b z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k Y X R h L D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J p Y 2 9 2 Z X J h d G l f Y 2 9 u X 3 N p b n R v b W k s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G V y Y X B p Y V 9 p b n R l b n N p d m E s M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G 9 0 Y W x l X 2 9 z c G V k Y W x p e n p h d G k s M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a X N v b G F t Z W 5 0 b 1 9 k b 2 1 p Y 2 l s a W F y Z S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0 b 3 R h b G V f c G 9 z a X R p d m k s N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m F y a W F 6 a W 9 u Z V 9 0 b 3 R h b G V f c G 9 z a X R p d m k s N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b n V v d m l f c G 9 z a X R p d m k s N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Z G l t Z X N z a V 9 n d W F y a X R p L D h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2 R l Y 2 V k d X R p L D l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R v d G F s Z V 9 j Y X N p L D E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0 Y W 1 w b 2 5 p L D E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j Y X N p X 3 R l c 3 R h d G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k Y X R h L D B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J p Y 2 9 2 Z X J h d G l f Y 2 9 u X 3 N p b n R v b W k s M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G V y Y X B p Y V 9 p b n R l b n N p d m E s M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G 9 0 Y W x l X 2 9 z c G V k Y W x p e n p h d G k s M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a X N v b G F t Z W 5 0 b 1 9 k b 2 1 p Y 2 l s a W F y Z S w 0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0 b 3 R h b G V f c G 9 z a X R p d m k s N X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d m F y a W F 6 a W 9 u Z V 9 0 b 3 R h b G V f c G 9 z a X R p d m k s N n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b n V v d m l f c G 9 z a X R p d m k s N 3 0 m c X V v d D s s J n F 1 b 3 Q 7 U 2 V y d m V y L k R h d G F i Y X N l X F w v M i 9 G a W x l L 2 Q 6 X F x c X G 1 l Z 2 F c X F x c c 2 l u Y 3 J v Z G V z a 3 R v c F x c X F x t Y X R l b W F 0 a W N h X F x c X H B y b 2 d l d H R v I G N v d m l k L T E 5 I G 1 h d G V t Y X R p Y 2 E g Z 3 J 1 c H B v I D F c X F x c Y m F z Z W R h d G k u Y W N j Z G I v L 1 Z l b m V 0 b y 5 7 Z G l t Z X N z a V 9 n d W F y a X R p L D h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2 R l Y 2 V k d X R p L D l 9 J n F 1 b 3 Q 7 L C Z x d W 9 0 O 1 N l c n Z l c i 5 E Y X R h Y m F z Z V x c L z I v R m l s Z S 9 k O l x c X F x t Z W d h X F x c X H N p b m N y b 2 R l c 2 t 0 b 3 B c X F x c b W F 0 Z W 1 h d G l j Y V x c X F x w c m 9 n Z X R 0 b y B j b 3 Z p Z C 0 x O S B t Y X R l b W F 0 a W N h I G d y d X B w b y A x X F x c X G J h c 2 V k Y X R p L m F j Y 2 R i L y 9 W Z W 5 l d G 8 u e 3 R v d G F s Z V 9 j Y X N p L D E w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0 Y W 1 w b 2 5 p L D E x f S Z x d W 9 0 O y w m c X V v d D t T Z X J 2 Z X I u R G F 0 Y W J h c 2 V c X C 8 y L 0 Z p b G U v Z D p c X F x c b W V n Y V x c X F x z a W 5 j c m 9 k Z X N r d G 9 w X F x c X G 1 h d G V t Y X R p Y 2 F c X F x c c H J v Z 2 V 0 d G 8 g Y 2 9 2 a W Q t M T k g b W F 0 Z W 1 h d G l j Y S B n c n V w c G 8 g M V x c X F x i Y X N l Z G F 0 a S 5 h Y 2 N k Y i 8 v V m V u Z X R v L n t j Y X N p X 3 R l c 3 R h d G k s M T J 9 J n F 1 b 3 Q 7 X S w m c X V v d D t S Z W x h d G l v b n N o a X B J b m Z v J n F 1 b 3 Q 7 O l t d f S I g L z 4 8 R W 5 0 c n k g V H l w Z T 0 i R m l s b E N v b H V t b k 5 h b W V z I i B W Y W x 1 Z T 0 i c 1 s m c X V v d D t k Y X R h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c G 9 z a X R p d m k m c X V v d D s s J n F 1 b 3 Q 7 d m F y a W F 6 a W 9 u Z V 9 0 b 3 R h b G V f c G 9 z a X R p d m k m c X V v d D s s J n F 1 b 3 Q 7 b n V v d m l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s s J n F 1 b 3 Q 7 Y 2 F z a V 9 0 Z X N 0 Y X R p J n F 1 b 3 Q 7 X S I g L z 4 8 R W 5 0 c n k g V H l w Z T 0 i R m l s b E N v b H V t b l R 5 c G V z I i B W Y W x 1 Z T 0 i c 0 J n S U N B Z 0 l D Q W d J Q 0 F n S U N B Z z 0 9 I i A v P j x F b n R y e S B U e X B l P S J G a W x s T G F z d F V w Z G F 0 Z W Q i I F Z h b H V l P S J k M j A y M C 0 w N S 0 y N 1 Q x O T o z N j o x N y 4 3 N T Q z N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0 N D R h Z T k y Z S 0 3 Z m F j L T R k M z Q t O D U 5 M i 0 1 N T B l Y z A 1 Y j E z N j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m V 0 b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X R v J T I w K D I p L 1 9 W Z W 5 l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w q 9 9 H X 8 8 k O u W h 4 S V 8 c j z w A A A A A C A A A A A A A Q Z g A A A A E A A C A A A A B g m / F 2 t j j C r N v t J Q R / 1 Z L w N D M I U N F w b O c O F A 2 P M q K p m g A A A A A O g A A A A A I A A C A A A A D t 8 a b g U 1 + j g Z 8 n + N V 1 M 5 A a I N 0 c 0 O h r e u O 5 A V / E P D g N R 1 A A A A A a j O L c J D 3 1 M I f U i Q Y z W Y N + i H L K N l g n h m P K U B C T h d V C E s C n t a f 4 O I y P y N V Z s q z J V w P j A B v E 5 0 p e l I W c T D s P v t 8 P t v i N U w 1 P S 6 9 o b i j h S G i x S E A A A A B s + T f U k 1 3 E W l v 2 C t T u 8 T s S 3 I K O Y D + J f O z p V K o k I 0 e Z Q l T o n K t a L T S 2 y N e D w 8 4 z i 5 H P z k 1 k z 1 r a K t D L 6 O 0 2 0 P Y b < / D a t a M a s h u p > 
</file>

<file path=customXml/itemProps1.xml><?xml version="1.0" encoding="utf-8"?>
<ds:datastoreItem xmlns:ds="http://schemas.openxmlformats.org/officeDocument/2006/customXml" ds:itemID="{4A5CB4AD-8318-477C-ADCF-C401AB48B4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Infetti regione-fascia età - F</vt:lpstr>
      <vt:lpstr>Infetti regione-fascia età - M</vt:lpstr>
      <vt:lpstr>Infetti regione-fascia età - MF</vt:lpstr>
      <vt:lpstr>Tabelle Pivot</vt:lpstr>
      <vt:lpstr>Giorni di degenza</vt:lpstr>
      <vt:lpstr>Riepilogo dati regioni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Gruppo 1 - Foglio di calcolo - Progetto COVID-19</dc:title>
  <dc:subject>Gruppo 1 - Foglio di calcolo - Progetto COVID-19</dc:subject>
  <dc:creator>Gruppo 1</dc:creator>
  <cp:keywords>Matematica</cp:keywords>
  <cp:lastModifiedBy>Andrea</cp:lastModifiedBy>
  <dcterms:created xsi:type="dcterms:W3CDTF">2020-05-17T15:40:14Z</dcterms:created>
  <dcterms:modified xsi:type="dcterms:W3CDTF">2020-05-27T19:55:32Z</dcterms:modified>
</cp:coreProperties>
</file>