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9D01DED-DEF6-455D-B993-72A682FABA4C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Practica-1" sheetId="1" r:id="rId1"/>
    <sheet name="Practica-2" sheetId="3" r:id="rId2"/>
    <sheet name="Práctica-3" sheetId="4" r:id="rId3"/>
    <sheet name="Practica-4" sheetId="5" r:id="rId4"/>
    <sheet name="Practica-5" sheetId="6" r:id="rId5"/>
    <sheet name="Practica-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A22" i="4"/>
  <c r="E22" i="7"/>
  <c r="A22" i="7"/>
  <c r="D28" i="7"/>
  <c r="E28" i="7" s="1"/>
  <c r="D27" i="7"/>
  <c r="D26" i="7"/>
  <c r="D25" i="7"/>
  <c r="D24" i="7"/>
  <c r="D23" i="7"/>
  <c r="D22" i="7"/>
  <c r="M19" i="7"/>
  <c r="M20" i="7" s="1"/>
  <c r="M17" i="7"/>
  <c r="M16" i="7"/>
  <c r="M18" i="7"/>
  <c r="D27" i="6"/>
  <c r="D25" i="6"/>
  <c r="D26" i="6"/>
  <c r="D24" i="6"/>
  <c r="D23" i="6"/>
  <c r="D22" i="6"/>
  <c r="M19" i="6"/>
  <c r="M20" i="6" s="1"/>
  <c r="M17" i="6"/>
  <c r="A22" i="6" s="1"/>
  <c r="M16" i="6"/>
  <c r="D27" i="5"/>
  <c r="D26" i="5"/>
  <c r="D25" i="5"/>
  <c r="D24" i="5"/>
  <c r="D23" i="5"/>
  <c r="D22" i="5"/>
  <c r="E22" i="5" s="1"/>
  <c r="A22" i="5"/>
  <c r="M19" i="5"/>
  <c r="M20" i="5" s="1"/>
  <c r="M17" i="5"/>
  <c r="M16" i="5"/>
  <c r="M18" i="5" s="1"/>
  <c r="D29" i="4"/>
  <c r="D28" i="4"/>
  <c r="D27" i="4"/>
  <c r="D26" i="4"/>
  <c r="D25" i="4"/>
  <c r="D24" i="4"/>
  <c r="D23" i="4"/>
  <c r="D22" i="4"/>
  <c r="D29" i="3"/>
  <c r="D28" i="3"/>
  <c r="D27" i="3"/>
  <c r="D26" i="3"/>
  <c r="D25" i="3"/>
  <c r="D24" i="3"/>
  <c r="D23" i="3"/>
  <c r="D22" i="3"/>
  <c r="K10" i="3"/>
  <c r="K11" i="3" s="1"/>
  <c r="K12" i="4"/>
  <c r="K13" i="4" s="1"/>
  <c r="K11" i="4"/>
  <c r="K10" i="4"/>
  <c r="K9" i="4"/>
  <c r="A22" i="3"/>
  <c r="K9" i="3"/>
  <c r="K8" i="3"/>
  <c r="K7" i="3"/>
  <c r="D30" i="3" l="1"/>
  <c r="F26" i="3" s="1"/>
  <c r="G26" i="3" s="1"/>
  <c r="E22" i="3"/>
  <c r="E23" i="3" s="1"/>
  <c r="E24" i="3" s="1"/>
  <c r="E25" i="3" s="1"/>
  <c r="E26" i="3" s="1"/>
  <c r="E27" i="3" s="1"/>
  <c r="E28" i="3" s="1"/>
  <c r="E29" i="3" s="1"/>
  <c r="K12" i="3"/>
  <c r="D29" i="7"/>
  <c r="F27" i="7" s="1"/>
  <c r="G27" i="7" s="1"/>
  <c r="M21" i="7"/>
  <c r="B22" i="7" s="1"/>
  <c r="A23" i="7" s="1"/>
  <c r="E23" i="7"/>
  <c r="E24" i="7" s="1"/>
  <c r="E25" i="7" s="1"/>
  <c r="E26" i="7" s="1"/>
  <c r="E27" i="7" s="1"/>
  <c r="D28" i="6"/>
  <c r="F26" i="6" s="1"/>
  <c r="G26" i="6" s="1"/>
  <c r="M18" i="6"/>
  <c r="M21" i="6" s="1"/>
  <c r="B22" i="6" s="1"/>
  <c r="A23" i="6" s="1"/>
  <c r="E22" i="6"/>
  <c r="E23" i="6" s="1"/>
  <c r="E24" i="6" s="1"/>
  <c r="E25" i="6" s="1"/>
  <c r="E26" i="6" s="1"/>
  <c r="E27" i="6" s="1"/>
  <c r="E23" i="5"/>
  <c r="D28" i="5"/>
  <c r="F23" i="5" s="1"/>
  <c r="G23" i="5" s="1"/>
  <c r="E24" i="5"/>
  <c r="E25" i="5" s="1"/>
  <c r="E26" i="5" s="1"/>
  <c r="E27" i="5" s="1"/>
  <c r="M21" i="5"/>
  <c r="B22" i="5" s="1"/>
  <c r="A23" i="5" s="1"/>
  <c r="B23" i="5" s="1"/>
  <c r="D30" i="4"/>
  <c r="F29" i="4" s="1"/>
  <c r="G29" i="4" s="1"/>
  <c r="F25" i="4"/>
  <c r="G25" i="4" s="1"/>
  <c r="F26" i="4"/>
  <c r="G26" i="4" s="1"/>
  <c r="E22" i="4"/>
  <c r="E23" i="4" s="1"/>
  <c r="E24" i="4" s="1"/>
  <c r="E25" i="4" s="1"/>
  <c r="E26" i="4" s="1"/>
  <c r="E27" i="4" s="1"/>
  <c r="E28" i="4" s="1"/>
  <c r="E29" i="4" s="1"/>
  <c r="K14" i="4"/>
  <c r="B22" i="4" s="1"/>
  <c r="B22" i="3"/>
  <c r="A23" i="3" s="1"/>
  <c r="C22" i="4" l="1"/>
  <c r="A23" i="4"/>
  <c r="B23" i="4" s="1"/>
  <c r="F28" i="4"/>
  <c r="G28" i="4" s="1"/>
  <c r="F27" i="4"/>
  <c r="G27" i="4" s="1"/>
  <c r="F25" i="3"/>
  <c r="G25" i="3" s="1"/>
  <c r="F29" i="3"/>
  <c r="G29" i="3" s="1"/>
  <c r="F23" i="3"/>
  <c r="G23" i="3" s="1"/>
  <c r="F27" i="3"/>
  <c r="G27" i="3" s="1"/>
  <c r="F22" i="3"/>
  <c r="F28" i="7"/>
  <c r="G28" i="7" s="1"/>
  <c r="F24" i="3"/>
  <c r="G24" i="3" s="1"/>
  <c r="F28" i="3"/>
  <c r="G28" i="3" s="1"/>
  <c r="F24" i="7"/>
  <c r="F23" i="7"/>
  <c r="F25" i="7"/>
  <c r="F22" i="7"/>
  <c r="F26" i="7"/>
  <c r="G26" i="7" s="1"/>
  <c r="C22" i="7"/>
  <c r="B23" i="7"/>
  <c r="A24" i="7" s="1"/>
  <c r="F23" i="6"/>
  <c r="G23" i="6" s="1"/>
  <c r="F24" i="6"/>
  <c r="G24" i="6" s="1"/>
  <c r="F25" i="6"/>
  <c r="G25" i="6" s="1"/>
  <c r="F22" i="6"/>
  <c r="H22" i="6" s="1"/>
  <c r="F27" i="6"/>
  <c r="G27" i="6" s="1"/>
  <c r="C22" i="6"/>
  <c r="B23" i="6"/>
  <c r="A24" i="6" s="1"/>
  <c r="F25" i="5"/>
  <c r="G25" i="5" s="1"/>
  <c r="F24" i="5"/>
  <c r="G24" i="5" s="1"/>
  <c r="F22" i="5"/>
  <c r="F27" i="5"/>
  <c r="G27" i="5" s="1"/>
  <c r="F26" i="5"/>
  <c r="G26" i="5" s="1"/>
  <c r="A24" i="5"/>
  <c r="B24" i="5" s="1"/>
  <c r="C22" i="5"/>
  <c r="F22" i="4"/>
  <c r="F23" i="4"/>
  <c r="G23" i="4" s="1"/>
  <c r="F24" i="4"/>
  <c r="G24" i="4" s="1"/>
  <c r="A24" i="4"/>
  <c r="B24" i="4" s="1"/>
  <c r="C23" i="4"/>
  <c r="C22" i="3"/>
  <c r="F29" i="7" l="1"/>
  <c r="C23" i="6"/>
  <c r="G25" i="7"/>
  <c r="G23" i="7"/>
  <c r="G24" i="7"/>
  <c r="H22" i="3"/>
  <c r="F30" i="3"/>
  <c r="G30" i="3" s="1"/>
  <c r="G22" i="3"/>
  <c r="G22" i="7"/>
  <c r="H22" i="7"/>
  <c r="I22" i="7" s="1"/>
  <c r="C23" i="7"/>
  <c r="B24" i="7"/>
  <c r="A25" i="7" s="1"/>
  <c r="G22" i="6"/>
  <c r="F28" i="6"/>
  <c r="G28" i="6" s="1"/>
  <c r="H23" i="6"/>
  <c r="I22" i="6"/>
  <c r="B24" i="6"/>
  <c r="A25" i="6" s="1"/>
  <c r="F28" i="5"/>
  <c r="G28" i="5" s="1"/>
  <c r="G22" i="5"/>
  <c r="H22" i="5"/>
  <c r="H23" i="5" s="1"/>
  <c r="C23" i="5"/>
  <c r="A25" i="5"/>
  <c r="B25" i="5" s="1"/>
  <c r="F30" i="4"/>
  <c r="G30" i="4" s="1"/>
  <c r="G22" i="4"/>
  <c r="H22" i="4"/>
  <c r="H23" i="4"/>
  <c r="I22" i="4"/>
  <c r="A25" i="4"/>
  <c r="B25" i="4" s="1"/>
  <c r="B23" i="3"/>
  <c r="A24" i="3" s="1"/>
  <c r="C24" i="7" l="1"/>
  <c r="H23" i="3"/>
  <c r="I22" i="3"/>
  <c r="H23" i="7"/>
  <c r="G29" i="7"/>
  <c r="B25" i="7"/>
  <c r="A26" i="7" s="1"/>
  <c r="B25" i="6"/>
  <c r="A26" i="6" s="1"/>
  <c r="C24" i="6"/>
  <c r="H24" i="6"/>
  <c r="I23" i="6"/>
  <c r="I22" i="5"/>
  <c r="A26" i="5"/>
  <c r="B26" i="5" s="1"/>
  <c r="C24" i="5"/>
  <c r="H24" i="5"/>
  <c r="I23" i="5"/>
  <c r="C24" i="4"/>
  <c r="A26" i="4"/>
  <c r="B26" i="4" s="1"/>
  <c r="H24" i="4"/>
  <c r="I23" i="4"/>
  <c r="B24" i="3"/>
  <c r="A25" i="3" s="1"/>
  <c r="C23" i="3"/>
  <c r="L5" i="1"/>
  <c r="L6" i="1" s="1"/>
  <c r="L4" i="1"/>
  <c r="O5" i="1" s="1"/>
  <c r="L3" i="1"/>
  <c r="L7" i="1" s="1"/>
  <c r="C25" i="7" l="1"/>
  <c r="L8" i="1"/>
  <c r="O6" i="1" s="1"/>
  <c r="I23" i="7"/>
  <c r="H24" i="7"/>
  <c r="I23" i="3"/>
  <c r="H24" i="3"/>
  <c r="B26" i="7"/>
  <c r="A27" i="7" s="1"/>
  <c r="H25" i="6"/>
  <c r="I24" i="6"/>
  <c r="B26" i="6"/>
  <c r="A27" i="6" s="1"/>
  <c r="C25" i="6"/>
  <c r="H25" i="5"/>
  <c r="I24" i="5"/>
  <c r="A27" i="5"/>
  <c r="B27" i="5" s="1"/>
  <c r="C25" i="5"/>
  <c r="H25" i="4"/>
  <c r="I24" i="4"/>
  <c r="C25" i="4"/>
  <c r="A27" i="4"/>
  <c r="B27" i="4" s="1"/>
  <c r="C24" i="3"/>
  <c r="B25" i="3"/>
  <c r="A26" i="3" s="1"/>
  <c r="C25" i="3"/>
  <c r="J4" i="4"/>
  <c r="J5" i="3"/>
  <c r="J4" i="3"/>
  <c r="O7" i="1" l="1"/>
  <c r="P6" i="1"/>
  <c r="H25" i="3"/>
  <c r="I24" i="3"/>
  <c r="C26" i="7"/>
  <c r="P5" i="1"/>
  <c r="C27" i="7"/>
  <c r="I24" i="7"/>
  <c r="H25" i="7"/>
  <c r="B27" i="7"/>
  <c r="A28" i="7" s="1"/>
  <c r="B27" i="6"/>
  <c r="C27" i="6" s="1"/>
  <c r="C26" i="6"/>
  <c r="H26" i="6"/>
  <c r="I25" i="6"/>
  <c r="C26" i="5"/>
  <c r="H26" i="5"/>
  <c r="I25" i="5"/>
  <c r="C26" i="4"/>
  <c r="H26" i="4"/>
  <c r="I25" i="4"/>
  <c r="A28" i="4"/>
  <c r="B28" i="4" s="1"/>
  <c r="C27" i="4"/>
  <c r="B26" i="3"/>
  <c r="B28" i="7" l="1"/>
  <c r="C28" i="7" s="1"/>
  <c r="H26" i="3"/>
  <c r="I25" i="3"/>
  <c r="H26" i="7"/>
  <c r="I25" i="7"/>
  <c r="P7" i="1"/>
  <c r="O8" i="1"/>
  <c r="H27" i="6"/>
  <c r="I27" i="6" s="1"/>
  <c r="I26" i="6"/>
  <c r="H27" i="5"/>
  <c r="I26" i="5"/>
  <c r="C27" i="5"/>
  <c r="A29" i="4"/>
  <c r="B29" i="4" s="1"/>
  <c r="H27" i="4"/>
  <c r="I26" i="4"/>
  <c r="C26" i="3"/>
  <c r="A27" i="3"/>
  <c r="O9" i="1" l="1"/>
  <c r="O10" i="1" s="1"/>
  <c r="O11" i="1" s="1"/>
  <c r="O12" i="1" s="1"/>
  <c r="O13" i="1" s="1"/>
  <c r="P8" i="1"/>
  <c r="P9" i="1" s="1"/>
  <c r="P10" i="1" s="1"/>
  <c r="P11" i="1" s="1"/>
  <c r="P12" i="1" s="1"/>
  <c r="P13" i="1" s="1"/>
  <c r="I26" i="3"/>
  <c r="H27" i="3"/>
  <c r="H27" i="7"/>
  <c r="I26" i="7"/>
  <c r="I27" i="5"/>
  <c r="C28" i="4"/>
  <c r="H28" i="4"/>
  <c r="I27" i="4"/>
  <c r="C29" i="4"/>
  <c r="B27" i="3"/>
  <c r="A28" i="3" s="1"/>
  <c r="H28" i="3" l="1"/>
  <c r="I27" i="3"/>
  <c r="H28" i="7"/>
  <c r="I28" i="7" s="1"/>
  <c r="I27" i="7"/>
  <c r="H29" i="4"/>
  <c r="I29" i="4" s="1"/>
  <c r="I28" i="4"/>
  <c r="B28" i="3"/>
  <c r="A29" i="3" s="1"/>
  <c r="C27" i="3"/>
  <c r="H29" i="3" l="1"/>
  <c r="I29" i="3" s="1"/>
  <c r="I28" i="3"/>
  <c r="C28" i="3"/>
  <c r="B29" i="3"/>
  <c r="C29" i="3"/>
</calcChain>
</file>

<file path=xl/sharedStrings.xml><?xml version="1.0" encoding="utf-8"?>
<sst xmlns="http://schemas.openxmlformats.org/spreadsheetml/2006/main" count="87" uniqueCount="25">
  <si>
    <t>DATOS</t>
  </si>
  <si>
    <t>Cálculos previos</t>
  </si>
  <si>
    <t>Nº datos</t>
  </si>
  <si>
    <t>Rango</t>
  </si>
  <si>
    <t>Tamaño de la clase o amplitud</t>
  </si>
  <si>
    <t>Nº de clases</t>
  </si>
  <si>
    <t xml:space="preserve">Límite inferior </t>
  </si>
  <si>
    <t>Límite superior</t>
  </si>
  <si>
    <t>Nº de Intervalo</t>
  </si>
  <si>
    <t>Valor Mínimo</t>
  </si>
  <si>
    <t>Valor Máximo</t>
  </si>
  <si>
    <t>Amplitud</t>
  </si>
  <si>
    <t>Realizar las tablas de frecuencia y gráficos</t>
  </si>
  <si>
    <t>Marca de clase (Xi)</t>
  </si>
  <si>
    <t>Frecuencia absoluta (fi)</t>
  </si>
  <si>
    <t>Frecuencia absoluta acumulada (Fi)</t>
  </si>
  <si>
    <t>Frecuencia relativa (fr)</t>
  </si>
  <si>
    <t>Frecuencia relativa acumulada (Fr)</t>
  </si>
  <si>
    <t>Lìmite inferior</t>
  </si>
  <si>
    <t>Lìmite superior</t>
  </si>
  <si>
    <t>Valor máximo</t>
  </si>
  <si>
    <t>Valor mínimo</t>
  </si>
  <si>
    <t>n</t>
  </si>
  <si>
    <t>Intervalos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</si>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</sst>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1" fillId="0" borderId="0" xfId="0" applyFont="1"/>
    <xf numFmtId="0" fontId="0" fillId="4" borderId="15" xfId="0" applyFill="1" applyBorder="1" applyAlignment="1">
      <alignment horizontal="right" wrapText="1"/>
    </xf>
    <xf numFmtId="0" fontId="0" fillId="4" borderId="16" xfId="0" applyFill="1" applyBorder="1" applyAlignment="1">
      <alignment horizontal="right" wrapText="1"/>
    </xf>
    <xf numFmtId="0" fontId="0" fillId="4" borderId="17" xfId="0" applyFill="1" applyBorder="1" applyAlignment="1">
      <alignment horizontal="right" wrapText="1"/>
    </xf>
    <xf numFmtId="0" fontId="0" fillId="4" borderId="18" xfId="0" applyFill="1" applyBorder="1" applyAlignment="1">
      <alignment horizontal="right" wrapText="1"/>
    </xf>
    <xf numFmtId="0" fontId="2" fillId="5" borderId="15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9" fontId="0" fillId="2" borderId="20" xfId="1" applyFont="1" applyFill="1" applyBorder="1" applyAlignment="1">
      <alignment horizontal="center" vertical="center"/>
    </xf>
    <xf numFmtId="9" fontId="0" fillId="2" borderId="24" xfId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9" fontId="0" fillId="7" borderId="19" xfId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7" borderId="12" xfId="0" applyFill="1" applyBorder="1"/>
    <xf numFmtId="0" fontId="0" fillId="7" borderId="2" xfId="0" applyFill="1" applyBorder="1"/>
    <xf numFmtId="0" fontId="0" fillId="7" borderId="19" xfId="0" applyFill="1" applyBorder="1"/>
    <xf numFmtId="0" fontId="0" fillId="7" borderId="3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24" xfId="0" applyFill="1" applyBorder="1"/>
    <xf numFmtId="0" fontId="0" fillId="7" borderId="13" xfId="0" applyFill="1" applyBorder="1"/>
    <xf numFmtId="0" fontId="0" fillId="7" borderId="7" xfId="0" applyFill="1" applyBorder="1"/>
    <xf numFmtId="0" fontId="0" fillId="2" borderId="24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6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626558</xdr:colOff>
      <xdr:row>1</xdr:row>
      <xdr:rowOff>147857</xdr:rowOff>
    </xdr:from>
    <xdr:to>
      <xdr:col>26</xdr:col>
      <xdr:colOff>35941</xdr:colOff>
      <xdr:row>16</xdr:row>
      <xdr:rowOff>39618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D87053-3D1F-8182-94EB-775F552E3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179" t="25414" r="31610" b="47725"/>
        <a:stretch/>
      </xdr:blipFill>
      <xdr:spPr>
        <a:xfrm>
          <a:off x="11445520" y="345546"/>
          <a:ext cx="7047355" cy="2731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754577</xdr:colOff>
      <xdr:row>2</xdr:row>
      <xdr:rowOff>184079</xdr:rowOff>
    </xdr:from>
    <xdr:to>
      <xdr:col>14</xdr:col>
      <xdr:colOff>115945</xdr:colOff>
      <xdr:row>13</xdr:row>
      <xdr:rowOff>76283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4550C3-B8A4-F381-620E-938A520208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877" t="24133" r="42911" b="61037"/>
        <a:stretch/>
      </xdr:blipFill>
      <xdr:spPr>
        <a:xfrm>
          <a:off x="754577" y="572855"/>
          <a:ext cx="10052695" cy="2030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742389</xdr:colOff>
      <xdr:row>3</xdr:row>
      <xdr:rowOff>23531</xdr:rowOff>
    </xdr:from>
    <xdr:to>
      <xdr:col>11</xdr:col>
      <xdr:colOff>280146</xdr:colOff>
      <xdr:row>10</xdr:row>
      <xdr:rowOff>84045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13B118-AEA6-A70B-E4CA-C546EF7120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209" t="23984" r="41498" b="62479"/>
        <a:stretch/>
      </xdr:blipFill>
      <xdr:spPr>
        <a:xfrm>
          <a:off x="742389" y="611840"/>
          <a:ext cx="7858125" cy="14332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689925</xdr:colOff>
      <xdr:row>16</xdr:row>
      <xdr:rowOff>163456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921398-6C06-4920-A175-4339754FED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35" t="43547" r="38600" b="29584"/>
        <a:stretch/>
      </xdr:blipFill>
      <xdr:spPr>
        <a:xfrm>
          <a:off x="762000" y="571500"/>
          <a:ext cx="6785925" cy="2716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P23"/>
  <sheetViews>
    <sheetView topLeftCell="A2" zoomScale="106" zoomScaleNormal="106" workbookViewId="0">
      <selection activeCell="K21" sqref="K20:K21"/>
    </sheetView>
  </sheetViews>
  <sheetFormatPr baseColWidth="10" defaultRowHeight="15" x14ac:dyDescent="0.25"/>
  <cols>
    <col min="2" max="9" width="4.7109375" customWidth="1"/>
    <col min="11" max="11" width="28.42578125" customWidth="1"/>
    <col min="14" max="14" width="19.42578125" customWidth="1"/>
    <col min="15" max="15" width="16.42578125" customWidth="1"/>
    <col min="16" max="16" width="14.42578125" customWidth="1"/>
  </cols>
  <sheetData>
    <row r="1" spans="2:16" ht="15.75" thickBot="1" x14ac:dyDescent="0.3"/>
    <row r="2" spans="2:16" ht="15.75" thickBot="1" x14ac:dyDescent="0.3">
      <c r="B2" s="48" t="s">
        <v>0</v>
      </c>
      <c r="C2" s="49"/>
      <c r="D2" s="49"/>
      <c r="E2" s="49"/>
      <c r="F2" s="49"/>
      <c r="G2" s="49"/>
      <c r="H2" s="49"/>
      <c r="I2" s="50"/>
      <c r="K2" s="51" t="s">
        <v>1</v>
      </c>
      <c r="L2" s="52"/>
      <c r="N2" s="53" t="s">
        <v>5</v>
      </c>
      <c r="O2" s="48" t="s">
        <v>11</v>
      </c>
      <c r="P2" s="50"/>
    </row>
    <row r="3" spans="2:16" x14ac:dyDescent="0.25">
      <c r="B3" s="1">
        <v>61</v>
      </c>
      <c r="C3" s="2">
        <v>70</v>
      </c>
      <c r="D3" s="2">
        <v>64</v>
      </c>
      <c r="E3" s="2">
        <v>45</v>
      </c>
      <c r="F3" s="2">
        <v>79</v>
      </c>
      <c r="G3" s="2">
        <v>85</v>
      </c>
      <c r="H3" s="2">
        <v>97</v>
      </c>
      <c r="I3" s="3">
        <v>48</v>
      </c>
      <c r="K3" s="9" t="s">
        <v>2</v>
      </c>
      <c r="L3" s="9">
        <f>COUNT(B3:I23)</f>
        <v>168</v>
      </c>
      <c r="N3" s="66"/>
      <c r="O3" s="67" t="s">
        <v>6</v>
      </c>
      <c r="P3" s="68" t="s">
        <v>7</v>
      </c>
    </row>
    <row r="4" spans="2:16" x14ac:dyDescent="0.25">
      <c r="B4" s="4">
        <v>119</v>
      </c>
      <c r="C4">
        <v>98</v>
      </c>
      <c r="D4">
        <v>36</v>
      </c>
      <c r="E4">
        <v>79</v>
      </c>
      <c r="F4">
        <v>88</v>
      </c>
      <c r="G4">
        <v>115</v>
      </c>
      <c r="H4">
        <v>102</v>
      </c>
      <c r="I4" s="5">
        <v>36</v>
      </c>
      <c r="K4" s="9" t="s">
        <v>9</v>
      </c>
      <c r="L4" s="9">
        <f>MIN(B3:I23)</f>
        <v>30</v>
      </c>
      <c r="N4" s="9"/>
      <c r="O4" s="9"/>
      <c r="P4" s="9"/>
    </row>
    <row r="5" spans="2:16" x14ac:dyDescent="0.25">
      <c r="B5" s="4">
        <v>99</v>
      </c>
      <c r="C5">
        <v>88</v>
      </c>
      <c r="D5">
        <v>44</v>
      </c>
      <c r="E5">
        <v>118</v>
      </c>
      <c r="F5">
        <v>82</v>
      </c>
      <c r="G5">
        <v>80</v>
      </c>
      <c r="H5">
        <v>114</v>
      </c>
      <c r="I5" s="5">
        <v>120</v>
      </c>
      <c r="K5" s="9" t="s">
        <v>10</v>
      </c>
      <c r="L5" s="9">
        <f>MAX(B3:I23)</f>
        <v>120</v>
      </c>
      <c r="N5" s="9">
        <v>1</v>
      </c>
      <c r="O5" s="9">
        <f>L4</f>
        <v>30</v>
      </c>
      <c r="P5" s="9">
        <f>O5+$L$8</f>
        <v>40</v>
      </c>
    </row>
    <row r="6" spans="2:16" x14ac:dyDescent="0.25">
      <c r="B6" s="4">
        <v>52</v>
      </c>
      <c r="C6">
        <v>52</v>
      </c>
      <c r="D6">
        <v>86</v>
      </c>
      <c r="E6">
        <v>103</v>
      </c>
      <c r="F6">
        <v>112</v>
      </c>
      <c r="G6">
        <v>55</v>
      </c>
      <c r="H6">
        <v>100</v>
      </c>
      <c r="I6" s="5">
        <v>96</v>
      </c>
      <c r="K6" s="9" t="s">
        <v>3</v>
      </c>
      <c r="L6" s="9">
        <f>L5-L4</f>
        <v>90</v>
      </c>
      <c r="N6" s="9">
        <v>2</v>
      </c>
      <c r="O6" s="9">
        <f>O5+$L$8</f>
        <v>40</v>
      </c>
      <c r="P6" s="9">
        <f t="shared" ref="P6:P13" si="0">O6+$L$8</f>
        <v>50</v>
      </c>
    </row>
    <row r="7" spans="2:16" x14ac:dyDescent="0.25">
      <c r="B7" s="4">
        <v>67</v>
      </c>
      <c r="C7">
        <v>101</v>
      </c>
      <c r="D7">
        <v>93</v>
      </c>
      <c r="E7">
        <v>74</v>
      </c>
      <c r="F7">
        <v>112</v>
      </c>
      <c r="G7">
        <v>112</v>
      </c>
      <c r="H7">
        <v>64</v>
      </c>
      <c r="I7" s="5">
        <v>60</v>
      </c>
      <c r="K7" s="9" t="s">
        <v>8</v>
      </c>
      <c r="L7" s="9">
        <f>ROUNDUP(1+3.32*LOG(L3),0)</f>
        <v>9</v>
      </c>
      <c r="N7" s="9">
        <v>3</v>
      </c>
      <c r="O7" s="9">
        <f>O6+$L$8</f>
        <v>50</v>
      </c>
      <c r="P7" s="9">
        <f t="shared" si="0"/>
        <v>60</v>
      </c>
    </row>
    <row r="8" spans="2:16" x14ac:dyDescent="0.25">
      <c r="B8" s="4">
        <v>35</v>
      </c>
      <c r="C8">
        <v>82</v>
      </c>
      <c r="D8">
        <v>86</v>
      </c>
      <c r="E8">
        <v>99</v>
      </c>
      <c r="F8">
        <v>66</v>
      </c>
      <c r="G8">
        <v>73</v>
      </c>
      <c r="H8">
        <v>41</v>
      </c>
      <c r="I8" s="5">
        <v>56</v>
      </c>
      <c r="K8" s="9" t="s">
        <v>4</v>
      </c>
      <c r="L8" s="9">
        <f>L6/L7</f>
        <v>10</v>
      </c>
      <c r="N8" s="9">
        <v>4</v>
      </c>
      <c r="O8" s="9">
        <f>O7+$L$8</f>
        <v>60</v>
      </c>
      <c r="P8" s="9">
        <f t="shared" si="0"/>
        <v>70</v>
      </c>
    </row>
    <row r="9" spans="2:16" x14ac:dyDescent="0.25">
      <c r="B9" s="4">
        <v>119</v>
      </c>
      <c r="C9">
        <v>98</v>
      </c>
      <c r="D9">
        <v>108</v>
      </c>
      <c r="E9">
        <v>33</v>
      </c>
      <c r="F9">
        <v>95</v>
      </c>
      <c r="G9">
        <v>61</v>
      </c>
      <c r="H9">
        <v>98</v>
      </c>
      <c r="I9" s="5">
        <v>87</v>
      </c>
      <c r="N9" s="9">
        <v>5</v>
      </c>
      <c r="O9" s="9">
        <f t="shared" ref="O9:O13" si="1">O8+$L$8</f>
        <v>70</v>
      </c>
      <c r="P9" s="9">
        <f t="shared" si="0"/>
        <v>80</v>
      </c>
    </row>
    <row r="10" spans="2:16" x14ac:dyDescent="0.25">
      <c r="B10" s="4">
        <v>50</v>
      </c>
      <c r="C10">
        <v>75</v>
      </c>
      <c r="D10">
        <v>114</v>
      </c>
      <c r="E10">
        <v>30</v>
      </c>
      <c r="F10">
        <v>33</v>
      </c>
      <c r="G10">
        <v>80</v>
      </c>
      <c r="H10">
        <v>85</v>
      </c>
      <c r="I10" s="5">
        <v>57</v>
      </c>
      <c r="N10" s="9">
        <v>6</v>
      </c>
      <c r="O10" s="9">
        <f t="shared" si="1"/>
        <v>80</v>
      </c>
      <c r="P10" s="9">
        <f t="shared" si="0"/>
        <v>90</v>
      </c>
    </row>
    <row r="11" spans="2:16" x14ac:dyDescent="0.25">
      <c r="B11" s="4">
        <v>64</v>
      </c>
      <c r="C11">
        <v>90</v>
      </c>
      <c r="D11">
        <v>32</v>
      </c>
      <c r="E11">
        <v>84</v>
      </c>
      <c r="F11">
        <v>49</v>
      </c>
      <c r="G11">
        <v>95</v>
      </c>
      <c r="H11">
        <v>55</v>
      </c>
      <c r="I11" s="5">
        <v>75</v>
      </c>
      <c r="N11" s="9">
        <v>7</v>
      </c>
      <c r="O11" s="9">
        <f t="shared" si="1"/>
        <v>90</v>
      </c>
      <c r="P11" s="9">
        <f t="shared" si="0"/>
        <v>100</v>
      </c>
    </row>
    <row r="12" spans="2:16" x14ac:dyDescent="0.25">
      <c r="B12" s="4">
        <v>105</v>
      </c>
      <c r="C12">
        <v>34</v>
      </c>
      <c r="D12">
        <v>35</v>
      </c>
      <c r="E12">
        <v>30</v>
      </c>
      <c r="F12">
        <v>115</v>
      </c>
      <c r="G12">
        <v>44</v>
      </c>
      <c r="H12">
        <v>79</v>
      </c>
      <c r="I12" s="5">
        <v>51</v>
      </c>
      <c r="N12" s="9">
        <v>8</v>
      </c>
      <c r="O12" s="9">
        <f t="shared" si="1"/>
        <v>100</v>
      </c>
      <c r="P12" s="9">
        <f t="shared" si="0"/>
        <v>110</v>
      </c>
    </row>
    <row r="13" spans="2:16" x14ac:dyDescent="0.25">
      <c r="B13" s="4">
        <v>62</v>
      </c>
      <c r="C13">
        <v>117</v>
      </c>
      <c r="D13">
        <v>119</v>
      </c>
      <c r="E13">
        <v>77</v>
      </c>
      <c r="F13">
        <v>79</v>
      </c>
      <c r="G13">
        <v>44</v>
      </c>
      <c r="H13">
        <v>54</v>
      </c>
      <c r="I13" s="5">
        <v>82</v>
      </c>
      <c r="N13" s="9">
        <v>9</v>
      </c>
      <c r="O13" s="9">
        <f t="shared" si="1"/>
        <v>110</v>
      </c>
      <c r="P13" s="9">
        <f t="shared" si="0"/>
        <v>120</v>
      </c>
    </row>
    <row r="14" spans="2:16" x14ac:dyDescent="0.25">
      <c r="B14" s="4">
        <v>117</v>
      </c>
      <c r="C14">
        <v>60</v>
      </c>
      <c r="D14">
        <v>86</v>
      </c>
      <c r="E14">
        <v>78</v>
      </c>
      <c r="F14">
        <v>32</v>
      </c>
      <c r="G14">
        <v>49</v>
      </c>
      <c r="H14">
        <v>63</v>
      </c>
      <c r="I14" s="5">
        <v>38</v>
      </c>
    </row>
    <row r="15" spans="2:16" x14ac:dyDescent="0.25">
      <c r="B15" s="4">
        <v>81</v>
      </c>
      <c r="C15">
        <v>66</v>
      </c>
      <c r="D15">
        <v>94</v>
      </c>
      <c r="E15">
        <v>31</v>
      </c>
      <c r="F15">
        <v>77</v>
      </c>
      <c r="G15">
        <v>32</v>
      </c>
      <c r="H15">
        <v>52</v>
      </c>
      <c r="I15" s="5">
        <v>69</v>
      </c>
    </row>
    <row r="16" spans="2:16" x14ac:dyDescent="0.25">
      <c r="B16" s="4">
        <v>61</v>
      </c>
      <c r="C16">
        <v>97</v>
      </c>
      <c r="D16">
        <v>54</v>
      </c>
      <c r="E16">
        <v>36</v>
      </c>
      <c r="F16">
        <v>87</v>
      </c>
      <c r="G16">
        <v>34</v>
      </c>
      <c r="H16">
        <v>112</v>
      </c>
      <c r="I16" s="5">
        <v>105</v>
      </c>
    </row>
    <row r="17" spans="2:9" x14ac:dyDescent="0.25">
      <c r="B17" s="4">
        <v>89</v>
      </c>
      <c r="C17">
        <v>39</v>
      </c>
      <c r="D17">
        <v>95</v>
      </c>
      <c r="E17">
        <v>48</v>
      </c>
      <c r="F17">
        <v>90</v>
      </c>
      <c r="G17">
        <v>39</v>
      </c>
      <c r="H17">
        <v>120</v>
      </c>
      <c r="I17" s="5">
        <v>30</v>
      </c>
    </row>
    <row r="18" spans="2:9" x14ac:dyDescent="0.25">
      <c r="B18" s="4">
        <v>92</v>
      </c>
      <c r="C18">
        <v>58</v>
      </c>
      <c r="D18">
        <v>102</v>
      </c>
      <c r="E18">
        <v>99</v>
      </c>
      <c r="F18">
        <v>46</v>
      </c>
      <c r="G18">
        <v>113</v>
      </c>
      <c r="H18">
        <v>94</v>
      </c>
      <c r="I18" s="5">
        <v>90</v>
      </c>
    </row>
    <row r="19" spans="2:9" x14ac:dyDescent="0.25">
      <c r="B19" s="4">
        <v>80</v>
      </c>
      <c r="C19">
        <v>94</v>
      </c>
      <c r="D19">
        <v>36</v>
      </c>
      <c r="E19">
        <v>71</v>
      </c>
      <c r="F19">
        <v>63</v>
      </c>
      <c r="G19">
        <v>45</v>
      </c>
      <c r="H19">
        <v>40</v>
      </c>
      <c r="I19" s="5">
        <v>62</v>
      </c>
    </row>
    <row r="20" spans="2:9" x14ac:dyDescent="0.25">
      <c r="B20" s="4">
        <v>74</v>
      </c>
      <c r="C20">
        <v>32</v>
      </c>
      <c r="D20">
        <v>107</v>
      </c>
      <c r="E20">
        <v>49</v>
      </c>
      <c r="F20">
        <v>45</v>
      </c>
      <c r="G20">
        <v>86</v>
      </c>
      <c r="H20">
        <v>114</v>
      </c>
      <c r="I20" s="5">
        <v>49</v>
      </c>
    </row>
    <row r="21" spans="2:9" x14ac:dyDescent="0.25">
      <c r="B21" s="4">
        <v>63</v>
      </c>
      <c r="C21">
        <v>39</v>
      </c>
      <c r="D21">
        <v>53</v>
      </c>
      <c r="E21">
        <v>39</v>
      </c>
      <c r="F21">
        <v>76</v>
      </c>
      <c r="G21">
        <v>74</v>
      </c>
      <c r="H21">
        <v>104</v>
      </c>
      <c r="I21" s="5">
        <v>64</v>
      </c>
    </row>
    <row r="22" spans="2:9" x14ac:dyDescent="0.25">
      <c r="B22" s="4">
        <v>60</v>
      </c>
      <c r="C22">
        <v>77</v>
      </c>
      <c r="D22">
        <v>47</v>
      </c>
      <c r="E22">
        <v>45</v>
      </c>
      <c r="F22">
        <v>105</v>
      </c>
      <c r="G22">
        <v>77</v>
      </c>
      <c r="H22">
        <v>76</v>
      </c>
      <c r="I22" s="5">
        <v>79</v>
      </c>
    </row>
    <row r="23" spans="2:9" ht="15.75" thickBot="1" x14ac:dyDescent="0.3">
      <c r="B23" s="6">
        <v>63</v>
      </c>
      <c r="C23" s="7">
        <v>78</v>
      </c>
      <c r="D23" s="7">
        <v>98</v>
      </c>
      <c r="E23" s="7">
        <v>112</v>
      </c>
      <c r="F23" s="7">
        <v>61</v>
      </c>
      <c r="G23" s="7">
        <v>38</v>
      </c>
      <c r="H23" s="7">
        <v>91</v>
      </c>
      <c r="I23" s="8">
        <v>48</v>
      </c>
    </row>
  </sheetData>
  <mergeCells count="4">
    <mergeCell ref="B2:I2"/>
    <mergeCell ref="K2:L2"/>
    <mergeCell ref="O2:P2"/>
    <mergeCell ref="N2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0"/>
  <sheetViews>
    <sheetView topLeftCell="A21" workbookViewId="0">
      <selection activeCell="H33" sqref="H33"/>
    </sheetView>
  </sheetViews>
  <sheetFormatPr baseColWidth="10" defaultRowHeight="15" x14ac:dyDescent="0.25"/>
  <cols>
    <col min="10" max="10" width="13.28515625" bestFit="1" customWidth="1"/>
  </cols>
  <sheetData>
    <row r="2" spans="2:11" x14ac:dyDescent="0.25">
      <c r="B2" s="10" t="s">
        <v>12</v>
      </c>
      <c r="C2" s="10"/>
      <c r="D2" s="10"/>
      <c r="E2" s="10"/>
    </row>
    <row r="3" spans="2:11" ht="15.75" thickBot="1" x14ac:dyDescent="0.3"/>
    <row r="4" spans="2:11" ht="15.75" thickBot="1" x14ac:dyDescent="0.3">
      <c r="B4" s="11">
        <v>17</v>
      </c>
      <c r="C4" s="12">
        <v>23</v>
      </c>
      <c r="D4" s="12">
        <v>18</v>
      </c>
      <c r="E4" s="12">
        <v>20</v>
      </c>
      <c r="F4" s="12">
        <v>24</v>
      </c>
      <c r="G4" s="12">
        <v>22</v>
      </c>
      <c r="J4">
        <f>MAX(B4:G18)</f>
        <v>28</v>
      </c>
    </row>
    <row r="5" spans="2:11" ht="15.75" thickBot="1" x14ac:dyDescent="0.3">
      <c r="B5" s="13">
        <v>18</v>
      </c>
      <c r="C5" s="14">
        <v>20</v>
      </c>
      <c r="D5" s="14">
        <v>24</v>
      </c>
      <c r="E5" s="14">
        <v>28</v>
      </c>
      <c r="F5" s="14">
        <v>18</v>
      </c>
      <c r="G5" s="14">
        <v>22</v>
      </c>
      <c r="J5">
        <f>MIN(B4:G18)</f>
        <v>17</v>
      </c>
    </row>
    <row r="6" spans="2:11" ht="15.75" thickBot="1" x14ac:dyDescent="0.3">
      <c r="B6" s="13">
        <v>22</v>
      </c>
      <c r="C6" s="14">
        <v>27</v>
      </c>
      <c r="D6" s="14">
        <v>17</v>
      </c>
      <c r="E6" s="14">
        <v>28</v>
      </c>
      <c r="F6" s="14">
        <v>26</v>
      </c>
      <c r="G6" s="14">
        <v>27</v>
      </c>
    </row>
    <row r="7" spans="2:11" ht="15.75" thickBot="1" x14ac:dyDescent="0.3">
      <c r="B7" s="13">
        <v>20</v>
      </c>
      <c r="C7" s="14">
        <v>25</v>
      </c>
      <c r="D7" s="14">
        <v>24</v>
      </c>
      <c r="E7" s="14">
        <v>19</v>
      </c>
      <c r="F7" s="14">
        <v>18</v>
      </c>
      <c r="G7" s="14">
        <v>22</v>
      </c>
      <c r="J7" s="27" t="s">
        <v>20</v>
      </c>
      <c r="K7" s="27">
        <f>MAX(B4:G18)</f>
        <v>28</v>
      </c>
    </row>
    <row r="8" spans="2:11" ht="15.75" thickBot="1" x14ac:dyDescent="0.3">
      <c r="B8" s="13">
        <v>17</v>
      </c>
      <c r="C8" s="14">
        <v>24</v>
      </c>
      <c r="D8" s="14">
        <v>28</v>
      </c>
      <c r="E8" s="14">
        <v>26</v>
      </c>
      <c r="F8" s="14">
        <v>26</v>
      </c>
      <c r="G8" s="14">
        <v>28</v>
      </c>
      <c r="J8" s="24" t="s">
        <v>21</v>
      </c>
      <c r="K8" s="24">
        <f>MIN(B4:G18)</f>
        <v>17</v>
      </c>
    </row>
    <row r="9" spans="2:11" ht="15.75" thickBot="1" x14ac:dyDescent="0.3">
      <c r="B9" s="13">
        <v>19</v>
      </c>
      <c r="C9" s="14">
        <v>27</v>
      </c>
      <c r="D9" s="14">
        <v>28</v>
      </c>
      <c r="E9" s="14">
        <v>23</v>
      </c>
      <c r="F9" s="14">
        <v>23</v>
      </c>
      <c r="G9" s="14">
        <v>22</v>
      </c>
      <c r="J9" s="24" t="s">
        <v>3</v>
      </c>
      <c r="K9" s="24">
        <f>K7-K8</f>
        <v>11</v>
      </c>
    </row>
    <row r="10" spans="2:11" ht="15.75" thickBot="1" x14ac:dyDescent="0.3">
      <c r="B10" s="13">
        <v>20</v>
      </c>
      <c r="C10" s="14">
        <v>22</v>
      </c>
      <c r="D10" s="14">
        <v>25</v>
      </c>
      <c r="E10" s="14">
        <v>18</v>
      </c>
      <c r="F10" s="14">
        <v>28</v>
      </c>
      <c r="G10" s="14">
        <v>23</v>
      </c>
      <c r="J10" s="24" t="s">
        <v>22</v>
      </c>
      <c r="K10" s="24">
        <f>COUNT(B4:G18)</f>
        <v>90</v>
      </c>
    </row>
    <row r="11" spans="2:11" ht="15.75" thickBot="1" x14ac:dyDescent="0.3">
      <c r="B11" s="13">
        <v>27</v>
      </c>
      <c r="C11" s="14">
        <v>23</v>
      </c>
      <c r="D11" s="14">
        <v>20</v>
      </c>
      <c r="E11" s="14">
        <v>19</v>
      </c>
      <c r="F11" s="14">
        <v>22</v>
      </c>
      <c r="G11" s="14">
        <v>22</v>
      </c>
      <c r="J11" s="24" t="s">
        <v>23</v>
      </c>
      <c r="K11" s="24">
        <f>ROUNDUP(1+3.322*LOG(K10),0)</f>
        <v>8</v>
      </c>
    </row>
    <row r="12" spans="2:11" ht="15.75" thickBot="1" x14ac:dyDescent="0.3">
      <c r="B12" s="13">
        <v>27</v>
      </c>
      <c r="C12" s="14">
        <v>23</v>
      </c>
      <c r="D12" s="14">
        <v>23</v>
      </c>
      <c r="E12" s="14">
        <v>23</v>
      </c>
      <c r="F12" s="14">
        <v>21</v>
      </c>
      <c r="G12" s="14">
        <v>17</v>
      </c>
      <c r="J12" s="25" t="s">
        <v>11</v>
      </c>
      <c r="K12" s="25">
        <f>K9/K11</f>
        <v>1.375</v>
      </c>
    </row>
    <row r="13" spans="2:11" ht="15.75" thickBot="1" x14ac:dyDescent="0.3">
      <c r="B13" s="13">
        <v>27</v>
      </c>
      <c r="C13" s="14">
        <v>28</v>
      </c>
      <c r="D13" s="14">
        <v>23</v>
      </c>
      <c r="E13" s="14">
        <v>26</v>
      </c>
      <c r="F13" s="14">
        <v>28</v>
      </c>
      <c r="G13" s="14">
        <v>21</v>
      </c>
    </row>
    <row r="14" spans="2:11" ht="15.75" thickBot="1" x14ac:dyDescent="0.3">
      <c r="B14" s="13">
        <v>17</v>
      </c>
      <c r="C14" s="14">
        <v>26</v>
      </c>
      <c r="D14" s="14">
        <v>18</v>
      </c>
      <c r="E14" s="14">
        <v>28</v>
      </c>
      <c r="F14" s="14">
        <v>19</v>
      </c>
      <c r="G14" s="14">
        <v>20</v>
      </c>
    </row>
    <row r="15" spans="2:11" ht="15.75" thickBot="1" x14ac:dyDescent="0.3">
      <c r="B15" s="13">
        <v>26</v>
      </c>
      <c r="C15" s="14">
        <v>19</v>
      </c>
      <c r="D15" s="14">
        <v>22</v>
      </c>
      <c r="E15" s="14">
        <v>24</v>
      </c>
      <c r="F15" s="14">
        <v>23</v>
      </c>
      <c r="G15" s="14">
        <v>21</v>
      </c>
    </row>
    <row r="16" spans="2:11" ht="15.75" thickBot="1" x14ac:dyDescent="0.3">
      <c r="B16" s="13">
        <v>26</v>
      </c>
      <c r="C16" s="14">
        <v>23</v>
      </c>
      <c r="D16" s="14">
        <v>22</v>
      </c>
      <c r="E16" s="14">
        <v>18</v>
      </c>
      <c r="F16" s="14">
        <v>21</v>
      </c>
      <c r="G16" s="14">
        <v>28</v>
      </c>
    </row>
    <row r="17" spans="1:9" ht="15.75" thickBot="1" x14ac:dyDescent="0.3">
      <c r="B17" s="13">
        <v>19</v>
      </c>
      <c r="C17" s="14">
        <v>22</v>
      </c>
      <c r="D17" s="14">
        <v>22</v>
      </c>
      <c r="E17" s="14">
        <v>28</v>
      </c>
      <c r="F17" s="14">
        <v>18</v>
      </c>
      <c r="G17" s="14">
        <v>18</v>
      </c>
    </row>
    <row r="18" spans="1:9" ht="15.75" thickBot="1" x14ac:dyDescent="0.3">
      <c r="B18" s="13">
        <v>26</v>
      </c>
      <c r="C18" s="14">
        <v>26</v>
      </c>
      <c r="D18" s="14">
        <v>25</v>
      </c>
      <c r="E18" s="14">
        <v>22</v>
      </c>
      <c r="F18" s="14">
        <v>23</v>
      </c>
      <c r="G18" s="14">
        <v>25</v>
      </c>
    </row>
    <row r="20" spans="1:9" ht="15.75" thickBot="1" x14ac:dyDescent="0.3"/>
    <row r="21" spans="1:9" ht="60.75" thickBot="1" x14ac:dyDescent="0.3">
      <c r="A21" s="21" t="s">
        <v>18</v>
      </c>
      <c r="B21" s="40" t="s">
        <v>19</v>
      </c>
      <c r="C21" s="21" t="s">
        <v>13</v>
      </c>
      <c r="D21" s="21" t="s">
        <v>14</v>
      </c>
      <c r="E21" s="21" t="s">
        <v>15</v>
      </c>
      <c r="F21" s="54" t="s">
        <v>16</v>
      </c>
      <c r="G21" s="54"/>
      <c r="H21" s="54" t="s">
        <v>17</v>
      </c>
      <c r="I21" s="54"/>
    </row>
    <row r="22" spans="1:9" ht="15.75" thickBot="1" x14ac:dyDescent="0.3">
      <c r="A22" s="56">
        <f>K8</f>
        <v>17</v>
      </c>
      <c r="B22" s="41">
        <f>A22+$K$12</f>
        <v>18.375</v>
      </c>
      <c r="C22" s="22">
        <f>(A22+B22)/2</f>
        <v>17.6875</v>
      </c>
      <c r="D22" s="22">
        <f>COUNTIFS($B$4:$G$18,"&gt;=17",$B$4:$G$18,"&lt;18.375")</f>
        <v>14</v>
      </c>
      <c r="E22" s="22">
        <f>D22</f>
        <v>14</v>
      </c>
      <c r="F22" s="22">
        <f>D22/$D$30</f>
        <v>0.15555555555555556</v>
      </c>
      <c r="G22" s="29">
        <f>F22*1</f>
        <v>0.15555555555555556</v>
      </c>
      <c r="H22" s="22">
        <f>F22</f>
        <v>0.15555555555555556</v>
      </c>
      <c r="I22" s="29">
        <f>H22*1</f>
        <v>0.15555555555555556</v>
      </c>
    </row>
    <row r="23" spans="1:9" ht="15.75" thickBot="1" x14ac:dyDescent="0.3">
      <c r="A23" s="28">
        <f t="shared" ref="A23:A29" si="0">B22</f>
        <v>18.375</v>
      </c>
      <c r="B23" s="42">
        <f>A23+$K$12</f>
        <v>19.75</v>
      </c>
      <c r="C23" s="22">
        <f t="shared" ref="C23:C29" si="1">(A23+B23)/2</f>
        <v>19.0625</v>
      </c>
      <c r="D23" s="22">
        <f>COUNTIFS($B$4:$G$18,"&gt;=18.375",$B$4:$G$18,"&lt;19.75")</f>
        <v>6</v>
      </c>
      <c r="E23" s="23">
        <f>E22+D23</f>
        <v>20</v>
      </c>
      <c r="F23" s="22">
        <f t="shared" ref="F23:F29" si="2">D23/$D$30</f>
        <v>6.6666666666666666E-2</v>
      </c>
      <c r="G23" s="29">
        <f t="shared" ref="G23:G30" si="3">F23*1</f>
        <v>6.6666666666666666E-2</v>
      </c>
      <c r="H23" s="23">
        <f>H22+F23</f>
        <v>0.22222222222222221</v>
      </c>
      <c r="I23" s="29">
        <f t="shared" ref="I23:I29" si="4">H23*1</f>
        <v>0.22222222222222221</v>
      </c>
    </row>
    <row r="24" spans="1:9" ht="15.75" thickBot="1" x14ac:dyDescent="0.3">
      <c r="A24" s="56">
        <f t="shared" si="0"/>
        <v>19.75</v>
      </c>
      <c r="B24" s="41">
        <f t="shared" ref="B24:B29" si="5">A24+$K$12</f>
        <v>21.125</v>
      </c>
      <c r="C24" s="22">
        <f t="shared" si="1"/>
        <v>20.4375</v>
      </c>
      <c r="D24" s="22">
        <f>COUNTIFS($B$4:$G$18,"&gt;=19.75",$B$4:$G$18,"&lt;21.125")</f>
        <v>10</v>
      </c>
      <c r="E24" s="23">
        <f>E23+D24</f>
        <v>30</v>
      </c>
      <c r="F24" s="22">
        <f t="shared" si="2"/>
        <v>0.1111111111111111</v>
      </c>
      <c r="G24" s="29">
        <f t="shared" si="3"/>
        <v>0.1111111111111111</v>
      </c>
      <c r="H24" s="23">
        <f t="shared" ref="H24:H29" si="6">H23+F24</f>
        <v>0.33333333333333331</v>
      </c>
      <c r="I24" s="29">
        <f t="shared" si="4"/>
        <v>0.33333333333333331</v>
      </c>
    </row>
    <row r="25" spans="1:9" ht="15.75" thickBot="1" x14ac:dyDescent="0.3">
      <c r="A25" s="28">
        <f t="shared" si="0"/>
        <v>21.125</v>
      </c>
      <c r="B25" s="42">
        <f t="shared" si="5"/>
        <v>22.5</v>
      </c>
      <c r="C25" s="22">
        <f t="shared" si="1"/>
        <v>21.8125</v>
      </c>
      <c r="D25" s="22">
        <f>COUNTIFS($B$4:$G$18,"&gt;=21.125",$B$4:$G$18,"&lt;22.5")</f>
        <v>13</v>
      </c>
      <c r="E25" s="23">
        <f>E24+D25</f>
        <v>43</v>
      </c>
      <c r="F25" s="22">
        <f t="shared" si="2"/>
        <v>0.14444444444444443</v>
      </c>
      <c r="G25" s="29">
        <f t="shared" si="3"/>
        <v>0.14444444444444443</v>
      </c>
      <c r="H25" s="23">
        <f t="shared" si="6"/>
        <v>0.47777777777777775</v>
      </c>
      <c r="I25" s="29">
        <f t="shared" si="4"/>
        <v>0.47777777777777775</v>
      </c>
    </row>
    <row r="26" spans="1:9" ht="15.75" thickBot="1" x14ac:dyDescent="0.3">
      <c r="A26" s="56">
        <f t="shared" si="0"/>
        <v>22.5</v>
      </c>
      <c r="B26" s="41">
        <f t="shared" si="5"/>
        <v>23.875</v>
      </c>
      <c r="C26" s="22">
        <f t="shared" si="1"/>
        <v>23.1875</v>
      </c>
      <c r="D26" s="22">
        <f>COUNTIFS($B$4:$G$18,"&gt;=22.5",$B$4:$G$18,"&lt;23.875")</f>
        <v>12</v>
      </c>
      <c r="E26" s="23">
        <f t="shared" ref="E26:E29" si="7">E25+D26</f>
        <v>55</v>
      </c>
      <c r="F26" s="22">
        <f t="shared" si="2"/>
        <v>0.13333333333333333</v>
      </c>
      <c r="G26" s="29">
        <f t="shared" si="3"/>
        <v>0.13333333333333333</v>
      </c>
      <c r="H26" s="23">
        <f t="shared" si="6"/>
        <v>0.61111111111111105</v>
      </c>
      <c r="I26" s="29">
        <f t="shared" si="4"/>
        <v>0.61111111111111105</v>
      </c>
    </row>
    <row r="27" spans="1:9" ht="15.75" thickBot="1" x14ac:dyDescent="0.3">
      <c r="A27" s="28">
        <f t="shared" si="0"/>
        <v>23.875</v>
      </c>
      <c r="B27" s="43">
        <f t="shared" si="5"/>
        <v>25.25</v>
      </c>
      <c r="C27" s="22">
        <f>(A27+B27)/2</f>
        <v>24.5625</v>
      </c>
      <c r="D27" s="22">
        <f>COUNTIFS($B$4:$G$18,"&gt;=23.875",$B$4:$G$18,"&lt;25.25")</f>
        <v>9</v>
      </c>
      <c r="E27" s="23">
        <f t="shared" si="7"/>
        <v>64</v>
      </c>
      <c r="F27" s="22">
        <f t="shared" si="2"/>
        <v>0.1</v>
      </c>
      <c r="G27" s="29">
        <f t="shared" si="3"/>
        <v>0.1</v>
      </c>
      <c r="H27" s="23">
        <f t="shared" si="6"/>
        <v>0.71111111111111103</v>
      </c>
      <c r="I27" s="29">
        <f t="shared" si="4"/>
        <v>0.71111111111111103</v>
      </c>
    </row>
    <row r="28" spans="1:9" ht="15.75" thickBot="1" x14ac:dyDescent="0.3">
      <c r="A28" s="56">
        <f t="shared" si="0"/>
        <v>25.25</v>
      </c>
      <c r="B28" s="56">
        <f t="shared" si="5"/>
        <v>26.625</v>
      </c>
      <c r="C28" s="22">
        <f t="shared" si="1"/>
        <v>25.9375</v>
      </c>
      <c r="D28" s="22">
        <f>COUNTIFS($B$4:$G$18,"&gt;=25.25",$B$4:$G$18,"&lt;26.625")</f>
        <v>9</v>
      </c>
      <c r="E28" s="23">
        <f t="shared" si="7"/>
        <v>73</v>
      </c>
      <c r="F28" s="22">
        <f t="shared" si="2"/>
        <v>0.1</v>
      </c>
      <c r="G28" s="29">
        <f t="shared" si="3"/>
        <v>0.1</v>
      </c>
      <c r="H28" s="23">
        <f t="shared" si="6"/>
        <v>0.81111111111111101</v>
      </c>
      <c r="I28" s="29">
        <f t="shared" si="4"/>
        <v>0.81111111111111101</v>
      </c>
    </row>
    <row r="29" spans="1:9" ht="15.75" thickBot="1" x14ac:dyDescent="0.3">
      <c r="A29" s="20">
        <f t="shared" si="0"/>
        <v>26.625</v>
      </c>
      <c r="B29" s="56">
        <f t="shared" si="5"/>
        <v>28</v>
      </c>
      <c r="C29" s="28">
        <f t="shared" si="1"/>
        <v>27.3125</v>
      </c>
      <c r="D29" s="28">
        <f>COUNTIFS($B$4:$G$18,"&gt;=26.625",$B$4:$G$18,"&lt;=28")</f>
        <v>17</v>
      </c>
      <c r="E29" s="44">
        <f t="shared" si="7"/>
        <v>90</v>
      </c>
      <c r="F29" s="28">
        <f t="shared" si="2"/>
        <v>0.18888888888888888</v>
      </c>
      <c r="G29" s="30">
        <f t="shared" si="3"/>
        <v>0.18888888888888888</v>
      </c>
      <c r="H29" s="23">
        <f t="shared" si="6"/>
        <v>0.99999999999999989</v>
      </c>
      <c r="I29" s="29">
        <f t="shared" si="4"/>
        <v>0.99999999999999989</v>
      </c>
    </row>
    <row r="30" spans="1:9" ht="15.75" thickBot="1" x14ac:dyDescent="0.3">
      <c r="A30" s="26"/>
      <c r="B30" s="26"/>
      <c r="C30" s="33" t="s">
        <v>24</v>
      </c>
      <c r="D30" s="33">
        <f>SUM(D22:D29)</f>
        <v>90</v>
      </c>
      <c r="E30" s="32"/>
      <c r="F30" s="33">
        <f>SUM(F22:F29)</f>
        <v>0.99999999999999989</v>
      </c>
      <c r="G30" s="34">
        <f t="shared" si="3"/>
        <v>0.99999999999999989</v>
      </c>
      <c r="H30" s="26"/>
      <c r="I30" s="26"/>
    </row>
  </sheetData>
  <mergeCells count="2">
    <mergeCell ref="F21:G21"/>
    <mergeCell ref="H21:I21"/>
  </mergeCells>
  <pageMargins left="0.7" right="0.7" top="0.75" bottom="0.75" header="0.3" footer="0.3"/>
  <ignoredErrors>
    <ignoredError sqref="H22:H25 H26:H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0"/>
  <sheetViews>
    <sheetView topLeftCell="A6" workbookViewId="0">
      <selection activeCell="F23" sqref="F23"/>
    </sheetView>
  </sheetViews>
  <sheetFormatPr baseColWidth="10" defaultRowHeight="15" x14ac:dyDescent="0.25"/>
  <cols>
    <col min="10" max="10" width="13.28515625" bestFit="1" customWidth="1"/>
  </cols>
  <sheetData>
    <row r="2" spans="2:11" x14ac:dyDescent="0.25">
      <c r="B2" s="10" t="s">
        <v>12</v>
      </c>
    </row>
    <row r="3" spans="2:11" ht="15.75" thickBot="1" x14ac:dyDescent="0.3"/>
    <row r="4" spans="2:11" ht="16.5" thickBot="1" x14ac:dyDescent="0.3">
      <c r="B4" s="15">
        <v>59</v>
      </c>
      <c r="C4" s="16">
        <v>63</v>
      </c>
      <c r="D4" s="16">
        <v>59</v>
      </c>
      <c r="E4" s="16">
        <v>8</v>
      </c>
      <c r="F4" s="16">
        <v>31</v>
      </c>
      <c r="G4" s="16">
        <v>70</v>
      </c>
      <c r="J4">
        <f>MAX(B4:G18)</f>
        <v>76</v>
      </c>
    </row>
    <row r="5" spans="2:11" ht="16.5" thickBot="1" x14ac:dyDescent="0.3">
      <c r="B5" s="17">
        <v>21</v>
      </c>
      <c r="C5" s="18">
        <v>69</v>
      </c>
      <c r="D5" s="18">
        <v>19</v>
      </c>
      <c r="E5" s="18">
        <v>49</v>
      </c>
      <c r="F5" s="18">
        <v>16</v>
      </c>
      <c r="G5" s="18">
        <v>48</v>
      </c>
      <c r="J5">
        <f>MIN(B4:G18)</f>
        <v>8</v>
      </c>
    </row>
    <row r="6" spans="2:11" ht="16.5" thickBot="1" x14ac:dyDescent="0.3">
      <c r="B6" s="17">
        <v>29</v>
      </c>
      <c r="C6" s="18">
        <v>43</v>
      </c>
      <c r="D6" s="18">
        <v>74</v>
      </c>
      <c r="E6" s="18">
        <v>69</v>
      </c>
      <c r="F6" s="18">
        <v>42</v>
      </c>
      <c r="G6" s="18">
        <v>73</v>
      </c>
    </row>
    <row r="7" spans="2:11" ht="16.5" thickBot="1" x14ac:dyDescent="0.3">
      <c r="B7" s="17">
        <v>8</v>
      </c>
      <c r="C7" s="18">
        <v>66</v>
      </c>
      <c r="D7" s="18">
        <v>20</v>
      </c>
      <c r="E7" s="18">
        <v>73</v>
      </c>
      <c r="F7" s="18">
        <v>27</v>
      </c>
      <c r="G7" s="18">
        <v>45</v>
      </c>
    </row>
    <row r="8" spans="2:11" ht="16.5" thickBot="1" x14ac:dyDescent="0.3">
      <c r="B8" s="17">
        <v>54</v>
      </c>
      <c r="C8" s="18">
        <v>61</v>
      </c>
      <c r="D8" s="18">
        <v>66</v>
      </c>
      <c r="E8" s="18">
        <v>17</v>
      </c>
      <c r="F8" s="18">
        <v>34</v>
      </c>
      <c r="G8" s="18">
        <v>20</v>
      </c>
    </row>
    <row r="9" spans="2:11" ht="16.5" thickBot="1" x14ac:dyDescent="0.3">
      <c r="B9" s="17">
        <v>11</v>
      </c>
      <c r="C9" s="18">
        <v>73</v>
      </c>
      <c r="D9" s="18">
        <v>65</v>
      </c>
      <c r="E9" s="18">
        <v>57</v>
      </c>
      <c r="F9" s="18">
        <v>61</v>
      </c>
      <c r="G9" s="18">
        <v>61</v>
      </c>
      <c r="J9" s="45" t="s">
        <v>20</v>
      </c>
      <c r="K9" s="27">
        <f>MAX(B4:G18)</f>
        <v>76</v>
      </c>
    </row>
    <row r="10" spans="2:11" ht="16.5" thickBot="1" x14ac:dyDescent="0.3">
      <c r="B10" s="17">
        <v>39</v>
      </c>
      <c r="C10" s="18">
        <v>21</v>
      </c>
      <c r="D10" s="18">
        <v>60</v>
      </c>
      <c r="E10" s="18">
        <v>59</v>
      </c>
      <c r="F10" s="18">
        <v>10</v>
      </c>
      <c r="G10" s="18">
        <v>15</v>
      </c>
      <c r="J10" s="46" t="s">
        <v>21</v>
      </c>
      <c r="K10" s="24">
        <f>MIN(B4:G18)</f>
        <v>8</v>
      </c>
    </row>
    <row r="11" spans="2:11" ht="16.5" thickBot="1" x14ac:dyDescent="0.3">
      <c r="B11" s="17">
        <v>49</v>
      </c>
      <c r="C11" s="18">
        <v>11</v>
      </c>
      <c r="D11" s="18">
        <v>17</v>
      </c>
      <c r="E11" s="18">
        <v>28</v>
      </c>
      <c r="F11" s="18">
        <v>10</v>
      </c>
      <c r="G11" s="18">
        <v>22</v>
      </c>
      <c r="J11" s="46" t="s">
        <v>3</v>
      </c>
      <c r="K11" s="24">
        <f>K9-K10</f>
        <v>68</v>
      </c>
    </row>
    <row r="12" spans="2:11" ht="16.5" thickBot="1" x14ac:dyDescent="0.3">
      <c r="B12" s="17">
        <v>17</v>
      </c>
      <c r="C12" s="18">
        <v>43</v>
      </c>
      <c r="D12" s="18">
        <v>25</v>
      </c>
      <c r="E12" s="18">
        <v>41</v>
      </c>
      <c r="F12" s="18">
        <v>27</v>
      </c>
      <c r="G12" s="18">
        <v>16</v>
      </c>
      <c r="J12" s="46" t="s">
        <v>22</v>
      </c>
      <c r="K12" s="24">
        <f>COUNT(B4:G18)</f>
        <v>90</v>
      </c>
    </row>
    <row r="13" spans="2:11" ht="16.5" thickBot="1" x14ac:dyDescent="0.3">
      <c r="B13" s="17">
        <v>35</v>
      </c>
      <c r="C13" s="18">
        <v>13</v>
      </c>
      <c r="D13" s="18">
        <v>61</v>
      </c>
      <c r="E13" s="18">
        <v>61</v>
      </c>
      <c r="F13" s="18">
        <v>60</v>
      </c>
      <c r="G13" s="18">
        <v>11</v>
      </c>
      <c r="J13" s="46" t="s">
        <v>23</v>
      </c>
      <c r="K13" s="24">
        <f>ROUNDUP(1+3.322*LOG(K12),0)</f>
        <v>8</v>
      </c>
    </row>
    <row r="14" spans="2:11" ht="16.5" thickBot="1" x14ac:dyDescent="0.3">
      <c r="B14" s="17">
        <v>29</v>
      </c>
      <c r="C14" s="18">
        <v>64</v>
      </c>
      <c r="D14" s="18">
        <v>40</v>
      </c>
      <c r="E14" s="18">
        <v>72</v>
      </c>
      <c r="F14" s="18">
        <v>21</v>
      </c>
      <c r="G14" s="18">
        <v>76</v>
      </c>
      <c r="J14" s="47" t="s">
        <v>11</v>
      </c>
      <c r="K14" s="25">
        <f>K11/K13</f>
        <v>8.5</v>
      </c>
    </row>
    <row r="15" spans="2:11" ht="16.5" thickBot="1" x14ac:dyDescent="0.3">
      <c r="B15" s="17">
        <v>14</v>
      </c>
      <c r="C15" s="18">
        <v>32</v>
      </c>
      <c r="D15" s="18">
        <v>21</v>
      </c>
      <c r="E15" s="18">
        <v>57</v>
      </c>
      <c r="F15" s="18">
        <v>10</v>
      </c>
      <c r="G15" s="18">
        <v>50</v>
      </c>
    </row>
    <row r="16" spans="2:11" ht="16.5" thickBot="1" x14ac:dyDescent="0.3">
      <c r="B16" s="17">
        <v>12</v>
      </c>
      <c r="C16" s="18">
        <v>14</v>
      </c>
      <c r="D16" s="18">
        <v>26</v>
      </c>
      <c r="E16" s="18">
        <v>40</v>
      </c>
      <c r="F16" s="18">
        <v>61</v>
      </c>
      <c r="G16" s="18">
        <v>56</v>
      </c>
    </row>
    <row r="17" spans="1:9" ht="16.5" thickBot="1" x14ac:dyDescent="0.3">
      <c r="B17" s="17">
        <v>76</v>
      </c>
      <c r="C17" s="18">
        <v>20</v>
      </c>
      <c r="D17" s="18">
        <v>52</v>
      </c>
      <c r="E17" s="18">
        <v>37</v>
      </c>
      <c r="F17" s="18">
        <v>31</v>
      </c>
      <c r="G17" s="18">
        <v>11</v>
      </c>
    </row>
    <row r="18" spans="1:9" ht="16.5" thickBot="1" x14ac:dyDescent="0.3">
      <c r="B18" s="17">
        <v>59</v>
      </c>
      <c r="C18" s="18">
        <v>25</v>
      </c>
      <c r="D18" s="18">
        <v>56</v>
      </c>
      <c r="E18" s="18">
        <v>8</v>
      </c>
      <c r="F18" s="18">
        <v>27</v>
      </c>
      <c r="G18" s="18">
        <v>60</v>
      </c>
    </row>
    <row r="20" spans="1:9" ht="15.75" thickBot="1" x14ac:dyDescent="0.3"/>
    <row r="21" spans="1:9" ht="60.75" thickBot="1" x14ac:dyDescent="0.3">
      <c r="A21" s="21" t="s">
        <v>18</v>
      </c>
      <c r="B21" s="21" t="s">
        <v>19</v>
      </c>
      <c r="C21" s="21" t="s">
        <v>13</v>
      </c>
      <c r="D21" s="21" t="s">
        <v>14</v>
      </c>
      <c r="E21" s="21" t="s">
        <v>15</v>
      </c>
      <c r="F21" s="54" t="s">
        <v>16</v>
      </c>
      <c r="G21" s="54"/>
      <c r="H21" s="54" t="s">
        <v>17</v>
      </c>
      <c r="I21" s="54"/>
    </row>
    <row r="22" spans="1:9" ht="15.75" thickBot="1" x14ac:dyDescent="0.3">
      <c r="A22" s="56">
        <f>K10</f>
        <v>8</v>
      </c>
      <c r="B22" s="22">
        <f>A22+$K$14</f>
        <v>16.5</v>
      </c>
      <c r="C22" s="22">
        <f>(A22+B22)/2</f>
        <v>12.25</v>
      </c>
      <c r="D22" s="22">
        <f>COUNTIFS($B$4:$G$18,"&gt;=8",$B$4:$G$18,"&lt;16.5")</f>
        <v>17</v>
      </c>
      <c r="E22" s="22">
        <f>D22</f>
        <v>17</v>
      </c>
      <c r="F22" s="22">
        <f>D22/$D$30</f>
        <v>0.18888888888888888</v>
      </c>
      <c r="G22" s="29">
        <f>F22*1</f>
        <v>0.18888888888888888</v>
      </c>
      <c r="H22" s="22">
        <f>F22</f>
        <v>0.18888888888888888</v>
      </c>
      <c r="I22" s="29">
        <f>H22*1</f>
        <v>0.18888888888888888</v>
      </c>
    </row>
    <row r="23" spans="1:9" ht="15.75" thickBot="1" x14ac:dyDescent="0.3">
      <c r="A23" s="56">
        <f t="shared" ref="A23:A29" si="0">B22</f>
        <v>16.5</v>
      </c>
      <c r="B23" s="23">
        <f>A23+$K$14</f>
        <v>25</v>
      </c>
      <c r="C23" s="22">
        <f t="shared" ref="C23:C29" si="1">(A23+B23)/2</f>
        <v>20.75</v>
      </c>
      <c r="D23" s="22">
        <f>COUNTIFS($B$4:$G$18,"&gt;=16.5",$B$4:$G$18,"&lt;25")</f>
        <v>12</v>
      </c>
      <c r="E23" s="23">
        <f>E22+D23</f>
        <v>29</v>
      </c>
      <c r="F23" s="22">
        <f t="shared" ref="F23:F29" si="2">D23/$D$30</f>
        <v>0.13333333333333333</v>
      </c>
      <c r="G23" s="29">
        <f t="shared" ref="G23:G30" si="3">F23*1</f>
        <v>0.13333333333333333</v>
      </c>
      <c r="H23" s="23">
        <f>H22+F23</f>
        <v>0.32222222222222219</v>
      </c>
      <c r="I23" s="29">
        <f t="shared" ref="I23:I29" si="4">H23*1</f>
        <v>0.32222222222222219</v>
      </c>
    </row>
    <row r="24" spans="1:9" ht="15.75" thickBot="1" x14ac:dyDescent="0.3">
      <c r="A24" s="56">
        <f t="shared" si="0"/>
        <v>25</v>
      </c>
      <c r="B24" s="23">
        <f>A24+$K$14</f>
        <v>33.5</v>
      </c>
      <c r="C24" s="22">
        <f t="shared" si="1"/>
        <v>29.25</v>
      </c>
      <c r="D24" s="22">
        <f>COUNTIFS($B$4:$G$18,"&gt;=25",$B$4:$G$18,"&lt;33.5")</f>
        <v>12</v>
      </c>
      <c r="E24" s="23">
        <f>E23+D24</f>
        <v>41</v>
      </c>
      <c r="F24" s="22">
        <f t="shared" si="2"/>
        <v>0.13333333333333333</v>
      </c>
      <c r="G24" s="29">
        <f t="shared" si="3"/>
        <v>0.13333333333333333</v>
      </c>
      <c r="H24" s="23">
        <f t="shared" ref="H24:H29" si="5">H23+F24</f>
        <v>0.45555555555555549</v>
      </c>
      <c r="I24" s="29">
        <f t="shared" si="4"/>
        <v>0.45555555555555549</v>
      </c>
    </row>
    <row r="25" spans="1:9" ht="15.75" thickBot="1" x14ac:dyDescent="0.3">
      <c r="A25" s="56">
        <f t="shared" si="0"/>
        <v>33.5</v>
      </c>
      <c r="B25" s="23">
        <f t="shared" ref="B25:B29" si="6">A25+$K$14</f>
        <v>42</v>
      </c>
      <c r="C25" s="22">
        <f t="shared" si="1"/>
        <v>37.75</v>
      </c>
      <c r="D25" s="22">
        <f>COUNTIFS($B$4:$G$18,"&gt;=33.5",$B$4:$G$18,"&lt;42")</f>
        <v>7</v>
      </c>
      <c r="E25" s="23">
        <f>E24+D25</f>
        <v>48</v>
      </c>
      <c r="F25" s="22">
        <f t="shared" si="2"/>
        <v>7.7777777777777779E-2</v>
      </c>
      <c r="G25" s="29">
        <f t="shared" si="3"/>
        <v>7.7777777777777779E-2</v>
      </c>
      <c r="H25" s="23">
        <f t="shared" si="5"/>
        <v>0.53333333333333321</v>
      </c>
      <c r="I25" s="29">
        <f t="shared" si="4"/>
        <v>0.53333333333333321</v>
      </c>
    </row>
    <row r="26" spans="1:9" ht="15.75" thickBot="1" x14ac:dyDescent="0.3">
      <c r="A26" s="56">
        <f t="shared" si="0"/>
        <v>42</v>
      </c>
      <c r="B26" s="23">
        <f t="shared" si="6"/>
        <v>50.5</v>
      </c>
      <c r="C26" s="22">
        <f t="shared" si="1"/>
        <v>46.25</v>
      </c>
      <c r="D26" s="22">
        <f>COUNTIFS($B$4:$G$18,"&gt;=42",$B$4:$G$18,"&lt;50.5")</f>
        <v>8</v>
      </c>
      <c r="E26" s="23">
        <f t="shared" ref="E26:E29" si="7">E25+D26</f>
        <v>56</v>
      </c>
      <c r="F26" s="22">
        <f t="shared" si="2"/>
        <v>8.8888888888888892E-2</v>
      </c>
      <c r="G26" s="29">
        <f t="shared" si="3"/>
        <v>8.8888888888888892E-2</v>
      </c>
      <c r="H26" s="23">
        <f t="shared" si="5"/>
        <v>0.62222222222222212</v>
      </c>
      <c r="I26" s="29">
        <f t="shared" si="4"/>
        <v>0.62222222222222212</v>
      </c>
    </row>
    <row r="27" spans="1:9" ht="15.75" thickBot="1" x14ac:dyDescent="0.3">
      <c r="A27" s="28">
        <f t="shared" si="0"/>
        <v>50.5</v>
      </c>
      <c r="B27" s="23">
        <f t="shared" si="6"/>
        <v>59</v>
      </c>
      <c r="C27" s="22">
        <f>(A27+B27)/2</f>
        <v>54.75</v>
      </c>
      <c r="D27" s="22">
        <f>COUNTIFS($B$4:$G$18,"&gt;=50.5",$B$4:$G$18,"&lt;59")</f>
        <v>6</v>
      </c>
      <c r="E27" s="23">
        <f t="shared" si="7"/>
        <v>62</v>
      </c>
      <c r="F27" s="22">
        <f t="shared" si="2"/>
        <v>6.6666666666666666E-2</v>
      </c>
      <c r="G27" s="29">
        <f t="shared" si="3"/>
        <v>6.6666666666666666E-2</v>
      </c>
      <c r="H27" s="23">
        <f t="shared" si="5"/>
        <v>0.68888888888888877</v>
      </c>
      <c r="I27" s="29">
        <f t="shared" si="4"/>
        <v>0.68888888888888877</v>
      </c>
    </row>
    <row r="28" spans="1:9" ht="15.75" thickBot="1" x14ac:dyDescent="0.3">
      <c r="A28" s="56">
        <f t="shared" si="0"/>
        <v>59</v>
      </c>
      <c r="B28" s="23">
        <f t="shared" si="6"/>
        <v>67.5</v>
      </c>
      <c r="C28" s="22">
        <f t="shared" si="1"/>
        <v>63.25</v>
      </c>
      <c r="D28" s="22">
        <f>COUNTIFS($B$4:$G$18,"&gt;=59",$B$4:$G$18,"&lt;67.5")</f>
        <v>18</v>
      </c>
      <c r="E28" s="23">
        <f t="shared" si="7"/>
        <v>80</v>
      </c>
      <c r="F28" s="22">
        <f t="shared" si="2"/>
        <v>0.2</v>
      </c>
      <c r="G28" s="29">
        <f t="shared" si="3"/>
        <v>0.2</v>
      </c>
      <c r="H28" s="23">
        <f t="shared" si="5"/>
        <v>0.88888888888888884</v>
      </c>
      <c r="I28" s="29">
        <f t="shared" si="4"/>
        <v>0.88888888888888884</v>
      </c>
    </row>
    <row r="29" spans="1:9" ht="15.75" thickBot="1" x14ac:dyDescent="0.3">
      <c r="A29" s="20">
        <f t="shared" si="0"/>
        <v>67.5</v>
      </c>
      <c r="B29" s="23">
        <f t="shared" si="6"/>
        <v>76</v>
      </c>
      <c r="C29" s="28">
        <f t="shared" si="1"/>
        <v>71.75</v>
      </c>
      <c r="D29" s="28">
        <f>COUNTIFS($B$4:$G$18,"&gt;=67.5",$B$4:$G$18,"&lt;=76")</f>
        <v>10</v>
      </c>
      <c r="E29" s="44">
        <f t="shared" si="7"/>
        <v>90</v>
      </c>
      <c r="F29" s="28">
        <f t="shared" si="2"/>
        <v>0.1111111111111111</v>
      </c>
      <c r="G29" s="30">
        <f t="shared" si="3"/>
        <v>0.1111111111111111</v>
      </c>
      <c r="H29" s="23">
        <f t="shared" si="5"/>
        <v>1</v>
      </c>
      <c r="I29" s="29">
        <f t="shared" si="4"/>
        <v>1</v>
      </c>
    </row>
    <row r="30" spans="1:9" ht="15.75" thickBot="1" x14ac:dyDescent="0.3">
      <c r="A30" s="26"/>
      <c r="B30" s="26"/>
      <c r="C30" s="31" t="s">
        <v>24</v>
      </c>
      <c r="D30" s="32">
        <f>SUM(D22:D29)</f>
        <v>90</v>
      </c>
      <c r="E30" s="32"/>
      <c r="F30" s="33">
        <f>SUM(F22:F29)</f>
        <v>1</v>
      </c>
      <c r="G30" s="34">
        <f t="shared" si="3"/>
        <v>1</v>
      </c>
      <c r="H30" s="26"/>
      <c r="I30" s="26"/>
    </row>
  </sheetData>
  <mergeCells count="2">
    <mergeCell ref="F21:G21"/>
    <mergeCell ref="H21:I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28"/>
  <sheetViews>
    <sheetView topLeftCell="A12" zoomScale="98" zoomScaleNormal="98" workbookViewId="0">
      <selection activeCell="D30" sqref="D30"/>
    </sheetView>
  </sheetViews>
  <sheetFormatPr baseColWidth="10" defaultRowHeight="15" x14ac:dyDescent="0.25"/>
  <cols>
    <col min="4" max="4" width="10.5703125" bestFit="1" customWidth="1"/>
    <col min="12" max="12" width="13.28515625" bestFit="1" customWidth="1"/>
    <col min="16" max="25" width="2" bestFit="1" customWidth="1"/>
  </cols>
  <sheetData>
    <row r="2" spans="2:25" x14ac:dyDescent="0.25">
      <c r="B2" s="10" t="s">
        <v>12</v>
      </c>
      <c r="J2" s="10"/>
    </row>
    <row r="4" spans="2:25" x14ac:dyDescent="0.25">
      <c r="P4">
        <v>1</v>
      </c>
      <c r="Q4">
        <v>2</v>
      </c>
      <c r="R4">
        <v>2</v>
      </c>
      <c r="S4">
        <v>4</v>
      </c>
      <c r="T4">
        <v>6</v>
      </c>
      <c r="U4">
        <v>1</v>
      </c>
      <c r="V4">
        <v>6</v>
      </c>
      <c r="W4">
        <v>1</v>
      </c>
      <c r="X4">
        <v>2</v>
      </c>
      <c r="Y4">
        <v>3</v>
      </c>
    </row>
    <row r="5" spans="2:25" x14ac:dyDescent="0.25">
      <c r="P5">
        <v>5</v>
      </c>
      <c r="Q5">
        <v>2</v>
      </c>
      <c r="R5">
        <v>6</v>
      </c>
      <c r="S5">
        <v>3</v>
      </c>
      <c r="T5">
        <v>1</v>
      </c>
      <c r="U5">
        <v>4</v>
      </c>
      <c r="V5">
        <v>1</v>
      </c>
      <c r="W5">
        <v>6</v>
      </c>
      <c r="X5">
        <v>1</v>
      </c>
      <c r="Y5">
        <v>2</v>
      </c>
    </row>
    <row r="15" spans="2:25" ht="15.75" thickBot="1" x14ac:dyDescent="0.3"/>
    <row r="16" spans="2:25" x14ac:dyDescent="0.25">
      <c r="L16" s="45" t="s">
        <v>20</v>
      </c>
      <c r="M16" s="27">
        <f>MAX(P4:Y5)</f>
        <v>6</v>
      </c>
    </row>
    <row r="17" spans="1:13" x14ac:dyDescent="0.25">
      <c r="L17" s="46" t="s">
        <v>21</v>
      </c>
      <c r="M17" s="24">
        <f>MIN(P4:Y5)</f>
        <v>1</v>
      </c>
    </row>
    <row r="18" spans="1:13" x14ac:dyDescent="0.25">
      <c r="L18" s="46" t="s">
        <v>3</v>
      </c>
      <c r="M18" s="24">
        <f>M16-M17</f>
        <v>5</v>
      </c>
    </row>
    <row r="19" spans="1:13" x14ac:dyDescent="0.25">
      <c r="L19" s="46" t="s">
        <v>22</v>
      </c>
      <c r="M19" s="24">
        <f>COUNT(P4:Y5)</f>
        <v>20</v>
      </c>
    </row>
    <row r="20" spans="1:13" ht="15.75" thickBot="1" x14ac:dyDescent="0.3">
      <c r="L20" s="46" t="s">
        <v>23</v>
      </c>
      <c r="M20" s="24">
        <f>ROUNDUP(1+3.322*LOG(M19),0)</f>
        <v>6</v>
      </c>
    </row>
    <row r="21" spans="1:13" ht="60.75" thickBot="1" x14ac:dyDescent="0.3">
      <c r="A21" s="21" t="s">
        <v>18</v>
      </c>
      <c r="B21" s="21" t="s">
        <v>19</v>
      </c>
      <c r="C21" s="21" t="s">
        <v>13</v>
      </c>
      <c r="D21" s="21" t="s">
        <v>14</v>
      </c>
      <c r="E21" s="21" t="s">
        <v>15</v>
      </c>
      <c r="F21" s="54" t="s">
        <v>16</v>
      </c>
      <c r="G21" s="54"/>
      <c r="H21" s="54" t="s">
        <v>17</v>
      </c>
      <c r="I21" s="54"/>
      <c r="L21" s="47" t="s">
        <v>11</v>
      </c>
      <c r="M21" s="25">
        <f>M18/M20</f>
        <v>0.83333333333333337</v>
      </c>
    </row>
    <row r="22" spans="1:13" x14ac:dyDescent="0.25">
      <c r="A22" s="19">
        <f>M17</f>
        <v>1</v>
      </c>
      <c r="B22" s="22">
        <f>A22+$M$21</f>
        <v>1.8333333333333335</v>
      </c>
      <c r="C22" s="22">
        <f>(A22+B22)/2</f>
        <v>1.4166666666666667</v>
      </c>
      <c r="D22" s="22">
        <f>COUNTIFS($P$4:$Y$5,"&gt;=1",$P$4:$Y$5,"&lt;1.8333333")</f>
        <v>6</v>
      </c>
      <c r="E22" s="22">
        <f>D22</f>
        <v>6</v>
      </c>
      <c r="F22" s="22">
        <f t="shared" ref="F22:F27" si="0">D22/$D$28</f>
        <v>0.3</v>
      </c>
      <c r="G22" s="29">
        <f>F22*1</f>
        <v>0.3</v>
      </c>
      <c r="H22" s="22">
        <f>F22</f>
        <v>0.3</v>
      </c>
      <c r="I22" s="29">
        <f>H22*1</f>
        <v>0.3</v>
      </c>
    </row>
    <row r="23" spans="1:13" x14ac:dyDescent="0.25">
      <c r="A23" s="28">
        <f>B22</f>
        <v>1.8333333333333335</v>
      </c>
      <c r="B23" s="22">
        <f t="shared" ref="B23:B27" si="1">A23+$M$21</f>
        <v>2.666666666666667</v>
      </c>
      <c r="C23" s="22">
        <f t="shared" ref="C23:C26" si="2">(A23+B23)/2</f>
        <v>2.25</v>
      </c>
      <c r="D23" s="22">
        <f>COUNTIFS($P$4:$Y$5,"&gt;=1.8333333",$P$4:$Y$5,"&lt;2.6666667")</f>
        <v>5</v>
      </c>
      <c r="E23" s="23">
        <f>E22+D23</f>
        <v>11</v>
      </c>
      <c r="F23" s="22">
        <f t="shared" si="0"/>
        <v>0.25</v>
      </c>
      <c r="G23" s="29">
        <f t="shared" ref="G23:G28" si="3">F23*1</f>
        <v>0.25</v>
      </c>
      <c r="H23" s="23">
        <f>H22+F23</f>
        <v>0.55000000000000004</v>
      </c>
      <c r="I23" s="29">
        <f t="shared" ref="I23:I27" si="4">H23*1</f>
        <v>0.55000000000000004</v>
      </c>
    </row>
    <row r="24" spans="1:13" x14ac:dyDescent="0.25">
      <c r="A24" s="28">
        <f>B23</f>
        <v>2.666666666666667</v>
      </c>
      <c r="B24" s="22">
        <f t="shared" si="1"/>
        <v>3.5000000000000004</v>
      </c>
      <c r="C24" s="22">
        <f t="shared" si="2"/>
        <v>3.0833333333333339</v>
      </c>
      <c r="D24" s="22">
        <f>COUNTIFS($P$4:$Y$5,"&gt;=2.6666667",$P$4:$Y$5,"&lt;3.5")</f>
        <v>2</v>
      </c>
      <c r="E24" s="23">
        <f>E23+D24</f>
        <v>13</v>
      </c>
      <c r="F24" s="22">
        <f t="shared" si="0"/>
        <v>0.1</v>
      </c>
      <c r="G24" s="29">
        <f t="shared" si="3"/>
        <v>0.1</v>
      </c>
      <c r="H24" s="23">
        <f t="shared" ref="H24:H27" si="5">H23+F24</f>
        <v>0.65</v>
      </c>
      <c r="I24" s="29">
        <f t="shared" si="4"/>
        <v>0.65</v>
      </c>
    </row>
    <row r="25" spans="1:13" x14ac:dyDescent="0.25">
      <c r="A25" s="28">
        <f>B24</f>
        <v>3.5000000000000004</v>
      </c>
      <c r="B25" s="22">
        <f t="shared" si="1"/>
        <v>4.3333333333333339</v>
      </c>
      <c r="C25" s="22">
        <f t="shared" si="2"/>
        <v>3.916666666666667</v>
      </c>
      <c r="D25" s="22">
        <f>COUNTIFS($P$4:$Y$5,"&gt;=3.5",$P$4:$Y$5,"&lt;4.3333333")</f>
        <v>2</v>
      </c>
      <c r="E25" s="23">
        <f>E24+D25</f>
        <v>15</v>
      </c>
      <c r="F25" s="22">
        <f t="shared" si="0"/>
        <v>0.1</v>
      </c>
      <c r="G25" s="29">
        <f t="shared" si="3"/>
        <v>0.1</v>
      </c>
      <c r="H25" s="23">
        <f t="shared" si="5"/>
        <v>0.75</v>
      </c>
      <c r="I25" s="29">
        <f t="shared" si="4"/>
        <v>0.75</v>
      </c>
    </row>
    <row r="26" spans="1:13" x14ac:dyDescent="0.25">
      <c r="A26" s="28">
        <f>B25</f>
        <v>4.3333333333333339</v>
      </c>
      <c r="B26" s="22">
        <f t="shared" si="1"/>
        <v>5.166666666666667</v>
      </c>
      <c r="C26" s="22">
        <f t="shared" si="2"/>
        <v>4.75</v>
      </c>
      <c r="D26" s="22">
        <f>COUNTIFS($P$4:$Y$5,"&gt;=4.3333333",$P$4:$Y$5,"&lt;5.1666667")</f>
        <v>1</v>
      </c>
      <c r="E26" s="23">
        <f t="shared" ref="E26:E27" si="6">E25+D26</f>
        <v>16</v>
      </c>
      <c r="F26" s="22">
        <f t="shared" si="0"/>
        <v>0.05</v>
      </c>
      <c r="G26" s="29">
        <f t="shared" si="3"/>
        <v>0.05</v>
      </c>
      <c r="H26" s="23">
        <f t="shared" si="5"/>
        <v>0.8</v>
      </c>
      <c r="I26" s="29">
        <f t="shared" si="4"/>
        <v>0.8</v>
      </c>
    </row>
    <row r="27" spans="1:13" ht="15.75" thickBot="1" x14ac:dyDescent="0.3">
      <c r="A27" s="20">
        <f>B26</f>
        <v>5.166666666666667</v>
      </c>
      <c r="B27" s="22">
        <f t="shared" si="1"/>
        <v>6</v>
      </c>
      <c r="C27" s="28">
        <f>(A27+B27)/2</f>
        <v>5.5833333333333339</v>
      </c>
      <c r="D27" s="28">
        <f>COUNTIFS($P$4:$Y$5,"&gt;=5.1666667",$P$4:$Y$5,"6")</f>
        <v>4</v>
      </c>
      <c r="E27" s="44">
        <f t="shared" si="6"/>
        <v>20</v>
      </c>
      <c r="F27" s="28">
        <f t="shared" si="0"/>
        <v>0.2</v>
      </c>
      <c r="G27" s="30">
        <f t="shared" si="3"/>
        <v>0.2</v>
      </c>
      <c r="H27" s="23">
        <f t="shared" si="5"/>
        <v>1</v>
      </c>
      <c r="I27" s="29">
        <f t="shared" si="4"/>
        <v>1</v>
      </c>
    </row>
    <row r="28" spans="1:13" ht="15.75" thickBot="1" x14ac:dyDescent="0.3">
      <c r="A28" s="26"/>
      <c r="B28" s="26"/>
      <c r="C28" s="31" t="s">
        <v>24</v>
      </c>
      <c r="D28" s="33">
        <f>SUM(D22:D27)</f>
        <v>20</v>
      </c>
      <c r="E28" s="32"/>
      <c r="F28" s="33">
        <f>SUM(F22:F27)</f>
        <v>1</v>
      </c>
      <c r="G28" s="34">
        <f t="shared" si="3"/>
        <v>1</v>
      </c>
      <c r="H28" s="26"/>
      <c r="I28" s="26"/>
    </row>
  </sheetData>
  <mergeCells count="2">
    <mergeCell ref="F21:G21"/>
    <mergeCell ref="H21:I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28"/>
  <sheetViews>
    <sheetView topLeftCell="A21" zoomScale="95" zoomScaleNormal="95" workbookViewId="0">
      <selection activeCell="J24" sqref="J24"/>
    </sheetView>
  </sheetViews>
  <sheetFormatPr baseColWidth="10" defaultRowHeight="15" x14ac:dyDescent="0.25"/>
  <cols>
    <col min="12" max="12" width="13.28515625" bestFit="1" customWidth="1"/>
    <col min="13" max="19" width="4.140625" bestFit="1" customWidth="1"/>
    <col min="20" max="20" width="2.140625" bestFit="1" customWidth="1"/>
    <col min="21" max="22" width="4.140625" bestFit="1" customWidth="1"/>
  </cols>
  <sheetData>
    <row r="2" spans="2:22" x14ac:dyDescent="0.25">
      <c r="B2" s="10" t="s">
        <v>12</v>
      </c>
    </row>
    <row r="3" spans="2:22" x14ac:dyDescent="0.25">
      <c r="B3" s="10"/>
    </row>
    <row r="5" spans="2:22" x14ac:dyDescent="0.25">
      <c r="M5">
        <v>2.8</v>
      </c>
      <c r="N5">
        <v>3.2</v>
      </c>
      <c r="O5">
        <v>3.8</v>
      </c>
      <c r="P5">
        <v>2.5</v>
      </c>
      <c r="Q5">
        <v>2.7</v>
      </c>
      <c r="R5">
        <v>2.9</v>
      </c>
      <c r="S5">
        <v>3.5</v>
      </c>
      <c r="T5">
        <v>3</v>
      </c>
      <c r="U5">
        <v>3.1</v>
      </c>
      <c r="V5">
        <v>2.2000000000000002</v>
      </c>
    </row>
    <row r="6" spans="2:22" x14ac:dyDescent="0.25">
      <c r="M6">
        <v>3</v>
      </c>
      <c r="N6">
        <v>2.6</v>
      </c>
      <c r="O6">
        <v>1.8</v>
      </c>
      <c r="P6">
        <v>3.3</v>
      </c>
      <c r="Q6">
        <v>2.9</v>
      </c>
      <c r="R6">
        <v>3.7</v>
      </c>
      <c r="S6">
        <v>1.9</v>
      </c>
      <c r="T6">
        <v>2.6</v>
      </c>
      <c r="U6">
        <v>3.5</v>
      </c>
      <c r="V6">
        <v>2.2999999999999998</v>
      </c>
    </row>
    <row r="15" spans="2:22" ht="15.75" thickBot="1" x14ac:dyDescent="0.3"/>
    <row r="16" spans="2:22" x14ac:dyDescent="0.25">
      <c r="L16" s="45" t="s">
        <v>20</v>
      </c>
      <c r="M16" s="27">
        <f>MAX(M5:V6)</f>
        <v>3.8</v>
      </c>
    </row>
    <row r="17" spans="1:13" x14ac:dyDescent="0.25">
      <c r="L17" s="46" t="s">
        <v>21</v>
      </c>
      <c r="M17" s="24">
        <f>MIN(M5:V6)</f>
        <v>1.8</v>
      </c>
    </row>
    <row r="18" spans="1:13" x14ac:dyDescent="0.25">
      <c r="L18" s="46" t="s">
        <v>3</v>
      </c>
      <c r="M18" s="24">
        <f>M16-M17</f>
        <v>1.9999999999999998</v>
      </c>
    </row>
    <row r="19" spans="1:13" x14ac:dyDescent="0.25">
      <c r="L19" s="46" t="s">
        <v>22</v>
      </c>
      <c r="M19" s="24">
        <f>COUNT(M5:V6)</f>
        <v>20</v>
      </c>
    </row>
    <row r="20" spans="1:13" ht="15.75" thickBot="1" x14ac:dyDescent="0.3">
      <c r="L20" s="46" t="s">
        <v>23</v>
      </c>
      <c r="M20" s="24">
        <f>ROUNDUP(1+3.322*LOG(M19),0)</f>
        <v>6</v>
      </c>
    </row>
    <row r="21" spans="1:13" ht="60.75" thickBot="1" x14ac:dyDescent="0.3">
      <c r="A21" s="69" t="s">
        <v>18</v>
      </c>
      <c r="B21" s="21" t="s">
        <v>19</v>
      </c>
      <c r="C21" s="21" t="s">
        <v>13</v>
      </c>
      <c r="D21" s="21" t="s">
        <v>14</v>
      </c>
      <c r="E21" s="21" t="s">
        <v>15</v>
      </c>
      <c r="F21" s="54" t="s">
        <v>16</v>
      </c>
      <c r="G21" s="54"/>
      <c r="H21" s="54" t="s">
        <v>17</v>
      </c>
      <c r="I21" s="54"/>
      <c r="L21" s="47" t="s">
        <v>11</v>
      </c>
      <c r="M21" s="25">
        <f>M18/M20</f>
        <v>0.33333333333333331</v>
      </c>
    </row>
    <row r="22" spans="1:13" x14ac:dyDescent="0.25">
      <c r="A22" s="70">
        <f>M17</f>
        <v>1.8</v>
      </c>
      <c r="B22" s="41">
        <f>A22+$M$21</f>
        <v>2.1333333333333333</v>
      </c>
      <c r="C22" s="22">
        <f>(A22+B22)/2</f>
        <v>1.9666666666666668</v>
      </c>
      <c r="D22" s="22">
        <f>COUNTIFS($M$5:$V$6,"&gt;=1.8",$M$5:$V$6,"&lt;2.13333333")</f>
        <v>2</v>
      </c>
      <c r="E22" s="22">
        <f>D22</f>
        <v>2</v>
      </c>
      <c r="F22" s="22">
        <f t="shared" ref="F22:F27" si="0">D22/$D$28</f>
        <v>0.1</v>
      </c>
      <c r="G22" s="29">
        <f>F22*1</f>
        <v>0.1</v>
      </c>
      <c r="H22" s="22">
        <f>F22</f>
        <v>0.1</v>
      </c>
      <c r="I22" s="29">
        <f>H22*1</f>
        <v>0.1</v>
      </c>
    </row>
    <row r="23" spans="1:13" x14ac:dyDescent="0.25">
      <c r="A23" s="70">
        <f>B22</f>
        <v>2.1333333333333333</v>
      </c>
      <c r="B23" s="41">
        <f t="shared" ref="B23:B27" si="1">A23+$M$21</f>
        <v>2.4666666666666668</v>
      </c>
      <c r="C23" s="22">
        <f t="shared" ref="C23:C26" si="2">(A23+B23)/2</f>
        <v>2.2999999999999998</v>
      </c>
      <c r="D23" s="22">
        <f>COUNTIFS($M$5:$V$6,"&gt;=2.13333333",$M$5:$V$6,"&lt;2.46666667")</f>
        <v>2</v>
      </c>
      <c r="E23" s="23">
        <f>E22+D23</f>
        <v>4</v>
      </c>
      <c r="F23" s="22">
        <f t="shared" si="0"/>
        <v>0.1</v>
      </c>
      <c r="G23" s="29">
        <f t="shared" ref="G23:G28" si="3">F23*1</f>
        <v>0.1</v>
      </c>
      <c r="H23" s="23">
        <f>H22+F23</f>
        <v>0.2</v>
      </c>
      <c r="I23" s="29">
        <f t="shared" ref="I23:I27" si="4">H23*1</f>
        <v>0.2</v>
      </c>
    </row>
    <row r="24" spans="1:13" x14ac:dyDescent="0.25">
      <c r="A24" s="70">
        <f>B23</f>
        <v>2.4666666666666668</v>
      </c>
      <c r="B24" s="41">
        <f t="shared" si="1"/>
        <v>2.8000000000000003</v>
      </c>
      <c r="C24" s="22">
        <f t="shared" si="2"/>
        <v>2.6333333333333337</v>
      </c>
      <c r="D24" s="22">
        <f>COUNTIFS($M$5:$V$6,"&gt;=2.46666667",$M$5:$V$6,"&lt;2.8")</f>
        <v>4</v>
      </c>
      <c r="E24" s="23">
        <f>E23+D24</f>
        <v>8</v>
      </c>
      <c r="F24" s="22">
        <f t="shared" si="0"/>
        <v>0.2</v>
      </c>
      <c r="G24" s="29">
        <f t="shared" si="3"/>
        <v>0.2</v>
      </c>
      <c r="H24" s="23">
        <f t="shared" ref="H24:H27" si="5">H23+F24</f>
        <v>0.4</v>
      </c>
      <c r="I24" s="29">
        <f t="shared" si="4"/>
        <v>0.4</v>
      </c>
    </row>
    <row r="25" spans="1:13" x14ac:dyDescent="0.25">
      <c r="A25" s="70">
        <f>B24</f>
        <v>2.8000000000000003</v>
      </c>
      <c r="B25" s="41">
        <f t="shared" si="1"/>
        <v>3.1333333333333337</v>
      </c>
      <c r="C25" s="22">
        <f t="shared" si="2"/>
        <v>2.9666666666666668</v>
      </c>
      <c r="D25" s="22">
        <f>COUNTIFS($M$5:$V$6,"&gt;=2.8",$M$5:$V$6,"&lt;3.13333333")</f>
        <v>6</v>
      </c>
      <c r="E25" s="23">
        <f>E24+D25</f>
        <v>14</v>
      </c>
      <c r="F25" s="22">
        <f t="shared" si="0"/>
        <v>0.3</v>
      </c>
      <c r="G25" s="29">
        <f t="shared" si="3"/>
        <v>0.3</v>
      </c>
      <c r="H25" s="23">
        <f t="shared" si="5"/>
        <v>0.7</v>
      </c>
      <c r="I25" s="29">
        <f t="shared" si="4"/>
        <v>0.7</v>
      </c>
    </row>
    <row r="26" spans="1:13" ht="15.75" thickBot="1" x14ac:dyDescent="0.3">
      <c r="A26" s="70">
        <f>B25</f>
        <v>3.1333333333333337</v>
      </c>
      <c r="B26" s="41">
        <f t="shared" si="1"/>
        <v>3.4666666666666672</v>
      </c>
      <c r="C26" s="22">
        <f t="shared" si="2"/>
        <v>3.3000000000000007</v>
      </c>
      <c r="D26" s="22">
        <f>COUNTIFS($M$5:$V$6,"&gt;=3.13333333",$M$5:$V$6,"&lt;3.4666667")</f>
        <v>2</v>
      </c>
      <c r="E26" s="44">
        <f t="shared" ref="E26:E27" si="6">E25+D26</f>
        <v>16</v>
      </c>
      <c r="F26" s="22">
        <f t="shared" si="0"/>
        <v>0.1</v>
      </c>
      <c r="G26" s="29">
        <f t="shared" si="3"/>
        <v>0.1</v>
      </c>
      <c r="H26" s="23">
        <f t="shared" si="5"/>
        <v>0.79999999999999993</v>
      </c>
      <c r="I26" s="29">
        <f t="shared" si="4"/>
        <v>0.79999999999999993</v>
      </c>
    </row>
    <row r="27" spans="1:13" ht="15.75" thickBot="1" x14ac:dyDescent="0.3">
      <c r="A27" s="70">
        <f>B26</f>
        <v>3.4666666666666672</v>
      </c>
      <c r="B27" s="41">
        <f t="shared" si="1"/>
        <v>3.8000000000000007</v>
      </c>
      <c r="C27" s="28">
        <f>(A27+B27)/2</f>
        <v>3.6333333333333337</v>
      </c>
      <c r="D27" s="28">
        <f>COUNTIFS($M$5:$V$6,"&gt;=3.4666667",$M$5:$V$6,"&lt;=3.8")</f>
        <v>4</v>
      </c>
      <c r="E27" s="56">
        <f t="shared" si="6"/>
        <v>20</v>
      </c>
      <c r="F27" s="28">
        <f t="shared" si="0"/>
        <v>0.2</v>
      </c>
      <c r="G27" s="30">
        <f t="shared" si="3"/>
        <v>0.2</v>
      </c>
      <c r="H27" s="23">
        <f t="shared" si="5"/>
        <v>1</v>
      </c>
      <c r="I27" s="29">
        <f t="shared" si="4"/>
        <v>1</v>
      </c>
    </row>
    <row r="28" spans="1:13" ht="15.75" thickBot="1" x14ac:dyDescent="0.3">
      <c r="A28" s="26"/>
      <c r="B28" s="26"/>
      <c r="C28" s="31" t="s">
        <v>24</v>
      </c>
      <c r="D28" s="31">
        <f>SUM(D22:D27)</f>
        <v>20</v>
      </c>
      <c r="E28" s="55"/>
      <c r="F28" s="35">
        <f>SUM(F22:F27)</f>
        <v>1</v>
      </c>
      <c r="G28" s="34">
        <f t="shared" si="3"/>
        <v>1</v>
      </c>
      <c r="H28" s="26"/>
      <c r="I28" s="26"/>
    </row>
  </sheetData>
  <mergeCells count="2">
    <mergeCell ref="F21:G21"/>
    <mergeCell ref="H21:I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29"/>
  <sheetViews>
    <sheetView tabSelected="1" topLeftCell="A15" workbookViewId="0">
      <selection activeCell="K26" sqref="K26"/>
    </sheetView>
  </sheetViews>
  <sheetFormatPr baseColWidth="10" defaultRowHeight="15" x14ac:dyDescent="0.25"/>
  <cols>
    <col min="12" max="12" width="13.28515625" bestFit="1" customWidth="1"/>
  </cols>
  <sheetData>
    <row r="2" spans="2:18" x14ac:dyDescent="0.25">
      <c r="B2" s="10" t="s">
        <v>12</v>
      </c>
    </row>
    <row r="4" spans="2:18" ht="15.75" thickBot="1" x14ac:dyDescent="0.3"/>
    <row r="5" spans="2:18" ht="15.75" thickBot="1" x14ac:dyDescent="0.3">
      <c r="L5" s="57">
        <v>15</v>
      </c>
      <c r="M5" s="58">
        <v>73</v>
      </c>
      <c r="N5" s="59">
        <v>1</v>
      </c>
      <c r="O5" s="59">
        <v>65</v>
      </c>
      <c r="P5" s="58">
        <v>16</v>
      </c>
      <c r="Q5" s="59">
        <v>3</v>
      </c>
      <c r="R5" s="60">
        <v>42</v>
      </c>
    </row>
    <row r="6" spans="2:18" ht="15.75" thickBot="1" x14ac:dyDescent="0.3">
      <c r="L6" s="59">
        <v>36</v>
      </c>
      <c r="M6" s="59">
        <v>42</v>
      </c>
      <c r="N6" s="59">
        <v>3</v>
      </c>
      <c r="O6" s="59">
        <v>61</v>
      </c>
      <c r="P6" s="59">
        <v>19</v>
      </c>
      <c r="Q6" s="61">
        <v>36</v>
      </c>
      <c r="R6" s="59">
        <v>47</v>
      </c>
    </row>
    <row r="7" spans="2:18" ht="15.75" thickBot="1" x14ac:dyDescent="0.3">
      <c r="L7" s="59">
        <v>30</v>
      </c>
      <c r="M7" s="59">
        <v>45</v>
      </c>
      <c r="N7" s="59">
        <v>29</v>
      </c>
      <c r="O7" s="59">
        <v>73</v>
      </c>
      <c r="P7" s="61">
        <v>69</v>
      </c>
      <c r="Q7" s="59">
        <v>34</v>
      </c>
      <c r="R7" s="62">
        <v>23</v>
      </c>
    </row>
    <row r="8" spans="2:18" ht="15.75" thickBot="1" x14ac:dyDescent="0.3">
      <c r="L8" s="63">
        <v>22</v>
      </c>
      <c r="M8" s="59">
        <v>21</v>
      </c>
      <c r="N8" s="59">
        <v>33</v>
      </c>
      <c r="O8" s="59">
        <v>27</v>
      </c>
      <c r="P8" s="59">
        <v>55</v>
      </c>
      <c r="Q8" s="61">
        <v>58</v>
      </c>
      <c r="R8" s="59">
        <v>17</v>
      </c>
    </row>
    <row r="9" spans="2:18" ht="15.75" thickBot="1" x14ac:dyDescent="0.3">
      <c r="L9" s="59">
        <v>4</v>
      </c>
      <c r="M9" s="59">
        <v>17</v>
      </c>
      <c r="N9" s="59">
        <v>48</v>
      </c>
      <c r="O9" s="59">
        <v>25</v>
      </c>
      <c r="P9" s="61">
        <v>36</v>
      </c>
      <c r="Q9" s="59">
        <v>11</v>
      </c>
      <c r="R9" s="62">
        <v>4</v>
      </c>
    </row>
    <row r="10" spans="2:18" ht="15.75" thickBot="1" x14ac:dyDescent="0.3">
      <c r="L10" s="64">
        <v>54</v>
      </c>
      <c r="M10" s="59">
        <v>70</v>
      </c>
      <c r="N10" s="59">
        <v>51</v>
      </c>
      <c r="O10" s="59">
        <v>3</v>
      </c>
      <c r="P10" s="59">
        <v>34</v>
      </c>
      <c r="Q10" s="65">
        <v>26</v>
      </c>
      <c r="R10" s="59">
        <v>10</v>
      </c>
    </row>
    <row r="15" spans="2:18" ht="15.75" thickBot="1" x14ac:dyDescent="0.3"/>
    <row r="16" spans="2:18" x14ac:dyDescent="0.25">
      <c r="L16" s="37" t="s">
        <v>20</v>
      </c>
      <c r="M16" s="27">
        <f>MAX(L5:R10)</f>
        <v>73</v>
      </c>
    </row>
    <row r="17" spans="1:13" x14ac:dyDescent="0.25">
      <c r="L17" s="38" t="s">
        <v>21</v>
      </c>
      <c r="M17" s="24">
        <f>MIN(L5:R10)</f>
        <v>1</v>
      </c>
    </row>
    <row r="18" spans="1:13" x14ac:dyDescent="0.25">
      <c r="L18" s="38" t="s">
        <v>3</v>
      </c>
      <c r="M18" s="24">
        <f>M16-M17</f>
        <v>72</v>
      </c>
    </row>
    <row r="19" spans="1:13" x14ac:dyDescent="0.25">
      <c r="L19" s="38" t="s">
        <v>22</v>
      </c>
      <c r="M19" s="24">
        <f>COUNT(L5:R10)</f>
        <v>42</v>
      </c>
    </row>
    <row r="20" spans="1:13" ht="15.75" thickBot="1" x14ac:dyDescent="0.3">
      <c r="L20" s="38" t="s">
        <v>23</v>
      </c>
      <c r="M20" s="24">
        <f>ROUNDUP(1+3.322*LOG(M19),0)</f>
        <v>7</v>
      </c>
    </row>
    <row r="21" spans="1:13" ht="60.75" thickBot="1" x14ac:dyDescent="0.3">
      <c r="A21" s="69" t="s">
        <v>18</v>
      </c>
      <c r="B21" s="21" t="s">
        <v>19</v>
      </c>
      <c r="C21" s="21" t="s">
        <v>13</v>
      </c>
      <c r="D21" s="21" t="s">
        <v>14</v>
      </c>
      <c r="E21" s="21" t="s">
        <v>15</v>
      </c>
      <c r="F21" s="54" t="s">
        <v>16</v>
      </c>
      <c r="G21" s="54"/>
      <c r="H21" s="54" t="s">
        <v>17</v>
      </c>
      <c r="I21" s="54"/>
      <c r="L21" s="39" t="s">
        <v>11</v>
      </c>
      <c r="M21" s="25">
        <f>M18/M20</f>
        <v>10.285714285714286</v>
      </c>
    </row>
    <row r="22" spans="1:13" x14ac:dyDescent="0.25">
      <c r="A22" s="70">
        <f>M17</f>
        <v>1</v>
      </c>
      <c r="B22" s="41">
        <f>A22+$M$21</f>
        <v>11.285714285714286</v>
      </c>
      <c r="C22" s="22">
        <f>(A22+B22)/2</f>
        <v>6.1428571428571432</v>
      </c>
      <c r="D22" s="22">
        <f>COUNTIFS(L5:R10,"&gt;=1",L5:R10,"&lt;11.28571429")</f>
        <v>8</v>
      </c>
      <c r="E22" s="36">
        <f>D22</f>
        <v>8</v>
      </c>
      <c r="F22" s="22">
        <f t="shared" ref="F22:F28" si="0">D22/$D$29</f>
        <v>0.19047619047619047</v>
      </c>
      <c r="G22" s="29">
        <f>F22*1</f>
        <v>0.19047619047619047</v>
      </c>
      <c r="H22" s="22">
        <f>F22</f>
        <v>0.19047619047619047</v>
      </c>
      <c r="I22" s="29">
        <f>H22*1</f>
        <v>0.19047619047619047</v>
      </c>
    </row>
    <row r="23" spans="1:13" x14ac:dyDescent="0.25">
      <c r="A23" s="70">
        <f t="shared" ref="A23:A28" si="1">B22</f>
        <v>11.285714285714286</v>
      </c>
      <c r="B23" s="41">
        <f t="shared" ref="B23:B28" si="2">A23+$M$21</f>
        <v>21.571428571428573</v>
      </c>
      <c r="C23" s="22">
        <f t="shared" ref="C23:C28" si="3">(A23+B23)/2</f>
        <v>16.428571428571431</v>
      </c>
      <c r="D23" s="22">
        <f>COUNTIFS(L5:R10,"&gt;=11.28571429",L5:R10,"&lt;21.57142857")</f>
        <v>6</v>
      </c>
      <c r="E23" s="23">
        <f>E22+D23</f>
        <v>14</v>
      </c>
      <c r="F23" s="22">
        <f t="shared" si="0"/>
        <v>0.14285714285714285</v>
      </c>
      <c r="G23" s="29">
        <f t="shared" ref="G23:G28" si="4">F23*1</f>
        <v>0.14285714285714285</v>
      </c>
      <c r="H23" s="22">
        <f>F23+H22</f>
        <v>0.33333333333333331</v>
      </c>
      <c r="I23" s="29">
        <f t="shared" ref="I23:I28" si="5">H23*1</f>
        <v>0.33333333333333331</v>
      </c>
    </row>
    <row r="24" spans="1:13" x14ac:dyDescent="0.25">
      <c r="A24" s="70">
        <f t="shared" si="1"/>
        <v>21.571428571428573</v>
      </c>
      <c r="B24" s="41">
        <f t="shared" si="2"/>
        <v>31.857142857142861</v>
      </c>
      <c r="C24" s="22">
        <f t="shared" si="3"/>
        <v>26.714285714285715</v>
      </c>
      <c r="D24" s="22">
        <f>COUNTIFS(L5:R10,"&gt;=21.57142857",L5:R10,"&lt;31.85714286")</f>
        <v>7</v>
      </c>
      <c r="E24" s="23">
        <f>E23+D24</f>
        <v>21</v>
      </c>
      <c r="F24" s="22">
        <f t="shared" si="0"/>
        <v>0.16666666666666666</v>
      </c>
      <c r="G24" s="29">
        <f t="shared" si="4"/>
        <v>0.16666666666666666</v>
      </c>
      <c r="H24" s="22">
        <f>F24+H23</f>
        <v>0.5</v>
      </c>
      <c r="I24" s="29">
        <f t="shared" si="5"/>
        <v>0.5</v>
      </c>
    </row>
    <row r="25" spans="1:13" x14ac:dyDescent="0.25">
      <c r="A25" s="70">
        <f t="shared" si="1"/>
        <v>31.857142857142861</v>
      </c>
      <c r="B25" s="41">
        <f t="shared" si="2"/>
        <v>42.142857142857146</v>
      </c>
      <c r="C25" s="22">
        <f t="shared" si="3"/>
        <v>37</v>
      </c>
      <c r="D25" s="22">
        <f>COUNTIFS($L$5:$R$10,"&gt;=31.85714286",$L$5:$R$10,"&lt;42.14285714")</f>
        <v>8</v>
      </c>
      <c r="E25" s="23">
        <f>E24+D25</f>
        <v>29</v>
      </c>
      <c r="F25" s="22">
        <f t="shared" si="0"/>
        <v>0.19047619047619047</v>
      </c>
      <c r="G25" s="29">
        <f t="shared" si="4"/>
        <v>0.19047619047619047</v>
      </c>
      <c r="H25" s="22">
        <f t="shared" ref="H25:H28" si="6">F25+H24</f>
        <v>0.69047619047619047</v>
      </c>
      <c r="I25" s="29">
        <f t="shared" si="5"/>
        <v>0.69047619047619047</v>
      </c>
    </row>
    <row r="26" spans="1:13" x14ac:dyDescent="0.25">
      <c r="A26" s="70">
        <f t="shared" si="1"/>
        <v>42.142857142857146</v>
      </c>
      <c r="B26" s="41">
        <f t="shared" si="2"/>
        <v>52.428571428571431</v>
      </c>
      <c r="C26" s="22">
        <f t="shared" si="3"/>
        <v>47.285714285714292</v>
      </c>
      <c r="D26" s="22">
        <f>COUNTIFS($L$5:$R$10,"&gt;=42.14285714",$L$5:$R$10,"&lt;52.42857143")</f>
        <v>4</v>
      </c>
      <c r="E26" s="23">
        <f t="shared" ref="E26:E27" si="7">E25+D26</f>
        <v>33</v>
      </c>
      <c r="F26" s="22">
        <f t="shared" si="0"/>
        <v>9.5238095238095233E-2</v>
      </c>
      <c r="G26" s="29">
        <f t="shared" si="4"/>
        <v>9.5238095238095233E-2</v>
      </c>
      <c r="H26" s="22">
        <f t="shared" si="6"/>
        <v>0.7857142857142857</v>
      </c>
      <c r="I26" s="29">
        <f t="shared" si="5"/>
        <v>0.7857142857142857</v>
      </c>
    </row>
    <row r="27" spans="1:13" x14ac:dyDescent="0.25">
      <c r="A27" s="70">
        <f t="shared" si="1"/>
        <v>52.428571428571431</v>
      </c>
      <c r="B27" s="41">
        <f t="shared" si="2"/>
        <v>62.714285714285715</v>
      </c>
      <c r="C27" s="22">
        <f t="shared" si="3"/>
        <v>57.571428571428569</v>
      </c>
      <c r="D27" s="22">
        <f>COUNTIFS($L$5:$R$10,"&gt;=52.42857143",$L$5:$R$10,"&lt;62.71428571")</f>
        <v>4</v>
      </c>
      <c r="E27" s="23">
        <f t="shared" si="7"/>
        <v>37</v>
      </c>
      <c r="F27" s="22">
        <f t="shared" si="0"/>
        <v>9.5238095238095233E-2</v>
      </c>
      <c r="G27" s="29">
        <f t="shared" si="4"/>
        <v>9.5238095238095233E-2</v>
      </c>
      <c r="H27" s="22">
        <f t="shared" si="6"/>
        <v>0.88095238095238093</v>
      </c>
      <c r="I27" s="29">
        <f t="shared" si="5"/>
        <v>0.88095238095238093</v>
      </c>
    </row>
    <row r="28" spans="1:13" ht="15.75" thickBot="1" x14ac:dyDescent="0.3">
      <c r="A28" s="70">
        <f t="shared" si="1"/>
        <v>62.714285714285715</v>
      </c>
      <c r="B28" s="41">
        <f t="shared" si="2"/>
        <v>73</v>
      </c>
      <c r="C28" s="28">
        <f t="shared" si="3"/>
        <v>67.857142857142861</v>
      </c>
      <c r="D28" s="28">
        <f>COUNTIFS($L$5:$R$10,"&gt;=62.71428571",$L$5:$R$10,"&lt;=73")</f>
        <v>5</v>
      </c>
      <c r="E28" s="20">
        <f>D28</f>
        <v>5</v>
      </c>
      <c r="F28" s="28">
        <f t="shared" si="0"/>
        <v>0.11904761904761904</v>
      </c>
      <c r="G28" s="30">
        <f t="shared" si="4"/>
        <v>0.11904761904761904</v>
      </c>
      <c r="H28" s="22">
        <f t="shared" si="6"/>
        <v>1</v>
      </c>
      <c r="I28" s="29">
        <f t="shared" si="5"/>
        <v>1</v>
      </c>
    </row>
    <row r="29" spans="1:13" ht="15.75" thickBot="1" x14ac:dyDescent="0.3">
      <c r="A29" s="26"/>
      <c r="B29" s="26"/>
      <c r="C29" s="31" t="s">
        <v>24</v>
      </c>
      <c r="D29" s="33">
        <f>SUM(D22:D28)</f>
        <v>42</v>
      </c>
      <c r="E29" s="26"/>
      <c r="F29" s="33">
        <f>SUM(F22:F28)</f>
        <v>1</v>
      </c>
      <c r="G29" s="34">
        <f>SUM(G22:G28)</f>
        <v>1</v>
      </c>
      <c r="H29" s="26"/>
      <c r="I29" s="26"/>
    </row>
  </sheetData>
  <mergeCells count="2">
    <mergeCell ref="F21:G21"/>
    <mergeCell ref="H21:I2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Practica-1</vt:lpstr>
      <vt:lpstr>Practica-2</vt:lpstr>
      <vt:lpstr>Práctica-3</vt:lpstr>
      <vt:lpstr>Practica-4</vt:lpstr>
      <vt:lpstr>Practica-5</vt:lpstr>
      <vt:lpstr>Practica-6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Andrea</cp:lastModifiedBy>
  <dcterms:created xsi:type="dcterms:W3CDTF">2022-10-16T07:47:18Z</dcterms:created>
  <dcterms:modified xsi:type="dcterms:W3CDTF">2022-10-17T15:57:43Z</dcterms:modified>
</cp:coreProperties>
</file>