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cgiar.sharepoint.com/sites/OneCGIAR-AgroecologyInitiativeImplementationTeam/Shared Documents/WP2 Coordination/Task2_Framework/HOLPA implementation/HOLPA_data_use/"/>
    </mc:Choice>
  </mc:AlternateContent>
  <xr:revisionPtr revIDLastSave="0" documentId="8_{E21124F4-06F9-4CCE-8AC0-C875E0C6A99B}" xr6:coauthVersionLast="47" xr6:coauthVersionMax="47" xr10:uidLastSave="{00000000-0000-0000-0000-000000000000}"/>
  <bookViews>
    <workbookView xWindow="-110" yWindow="-110" windowWidth="19420" windowHeight="11500" firstSheet="13" activeTab="13" xr2:uid="{8C955DF1-CC84-4B4A-B3E4-0D19DD227289}"/>
  </bookViews>
  <sheets>
    <sheet name="Priority tasks" sheetId="3" r:id="rId1"/>
    <sheet name="Progress overview" sheetId="4" r:id="rId2"/>
    <sheet name="Country inputs needed" sheetId="1" r:id="rId3"/>
    <sheet name="kpi_CC_mitigation" sheetId="9" r:id="rId4"/>
    <sheet name="kpi_ipcc_C_values" sheetId="14" r:id="rId5"/>
    <sheet name="kpi_nutrient_conversion" sheetId="13" r:id="rId6"/>
    <sheet name="BFA_inputs" sheetId="10" r:id="rId7"/>
    <sheet name="IND_inputs" sheetId="11" r:id="rId8"/>
    <sheet name="KEN_inputs" sheetId="6" r:id="rId9"/>
    <sheet name="LAO_inputs" sheetId="8" r:id="rId10"/>
    <sheet name="PER_inputs" sheetId="12" r:id="rId11"/>
    <sheet name="SEN_inputs" sheetId="7" r:id="rId12"/>
    <sheet name="TUN_inputs" sheetId="5" r:id="rId13"/>
    <sheet name="ZWE_inputs" sheetId="2" r:id="rId14"/>
  </sheets>
  <definedNames>
    <definedName name="_xlnm._FilterDatabase" localSheetId="8" hidden="1">KEN_inputs!$A$1:$T$139</definedName>
    <definedName name="_xlnm._FilterDatabase" localSheetId="9" hidden="1">LAO_inputs!$A$1:$L$1</definedName>
    <definedName name="_xlnm._FilterDatabase" localSheetId="11" hidden="1">SEN_inputs!$A$1:$R$50</definedName>
    <definedName name="_xlnm._FilterDatabase" localSheetId="12" hidden="1">TUN_inputs!$A$1:$T$45</definedName>
    <definedName name="_xlnm._FilterDatabase" localSheetId="13" hidden="1">ZWE_inputs!$A$1:$L$1</definedName>
    <definedName name="_xlnm._FilterDatabase" localSheetId="10" hidden="1">PER_inputs!$A$1:$W$1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9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2" i="6"/>
  <c r="T3" i="10"/>
  <c r="T4" i="10"/>
  <c r="T5" i="10"/>
  <c r="T6" i="10"/>
  <c r="T7" i="10"/>
  <c r="T8" i="10"/>
  <c r="T2" i="10"/>
  <c r="P3" i="10"/>
  <c r="P4" i="10"/>
  <c r="P5" i="10"/>
  <c r="P6" i="10"/>
  <c r="P7" i="10"/>
  <c r="P8" i="10"/>
  <c r="P2" i="10"/>
  <c r="O3" i="10"/>
  <c r="O4" i="10"/>
  <c r="O5" i="10"/>
  <c r="O6" i="10"/>
  <c r="O7" i="10"/>
  <c r="O8" i="10"/>
  <c r="O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2" i="8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2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2" i="12"/>
  <c r="O50" i="7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S6" i="5"/>
  <c r="S12" i="5"/>
  <c r="S14" i="5"/>
  <c r="S23" i="5"/>
  <c r="R23" i="5"/>
  <c r="R1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2" i="5"/>
  <c r="Q30" i="7"/>
  <c r="Q29" i="7"/>
  <c r="Q22" i="7"/>
  <c r="Q21" i="7"/>
  <c r="Q20" i="7"/>
  <c r="Q18" i="7"/>
  <c r="P50" i="7"/>
  <c r="P49" i="7"/>
  <c r="P48" i="7"/>
  <c r="P47" i="7"/>
  <c r="P46" i="7"/>
  <c r="P45" i="7"/>
  <c r="P44" i="7"/>
  <c r="P43" i="7"/>
  <c r="P42" i="7"/>
  <c r="P41" i="7"/>
  <c r="P34" i="7"/>
  <c r="P30" i="7"/>
  <c r="P29" i="7"/>
  <c r="P28" i="7"/>
  <c r="P27" i="7"/>
  <c r="P26" i="7"/>
  <c r="P23" i="7"/>
  <c r="P22" i="7"/>
  <c r="P21" i="7"/>
  <c r="P20" i="7"/>
  <c r="P19" i="7"/>
  <c r="P18" i="7"/>
  <c r="P17" i="7"/>
  <c r="P16" i="7"/>
  <c r="P15" i="7"/>
  <c r="P10" i="7"/>
  <c r="P9" i="7"/>
  <c r="P5" i="7"/>
  <c r="P4" i="7"/>
  <c r="O49" i="7"/>
  <c r="O48" i="7"/>
  <c r="O47" i="7"/>
  <c r="O32" i="7"/>
  <c r="O31" i="7"/>
  <c r="O19" i="7"/>
  <c r="O20" i="7"/>
  <c r="O23" i="7"/>
  <c r="O22" i="7"/>
  <c r="O21" i="7"/>
  <c r="O17" i="7"/>
  <c r="O15" i="7"/>
  <c r="O12" i="7"/>
  <c r="O13" i="7"/>
  <c r="O11" i="7"/>
  <c r="O7" i="7"/>
  <c r="G23" i="9"/>
  <c r="D7" i="7"/>
  <c r="G6" i="8"/>
  <c r="F6" i="8"/>
  <c r="D15" i="7"/>
  <c r="D10" i="7"/>
  <c r="D17" i="7"/>
  <c r="N3" i="7"/>
  <c r="N4" i="7"/>
  <c r="N6" i="7"/>
  <c r="N7" i="7"/>
  <c r="N8" i="7"/>
  <c r="N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2" i="7"/>
  <c r="G9" i="8"/>
  <c r="F25" i="12"/>
  <c r="F17" i="12"/>
  <c r="F18" i="12"/>
  <c r="D5" i="12"/>
  <c r="D2" i="12"/>
  <c r="D5" i="7"/>
  <c r="N5" i="7" s="1"/>
  <c r="N10" i="7"/>
  <c r="G21" i="9"/>
  <c r="G22" i="9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2" i="5"/>
  <c r="G10" i="4"/>
  <c r="H10" i="4"/>
  <c r="F10" i="4"/>
  <c r="E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tc={52136EB6-370E-49EE-9267-1C8D554342DF}</author>
  </authors>
  <commentList>
    <comment ref="C9" authorId="0" shapeId="0" xr:uid="{52136EB6-370E-49EE-9267-1C8D5543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tc={4EF188DD-BEA4-4042-B45E-DDE0CB0FEE42}</author>
    <author>tc={81C12063-F67F-4843-9951-C8BE9BD0BDA8}</author>
    <author>tc={30A2BBD4-9354-43FA-9C35-BEE67E502D23}</author>
    <author>tc={6587D04D-1A12-488C-B3EE-29AA5397A175}</author>
    <author>tc={1ACE2B7B-5F03-4106-9663-A889B7CEAC9D}</author>
    <author>tc={9D819F24-ABE2-4A01-97BC-9F86A1528198}</author>
    <author>tc={19D9F105-7D65-4170-AC0A-26A26D03260C}</author>
    <author>tc={C7C291D7-92C2-4D70-A541-6BA103285A89}</author>
    <author>tc={A593BC60-B9F7-4321-B1AD-E48C8FCD55D1}</author>
    <author>tc={EEDD128D-3817-4F5C-8B52-F2620EE67210}</author>
    <author>tc={E4A16405-9350-4E4E-A4FF-3B583CB2CFF6}</author>
    <author>tc={D079C5C1-A180-47C8-91EE-A227216A9894}</author>
    <author>tc={DD0A91BD-5241-416D-9A0F-89EF3429FC15}</author>
    <author>tc={7861E0BE-77B3-4F67-B26B-E577AB7F27E8}</author>
    <author>tc={D4A86926-C8CB-44A5-A879-01284CB48121}</author>
    <author>tc={A02EAD3C-A99F-4FCC-BC35-0E613AF1A5B2}</author>
    <author>tc={48B0B7D3-C0C2-40EE-B207-635B78FFBBB3}</author>
  </authors>
  <commentList>
    <comment ref="D7" authorId="0" shapeId="0" xr:uid="{4EF188DD-BEA4-4042-B45E-DDE0CB0FEE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looks big. A typical Pickup carries a maximum of 3 tonnes (approx. 3000 kg). Please check.</t>
      </text>
    </comment>
    <comment ref="B9" authorId="1" shapeId="0" xr:uid="{81C12063-F67F-4843-9951-C8BE9BD0BD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from Treiller to Trailer</t>
      </text>
    </comment>
    <comment ref="C9" authorId="2" shapeId="0" xr:uid="{30A2BBD4-9354-43FA-9C35-BEE67E502D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15" authorId="3" shapeId="0" xr:uid="{6587D04D-1A12-488C-B3EE-29AA5397A175}">
      <text>
        <t>[Threaded comment]
Your version of Excel allows you to read this threaded comment; however, any edits to it will get removed if the file is opened in a newer version of Excel. Learn more: https://go.microsoft.com/fwlink/?linkid=870924
Comment:
    Unless specified, most sacks are often 50 kg bags</t>
      </text>
    </comment>
    <comment ref="C16" authorId="4" shapeId="0" xr:uid="{1ACE2B7B-5F03-4106-9663-A889B7CEAC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20" authorId="5" shapeId="0" xr:uid="{9D819F24-ABE2-4A01-97BC-9F86A15281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most cases, 50 kg bags are used</t>
      </text>
    </comment>
    <comment ref="B21" authorId="6" shapeId="0" xr:uid="{19D9F105-7D65-4170-AC0A-26A26D03260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Cat to Cart</t>
      </text>
    </comment>
    <comment ref="C24" authorId="7" shapeId="0" xr:uid="{C7C291D7-92C2-4D70-A541-6BA103285A8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27" authorId="8" shapeId="0" xr:uid="{A593BC60-B9F7-4321-B1AD-E48C8FCD55D1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Buckets are often, most commonly, 20 kg, unless specified</t>
      </text>
    </comment>
    <comment ref="B28" authorId="9" shapeId="0" xr:uid="{EEDD128D-3817-4F5C-8B52-F2620EE672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FH trailler to FH trailer</t>
      </text>
    </comment>
    <comment ref="C28" authorId="10" shapeId="0" xr:uid="{E4A16405-9350-4E4E-A4FF-3B583CB2CFF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B31" authorId="11" shapeId="0" xr:uid="{D079C5C1-A180-47C8-91EE-A227216A989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Trellar to Trailer</t>
      </text>
    </comment>
    <comment ref="C31" authorId="12" shapeId="0" xr:uid="{DD0A91BD-5241-416D-9A0F-89EF3429FC1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31" authorId="13" shapeId="0" xr:uid="{7861E0BE-77B3-4F67-B26B-E577AB7F27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may be true, assuming large trailer is used</t>
      </text>
    </comment>
    <comment ref="B36" authorId="14" shapeId="0" xr:uid="{D4A86926-C8CB-44A5-A879-01284CB4812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Sacs to Sacks</t>
      </text>
    </comment>
    <comment ref="B39" authorId="15" shapeId="0" xr:uid="{A02EAD3C-A99F-4FCC-BC35-0E613AF1A5B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Sac to Sack</t>
      </text>
    </comment>
    <comment ref="B40" authorId="16" shapeId="0" xr:uid="{48B0B7D3-C0C2-40EE-B207-635B78FF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50kg sac to 50 kg sack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tc={744654EA-B12D-4009-8D3E-278368FF46BF}</author>
  </authors>
  <commentList>
    <comment ref="E1" authorId="0" shapeId="0" xr:uid="{744654EA-B12D-4009-8D3E-278368FF46B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tc={55576D31-07DD-4876-8E81-DEBD012228EE}</author>
  </authors>
  <commentList>
    <comment ref="E1" authorId="0" shapeId="0" xr:uid="{55576D31-07DD-4876-8E81-DEBD012228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tc={9DFABBDB-E084-4B32-A798-30C8C0A6AB64}</author>
    <author>tc={91684F02-A93C-4BD2-8870-9AC7686CC020}</author>
    <author>tc={D14B8C84-E848-4C84-B9A0-FAE73F011D71}</author>
    <author>tc={2431DE90-C53A-467F-AD60-6EC51E3C1364}</author>
    <author>tc={51A5FB19-60FA-4BA4-9267-D4AFA7430130}</author>
    <author>tc={2002F659-D8A1-49A5-BABB-1B5556CE525A}</author>
    <author>tc={E7A68507-935D-424A-BE12-517A57F0BD2A}</author>
    <author>tc={18B78763-01A4-4784-9BF2-3E2DA697772C}</author>
    <author>tc={4398E776-3AB3-496A-97FB-A196CB1E2809}</author>
    <author>tc={EFE6D191-0932-4F2D-A41E-2577BD8736F8}</author>
    <author>tc={63F88E58-BEDA-4F55-BEDD-3DD9D593B9B9}</author>
    <author>tc={91B99654-C071-40A3-9925-3B4EBE348D2A}</author>
    <author>tc={113B9B5E-6A6E-48C4-AA8F-4358478121F1}</author>
    <author>tc={6952242E-4BD5-415A-9474-65BDDB32C2FB}</author>
    <author>tc={35E06426-DFEA-4C4F-8EEE-3D717364193D}</author>
    <author>tc={62079B6B-7F6C-4684-9F57-A5D9DF4535BE}</author>
    <author>tc={752D04D8-97D3-4145-B817-F3F253513F18}</author>
    <author>tc={C28EFB9A-DE25-4911-ABAD-35F66099BDC6}</author>
    <author>tc={16D24A7D-1C42-4617-B25A-430ACD7C77EE}</author>
    <author>tc={02C83F9B-65AB-4A36-BFF7-4E356A07D150}</author>
    <author>tc={14A3AB0D-D88C-4EE1-85C4-C3802CFA3922}</author>
  </authors>
  <commentList>
    <comment ref="E1" authorId="0" shapeId="0" xr:uid="{9DFABBDB-E084-4B32-A798-30C8C0A6AB64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  <comment ref="F1" authorId="1" shapeId="0" xr:uid="{91684F02-A93C-4BD2-8870-9AC7686CC02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from Ucayali
Most of the crops are rainfed. The average from MIDRAGRI does not specified if is rainfed or irrigated</t>
      </text>
    </comment>
    <comment ref="D2" authorId="2" shapeId="0" xr:uid="{D14B8C84-E848-4C84-B9A0-FAE73F011D71}">
      <text>
        <t>[Threaded comment]
Your version of Excel allows you to read this threaded comment; however, any edits to it will get removed if the file is opened in a newer version of Excel. Learn more: https://go.microsoft.com/fwlink/?linkid=870924
Comment:
    1 aguaje = 60g</t>
      </text>
    </comment>
    <comment ref="M2" authorId="3" shapeId="0" xr:uid="{2431DE90-C53A-467F-AD60-6EC51E3C1364}">
      <text>
        <t>[Threaded comment]
Your version of Excel allows you to read this threaded comment; however, any edits to it will get removed if the file is opened in a newer version of Excel. Learn more: https://go.microsoft.com/fwlink/?linkid=870924
Comment:
    1547 soles/month
Reply:
    gross income (expenses are not included here)
Reply:
    Updated to national average (38424) based on discussions with Piedad</t>
      </text>
    </comment>
    <comment ref="D4" authorId="4" shapeId="0" xr:uid="{51A5FB19-60FA-4BA4-9267-D4AFA743013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g x avocado</t>
      </text>
    </comment>
    <comment ref="E4" authorId="5" shapeId="0" xr:uid="{2002F659-D8A1-49A5-BABB-1B5556CE525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E5" authorId="6" shapeId="0" xr:uid="{E7A68507-935D-424A-BE12-517A57F0BD2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6" authorId="7" shapeId="0" xr:uid="{18B78763-01A4-4784-9BF2-3E2DA697772C}">
      <text>
        <t>[Threaded comment]
Your version of Excel allows you to read this threaded comment; however, any edits to it will get removed if the file is opened in a newer version of Excel. Learn more: https://go.microsoft.com/fwlink/?linkid=870924
Comment:
    80 babanas/racimo + 250 g/banana</t>
      </text>
    </comment>
    <comment ref="E6" authorId="8" shapeId="0" xr:uid="{4398E776-3AB3-496A-97FB-A196CB1E28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is not the max, but there are very small areas. </t>
      </text>
    </comment>
    <comment ref="E15" authorId="9" shapeId="0" xr:uid="{EFE6D191-0932-4F2D-A41E-2577BD8736F8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small areas in the data base</t>
      </text>
    </comment>
    <comment ref="E16" authorId="10" shapeId="0" xr:uid="{63F88E58-BEDA-4F55-BEDD-3DD9D593B9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in the data base is 2000..but that is very high</t>
      </text>
    </comment>
    <comment ref="E17" authorId="11" shapeId="0" xr:uid="{91B99654-C071-40A3-9925-3B4EBE34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E18" authorId="12" shapeId="0" xr:uid="{113B9B5E-6A6E-48C4-AA8F-4358478121F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small areas in the data base</t>
      </text>
    </comment>
    <comment ref="E20" authorId="13" shapeId="0" xr:uid="{6952242E-4BD5-415A-9474-65BDDB32C2F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21" authorId="14" shapeId="0" xr:uid="{35E06426-DFEA-4C4F-8EEE-3D71736419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250g per fruit. </t>
      </text>
    </comment>
    <comment ref="E26" authorId="15" shapeId="0" xr:uid="{62079B6B-7F6C-4684-9F57-A5D9DF4535BE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corregido aqui decia 8</t>
      </text>
    </comment>
    <comment ref="E27" authorId="16" shapeId="0" xr:uid="{752D04D8-97D3-4145-B817-F3F253513F18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28" authorId="17" shapeId="0" xr:uid="{C28EFB9A-DE25-4911-ABAD-35F66099BDC6}">
      <text>
        <t>[Threaded comment]
Your version of Excel allows you to read this threaded comment; however, any edits to it will get removed if the file is opened in a newer version of Excel. Learn more: https://go.microsoft.com/fwlink/?linkid=870924
Comment:
    racimo de fruto fresco (RFF)</t>
      </text>
    </comment>
    <comment ref="E29" authorId="18" shapeId="0" xr:uid="{16D24A7D-1C42-4617-B25A-430ACD7C77EE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F32" authorId="19" shapeId="0" xr:uid="{02C83F9B-65AB-4A36-BFF7-4E356A07D150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National average</t>
      </text>
    </comment>
    <comment ref="E36" authorId="20" shapeId="0" xr:uid="{14A3AB0D-D88C-4EE1-85C4-C3802CFA3922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tc={F7C05D90-6658-4402-BFC7-0DF661C97CD8}</author>
  </authors>
  <commentList>
    <comment ref="E1" authorId="0" shapeId="0" xr:uid="{F7C05D90-6658-4402-BFC7-0DF661C97CD8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tc={0C3383C0-F02C-4637-8CD4-DC74F6DFB058}</author>
  </authors>
  <commentList>
    <comment ref="H20" authorId="0" shapeId="0" xr:uid="{0C3383C0-F02C-4637-8CD4-DC74F6DFB058}">
      <text>
        <t>[Threaded comment]
Your version of Excel allows you to read this threaded comment; however, any edits to it will get removed if the file is opened in a newer version of Excel. Learn more: https://go.microsoft.com/fwlink/?linkid=870924
Comment:
    I put this number</t>
      </text>
    </comment>
  </commentList>
</comments>
</file>

<file path=xl/sharedStrings.xml><?xml version="1.0" encoding="utf-8"?>
<sst xmlns="http://schemas.openxmlformats.org/spreadsheetml/2006/main" count="2973" uniqueCount="743">
  <si>
    <t>DATE: 18 July 2024</t>
  </si>
  <si>
    <t>COUNTRY</t>
  </si>
  <si>
    <t>Task 1</t>
  </si>
  <si>
    <t>Task 2</t>
  </si>
  <si>
    <t>Task 3</t>
  </si>
  <si>
    <t>Task 4</t>
  </si>
  <si>
    <t>Burkina Faso</t>
  </si>
  <si>
    <r>
      <rPr>
        <sz val="10"/>
        <rFont val="Aptos"/>
        <family val="2"/>
      </rPr>
      <t>Go to the survey error checking file and work through slides 8 onwards to correct common errors:</t>
    </r>
    <r>
      <rPr>
        <sz val="10"/>
        <color theme="10"/>
        <rFont val="Aptos"/>
        <family val="2"/>
      </rPr>
      <t xml:space="preserve"> </t>
    </r>
    <r>
      <rPr>
        <u/>
        <sz val="10"/>
        <color theme="10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</si>
  <si>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Send the clean database to Andrea andrea.sanchez@cgiar.org</t>
  </si>
  <si>
    <r>
      <rPr>
        <sz val="10"/>
        <color rgb="FF000000"/>
        <rFont val="Aptos"/>
        <family val="2"/>
      </rPr>
      <t xml:space="preserve">Go to data post-processing needs and compile the local data needed to compute some indicators (yield potentials, fertilizer application recommendations, etc): </t>
    </r>
    <r>
      <rPr>
        <u/>
        <sz val="10"/>
        <color rgb="FF467886"/>
        <rFont val="Aptos"/>
        <family val="2"/>
      </rPr>
      <t>https://cgiar.sharepoint.com/:x:/s/OneCGIAR-AgroecologyInitiativeImplementationTeam/ER1bGdglgBxBu8Pmc4WStzsBeCQyzOk2VdY7n7vZ-rnOTw?e=hfXr3w</t>
    </r>
  </si>
  <si>
    <t>India</t>
  </si>
  <si>
    <t xml:space="preserve">Read through the HOLPA paper supplementary &gt; Table 6 and 7, and consider if any indicator calculations need adapting because of way your data were colleted (plot level): https://cgiar.sharepoint.com/:w:/r/sites/OneCGIAR-AgroecologyInitiativeImplementationTeam/Shared%20Documents/WP2%20Coordination/Papers/holpa_global_framework/HOLPA%20overview%20paper_OneEarth_supplementary_master.docx?d=w20f78fe24e234f2f8c470a3be265a09a&amp;csf=1&amp;web=1&amp;e=4JaHBs </t>
  </si>
  <si>
    <r>
      <rPr>
        <sz val="10"/>
        <rFont val="Aptos"/>
        <family val="2"/>
      </rPr>
      <t xml:space="preserve">Go to data post-processing needs and compile the local data needed to compute some indicators (yield potentials, fertilizer application recommendations, etc): </t>
    </r>
    <r>
      <rPr>
        <u/>
        <sz val="10"/>
        <color theme="10"/>
        <rFont val="Aptos"/>
        <family val="2"/>
      </rPr>
      <t>https://cgiar.sharepoint.com/:x:/s/OneCGIAR-AgroecologyInitiativeImplementationTeam/ER1bGdglgBxBu8Pmc4WStzsBeCQyzOk2VdY7n7vZ-rnOTw?e=hfXr3w</t>
    </r>
  </si>
  <si>
    <t>Kenya</t>
  </si>
  <si>
    <r>
      <rPr>
        <sz val="10"/>
        <rFont val="Aptos"/>
        <family val="2"/>
      </rPr>
      <t>Go to the survey error checking file and work through slides 16 onwards to correct common errors:</t>
    </r>
    <r>
      <rPr>
        <sz val="10"/>
        <color theme="10"/>
        <rFont val="Aptos"/>
        <family val="2"/>
      </rPr>
      <t xml:space="preserve"> </t>
    </r>
    <r>
      <rPr>
        <u/>
        <sz val="10"/>
        <color theme="10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</si>
  <si>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Laos</t>
  </si>
  <si>
    <r>
      <rPr>
        <sz val="10"/>
        <color rgb="FF000000"/>
        <rFont val="Aptos"/>
        <family val="2"/>
      </rPr>
      <t>Go to the survey error checking file and work through slides 16 onwards to correct common errors:</t>
    </r>
    <r>
      <rPr>
        <sz val="10"/>
        <color rgb="FF467886"/>
        <rFont val="Aptos"/>
        <family val="2"/>
      </rPr>
      <t xml:space="preserve"> </t>
    </r>
    <r>
      <rPr>
        <u/>
        <sz val="10"/>
        <color rgb="FF467886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</si>
  <si>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Peru</t>
  </si>
  <si>
    <t xml:space="preserve">Upload the databases in the specified https://cgiar-my.sharepoint.com/:f:/r/personal/andrea_sanchez_cgiar_org/Documents/Bioversity/AI/HOLPA/HOLPA_data/Peru?csf=1&amp;web=1&amp;e=qymnil </t>
  </si>
  <si>
    <t>Tunisia</t>
  </si>
  <si>
    <r>
      <rPr>
        <sz val="10"/>
        <color rgb="FF000000"/>
        <rFont val="Aptos"/>
        <family val="2"/>
      </rPr>
      <t>Go to the survey error checking file and work through to correct common errors:</t>
    </r>
    <r>
      <rPr>
        <sz val="10"/>
        <color rgb="FF467886"/>
        <rFont val="Aptos"/>
        <family val="2"/>
      </rPr>
      <t xml:space="preserve"> </t>
    </r>
    <r>
      <rPr>
        <u/>
        <sz val="10"/>
        <color rgb="FF467886"/>
        <rFont val="Aptos"/>
        <family val="2"/>
      </rPr>
      <t xml:space="preserve">https://cgiar-my.sharepoint.com/:w:/r/personal/andrea_sanchez_cgiar_org/Documents/Bioversity/AI/HOLPA/HOLPA_data/Tunisia/tunisia_data_clean/tun_questions_to_check.docx?d=w0af3e436bf9f4c9ab8e5e077c874bb45&amp;csf=1&amp;web=1&amp;e=bZbQgT </t>
    </r>
  </si>
  <si>
    <t>Upload the fieldwork database into the shared folder https://cgiar-my.sharepoint.com/:f:/r/personal/andrea_sanchez_cgiar_org/Documents/Bioversity/AI/HOLPA/HOLPA_data/Tunisia/tunisia_data_clean?csf=1&amp;web=1&amp;e=uueizj</t>
  </si>
  <si>
    <t>Zimbabwe</t>
  </si>
  <si>
    <r>
      <rPr>
        <sz val="10"/>
        <rFont val="Aptos"/>
        <family val="2"/>
      </rPr>
      <t>Go to the survey error checking file and work through to correct common errors:</t>
    </r>
    <r>
      <rPr>
        <sz val="10"/>
        <color theme="10"/>
        <rFont val="Aptos"/>
        <family val="2"/>
      </rPr>
      <t xml:space="preserve"> https://cgiar-my.sharepoint.com/:w:/r/personal/andrea_sanchez_cgiar_org/Documents/Bioversity/AI/HOLPA/HOLPA_data/Zimbabwe/zimbabwe_data_clean/zwe_questions_to_check.docx?d=wd339b418287a4be69330ae0c8ee40f3b&amp;csf=1&amp;web=1&amp;e=ULByHq </t>
    </r>
  </si>
  <si>
    <t>Senegal</t>
  </si>
  <si>
    <t>ISO</t>
  </si>
  <si>
    <t>Country</t>
  </si>
  <si>
    <t>LISP completed</t>
  </si>
  <si>
    <t>HH and fieldwork sampling strategy</t>
  </si>
  <si>
    <t>HH surveys completed - interview</t>
  </si>
  <si>
    <t>HH surveys completed - fieldwork</t>
  </si>
  <si>
    <t>Remaining HH surveys planned - interview</t>
  </si>
  <si>
    <t>Remaining HH surveys planned - fieldwork</t>
  </si>
  <si>
    <t>Expected completion date</t>
  </si>
  <si>
    <t>Kobo needed until</t>
  </si>
  <si>
    <t>Holpa report for data cleaning available</t>
  </si>
  <si>
    <t>Data cleaned by country team using reporting tool</t>
  </si>
  <si>
    <t>Cleaned data passed to global team</t>
  </si>
  <si>
    <t>Data converted to format needed for using responses to calculate indicators</t>
  </si>
  <si>
    <t>Indicator scores calculated</t>
  </si>
  <si>
    <t>Country team member in charge of data cleaning</t>
  </si>
  <si>
    <t>Global team member in charge of cleaning</t>
  </si>
  <si>
    <t>Global team member in charge of global indicator calculations</t>
  </si>
  <si>
    <t>Notes</t>
  </si>
  <si>
    <t>Cleaning data meeting</t>
  </si>
  <si>
    <t>media household downloaded</t>
  </si>
  <si>
    <t>media fieldwork downloaded</t>
  </si>
  <si>
    <t>Date of last update of this table by the team</t>
  </si>
  <si>
    <t>BFA</t>
  </si>
  <si>
    <t>Yes</t>
  </si>
  <si>
    <t>no</t>
  </si>
  <si>
    <t>Nearly finished soil samples awaiting finalization</t>
  </si>
  <si>
    <t>Michel OROUNLADJI &lt;oromib@gmail.com&gt;</t>
  </si>
  <si>
    <t>Andrea Sanchez</t>
  </si>
  <si>
    <t>Sarah Jones</t>
  </si>
  <si>
    <t>IND</t>
  </si>
  <si>
    <t>Surveys done in 2 major sites- FES region (Bichiya and Niwas block) and PRADAN region (Narayanganj block) based on where these 2 NGOs have worked mostly; to capture the AE status of interventions done already and where we plan to do/currently doing innovations.</t>
  </si>
  <si>
    <t>Not needed. Used IFPRI-paid SurveyCTO.</t>
  </si>
  <si>
    <t>Did not use Kobo</t>
  </si>
  <si>
    <t>n/a</t>
  </si>
  <si>
    <t>No</t>
  </si>
  <si>
    <t>Gupta, Shweta (IFPRI-New Delhi) &lt;Shweta.Gupta@cgiar.org&gt;, Krishnan, Smitha (Alliance Bioversity-CIAT) &lt;S.Krishnan@cgiar.org&gt;</t>
  </si>
  <si>
    <t>HOLPA survey completed.Additional surveys on biodiversity completed (pollinators, biocontrol agents, soil macrofauna,predators)</t>
  </si>
  <si>
    <t>KEN</t>
  </si>
  <si>
    <t>Nyawira, Sylvia (Alliance Bioversity-CIAT) &lt;S.Nyawira@cgiar.org&gt;</t>
  </si>
  <si>
    <t>Team are shortly sending soil samples to the lab for pH and SOC, and will conduct a full soil analysis (chemical content) for a selection to give this information back to farmers. Will hold a feedback session to farmers soon.</t>
  </si>
  <si>
    <t>yes</t>
  </si>
  <si>
    <t>LAO</t>
  </si>
  <si>
    <t>Douangsavanh, Somphasith (IWMI-Laos) &lt;S.Douangsavanh@cgiar.org&gt;, Xaydala, Viengxay (IWMI-Laos) &lt;V.Xaydala@cgiar.org&gt;</t>
  </si>
  <si>
    <t>Would appreciate global team checking that they cleaned the data correctly</t>
  </si>
  <si>
    <t>PER</t>
  </si>
  <si>
    <t>Not needed</t>
  </si>
  <si>
    <t>end of May</t>
  </si>
  <si>
    <t>Orjuela, Guillermo Alejandro (Alliance Bioversity-CIAT) &lt;G.Orjuela@cgiar.org&gt;, Pareja, Piedad (Alliance Bioversity-CIAT) &lt;P.Pareja@cgiar.org&gt;</t>
  </si>
  <si>
    <t>Soil lab has not yet processed the soil data</t>
  </si>
  <si>
    <t>TUN</t>
  </si>
  <si>
    <t>Fieldwork sampling across a subset of sites stratified by elevation (?)</t>
  </si>
  <si>
    <t>Excel file- cleaned vesrion shared on 25 april 2024</t>
  </si>
  <si>
    <t>April</t>
  </si>
  <si>
    <t>yes (25th april 2024)</t>
  </si>
  <si>
    <t>Alary, Veronique (CIRAD-ICARDA) &lt;V.Alary@cgiar.org&gt;, Zarah Z.Shiri@cgiar.org; A.Frija@cgiar.org</t>
  </si>
  <si>
    <t>Team will share a document of the sampling approach for field data collection based on socio-ecological zones (with agroecology adherence data) (end of August after completion of georeferenced soil data analysis).</t>
  </si>
  <si>
    <t>no media</t>
  </si>
  <si>
    <t>ZWE</t>
  </si>
  <si>
    <t>SIBANDA, Telma (CIMMYT-Zimbabwe) &lt;T.SIBANDA@cgiar.org&gt;; D.CHORUMA@cgiar.org; gatien.falconnier@cirad.fr</t>
  </si>
  <si>
    <t>SEN</t>
  </si>
  <si>
    <t>June</t>
  </si>
  <si>
    <t>Juliette Lairez juliette.lairez@cirad.fr, Fall, Modou (Alliance Bioversity-CIAT) &lt;modougf@yahoo.fr&gt;</t>
  </si>
  <si>
    <t>yes (only photos)</t>
  </si>
  <si>
    <t>Performance theme (indicator #)</t>
  </si>
  <si>
    <t>ID</t>
  </si>
  <si>
    <t xml:space="preserve">Question </t>
  </si>
  <si>
    <t>Response with assigned scores</t>
  </si>
  <si>
    <t xml:space="preserve"> </t>
  </si>
  <si>
    <t>Indicator</t>
  </si>
  <si>
    <t>Indicator units</t>
  </si>
  <si>
    <t>Country team inputs needed</t>
  </si>
  <si>
    <t>Soil health (1)</t>
  </si>
  <si>
    <t>What is the soil organic carbon content of soils on the farm?</t>
  </si>
  <si>
    <t>[%, from three composite soil samples per farm]</t>
  </si>
  <si>
    <t>Use established formulas to calculate the saturation of soil organic carbon (%) for each sample, and take the median</t>
  </si>
  <si>
    <t>% saturation of soil organic carbon</t>
  </si>
  <si>
    <t>%</t>
  </si>
  <si>
    <t>Soil carbon data</t>
  </si>
  <si>
    <t>What is the share of clay, sand and silt of soils on the farm?</t>
  </si>
  <si>
    <t>Soil texture (sand, clay, silt %)</t>
  </si>
  <si>
    <t>Nutrient use</t>
  </si>
  <si>
    <t>Over the past 12 months, how much CHEMICAL FERTILIZER was applied to cropland?</t>
  </si>
  <si>
    <t>[amount applied in kg; area it was applied to in hectares or acres]</t>
  </si>
  <si>
    <t>Convert the amount applied to kg and the areas to hectares if needed. Divide to get the total kg fertilizer applied per ha</t>
  </si>
  <si>
    <t>Total fertilizer applied per unit of cropland. Can be presented as a ratio of recommended fertilizer input intensity in the landscape obtained from extension services and literature</t>
  </si>
  <si>
    <t>Kg/ha (or a ratio)</t>
  </si>
  <si>
    <t>Average or recommended fertilizer use in kg/ha for each main crop listed in the ALL (or, average across all crops based on soils in ALL)</t>
  </si>
  <si>
    <t>Over the past 12 months, how much ORGANIC FERTILIZER was applied to cropland?</t>
  </si>
  <si>
    <t>Check the specific gravity (1.23 ) used to convert L/ha to kg/ha is appropriate in local context depending on what fertilizers are commonly used (https://icl-growingsolutions.com/en-gb/turf-landscape/knowledge-hub/nutrient-calculations/)</t>
  </si>
  <si>
    <t>Landscape complexity (alternative)</t>
  </si>
  <si>
    <t>[Digitize from Google Earth imagery or calculate from &lt;100m resolution imagery for a land cover maps, for a 1x1km square area around each field site GPS point. See the indicator protocol]</t>
  </si>
  <si>
    <t xml:space="preserve">n/a </t>
  </si>
  <si>
    <t>Share of farmland with natural or semi-natural vegetation</t>
  </si>
  <si>
    <t>Optional indicator teams can compute</t>
  </si>
  <si>
    <t>Climate mitigation</t>
  </si>
  <si>
    <t>In the past 12 months, did you use any of these practices for crop production on your cropland? If yes, provide the average land area in hectares / acres:</t>
  </si>
  <si>
    <t>See indicator protocol for guidelines on classifying a net greenhouse gas emissions score (Likert from 1 to 5) for each practice</t>
  </si>
  <si>
    <t>Calculate a weighted average of net emission scores, weighting by the share of farmland area under the practice</t>
  </si>
  <si>
    <t>Score from 1 to 5, where 1 represents a farm with high emission and low sequestrating practices, and 5 a farm with low emission and high sequestration practices</t>
  </si>
  <si>
    <t>Continuous in range 1-5</t>
  </si>
  <si>
    <t>Review indicator protocol and adapt mitigation scores to locally sourced reviews where feasible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</si>
  <si>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Monoculture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</si>
  <si>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Agroforestry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</si>
  <si>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Burning crop residues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</si>
  <si>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Cover crops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</si>
  <si>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Crop rotation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</si>
  <si>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Fallow (leave land unproductive)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</si>
  <si>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Hedgerows/Live fences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</si>
  <si>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Home garden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</si>
  <si>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Intercropping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</si>
  <si>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Land clearing for agriculture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</si>
  <si>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Mulching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</si>
  <si>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Other (please specify the name of the practice)</t>
    </r>
  </si>
  <si>
    <t>Climate mitigation (alternative)</t>
  </si>
  <si>
    <t>For three field survey sites per farm, use tree and soil data to calculate carbon in above and below-ground biomass and in soil, converting to tonnes of carbon per hectare per year. Use IPCC and literature sources to calculate the carbon storage as a share of the maximum potential carbon storage on farmland. See indicator protocol.</t>
  </si>
  <si>
    <t>Take the median</t>
  </si>
  <si>
    <t>Tonnes of carbon in above and below ground biomass and in soils, per hectare per year, as a share of the maximum potential.</t>
  </si>
  <si>
    <r>
      <t>Income (1)</t>
    </r>
    <r>
      <rPr>
        <sz val="8"/>
        <color rgb="FF000000"/>
        <rFont val="Aptos"/>
        <family val="2"/>
      </rPr>
      <t> </t>
    </r>
  </si>
  <si>
    <r>
      <rPr>
        <sz val="10"/>
        <color rgb="FF000000"/>
        <rFont val="Aptos"/>
      </rPr>
      <t>Total household income in the last 12 months</t>
    </r>
    <r>
      <rPr>
        <sz val="8"/>
        <color rgb="FF000000"/>
        <rFont val="Aptos"/>
      </rPr>
      <t> </t>
    </r>
  </si>
  <si>
    <t>[Value in local currency]</t>
  </si>
  <si>
    <t>Calculate the ratio between the total household income and the national average household income</t>
  </si>
  <si>
    <t>Total household income in the last 12 months, relative to national average</t>
  </si>
  <si>
    <t>Continuous</t>
  </si>
  <si>
    <t>Average annual national household income; average annual local household income (ALL area)</t>
  </si>
  <si>
    <t>Agricultural productivity</t>
  </si>
  <si>
    <t>Harvested produce per unit area (or per animal) for at least the three main crops (or livestock/fish), optionally disaggregated by management system</t>
  </si>
  <si>
    <r>
      <t xml:space="preserve">Kg/ha </t>
    </r>
    <r>
      <rPr>
        <u/>
        <sz val="10"/>
        <color rgb="FF008080"/>
        <rFont val="Aptos"/>
        <family val="2"/>
      </rPr>
      <t xml:space="preserve">or Liters/ha </t>
    </r>
    <r>
      <rPr>
        <sz val="10"/>
        <color theme="1"/>
        <rFont val="Aptos"/>
        <family val="2"/>
      </rPr>
      <t xml:space="preserve">(per crop) or kg/animal (per livestock/fish) or </t>
    </r>
    <r>
      <rPr>
        <strike/>
        <sz val="10"/>
        <color rgb="FFFF0000"/>
        <rFont val="Aptos"/>
        <family val="2"/>
      </rPr>
      <t xml:space="preserve"> </t>
    </r>
    <r>
      <rPr>
        <sz val="10"/>
        <color theme="1"/>
        <rFont val="Aptos"/>
        <family val="2"/>
      </rPr>
      <t xml:space="preserve">litres/animal </t>
    </r>
    <r>
      <rPr>
        <u/>
        <sz val="10"/>
        <color rgb="FF008080"/>
        <rFont val="Aptos"/>
        <family val="2"/>
      </rPr>
      <t xml:space="preserve">or eggs/animal or hours/animal </t>
    </r>
    <r>
      <rPr>
        <sz val="10"/>
        <color theme="1"/>
        <rFont val="Aptos"/>
        <family val="2"/>
      </rPr>
      <t>(per livestock)</t>
    </r>
  </si>
  <si>
    <t>For each crop, calculate the yield gap using local data on actual attainable yields. Take the median yield gap across the three crops.</t>
  </si>
  <si>
    <t>Yield gap</t>
  </si>
  <si>
    <t>Locally attainable yields for every main crop listed in the ALL</t>
  </si>
  <si>
    <t>Farmer agency</t>
  </si>
  <si>
    <t>On which step of the ladder would you position the majority of women in your household today?</t>
  </si>
  <si>
    <t>5-Power and freedom to make all major life decisions.</t>
  </si>
  <si>
    <t>Take the median value</t>
  </si>
  <si>
    <t>Self-evaluated decision-making agency from 1 (almost no power and freedom) to 5 (complete power and freedom)</t>
  </si>
  <si>
    <t>Likert 1-5</t>
  </si>
  <si>
    <t>Optional: assign someone the task of transcribing and translating into English the audio responses, and conduct thematic analysis</t>
  </si>
  <si>
    <t>4-Power and freedom to make many major life decisions.</t>
  </si>
  <si>
    <t>3-Power and freedom to make some major life decisions.</t>
  </si>
  <si>
    <t>2-Only a small amount of power and freedom.</t>
  </si>
  <si>
    <t>Region</t>
  </si>
  <si>
    <t>Practice_group</t>
  </si>
  <si>
    <t>Practice</t>
  </si>
  <si>
    <t>score_soils</t>
  </si>
  <si>
    <t>score_biomass</t>
  </si>
  <si>
    <t>score_avoided_ghg</t>
  </si>
  <si>
    <t>score_overall</t>
  </si>
  <si>
    <t>References</t>
  </si>
  <si>
    <t>Comments</t>
  </si>
  <si>
    <t>Sub-Saharan Africa</t>
  </si>
  <si>
    <t>Cropping systems</t>
  </si>
  <si>
    <t>Agroforestry</t>
  </si>
  <si>
    <t>Bell et al. (2018)</t>
  </si>
  <si>
    <t>Biochar</t>
  </si>
  <si>
    <t>Crop rotation</t>
  </si>
  <si>
    <t>Drip irrigation</t>
  </si>
  <si>
    <t>Embedded natural (hedgerows)</t>
  </si>
  <si>
    <t>Green manure</t>
  </si>
  <si>
    <t>Intercropping</t>
  </si>
  <si>
    <t>Microdosing</t>
  </si>
  <si>
    <t>Mulching</t>
  </si>
  <si>
    <t>Reduced tillage</t>
  </si>
  <si>
    <t>Lowland rice systems</t>
  </si>
  <si>
    <t>Rice_Biochar</t>
  </si>
  <si>
    <t>Rice_Green manure</t>
  </si>
  <si>
    <t>Rice_Microdosing</t>
  </si>
  <si>
    <t>Rice-fish integration</t>
  </si>
  <si>
    <t>Alternate wetting and drying</t>
  </si>
  <si>
    <t>Livestock systems</t>
  </si>
  <si>
    <t>Improved feed quality</t>
  </si>
  <si>
    <t>Planting N-fixing legumes</t>
  </si>
  <si>
    <t>Rotational grazing</t>
  </si>
  <si>
    <t>Fish systems</t>
  </si>
  <si>
    <t>Vegetation clearance</t>
  </si>
  <si>
    <t>Author's own, following Bell et al. (2018)</t>
  </si>
  <si>
    <t>In holpa so we need to find values</t>
  </si>
  <si>
    <t>Monocultures annual</t>
  </si>
  <si>
    <t>Monocultures perennial</t>
  </si>
  <si>
    <t>Embedded natural (herbaceous/undefined)</t>
  </si>
  <si>
    <t>fertilizer unit</t>
  </si>
  <si>
    <t>conversion_type_clean</t>
  </si>
  <si>
    <t>conversion factor (to convert to kilograms)</t>
  </si>
  <si>
    <t>conversion factor data source</t>
  </si>
  <si>
    <t>10 kg bucket</t>
  </si>
  <si>
    <t>10kg</t>
  </si>
  <si>
    <t>50 kg bag</t>
  </si>
  <si>
    <t>50kg</t>
  </si>
  <si>
    <t>70kg bag</t>
  </si>
  <si>
    <t>70kg</t>
  </si>
  <si>
    <t>Canter</t>
  </si>
  <si>
    <t>canter</t>
  </si>
  <si>
    <t>Chat GPT 4.0</t>
  </si>
  <si>
    <t xml:space="preserve">      </t>
  </si>
  <si>
    <t xml:space="preserve">     </t>
  </si>
  <si>
    <t>Kilograms</t>
  </si>
  <si>
    <t>kg</t>
  </si>
  <si>
    <t xml:space="preserve">       </t>
  </si>
  <si>
    <t xml:space="preserve">  </t>
  </si>
  <si>
    <t>Pickup</t>
  </si>
  <si>
    <t>pickup</t>
  </si>
  <si>
    <t xml:space="preserve">            </t>
  </si>
  <si>
    <t xml:space="preserve">         </t>
  </si>
  <si>
    <t>Tractor cart</t>
  </si>
  <si>
    <t>tractor</t>
  </si>
  <si>
    <t xml:space="preserve">          </t>
  </si>
  <si>
    <t xml:space="preserve">             </t>
  </si>
  <si>
    <t>Trailer</t>
  </si>
  <si>
    <t>trailer</t>
  </si>
  <si>
    <t xml:space="preserve">           </t>
  </si>
  <si>
    <t xml:space="preserve">        </t>
  </si>
  <si>
    <t>100 kg bag</t>
  </si>
  <si>
    <t>100kg</t>
  </si>
  <si>
    <t>6 tonne canter</t>
  </si>
  <si>
    <t>6ton</t>
  </si>
  <si>
    <t xml:space="preserve">    </t>
  </si>
  <si>
    <t>90 kg bag</t>
  </si>
  <si>
    <t>90kg</t>
  </si>
  <si>
    <t>Cart</t>
  </si>
  <si>
    <t>cart</t>
  </si>
  <si>
    <t>Liters</t>
  </si>
  <si>
    <t>litres</t>
  </si>
  <si>
    <t xml:space="preserve">https://icl-growingsolutions.com/en-gb/turf-landscape/knowledge-hub/nutrient-calculations/ </t>
  </si>
  <si>
    <t>Sacks</t>
  </si>
  <si>
    <t>sacks</t>
  </si>
  <si>
    <t>Tractor trailer</t>
  </si>
  <si>
    <t>Wheelbarrow</t>
  </si>
  <si>
    <t>wheelbarrow</t>
  </si>
  <si>
    <t>20kg bucket</t>
  </si>
  <si>
    <t>20kg</t>
  </si>
  <si>
    <t>6 tonnes lorry</t>
  </si>
  <si>
    <t>Bags</t>
  </si>
  <si>
    <t>bags</t>
  </si>
  <si>
    <t>Lorry</t>
  </si>
  <si>
    <t>lorry</t>
  </si>
  <si>
    <t>https://www.facebook.com/MESHUKOMONEY/videos/manure-ya-mbuzidry-and-well-decomposedlorry-size-10-tonnes-such-as-fh-fsr-frr-wh/541041837385286/?locale=ms_MY</t>
  </si>
  <si>
    <t>Tonnes</t>
  </si>
  <si>
    <t>1ton</t>
  </si>
  <si>
    <t>45 kg bag</t>
  </si>
  <si>
    <t>45kg</t>
  </si>
  <si>
    <t>7 tonne Tractor</t>
  </si>
  <si>
    <t>7ton</t>
  </si>
  <si>
    <t>Bucket</t>
  </si>
  <si>
    <t>bucket</t>
  </si>
  <si>
    <t>FH trailer</t>
  </si>
  <si>
    <t>Ox cart</t>
  </si>
  <si>
    <t>Tractor</t>
  </si>
  <si>
    <t>other</t>
  </si>
  <si>
    <t>Charette</t>
  </si>
  <si>
    <t>charette</t>
  </si>
  <si>
    <t>&lt;title&gt; (cirad.fr)</t>
  </si>
  <si>
    <t>Kilogrammes</t>
  </si>
  <si>
    <t>Litres</t>
  </si>
  <si>
    <t>Réhabilitation des sols dégradés : rôles des amendements dans le succès des techniques de demi-lune et de zaï au Sahel (ird.fr) (pour calculer le poids d'une produitte);   ENSA de Thies (cours arboriculture : poids d'une brouette converti en littre)</t>
  </si>
  <si>
    <t>https://dumas.ccsd.cnrs.fr/dumas-04415335/document#:~:text=empi%C3%A8te%20sur%20les%20territoires%20pastoraux%20et</t>
  </si>
  <si>
    <t>Chargement voiture</t>
  </si>
  <si>
    <t>car</t>
  </si>
  <si>
    <t>nd</t>
  </si>
  <si>
    <t>Metre cube</t>
  </si>
  <si>
    <t>cubic_m</t>
  </si>
  <si>
    <t>50 kg sack</t>
  </si>
  <si>
    <t>Charette_1</t>
  </si>
  <si>
    <t>laisser les animaux divaguer à l,intérieur</t>
  </si>
  <si>
    <t>animals</t>
  </si>
  <si>
    <t>crops_names</t>
  </si>
  <si>
    <t>scientific_name</t>
  </si>
  <si>
    <t>production unit</t>
  </si>
  <si>
    <t>max yields in database (production_unit/ha)</t>
  </si>
  <si>
    <t>locally attainable yields (kg/ha) - WATER-LIMITED (RAINFED)</t>
  </si>
  <si>
    <t>locally attainable yields (kg/ha) -  (IRRIGATED)</t>
  </si>
  <si>
    <t>yield data source</t>
  </si>
  <si>
    <t>max fertilizers in database (kg/ha)</t>
  </si>
  <si>
    <t>locally recommended fertilizer applications - RAINFED (kg/ha)</t>
  </si>
  <si>
    <t>locally recommended fertilizer applications - IRRIGATED (kg/ha)</t>
  </si>
  <si>
    <t>fertilizer data source</t>
  </si>
  <si>
    <t>average national annual income (in local currency)</t>
  </si>
  <si>
    <t>income data source</t>
  </si>
  <si>
    <t>yield_conversion_unit_to_kg</t>
  </si>
  <si>
    <t>yield_ref_rainfed_clean</t>
  </si>
  <si>
    <t>yield_ref_irr_clean</t>
  </si>
  <si>
    <t>nut_ref_rainfed_clean</t>
  </si>
  <si>
    <t>nut_ref_irr_clean</t>
  </si>
  <si>
    <t>income_ref_clean</t>
  </si>
  <si>
    <t>currency_local</t>
  </si>
  <si>
    <t>currency_exchange_local_to_usd</t>
  </si>
  <si>
    <t>exchange_rate_source</t>
  </si>
  <si>
    <t>Maize</t>
  </si>
  <si>
    <t>kilograms</t>
  </si>
  <si>
    <t>https://link.springer.com/article/10.1007/s13593-023-00908-6</t>
  </si>
  <si>
    <t>NA</t>
  </si>
  <si>
    <t>Organic manure: 5000 kg/ha every two years; NPK: 150kg/ha; Urea: 100kg/ha</t>
  </si>
  <si>
    <t>https://dx.doi.org/10.4314/ijbcs.v17i3.38</t>
  </si>
  <si>
    <t>https://data.worldbank.org/indicator/NY.GNP.PCAP.KN?locations=BF</t>
  </si>
  <si>
    <t>CFA</t>
  </si>
  <si>
    <t>https://www.xe.com/currencycharts/?from=XOF&amp;to=USD&amp;view=1Y</t>
  </si>
  <si>
    <t>Sorghum</t>
  </si>
  <si>
    <t>Organic manure: 5000 kg/ha every two years or NPK: 100kg/ha; Urea: 50kg/ha</t>
  </si>
  <si>
    <t>https://beep.ird.fr/collect/upb/index/assoc/IDR-2015-GUI-OPT/IDR-2015-GUI-OPT.pdf</t>
  </si>
  <si>
    <t>Millet</t>
  </si>
  <si>
    <t>Urea: 100kg/ha</t>
  </si>
  <si>
    <t>Rice</t>
  </si>
  <si>
    <t>NPK: 200 kg/ha; Urea: 100 kg/ha</t>
  </si>
  <si>
    <t>https://bibliovirtuelle.u-naziboni.bf/biblio/opac_css/docnume/idr/environnement/IDR-2016-KAM-EVA.pdf</t>
  </si>
  <si>
    <t>Soybean</t>
  </si>
  <si>
    <t>NPK: 100kg/ha</t>
  </si>
  <si>
    <t>https://revuesciences-techniquesburkina.org/index.php/sciences_naturelles_et_appliquee/article/view/853/736</t>
  </si>
  <si>
    <t>Peanut</t>
  </si>
  <si>
    <t>Organic manure: 2500 kg/ha or mineral fertilizer (NPK): 100 kg/ha</t>
  </si>
  <si>
    <t>https://beep.ird.fr/collect/upb/index/assoc/IDR-2015-YAO-REC/IDR-2015-YAO-REC.pdf</t>
  </si>
  <si>
    <t>Cowpeas</t>
  </si>
  <si>
    <t>https://www.researchgate.net/publication/333783539_Guide_pratique_sur_la_culture_du_niebe_pour_le_Burkina_Faso#fullTextFileContent</t>
  </si>
  <si>
    <t>main_crops_common_names</t>
  </si>
  <si>
    <t>Pieces</t>
  </si>
  <si>
    <t>https://data.worldbank.org/indicator/NY.GNP.PCAP.KN?locations=KE</t>
  </si>
  <si>
    <t/>
  </si>
  <si>
    <t>KES</t>
  </si>
  <si>
    <t>https://www.xe.com/currencycharts/?from=KES&amp;to=USD</t>
  </si>
  <si>
    <t>Amaranthus</t>
  </si>
  <si>
    <t>https://kephis.go.ke/sites/default/files/slider/NATIONAL%20CROP%20VARIETY%20LIST%202024%20EDITION%20(1).pdf</t>
  </si>
  <si>
    <t xml:space="preserve">100 (N) </t>
  </si>
  <si>
    <t xml:space="preserve">87.5 (N) </t>
  </si>
  <si>
    <t xml:space="preserve">http://dx.doi.org/10.5539/jas.v4n1p223 </t>
  </si>
  <si>
    <t>Apple</t>
  </si>
  <si>
    <t>Arrowroot</t>
  </si>
  <si>
    <t>Bunches</t>
  </si>
  <si>
    <t>Numbers</t>
  </si>
  <si>
    <t>Avocado</t>
  </si>
  <si>
    <t>-</t>
  </si>
  <si>
    <t>Banana</t>
  </si>
  <si>
    <t>Banch</t>
  </si>
  <si>
    <t>333.4 (DAP or SSP or NPK; 20:20:0; i.e 200 g of phosphate fertilizer per hole) or 33333 (manure/tithonia i.e 20 kg manure per hole)</t>
  </si>
  <si>
    <t>https://www.kalro.org/navcdp/docs/banana/BANANA%20AGRONOMY%20%20Pamphlet.pdf</t>
  </si>
  <si>
    <t>Plant units</t>
  </si>
  <si>
    <t>Stalk</t>
  </si>
  <si>
    <t>Beans</t>
  </si>
  <si>
    <t>100th bag</t>
  </si>
  <si>
    <t>Bag</t>
  </si>
  <si>
    <t xml:space="preserve">https://kephis.go.ke/sites/default/files/slider/NATIONAL%20CROP%20VARIETY%20LIST%202024%20EDITION%20(1).pdf </t>
  </si>
  <si>
    <t xml:space="preserve">50 (N) and 75 (P) </t>
  </si>
  <si>
    <t>https://scihub.org/ABJNA/PDF/2012/4/ABJNA-3-4-154-168.pdf and https://doi.org/10.1007/BF01986276, respectively</t>
  </si>
  <si>
    <t>Debe</t>
  </si>
  <si>
    <t>Gorogoro</t>
  </si>
  <si>
    <t>https://citeseerx.ist.psu.edu/document?repid=rep1&amp;type=pdf&amp;doi=f7c92bd886910096c6d81105402bf0eeca16dee3</t>
  </si>
  <si>
    <t>5000 (manure) + 100 (DAP) or 200 (DAP alone)</t>
  </si>
  <si>
    <t>https://www.researchgate.net/publication/333703385_Effect_of_fertilizers_and_harvesting_method_on_yield_of_cowpea</t>
  </si>
  <si>
    <t>Tins</t>
  </si>
  <si>
    <t>Black nightshade</t>
  </si>
  <si>
    <t>4000 - 8000 FYM or compost</t>
  </si>
  <si>
    <t>Butternut</t>
  </si>
  <si>
    <t>Cabbage</t>
  </si>
  <si>
    <t>150 pieces</t>
  </si>
  <si>
    <t>125 (DAP) + 150 (CAN) or 5000 (FYM/compost) + 75 (DAP) + 75 (CAN)</t>
  </si>
  <si>
    <t xml:space="preserve">https://statistics.kilimo.go.ke/files/bookpage/KARI_Use_of_Organic_and_anorganic_fertilizers_MaizeVegetables_finger_millet_kenya_.pdf  </t>
  </si>
  <si>
    <t>Capsicum</t>
  </si>
  <si>
    <r>
      <t>96 (N) and 50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 xml:space="preserve">) </t>
    </r>
  </si>
  <si>
    <t>https://doi.org/10.9734/ACRI/2017/33101</t>
  </si>
  <si>
    <t>Carrots</t>
  </si>
  <si>
    <t>Cassava</t>
  </si>
  <si>
    <t>Chilli</t>
  </si>
  <si>
    <t>Coffee</t>
  </si>
  <si>
    <t>Coriander</t>
  </si>
  <si>
    <t>Acre</t>
  </si>
  <si>
    <t>Courgette</t>
  </si>
  <si>
    <t>7.2 (N) + 50 (DAP)</t>
  </si>
  <si>
    <t xml:space="preserve">https://statistics.kilimo.go.ke/files/bookpage/KARI_Use_of_Organic_and_anorganic_fertilizers_MaizeVegetables_finger_millet_kenya_.pdf </t>
  </si>
  <si>
    <t>Cowpeas leaves</t>
  </si>
  <si>
    <t>Eggplant</t>
  </si>
  <si>
    <t>Ethiopian kale</t>
  </si>
  <si>
    <t>Fodder maize</t>
  </si>
  <si>
    <t>Heaps</t>
  </si>
  <si>
    <t>Gojets</t>
  </si>
  <si>
    <t>Green chilli</t>
  </si>
  <si>
    <t>Green gram</t>
  </si>
  <si>
    <t>124 (NPK)</t>
  </si>
  <si>
    <t xml:space="preserve">https://www.kalro.org/navcdp/docs/Soil-Fertility-management-18.6.21-1.pdf#page=20.08 </t>
  </si>
  <si>
    <t>Green peas</t>
  </si>
  <si>
    <t>Guava</t>
  </si>
  <si>
    <t>Hay</t>
  </si>
  <si>
    <t>Bales</t>
  </si>
  <si>
    <t>Honey</t>
  </si>
  <si>
    <t>Irish potatoes</t>
  </si>
  <si>
    <t>220 (DAP)</t>
  </si>
  <si>
    <t xml:space="preserve">https://www.apni.net/wp-content/uploads/2021/08/Kenya-Potato-Guide-0821-.pdf </t>
  </si>
  <si>
    <t>Kales</t>
  </si>
  <si>
    <t>Kanzira</t>
  </si>
  <si>
    <t>Kunde</t>
  </si>
  <si>
    <t>Lemon</t>
  </si>
  <si>
    <t>Macadamia</t>
  </si>
  <si>
    <t>42500 kg/tree/year</t>
  </si>
  <si>
    <t>58750 kg/tree/year</t>
  </si>
  <si>
    <t>300 (DAP)</t>
  </si>
  <si>
    <t xml:space="preserve">https://agra.org/wp-content/uploads/2020/08/Kenya-Report_Assessment-of-Fertilizer-Distribution-Systems-and-Opportunities-for-Developing-Fertilizer-Blends.pdf#page=9.08 </t>
  </si>
  <si>
    <t>https://doi.org/10.1016/j.still.2008.09.013;
https://www.researchgate.net/profile/George-Karuku/publication/352413716_Evaluating_maize_performance_under_varying_water_depletion_levels_in_Bura_irrigation_scheme_Kenya/links/60c8e6f4458515dcee92d140/Evaluating-maize-performance-under-varying-water-depletion-levels-in-Bura-irrigation-scheme-Kenya.pdf?origin=journalDetail&amp;_tp=eyJwYWdlIjoiam91cm5hbERldGFpbCJ9</t>
  </si>
  <si>
    <t>125 (DAP) + 150 (CAN) or 5000 (FYM or compost) + 61 (DAP) + 75 (CAN) or 10000 (FYM or compost)</t>
  </si>
  <si>
    <t>Managu</t>
  </si>
  <si>
    <t>Mangoes</t>
  </si>
  <si>
    <t>Fruit units</t>
  </si>
  <si>
    <t>Mbaazi</t>
  </si>
  <si>
    <t>Mbinda</t>
  </si>
  <si>
    <t>50 (23:23:0 NPK) + 2500 (FYM or compost)</t>
  </si>
  <si>
    <t>Napier grass</t>
  </si>
  <si>
    <t>Ocre</t>
  </si>
  <si>
    <t>Okra</t>
  </si>
  <si>
    <t>Orange</t>
  </si>
  <si>
    <t>Probox</t>
  </si>
  <si>
    <t>Passion fruit</t>
  </si>
  <si>
    <t>Pawpaws</t>
  </si>
  <si>
    <t>Peaches</t>
  </si>
  <si>
    <t>Peagions</t>
  </si>
  <si>
    <t>Pears</t>
  </si>
  <si>
    <t>Peas</t>
  </si>
  <si>
    <t>Pegions</t>
  </si>
  <si>
    <t>Picsies</t>
  </si>
  <si>
    <t>Pigeon peas</t>
  </si>
  <si>
    <t>50 (DAP)</t>
  </si>
  <si>
    <t>Pigweed</t>
  </si>
  <si>
    <t>Pilipili hoho</t>
  </si>
  <si>
    <t>Pixies</t>
  </si>
  <si>
    <t>Plantain</t>
  </si>
  <si>
    <t>Plum</t>
  </si>
  <si>
    <t>Potatoes</t>
  </si>
  <si>
    <t>Pumpkin</t>
  </si>
  <si>
    <t>Red pepper</t>
  </si>
  <si>
    <t>Sandras</t>
  </si>
  <si>
    <t>50 (DAP or NPK) + 50 (CAN)</t>
  </si>
  <si>
    <t>Spinach</t>
  </si>
  <si>
    <t>Sugarcane</t>
  </si>
  <si>
    <r>
      <t>120 - 150 (N) and 90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>)</t>
    </r>
  </si>
  <si>
    <t>Sukuma wiki</t>
  </si>
  <si>
    <t>Sweet potatoes</t>
  </si>
  <si>
    <r>
      <t>30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>)</t>
    </r>
  </si>
  <si>
    <t>Tea</t>
  </si>
  <si>
    <t>200 (N)</t>
  </si>
  <si>
    <t xml:space="preserve">https://teaboard.or.ke/images/downloads/manuals-handbooks/fertilizer-user-guide-manual-for-tea.pdf </t>
  </si>
  <si>
    <t>Terere</t>
  </si>
  <si>
    <t>Thorn melon</t>
  </si>
  <si>
    <t>Tomatoes</t>
  </si>
  <si>
    <t>Crates</t>
  </si>
  <si>
    <t xml:space="preserve">https://www.tandfonline.com/doi/abs/10.1080/00128325.2016.1261986 </t>
  </si>
  <si>
    <t>Vegetables</t>
  </si>
  <si>
    <t>Bundles</t>
  </si>
  <si>
    <t>cassava</t>
  </si>
  <si>
    <t>Department of Agriculture, 2022 https://lao44.org/content/4246/%E0%BA%9B%E0%BA%B6%E0%BB%89%E0%BA%A1%E0%BA%AA%E0%BA%B0%E0%BA%96%E0%BA%B4%E0%BA%95%E0%BA%B4%E0%BA%81%E0%BA%B0%E0%BA%AA%E0%BA%B4%E0%BA%81%E0%BA%B3%E0%BA%9B%E0%BA%B0%E0%BA%88%E0%BA%B3%E0%BA%9B%E0%BA%B5-2022</t>
  </si>
  <si>
    <t>https://data.worldbank.org/indicator/NY.GNP.PCAP.KN?locations=LA</t>
  </si>
  <si>
    <t>LAK</t>
  </si>
  <si>
    <t>https://www.xe.com/currencycharts/?from=LAK&amp;to=USD</t>
  </si>
  <si>
    <t>ton</t>
  </si>
  <si>
    <t>cucumber</t>
  </si>
  <si>
    <t>rice</t>
  </si>
  <si>
    <t>spring onion</t>
  </si>
  <si>
    <t>sticky rice</t>
  </si>
  <si>
    <t>sugarcane</t>
  </si>
  <si>
    <t>sweetcorn</t>
  </si>
  <si>
    <t>tobacco</t>
  </si>
  <si>
    <t>vegetables</t>
  </si>
  <si>
    <t>watermelons</t>
  </si>
  <si>
    <t>Aguaje</t>
  </si>
  <si>
    <t>Ciento//100 units</t>
  </si>
  <si>
    <t>Data from ENAHO 2022, presented in APEIM 2023-2024 (https://apeim.com.pe/wp-content/uploads/2024/01/APEIM-Informe-de-Niveles-Socioeconomicos-2023-2024-Version-WEB.pdf)</t>
  </si>
  <si>
    <t>PEN</t>
  </si>
  <si>
    <t>https://www.xe.com/currencycharts/?from=PEN&amp;to=USD</t>
  </si>
  <si>
    <t>Sacos//sacks</t>
  </si>
  <si>
    <t>Millares//1000 units</t>
  </si>
  <si>
    <t>MIDAGRI https://app.powerbi.com/view?r=eyJrIjoiN2U3NTdkYTktOTk5Ny00NjQ5LTg0ZjEtMmIzYzlmZWIwMDhlIiwidCI6IjdmMDg0NjI3LTdmNDAtNDg3OS04OTE3LTk0Yjg2ZmQzNWYzZiJ9 average values for Ucayali</t>
  </si>
  <si>
    <t>Racimos//bunches</t>
  </si>
  <si>
    <t>Bean</t>
  </si>
  <si>
    <t>Black eye bean</t>
  </si>
  <si>
    <t>Caimito</t>
  </si>
  <si>
    <t>Camu camu</t>
  </si>
  <si>
    <t>Costal//Costal</t>
  </si>
  <si>
    <t>Unidad//units</t>
  </si>
  <si>
    <t>Chili pepper</t>
  </si>
  <si>
    <t>Cocoa</t>
  </si>
  <si>
    <t>Cocona</t>
  </si>
  <si>
    <t>Coconut</t>
  </si>
  <si>
    <t>Rollo//bunches</t>
  </si>
  <si>
    <t>Cucumber</t>
  </si>
  <si>
    <t>Humari</t>
  </si>
  <si>
    <t>Toneladas//tons</t>
  </si>
  <si>
    <t>Melon</t>
  </si>
  <si>
    <t>Oil palm</t>
  </si>
  <si>
    <t>Papaya</t>
  </si>
  <si>
    <t>Jabas//crates</t>
  </si>
  <si>
    <t>Pijuayo</t>
  </si>
  <si>
    <t>Pineapple</t>
  </si>
  <si>
    <t>Pink grapefruit</t>
  </si>
  <si>
    <t>Sachapapa</t>
  </si>
  <si>
    <t>Tangerine</t>
  </si>
  <si>
    <t>Watermelon</t>
  </si>
  <si>
    <t>locally recommended fertilizer applications (kg/ha)</t>
  </si>
  <si>
    <t>baobab</t>
  </si>
  <si>
    <t>Plant de baobab</t>
  </si>
  <si>
    <t>1 660 current US$</t>
  </si>
  <si>
    <t>https://donnees.banquemondiale.org/indicator/NY.GNP.PCAP.CD?locations=SN and https://donnees.banquemondiale.org/indicateur/NY.GNP.PCAP.KN?locations=SN</t>
  </si>
  <si>
    <t>basil</t>
  </si>
  <si>
    <t>Nombres</t>
  </si>
  <si>
    <t>bitter eggplant</t>
  </si>
  <si>
    <t>isra.sn</t>
  </si>
  <si>
    <t>(NPK_10-10-20): 1000 kg/ha</t>
  </si>
  <si>
    <t>Sac</t>
  </si>
  <si>
    <t>bitter tomato</t>
  </si>
  <si>
    <t>cashew nut</t>
  </si>
  <si>
    <t>Plants</t>
  </si>
  <si>
    <t>http://www.waapp-ppaao.org/sites/default/files/resume_article_caracterisation_anacarde.pdf</t>
  </si>
  <si>
    <t>BULLETIN_DEC_2023.pdf (ansd.sn)</t>
  </si>
  <si>
    <t>(NPK_10-10-20): 600 kg/ha</t>
  </si>
  <si>
    <t>9059_ocr.pdf (cda-omvs.org)</t>
  </si>
  <si>
    <t>chilly</t>
  </si>
  <si>
    <t>(NPK_10-10-20): 450 kg/ha</t>
  </si>
  <si>
    <t>cowpea</t>
  </si>
  <si>
    <t>Bidons de 10L</t>
  </si>
  <si>
    <t>https://www.ansd.sn/Indicateur/sesnchapitre-agriculture; https://mita.coraf.org/assets/files/fiches/Mita--varin-tn-denin-bn-kelleleona.pdf</t>
  </si>
  <si>
    <t>(NPK): 100 kg/ha</t>
  </si>
  <si>
    <t>Charrettes</t>
  </si>
  <si>
    <t>https://www.ansd.sn/Indicateur/sesnchapitre-agriculture</t>
  </si>
  <si>
    <t>ditakh</t>
  </si>
  <si>
    <t>Nombre d'arbres</t>
  </si>
  <si>
    <t>groundnut</t>
  </si>
  <si>
    <r>
      <rPr>
        <sz val="11"/>
        <color rgb="FF000000"/>
        <rFont val="Aptos Narrow"/>
        <family val="2"/>
      </rPr>
      <t>Charrettes</t>
    </r>
    <r>
      <rPr>
        <sz val="11"/>
        <color rgb="FFFF0000"/>
        <rFont val="Aptos Narrow"/>
        <family val="2"/>
      </rPr>
      <t xml:space="preserve"> </t>
    </r>
  </si>
  <si>
    <t>https://www.ansd.sn/Indicateur/sesnchapitre-agriculture : https://www.doc-developpement-durable.org/file/Culture/Arbres-,FICHE TECHNIQUE arachide (doc-developpement-durable.org)</t>
  </si>
  <si>
    <t>(NPK_6-20-10): 150 kg/ha</t>
  </si>
  <si>
    <t>Isra.sn</t>
  </si>
  <si>
    <t xml:space="preserve">Sac </t>
  </si>
  <si>
    <t>lemon</t>
  </si>
  <si>
    <t>https://pepiniere.sn/pepiniere/pepiniere-arboricole/citronnier-lime-de-tahiti/;  COVER-1-agru (ipcinfo.org)</t>
  </si>
  <si>
    <t>(urea): 312+ (Sulfate de Potasse) : 94+ (Phosphate  Tricalcique) : 75</t>
  </si>
  <si>
    <t>COVER-1-agru (ipcinfo.org)</t>
  </si>
  <si>
    <t>lettuce</t>
  </si>
  <si>
    <t>Planches</t>
  </si>
  <si>
    <t>Fiche technique, Laitue (studylibfr.com)</t>
  </si>
  <si>
    <t>(NPK_10-10-20): 900 kg/ha</t>
  </si>
  <si>
    <t>maize</t>
  </si>
  <si>
    <t>(NPK_9-23-30) : 200 kg/ha + (urea) : 150 kg/ha</t>
  </si>
  <si>
    <t>Fiche mais.pdf (doc-developpement-durable.org)</t>
  </si>
  <si>
    <t>mangoes</t>
  </si>
  <si>
    <t>Bassine</t>
  </si>
  <si>
    <t>Analyse De Chaine De Valeur Des Marchés Horticoles Au Sénégal Feed the Future Sénégal Nafoore Warsaaji</t>
  </si>
  <si>
    <t>(urea): 260+ (Sulfate de Potasse) : 257+ (Phosphate  Tricalcique) : 65</t>
  </si>
  <si>
    <t>ISRA-CDH,  La culture des manguiers au 
Sénégal</t>
  </si>
  <si>
    <t>melon</t>
  </si>
  <si>
    <t>Nombre fruits</t>
  </si>
  <si>
    <t>9050_ocr.pdf (cda-omvs.org); https://semivoire.com/files/40-kaolack-f1-cr-fr.pdf</t>
  </si>
  <si>
    <t>(NPK_10 -10-20) : 500 kg/ha</t>
  </si>
  <si>
    <t>9050_ocr.pdf (cda-omvs.org)</t>
  </si>
  <si>
    <t>mint</t>
  </si>
  <si>
    <t>okra</t>
  </si>
  <si>
    <t>(NPK_10 -10-20) : 200 kg/ha</t>
  </si>
  <si>
    <t>onion</t>
  </si>
  <si>
    <t>Livret-oignon-francais-wolof.pdf (agriculture.gouv.sn)</t>
  </si>
  <si>
    <t>papaya</t>
  </si>
  <si>
    <t>FICHE techniques papaye sénégal - Recherche (bing.com)</t>
  </si>
  <si>
    <t>(urea): 1000+ (Potasse) : 1666+ (acide	phosphorique) : 833</t>
  </si>
  <si>
    <t>Solo-FR-CR.pdf (tropicasem.sn)</t>
  </si>
  <si>
    <t>pearl millet</t>
  </si>
  <si>
    <t>(NPK_14- 7 -7 ou 10 - 21 -21) : 150 kg/ha + (urea) : 150 kg/ha</t>
  </si>
  <si>
    <t>mil-sorgho-senegal.pdf (hubrural.org)</t>
  </si>
  <si>
    <t>potato</t>
  </si>
  <si>
    <t>10000 à plus de 30000 kg/ha</t>
  </si>
  <si>
    <t>(NPK_10-10-20): 550 kg/ha</t>
  </si>
  <si>
    <t>https://studylibfr.com/doc/3931040/fiche-technique-de-production-intensive-de-la-pomme-de</t>
  </si>
  <si>
    <t>Document de la STRATEGIE NATIONALE DE SOUVERAINETÉ ALIMENTAIRE</t>
  </si>
  <si>
    <t>(NPK_15- 15 -15 ) : 100 kg/ha + (urea) : 150 kg/ha</t>
  </si>
  <si>
    <t>roselle</t>
  </si>
  <si>
    <t>Planches (lÃ©gume feuille)</t>
  </si>
  <si>
    <t>Tas</t>
  </si>
  <si>
    <t>sorghum</t>
  </si>
  <si>
    <t>1275,2</t>
  </si>
  <si>
    <t>sweet eggplant</t>
  </si>
  <si>
    <t>244511b0ae588315e82d593f467ba6e7.pdf (fndasp.sn)</t>
  </si>
  <si>
    <t>(NPK_10-10-20): 750 kg/ha</t>
  </si>
  <si>
    <t>tomato</t>
  </si>
  <si>
    <t>Casier</t>
  </si>
  <si>
    <t>Cassette</t>
  </si>
  <si>
    <t>Par Caisse</t>
  </si>
  <si>
    <t>Seaux</t>
  </si>
  <si>
    <t>watermelon</t>
  </si>
  <si>
    <t>Camion</t>
  </si>
  <si>
    <t>Rapport EAA 2020-2021_finale.pdf (dapsa.gouv.sn);  9050_ocr.pdf (cda-omvs.org); https://semivoire.com/files/40-kaolack-f1-cr-fr.pdf</t>
  </si>
  <si>
    <t>Charge de camionnette</t>
  </si>
  <si>
    <t>Almond</t>
  </si>
  <si>
    <t>https://www.researchgate.net/publication/305328347_RECUEIL_DES_FICHES_TECHNICO-ECONOMIQUES_OBSERVEES_DES_PRINCIPALES_CULTURES_PRATIQUEES_EN_TUNISIE_TOME_2#pf6a</t>
  </si>
  <si>
    <t>Manure (700kg/ha)</t>
  </si>
  <si>
    <t>Manure (1900kg/ha)</t>
  </si>
  <si>
    <t>https://donnees.banquemondiale.org/indicateur/NY.GNP.PCAP.KN?locations=TN</t>
  </si>
  <si>
    <t>TND</t>
  </si>
  <si>
    <t>https://www.xe.com/currencycharts/?from=TND&amp;to=USD</t>
  </si>
  <si>
    <t>Barley</t>
  </si>
  <si>
    <t>Balles</t>
  </si>
  <si>
    <t>Quintaux</t>
  </si>
  <si>
    <t>Ammonitre 33% (187kg/ha ), DAP(110kg/ha)</t>
  </si>
  <si>
    <t>Ammonitre 33% (167kg/ha ), DAP(126kg/ha)</t>
  </si>
  <si>
    <t>Bell pepper</t>
  </si>
  <si>
    <t>Cereal crops</t>
  </si>
  <si>
    <t>Cherry</t>
  </si>
  <si>
    <t>Common wheat</t>
  </si>
  <si>
    <t>Ammonitre 33% (250kg/ha ), DAP(112kg/ha)</t>
  </si>
  <si>
    <t>Ammonitre 33% (300kg/ha ), DAP(192kg/ha)</t>
  </si>
  <si>
    <t>Durum wheat</t>
  </si>
  <si>
    <t>Ammonitre 33% (236kg/ha ), DAP(122kg/ha)</t>
  </si>
  <si>
    <t>Ammonitre 33% (308kg/ha ), DAP(136kg/ha)</t>
  </si>
  <si>
    <t>Fig</t>
  </si>
  <si>
    <t>Forage</t>
  </si>
  <si>
    <t>Forage mixture (vot veste,oat, tritical )</t>
  </si>
  <si>
    <t>Mixtrure VOT</t>
  </si>
  <si>
    <t>Oat</t>
  </si>
  <si>
    <t>Ammonitre (209kg/ha) DAP (80kg/ha)</t>
  </si>
  <si>
    <t>Ammonitre 33%(257kg/ha) DAP (138kg/ha)</t>
  </si>
  <si>
    <t>Olive</t>
  </si>
  <si>
    <t xml:space="preserve">Ammonitre33% (31kg/ha) </t>
  </si>
  <si>
    <t xml:space="preserve">Ammonitre 33%(135kg/ha) </t>
  </si>
  <si>
    <t>Ovt</t>
  </si>
  <si>
    <t>Parsley</t>
  </si>
  <si>
    <t>Pepper</t>
  </si>
  <si>
    <t>Ammonitre33% (360kg/ha) DAP (500kg/ha) Manure(1150kg/ha) Nitrate de potasse (90kg/ha)  Solupotasse (40kg/ha)</t>
  </si>
  <si>
    <t>Pomegranate</t>
  </si>
  <si>
    <t>Ammonitre (60kg/ha) DAP (120kg/ha) Manure(15650kg/ha)</t>
  </si>
  <si>
    <t>Prickly pear</t>
  </si>
  <si>
    <t>Raygras</t>
  </si>
  <si>
    <t>Sulla</t>
  </si>
  <si>
    <t>The garlic</t>
  </si>
  <si>
    <t>Tomato</t>
  </si>
  <si>
    <t>Ammonitre33% (380kg/ha) DAP (250kg/ha) Manure(12660kg/ha) Nitrate de potasse (80kg/ha) Superphosphate 45% (130kg/ha)</t>
  </si>
  <si>
    <t>Triticale</t>
  </si>
  <si>
    <t>VOT</t>
  </si>
  <si>
    <t>Vetch</t>
  </si>
  <si>
    <t>Vetch and sulla</t>
  </si>
  <si>
    <t>Vot</t>
  </si>
  <si>
    <t>Wheat</t>
  </si>
  <si>
    <t>https://www.freshelaexporters.com/avocado/hass/farming/zimbabwe</t>
  </si>
  <si>
    <t>Gatien Falconnier 11/10/2024</t>
  </si>
  <si>
    <t>https://data.worldbank.org/indicator/NY.GNP.PCAP.KN?locations=ZW</t>
  </si>
  <si>
    <t>ZWG</t>
  </si>
  <si>
    <t>https://www.xe.com/currencycharts/?from=ZWG&amp;to=USD</t>
  </si>
  <si>
    <t>Bambara nuts</t>
  </si>
  <si>
    <t>should be similar to groundnut</t>
  </si>
  <si>
    <t>https://nhb.gov.in/report_files/banana/BANANA.htm</t>
  </si>
  <si>
    <t>Gatien Falconnier 11/10/2025</t>
  </si>
  <si>
    <t>Beans could be either common bean or sugar bean, sugar bean more frequent so I put the value for sugar bean here</t>
  </si>
  <si>
    <t>Gatien Falconnier 11/10/2026</t>
  </si>
  <si>
    <t>Cabbages</t>
  </si>
  <si>
    <t>https://seedcogroup.com/zw/vegetables/sc-partners/scv-majesty-f1/</t>
  </si>
  <si>
    <t>Gatien Falconnier 11/10/2027</t>
  </si>
  <si>
    <t>Common bean</t>
  </si>
  <si>
    <t>Chekanai, V., Chikowo, R., Vanlauwe, B., 2018. Response of common bean (Phaseolus vulgaris L.) to nitrogen, phosphorus and rhizobia inoculation across variable soils in Zimbabwe. Agriculture, Ecosystems &amp; Environment 266, 167–173. https://doi.org/10.1016/j.agee.2018.08.010</t>
  </si>
  <si>
    <t>Gatien Falconnier 11/10/2028</t>
  </si>
  <si>
    <t>Cotton</t>
  </si>
  <si>
    <t>https://www.ccardesa.org/sites/default/files/ickm-documents/COTTON%20VARIETIES%20found%20in%20Zimbabwe.pdf</t>
  </si>
  <si>
    <t>Gatien Falconnier 11/10/2029</t>
  </si>
  <si>
    <t>Cowpea</t>
  </si>
  <si>
    <t>https://www.n2africa.org/sites/default/files/290%20N2Africa%20Zimbabwe%20cowpea%20booklet_1.pdf</t>
  </si>
  <si>
    <t>Gatien Falconnier 11/10/2030</t>
  </si>
  <si>
    <t>Finger millet</t>
  </si>
  <si>
    <t>https://lfspzwcom.wordpress.com/wp-content/uploads/2017/05/training-manual-small-grains-with-page-numbers.pdf</t>
  </si>
  <si>
    <t>Gatien Falconnier 11/10/2031</t>
  </si>
  <si>
    <t>Groundnuts</t>
  </si>
  <si>
    <t>Bucket (20 litres)</t>
  </si>
  <si>
    <t>https://oar.icrisat.org/9462/1/Groundnut-Value-Chains-in-Zimbabwe.pdf</t>
  </si>
  <si>
    <t>Gatien Falconnier 11/10/2032</t>
  </si>
  <si>
    <t>Bucket (20 litres) Unshelled</t>
  </si>
  <si>
    <t>Gatien Falconnier 11/10/2033</t>
  </si>
  <si>
    <t>Gatien Falconnier 11/10/2034</t>
  </si>
  <si>
    <t>Zingore, S., Murwira, H.K., Delve, R.J., Giller, K.E., 2007. Influence of nutrient management strategies on variability of soil fertility, crop yields and nutrient balances on smallholder farms in Zimbabwe. Agriculture, Ecosystems &amp; Environment 119, 112–126. 2); Masuka, B., Atlin, G.N., Olsen, M., Magorokosho, C., Labuschagne, M., Crossa, J., Bänziger, M., Pixley, K.V., Vivek, B.S., von Biljon, A., Macrobert, J., Alvarado, G., Prasanna, B. m., Makumbi, D., Tarekegne, A., Das, B., Zaman-Allah, M., Cairns, J.E., 2017. Gains in Maize Genetic Improvement in Eastern and Southern Africa: I. CIMMYT Hybrid Breeding Pipeline. Crop Science 57</t>
  </si>
  <si>
    <t>Gatien Falconnier 11/10/2035</t>
  </si>
  <si>
    <t>Mango</t>
  </si>
  <si>
    <t>https://cfuzim.org/award-winning-mango-producer-says-100t-ha-is-possible/</t>
  </si>
  <si>
    <t>Gatien Falconnier 11/10/2036</t>
  </si>
  <si>
    <t>Masau</t>
  </si>
  <si>
    <t>Maposa, M., Chisuro, D. (1998). Importance of Ziziphus mauritiana (masau) in the Mukumbura
area of Zimbabwe- From a farmer's and extensionist's point of view. In: International Workshop
on Ziziphus mauritiana. Harare, Zimbabwe</t>
  </si>
  <si>
    <t>Gatien Falconnier 11/10/2037</t>
  </si>
  <si>
    <t>Gatien Falconnier 11/10/2038</t>
  </si>
  <si>
    <t>None</t>
  </si>
  <si>
    <t>Gatien Falconnier 11/10/2039</t>
  </si>
  <si>
    <t>Onion</t>
  </si>
  <si>
    <t>https://www.starkeayres.com/news/irati-onion-has-the-bit-between-its-teeth-in-zimbabwe</t>
  </si>
  <si>
    <t>Gatien Falconnier 11/10/2040</t>
  </si>
  <si>
    <t>https://www.helgilibrary.com/indicators/peaches-and-nectarines-yield/zimbabwe/?utm_source=chatgpt.com</t>
  </si>
  <si>
    <t>Gatien Falconnier 11/10/2041</t>
  </si>
  <si>
    <t>https://seedcogroup.com/bw/vegetables/wp-content/uploads/2021/12/pepper.pdf</t>
  </si>
  <si>
    <t>Gatien Falconnier 11/10/2042</t>
  </si>
  <si>
    <t>Potato</t>
  </si>
  <si>
    <t>Svubure, O., Struik, P.C., Haverkort, A.J., Steyn, J.M., 2015. Yield gap analysis and resource footprints of Irish potato production systems in Zimbabwe. Field Crops Research 178, 77–90. https://doi.org/10.1016/j.fcr.2015.04.002</t>
  </si>
  <si>
    <t>Gatien Falconnier 11/10/2043</t>
  </si>
  <si>
    <t>Rapoko</t>
  </si>
  <si>
    <t>this is finger miller : https://lfspzwcom.wordpress.com/wp-content/uploads/2017/05/training-manual-small-grains-with-page-numbers.pdf</t>
  </si>
  <si>
    <t>Gatien Falconnier 11/10/2044</t>
  </si>
  <si>
    <t>https://seedcogroup.com/mw/fieldcrops/sc-partners/nerica-4-rice/</t>
  </si>
  <si>
    <t>Gatien Falconnier 11/10/2045</t>
  </si>
  <si>
    <t>Rosella</t>
  </si>
  <si>
    <t>https://www.herald.co.zw/arda-farm-exports-tea-to-germany/</t>
  </si>
  <si>
    <t>Gatien Falconnier 11/10/2046</t>
  </si>
  <si>
    <t>Roundnuts</t>
  </si>
  <si>
    <t>https://agricura.co.zw/wp-content/uploads/2017/11/AGRICURA-1HA-GROUNDNUTS-2017-1.pdf</t>
  </si>
  <si>
    <t>Gatien Falconnier 11/10/2047</t>
  </si>
  <si>
    <t>Gatien Falconnier 11/10/2048</t>
  </si>
  <si>
    <t>Sesame</t>
  </si>
  <si>
    <t>Lukurugu, G.A., Nzunda, J., Kidunda, B.R., Chilala, R., Ngamba, Z.S., Minja, A., Kapinga, F.A., 2023. Sesame production constraints, variety traits preference in the Southeastern Tanzania: Implication for genetic improvement. Journal of Agriculture and Food Research 14, 100665. https://doi.org/10.1016/j.jafr.2023.100665</t>
  </si>
  <si>
    <t>Gatien Falconnier 11/10/2049</t>
  </si>
  <si>
    <t xml:space="preserve">Kubiku, F.N.M., Mandumbu, R., Nyamadzawo, G., Nyamangara, J., 2022. Field edge rainwater harvesting and inorganic fertilizers for improved sorghum (Sorghum bicolor L.) yields in semi-arid farming regions of Marange, Zimbabwe. Heliyon 8, e08859. </t>
  </si>
  <si>
    <t>Gatien Falconnier 11/10/2050</t>
  </si>
  <si>
    <t>Soybeans</t>
  </si>
  <si>
    <t>https://www.agricura.co.zw/wp-content/uploads/2017/11/AGRICURA-1HA-SOYABEAN-2017.pdf</t>
  </si>
  <si>
    <t>Gatien Falconnier 11/10/2051</t>
  </si>
  <si>
    <t>Sugarbeans</t>
  </si>
  <si>
    <t>https://seedcogroup.com/zw/vegetables/sugar-bean-production/</t>
  </si>
  <si>
    <t>Gatien Falconnier 11/10/2052</t>
  </si>
  <si>
    <t>Sunflower</t>
  </si>
  <si>
    <t>https://www.sundaymail.co.zw/huge-potential-for-zim-sunflower-production</t>
  </si>
  <si>
    <t>Gatien Falconnier 11/10/2053</t>
  </si>
  <si>
    <t>https://www.researchgate.net/publication/291349495_Influence_of_different_irrigation_methods_and_irrigation_levels_on_water_use_efficiency_yield_and_yield_attributes_of_sweet_potatoes</t>
  </si>
  <si>
    <t>Gatien Falconnier 11/10/2054</t>
  </si>
  <si>
    <t>Tobacco</t>
  </si>
  <si>
    <t>Max observed farmers yield in Pangapanga-Phiri, I., Mungatana, E., Mhondoro, G., 2024. Does contract farming arrangement improve smallholder tobacco productivity? Evidence from Zimbabwe. Heliyon 10, e23862</t>
  </si>
  <si>
    <t>Gatien Falconnier 11/10/2055</t>
  </si>
  <si>
    <t>Muroyiwa, G., Mashonjowa, E., Mhizha, T., Muchuweti, M., 2023. The effects of deficit irrigation on water use efficiency, yield and quality of drip-irrigated tomatoes grown under field conditions in Zimbabwe. Water SA 49, 363–373.</t>
  </si>
  <si>
    <t>Gatien Falconnier 11/10/2056</t>
  </si>
  <si>
    <t>Velvet  beans (mucuna)</t>
  </si>
  <si>
    <t xml:space="preserve">Could not find any observation - max reported yield seems a realistic estimate </t>
  </si>
  <si>
    <t>Gatien Falconnier 11/10/2057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</si>
</sst>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trike/>
      <sz val="10"/>
      <color rgb="FFFF0000"/>
      <name val="Aptos"/>
      <family val="2"/>
    </font>
    <font>
      <u/>
      <sz val="10"/>
      <color rgb="FF008080"/>
      <name val="Aptos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10"/>
      <name val="Aptos"/>
      <family val="2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"/>
      <family val="2"/>
    </font>
    <font>
      <sz val="10"/>
      <color theme="10"/>
      <name val="Aptos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u/>
      <sz val="10"/>
      <color rgb="FF467886"/>
      <name val="Aptos"/>
      <family val="2"/>
    </font>
    <font>
      <sz val="10"/>
      <color rgb="FF467886"/>
      <name val="Aptos"/>
      <family val="2"/>
    </font>
    <font>
      <u/>
      <sz val="11"/>
      <color rgb="FF467886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242424"/>
      <name val="Aptos Narrow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Aptos Narrow"/>
    </font>
    <font>
      <u/>
      <sz val="11"/>
      <color rgb="FF00B050"/>
      <name val="Aptos Narrow"/>
    </font>
    <font>
      <sz val="11"/>
      <color rgb="FF000000"/>
      <name val="Aptos Narrow"/>
    </font>
    <font>
      <u/>
      <sz val="11"/>
      <color rgb="FF467886"/>
      <name val="Aptos Narrow"/>
    </font>
    <font>
      <vertAlign val="subscript"/>
      <sz val="11"/>
      <color rgb="FF000000"/>
      <name val="Aptos Narrow"/>
      <family val="2"/>
    </font>
    <font>
      <sz val="10"/>
      <color rgb="FF000000"/>
      <name val="Aptos"/>
    </font>
    <font>
      <sz val="8"/>
      <color rgb="FF000000"/>
      <name val="Aptos"/>
    </font>
    <font>
      <sz val="7"/>
      <color rgb="FF000000"/>
      <name val="Lucida Console"/>
      <family val="3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sz val="12"/>
      <color rgb="FF000000"/>
      <name val="Times New Roman"/>
      <charset val="1"/>
    </font>
    <font>
      <sz val="8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3E5A1"/>
        <bgColor indexed="64"/>
      </patternFill>
    </fill>
    <fill>
      <patternFill patternType="solid">
        <fgColor rgb="FF588B13"/>
        <bgColor indexed="64"/>
      </patternFill>
    </fill>
    <fill>
      <patternFill patternType="solid">
        <fgColor rgb="FF9A2A8D"/>
        <bgColor indexed="64"/>
      </patternFill>
    </fill>
    <fill>
      <patternFill patternType="solid">
        <fgColor rgb="FFC0689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4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5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8" xfId="0" applyFont="1" applyBorder="1" applyAlignment="1">
      <alignment horizontal="right" wrapText="1"/>
    </xf>
    <xf numFmtId="17" fontId="14" fillId="0" borderId="8" xfId="0" applyNumberFormat="1" applyFont="1" applyBorder="1" applyAlignment="1">
      <alignment horizontal="right" wrapText="1"/>
    </xf>
    <xf numFmtId="0" fontId="14" fillId="0" borderId="8" xfId="0" applyFont="1" applyBorder="1" applyAlignment="1">
      <alignment vertical="center"/>
    </xf>
    <xf numFmtId="14" fontId="14" fillId="0" borderId="8" xfId="0" applyNumberFormat="1" applyFont="1" applyBorder="1" applyAlignment="1">
      <alignment wrapText="1"/>
    </xf>
    <xf numFmtId="0" fontId="14" fillId="6" borderId="8" xfId="0" applyFont="1" applyFill="1" applyBorder="1" applyAlignment="1">
      <alignment wrapText="1"/>
    </xf>
    <xf numFmtId="14" fontId="14" fillId="0" borderId="8" xfId="0" applyNumberFormat="1" applyFont="1" applyBorder="1" applyAlignment="1">
      <alignment horizontal="right" wrapText="1"/>
    </xf>
    <xf numFmtId="0" fontId="14" fillId="0" borderId="8" xfId="0" applyFont="1" applyBorder="1" applyAlignment="1">
      <alignment vertical="center" wrapText="1"/>
    </xf>
    <xf numFmtId="0" fontId="2" fillId="0" borderId="0" xfId="0" applyFont="1"/>
    <xf numFmtId="0" fontId="17" fillId="0" borderId="0" xfId="1" applyFont="1"/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17" fillId="0" borderId="8" xfId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8" fillId="0" borderId="8" xfId="1" applyFont="1" applyBorder="1" applyAlignment="1">
      <alignment wrapText="1"/>
    </xf>
    <xf numFmtId="0" fontId="4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/>
    <xf numFmtId="0" fontId="15" fillId="0" borderId="9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2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6" fillId="0" borderId="0" xfId="1" applyFill="1" applyBorder="1" applyAlignment="1"/>
    <xf numFmtId="0" fontId="23" fillId="0" borderId="0" xfId="0" applyFont="1"/>
    <xf numFmtId="0" fontId="19" fillId="0" borderId="0" xfId="0" applyFont="1" applyAlignment="1">
      <alignment wrapText="1"/>
    </xf>
    <xf numFmtId="0" fontId="19" fillId="7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6" fillId="0" borderId="0" xfId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8" borderId="0" xfId="0" applyFont="1" applyFill="1"/>
    <xf numFmtId="0" fontId="1" fillId="12" borderId="0" xfId="0" applyFont="1" applyFill="1" applyAlignment="1">
      <alignment wrapText="1"/>
    </xf>
    <xf numFmtId="0" fontId="33" fillId="0" borderId="0" xfId="0" applyFont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33" fillId="8" borderId="8" xfId="0" applyFont="1" applyFill="1" applyBorder="1" applyAlignment="1">
      <alignment horizontal="left" vertical="center"/>
    </xf>
    <xf numFmtId="0" fontId="29" fillId="9" borderId="8" xfId="0" applyFont="1" applyFill="1" applyBorder="1" applyAlignment="1">
      <alignment horizontal="left" vertical="center" wrapText="1"/>
    </xf>
    <xf numFmtId="0" fontId="29" fillId="10" borderId="8" xfId="0" applyFont="1" applyFill="1" applyBorder="1" applyAlignment="1">
      <alignment horizontal="left" vertical="center" wrapText="1"/>
    </xf>
    <xf numFmtId="0" fontId="29" fillId="11" borderId="8" xfId="0" applyFont="1" applyFill="1" applyBorder="1" applyAlignment="1">
      <alignment horizontal="left" vertical="center" wrapText="1"/>
    </xf>
    <xf numFmtId="0" fontId="1" fillId="0" borderId="0" xfId="0" applyFont="1"/>
    <xf numFmtId="0" fontId="34" fillId="0" borderId="0" xfId="0" applyFont="1"/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0" fillId="8" borderId="0" xfId="0" applyFill="1"/>
    <xf numFmtId="0" fontId="16" fillId="8" borderId="0" xfId="1" applyFill="1"/>
    <xf numFmtId="0" fontId="3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0" fillId="8" borderId="0" xfId="0" applyFill="1" applyAlignment="1">
      <alignment horizontal="right"/>
    </xf>
    <xf numFmtId="0" fontId="23" fillId="8" borderId="0" xfId="0" applyFont="1" applyFill="1"/>
    <xf numFmtId="0" fontId="19" fillId="8" borderId="0" xfId="0" applyFont="1" applyFill="1" applyAlignment="1">
      <alignment wrapText="1"/>
    </xf>
    <xf numFmtId="0" fontId="41" fillId="0" borderId="0" xfId="0" applyFont="1" applyAlignment="1">
      <alignment vertical="center"/>
    </xf>
    <xf numFmtId="0" fontId="41" fillId="1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/>
    <xf numFmtId="0" fontId="0" fillId="14" borderId="0" xfId="0" applyFill="1"/>
    <xf numFmtId="0" fontId="19" fillId="14" borderId="0" xfId="0" applyFont="1" applyFill="1"/>
    <xf numFmtId="0" fontId="44" fillId="0" borderId="0" xfId="0" applyFont="1"/>
    <xf numFmtId="0" fontId="16" fillId="14" borderId="0" xfId="1" applyFill="1"/>
    <xf numFmtId="0" fontId="16" fillId="0" borderId="0" xfId="1" applyFill="1"/>
    <xf numFmtId="3" fontId="29" fillId="0" borderId="0" xfId="0" applyNumberFormat="1" applyFont="1"/>
    <xf numFmtId="0" fontId="46" fillId="0" borderId="0" xfId="1" applyFont="1"/>
    <xf numFmtId="3" fontId="0" fillId="0" borderId="0" xfId="0" applyNumberFormat="1"/>
    <xf numFmtId="0" fontId="0" fillId="7" borderId="0" xfId="0" applyFill="1"/>
    <xf numFmtId="0" fontId="33" fillId="8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lo, Peter (Alliance Bioversity-CIAT)" id="{05FD52F5-5B45-4815-89C7-DBB6DAD58B60}" userId="S::p.bolo@cgiar.org::3edc08e5-9e61-4433-be94-e49255de75ad" providerId="AD"/>
  <person displayName="Jones, Sarah (Alliance Bioversity-CIAT)" id="{771F91AE-E2DB-4678-97C6-E8EB6DA64E46}" userId="S::s.jones@cgiar.org::48973f8e-1796-4848-8f06-64263cfd9e36" providerId="AD"/>
  <person displayName="Owili, Sulman (IITA)" id="{5D8C0A90-72C7-41D3-B7BF-1F09DCCF2EBF}" userId="S::s.owili@cgiar.org::1eb4bff1-6700-4d50-b0e9-877f5492ce5a" providerId="AD"/>
  <person displayName="Pareja, Piedad (Alliance Bioversity-CIAT)" id="{E5F222E4-1DD8-4211-B2EC-3FBFC37877B0}" userId="S::P.Pareja@cgiar.org::6f338552-4802-45e1-9560-c6e184295106" providerId="AD"/>
  <person displayName="Pareja, Piedad (Alliance Bioversity-CIAT)" id="{4A9013AF-CEFC-4CB7-B425-88EED52AA26F}" userId="S::p.pareja@cgiar.org::6f338552-4802-45e1-9560-c6e184295106" providerId="AD"/>
  <person displayName="Sanchez, Andrea Cecilia (Alliance Bioversity-CIAT)" id="{B5478C30-93B5-4CEE-A9DB-767318B03F0F}" userId="S::andrea.sanchez@cgiar.org::1c01d433-d123-45b5-bcb7-0c97fcfb82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4-07-23T13:18:18.73" personId="{B5478C30-93B5-4CEE-A9DB-767318B03F0F}" id="{52136EB6-370E-49EE-9267-1C8D554342DF}">
    <text>done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4-09-23T18:15:17.34" personId="{5D8C0A90-72C7-41D3-B7BF-1F09DCCF2EBF}" id="{4EF188DD-BEA4-4042-B45E-DDE0CB0FEE42}">
    <text>This value looks big. A typical Pickup carries a maximum of 3 tonnes (approx. 3000 kg). Please check.</text>
  </threadedComment>
  <threadedComment ref="B9" dT="2024-09-23T18:19:53.22" personId="{5D8C0A90-72C7-41D3-B7BF-1F09DCCF2EBF}" id="{81C12063-F67F-4843-9951-C8BE9BD0BDA8}">
    <text>Corrected from Treiller to Trailer</text>
  </threadedComment>
  <threadedComment ref="C9" dT="2024-09-23T18:21:36.14" personId="{5D8C0A90-72C7-41D3-B7BF-1F09DCCF2EBF}" id="{30A2BBD4-9354-43FA-9C35-BEE67E502D23}">
    <text>changed trailor to trailer</text>
  </threadedComment>
  <threadedComment ref="D15" dT="2024-09-20T10:57:00.39" personId="{05FD52F5-5B45-4815-89C7-DBB6DAD58B60}" id="{6587D04D-1A12-488C-B3EE-29AA5397A175}">
    <text>Unless specified, most sacks are often 50 kg bags</text>
  </threadedComment>
  <threadedComment ref="C16" dT="2024-09-23T18:21:07.55" personId="{5D8C0A90-72C7-41D3-B7BF-1F09DCCF2EBF}" id="{1ACE2B7B-5F03-4106-9663-A889B7CEAC9D}">
    <text>changed trailor to trailer</text>
  </threadedComment>
  <threadedComment ref="D20" dT="2024-09-20T11:12:56.89" personId="{05FD52F5-5B45-4815-89C7-DBB6DAD58B60}" id="{9D819F24-ABE2-4A01-97BC-9F86A1528198}">
    <text>in most cases, 50 kg bags are used</text>
  </threadedComment>
  <threadedComment ref="B21" dT="2024-09-23T18:27:56.78" personId="{5D8C0A90-72C7-41D3-B7BF-1F09DCCF2EBF}" id="{19D9F105-7D65-4170-AC0A-26A26D03260C}">
    <text>changed Cat to Cart</text>
  </threadedComment>
  <threadedComment ref="C24" dT="2024-09-23T18:23:08.47" personId="{5D8C0A90-72C7-41D3-B7BF-1F09DCCF2EBF}" id="{C7C291D7-92C2-4D70-A541-6BA103285A89}">
    <text>changed trailor to trailer</text>
  </threadedComment>
  <threadedComment ref="D27" dT="2024-09-20T10:59:03.69" personId="{05FD52F5-5B45-4815-89C7-DBB6DAD58B60}" id="{A593BC60-B9F7-4321-B1AD-E48C8FCD55D1}">
    <text>Buckets are often, most commonly, 20 kg, unless specified</text>
  </threadedComment>
  <threadedComment ref="B28" dT="2024-09-23T18:23:55.97" personId="{5D8C0A90-72C7-41D3-B7BF-1F09DCCF2EBF}" id="{EEDD128D-3817-4F5C-8B52-F2620EE67210}">
    <text>changed FH trailler to FH trailer</text>
  </threadedComment>
  <threadedComment ref="C28" dT="2024-09-23T18:22:34.38" personId="{5D8C0A90-72C7-41D3-B7BF-1F09DCCF2EBF}" id="{E4A16405-9350-4E4E-A4FF-3B583CB2CFF6}">
    <text>changed trailor to trailer</text>
  </threadedComment>
  <threadedComment ref="B31" dT="2024-09-23T18:24:49.16" personId="{5D8C0A90-72C7-41D3-B7BF-1F09DCCF2EBF}" id="{D079C5C1-A180-47C8-91EE-A227216A9894}">
    <text>changed Trellar to Trailer</text>
  </threadedComment>
  <threadedComment ref="C31" dT="2024-09-23T18:22:47.49" personId="{5D8C0A90-72C7-41D3-B7BF-1F09DCCF2EBF}" id="{DD0A91BD-5241-416D-9A0F-89EF3429FC15}">
    <text>changed trailor to trailer</text>
  </threadedComment>
  <threadedComment ref="D31" dT="2024-09-20T11:08:22.99" personId="{05FD52F5-5B45-4815-89C7-DBB6DAD58B60}" id="{7861E0BE-77B3-4F67-B26B-E577AB7F27E8}">
    <text>This may be true, assuming large trailer is used</text>
  </threadedComment>
  <threadedComment ref="B36" dT="2024-09-23T18:25:26.35" personId="{5D8C0A90-72C7-41D3-B7BF-1F09DCCF2EBF}" id="{D4A86926-C8CB-44A5-A879-01284CB48121}">
    <text>changed Sacs to Sacks</text>
  </threadedComment>
  <threadedComment ref="B39" dT="2024-09-23T18:25:51.41" personId="{5D8C0A90-72C7-41D3-B7BF-1F09DCCF2EBF}" id="{A02EAD3C-A99F-4FCC-BC35-0E613AF1A5B2}">
    <text>changed Sac to Sack</text>
  </threadedComment>
  <threadedComment ref="B40" dT="2024-09-23T18:27:17.71" personId="{5D8C0A90-72C7-41D3-B7BF-1F09DCCF2EBF}" id="{48B0B7D3-C0C2-40EE-B207-635B78FFBBB3}">
    <text>changed 50kg sac to 50 kg sack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744654EA-B12D-4009-8D3E-278368FF46BF}">
    <text>max(production/ha)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55576D31-07DD-4876-8E81-DEBD012228EE}">
    <text>max(production/ha)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9DFABBDB-E084-4B32-A798-30C8C0A6AB64}">
    <text>max(production/ha)</text>
  </threadedComment>
  <threadedComment ref="F1" dT="2024-09-19T19:47:42.91" personId="{E5F222E4-1DD8-4211-B2EC-3FBFC37877B0}" id="{91684F02-A93C-4BD2-8870-9AC7686CC020}">
    <text>AVERAGE from Ucayali
Most of the crops are rainfed. The average from MIDRAGRI does not specified if is rainfed or irrigated</text>
  </threadedComment>
  <threadedComment ref="D2" dT="2024-09-19T16:20:17.67" personId="{4A9013AF-CEFC-4CB7-B425-88EED52AA26F}" id="{D14B8C84-E848-4C84-B9A0-FAE73F011D71}">
    <text>1 aguaje = 60g</text>
  </threadedComment>
  <threadedComment ref="M2" dT="2024-09-19T20:06:50.78" personId="{E5F222E4-1DD8-4211-B2EC-3FBFC37877B0}" id="{2431DE90-C53A-467F-AD60-6EC51E3C1364}">
    <text>1547 soles/month</text>
  </threadedComment>
  <threadedComment ref="M2" dT="2024-09-19T20:18:46.59" personId="{4A9013AF-CEFC-4CB7-B425-88EED52AA26F}" id="{B0F38989-139C-4D66-92C3-1E39F58A7584}" parentId="{2431DE90-C53A-467F-AD60-6EC51E3C1364}">
    <text xml:space="preserve">gross income (expenses are not included here)
</text>
  </threadedComment>
  <threadedComment ref="M2" dT="2024-11-04T12:20:19.74" personId="{771F91AE-E2DB-4678-97C6-E8EB6DA64E46}" id="{CE9A7366-7F0B-4D78-AE5D-8512E74C0EC9}" parentId="{2431DE90-C53A-467F-AD60-6EC51E3C1364}">
    <text>Updated to national average (38424) based on discussions with Piedad</text>
  </threadedComment>
  <threadedComment ref="D4" dT="2024-09-19T18:37:49.23" personId="{4A9013AF-CEFC-4CB7-B425-88EED52AA26F}" id="{51A5FB19-60FA-4BA4-9267-D4AFA7430130}">
    <text>300 g x avocado</text>
  </threadedComment>
  <threadedComment ref="E4" dT="2024-09-19T19:24:11.56" personId="{E5F222E4-1DD8-4211-B2EC-3FBFC37877B0}" id="{2002F659-D8A1-49A5-BABB-1B5556CE525A}">
    <text>Just one value in the data base</text>
  </threadedComment>
  <threadedComment ref="E5" dT="2024-09-19T19:24:11.56" personId="{E5F222E4-1DD8-4211-B2EC-3FBFC37877B0}" id="{E7A68507-935D-424A-BE12-517A57F0BD2A}">
    <text>Just one value in the data base</text>
  </threadedComment>
  <threadedComment ref="D6" dT="2024-09-19T18:54:15.18" personId="{4A9013AF-CEFC-4CB7-B425-88EED52AA26F}" id="{18B78763-01A4-4784-9BF2-3E2DA697772C}">
    <text>80 babanas/racimo + 250 g/banana</text>
  </threadedComment>
  <threadedComment ref="E6" dT="2024-09-19T19:43:29.78" personId="{E5F222E4-1DD8-4211-B2EC-3FBFC37877B0}" id="{4398E776-3AB3-496A-97FB-A196CB1E2809}">
    <text xml:space="preserve">It is not the max, but there are very small areas. </text>
  </threadedComment>
  <threadedComment ref="E15" dT="2024-09-19T19:17:39.81" personId="{E5F222E4-1DD8-4211-B2EC-3FBFC37877B0}" id="{EFE6D191-0932-4F2D-A41E-2577BD8736F8}">
    <text>Very small areas in the data base</text>
  </threadedComment>
  <threadedComment ref="E16" dT="2024-09-19T19:19:41.02" personId="{E5F222E4-1DD8-4211-B2EC-3FBFC37877B0}" id="{63F88E58-BEDA-4F55-BEDD-3DD9D593B9B9}">
    <text>The max in the data base is 2000..but that is very high</text>
  </threadedComment>
  <threadedComment ref="E17" dT="2024-09-19T19:24:11.56" personId="{E5F222E4-1DD8-4211-B2EC-3FBFC37877B0}" id="{91B99654-C071-40A3-9925-3B4EBE348D2A}">
    <text>Just one value in the data base</text>
  </threadedComment>
  <threadedComment ref="E18" dT="2024-09-19T19:17:39.81" personId="{E5F222E4-1DD8-4211-B2EC-3FBFC37877B0}" id="{113B9B5E-6A6E-48C4-AA8F-4358478121F1}">
    <text>Very small areas in the data base</text>
  </threadedComment>
  <threadedComment ref="E20" dT="2024-09-19T19:24:11.56" personId="{E5F222E4-1DD8-4211-B2EC-3FBFC37877B0}" id="{6952242E-4BD5-415A-9474-65BDDB32C2FB}">
    <text>Just one value in the data base</text>
  </threadedComment>
  <threadedComment ref="D21" dT="2024-09-19T18:16:52.31" personId="{4A9013AF-CEFC-4CB7-B425-88EED52AA26F}" id="{35E06426-DFEA-4C4F-8EEE-3D717364193D}">
    <text xml:space="preserve">250g per fruit. </text>
  </threadedComment>
  <threadedComment ref="E26" dT="2024-10-16T21:13:59.05" personId="{4A9013AF-CEFC-4CB7-B425-88EED52AA26F}" id="{62079B6B-7F6C-4684-9F57-A5D9DF4535BE}">
    <text>corregido aqui decia 8</text>
  </threadedComment>
  <threadedComment ref="E27" dT="2024-09-19T19:24:11.56" personId="{E5F222E4-1DD8-4211-B2EC-3FBFC37877B0}" id="{752D04D8-97D3-4145-B817-F3F253513F18}">
    <text>Just one value in the data base</text>
  </threadedComment>
  <threadedComment ref="D28" dT="2024-09-19T18:36:35.01" personId="{4A9013AF-CEFC-4CB7-B425-88EED52AA26F}" id="{C28EFB9A-DE25-4911-ABAD-35F66099BDC6}">
    <text>racimo de fruto fresco (RFF)</text>
  </threadedComment>
  <threadedComment ref="E29" dT="2024-09-19T19:24:11.56" personId="{E5F222E4-1DD8-4211-B2EC-3FBFC37877B0}" id="{16D24A7D-1C42-4617-B25A-430ACD7C77EE}">
    <text>Just one value in the data base</text>
  </threadedComment>
  <threadedComment ref="F32" dT="2024-09-19T20:02:15.77" personId="{E5F222E4-1DD8-4211-B2EC-3FBFC37877B0}" id="{02C83F9B-65AB-4A36-BFF7-4E356A07D150}">
    <text>National average</text>
  </threadedComment>
  <threadedComment ref="E36" dT="2024-09-19T19:24:11.56" personId="{E5F222E4-1DD8-4211-B2EC-3FBFC37877B0}" id="{14A3AB0D-D88C-4EE1-85C4-C3802CFA3922}">
    <text>Just one value in the data base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F7C05D90-6658-4402-BFC7-0DF661C97CD8}">
    <text>max(production/ha)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20" dT="2025-07-29T08:58:51.59" personId="{B5478C30-93B5-4CEE-A9DB-767318B03F0F}" id="{0C3383C0-F02C-4637-8CD4-DC74F6DFB058}">
    <text>I put this number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x:/s/OneCGIAR-AgroecologyInitiativeImplementationTeam/ER1bGdglgBxBu8Pmc4WStzsBeCQyzOk2VdY7n7vZ-rnOTw?e=Vgl1Ey" TargetMode="External"/><Relationship Id="rId13" Type="http://schemas.openxmlformats.org/officeDocument/2006/relationships/hyperlink" Target="../../../../../../../:x:/s/OneCGIAR-AgroecologyInitiativeImplementationTeam/ER1bGdglgBxBu8Pmc4WStzsBeCQyzOk2VdY7n7vZ-rnOTw?e=Vgl1Ey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7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2" Type="http://schemas.openxmlformats.org/officeDocument/2006/relationships/hyperlink" Target="../../../../../../../:x:/s/OneCGIAR-AgroecologyInitiativeImplementationTeam/ER1bGdglgBxBu8Pmc4WStzsBeCQyzOk2VdY7n7vZ-rnOTw?e=Vgl1Ey" TargetMode="External"/><Relationship Id="rId17" Type="http://schemas.openxmlformats.org/officeDocument/2006/relationships/comments" Target="../comments1.xml"/><Relationship Id="rId2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6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1" Type="http://schemas.openxmlformats.org/officeDocument/2006/relationships/hyperlink" Target="../../../../../../../:x:/s/OneCGIAR-AgroecologyInitiativeImplementationTeam/ER1bGdglgBxBu8Pmc4WStzsBeCQyzOk2VdY7n7vZ-rnOTw?e=Vgl1Ey" TargetMode="External"/><Relationship Id="rId5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5" Type="http://schemas.openxmlformats.org/officeDocument/2006/relationships/hyperlink" Target="../../../../../../../:x:/s/OneCGIAR-AgroecologyInitiativeImplementationTeam/ER1bGdglgBxBu8Pmc4WStzsBeCQyzOk2VdY7n7vZ-rnOTw?e=Vgl1Ey" TargetMode="External"/><Relationship Id="rId10" Type="http://schemas.openxmlformats.org/officeDocument/2006/relationships/hyperlink" Target="../../../../../../../:x:/s/OneCGIAR-AgroecologyInitiativeImplementationTeam/ER1bGdglgBxBu8Pmc4WStzsBeCQyzOk2VdY7n7vZ-rnOTw?e=Vgl1Ey" TargetMode="External"/><Relationship Id="rId4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9" Type="http://schemas.openxmlformats.org/officeDocument/2006/relationships/hyperlink" Target="../../../../../../../:x:/s/OneCGIAR-AgroecologyInitiativeImplementationTeam/ER1bGdglgBxBu8Pmc4WStzsBeCQyzOk2VdY7n7vZ-rnOTw?e=Vgl1Ey" TargetMode="External"/><Relationship Id="rId14" Type="http://schemas.openxmlformats.org/officeDocument/2006/relationships/hyperlink" Target="../../../../../../../:x:/s/OneCGIAR-AgroecologyInitiativeImplementationTeam/ER1bGdglgBxBu8Pmc4WStzsBeCQyzOk2VdY7n7vZ-rnOTw?e=Vgl1E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NY.GNP.PCAP.KN?locations=LA" TargetMode="External"/><Relationship Id="rId13" Type="http://schemas.openxmlformats.org/officeDocument/2006/relationships/hyperlink" Target="https://data.worldbank.org/indicator/NY.GNP.PCAP.KN?locations=LA" TargetMode="External"/><Relationship Id="rId18" Type="http://schemas.openxmlformats.org/officeDocument/2006/relationships/hyperlink" Target="https://www.xe.com/currencycharts/?from=LAK&amp;to=USD" TargetMode="External"/><Relationship Id="rId26" Type="http://schemas.openxmlformats.org/officeDocument/2006/relationships/hyperlink" Target="https://www.xe.com/currencycharts/?from=LAK&amp;to=USD" TargetMode="External"/><Relationship Id="rId3" Type="http://schemas.openxmlformats.org/officeDocument/2006/relationships/hyperlink" Target="https://data.worldbank.org/indicator/NY.GNP.PCAP.KN?locations=LA" TargetMode="External"/><Relationship Id="rId21" Type="http://schemas.openxmlformats.org/officeDocument/2006/relationships/hyperlink" Target="https://www.xe.com/currencycharts/?from=LAK&amp;to=USD" TargetMode="External"/><Relationship Id="rId7" Type="http://schemas.openxmlformats.org/officeDocument/2006/relationships/hyperlink" Target="https://data.worldbank.org/indicator/NY.GNP.PCAP.KN?locations=LA" TargetMode="External"/><Relationship Id="rId12" Type="http://schemas.openxmlformats.org/officeDocument/2006/relationships/hyperlink" Target="https://data.worldbank.org/indicator/NY.GNP.PCAP.KN?locations=LA" TargetMode="External"/><Relationship Id="rId17" Type="http://schemas.openxmlformats.org/officeDocument/2006/relationships/hyperlink" Target="https://www.xe.com/currencycharts/?from=LAK&amp;to=USD" TargetMode="External"/><Relationship Id="rId25" Type="http://schemas.openxmlformats.org/officeDocument/2006/relationships/hyperlink" Target="https://www.xe.com/currencycharts/?from=LAK&amp;to=USD" TargetMode="External"/><Relationship Id="rId2" Type="http://schemas.openxmlformats.org/officeDocument/2006/relationships/hyperlink" Target="https://data.worldbank.org/indicator/NY.GNP.PCAP.KN?locations=LA" TargetMode="External"/><Relationship Id="rId16" Type="http://schemas.openxmlformats.org/officeDocument/2006/relationships/hyperlink" Target="https://www.xe.com/currencycharts/?from=LAK&amp;to=USD" TargetMode="External"/><Relationship Id="rId20" Type="http://schemas.openxmlformats.org/officeDocument/2006/relationships/hyperlink" Target="https://www.xe.com/currencycharts/?from=LAK&amp;to=USD" TargetMode="External"/><Relationship Id="rId1" Type="http://schemas.openxmlformats.org/officeDocument/2006/relationships/hyperlink" Target="https://data.worldbank.org/indicator/NY.GNP.PCAP.KN?locations=LA" TargetMode="External"/><Relationship Id="rId6" Type="http://schemas.openxmlformats.org/officeDocument/2006/relationships/hyperlink" Target="https://data.worldbank.org/indicator/NY.GNP.PCAP.KN?locations=LA" TargetMode="External"/><Relationship Id="rId11" Type="http://schemas.openxmlformats.org/officeDocument/2006/relationships/hyperlink" Target="https://data.worldbank.org/indicator/NY.GNP.PCAP.KN?locations=LA" TargetMode="External"/><Relationship Id="rId24" Type="http://schemas.openxmlformats.org/officeDocument/2006/relationships/hyperlink" Target="https://www.xe.com/currencycharts/?from=LAK&amp;to=USD" TargetMode="External"/><Relationship Id="rId5" Type="http://schemas.openxmlformats.org/officeDocument/2006/relationships/hyperlink" Target="https://data.worldbank.org/indicator/NY.GNP.PCAP.KN?locations=LA" TargetMode="External"/><Relationship Id="rId15" Type="http://schemas.openxmlformats.org/officeDocument/2006/relationships/hyperlink" Target="https://www.xe.com/currencycharts/?from=LAK&amp;to=USD" TargetMode="External"/><Relationship Id="rId23" Type="http://schemas.openxmlformats.org/officeDocument/2006/relationships/hyperlink" Target="https://www.xe.com/currencycharts/?from=LAK&amp;to=USD" TargetMode="External"/><Relationship Id="rId28" Type="http://schemas.openxmlformats.org/officeDocument/2006/relationships/hyperlink" Target="https://www.xe.com/currencycharts/?from=LAK&amp;to=USD" TargetMode="External"/><Relationship Id="rId10" Type="http://schemas.openxmlformats.org/officeDocument/2006/relationships/hyperlink" Target="https://data.worldbank.org/indicator/NY.GNP.PCAP.KN?locations=LA" TargetMode="External"/><Relationship Id="rId19" Type="http://schemas.openxmlformats.org/officeDocument/2006/relationships/hyperlink" Target="https://www.xe.com/currencycharts/?from=LAK&amp;to=USD" TargetMode="External"/><Relationship Id="rId4" Type="http://schemas.openxmlformats.org/officeDocument/2006/relationships/hyperlink" Target="https://data.worldbank.org/indicator/NY.GNP.PCAP.KN?locations=LA" TargetMode="External"/><Relationship Id="rId9" Type="http://schemas.openxmlformats.org/officeDocument/2006/relationships/hyperlink" Target="https://data.worldbank.org/indicator/NY.GNP.PCAP.KN?locations=LA" TargetMode="External"/><Relationship Id="rId14" Type="http://schemas.openxmlformats.org/officeDocument/2006/relationships/hyperlink" Target="https://data.worldbank.org/indicator/NY.GNP.PCAP.KN?locations=LA" TargetMode="External"/><Relationship Id="rId22" Type="http://schemas.openxmlformats.org/officeDocument/2006/relationships/hyperlink" Target="https://www.xe.com/currencycharts/?from=LAK&amp;to=USD" TargetMode="External"/><Relationship Id="rId27" Type="http://schemas.openxmlformats.org/officeDocument/2006/relationships/hyperlink" Target="https://www.xe.com/currencycharts/?from=LAK&amp;to=USD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e.com/currencycharts/?from=PEN&amp;to=USD" TargetMode="External"/><Relationship Id="rId18" Type="http://schemas.openxmlformats.org/officeDocument/2006/relationships/hyperlink" Target="https://www.xe.com/currencycharts/?from=PEN&amp;to=USD" TargetMode="External"/><Relationship Id="rId26" Type="http://schemas.openxmlformats.org/officeDocument/2006/relationships/hyperlink" Target="https://www.xe.com/currencycharts/?from=PEN&amp;to=USD" TargetMode="External"/><Relationship Id="rId39" Type="http://schemas.microsoft.com/office/2017/10/relationships/threadedComment" Target="../threadedComments/threadedComment5.xml"/><Relationship Id="rId21" Type="http://schemas.openxmlformats.org/officeDocument/2006/relationships/hyperlink" Target="https://www.xe.com/currencycharts/?from=PEN&amp;to=USD" TargetMode="External"/><Relationship Id="rId34" Type="http://schemas.openxmlformats.org/officeDocument/2006/relationships/hyperlink" Target="https://www.xe.com/currencycharts/?from=PEN&amp;to=USD" TargetMode="External"/><Relationship Id="rId7" Type="http://schemas.openxmlformats.org/officeDocument/2006/relationships/hyperlink" Target="https://www.xe.com/currencycharts/?from=PEN&amp;to=USD" TargetMode="External"/><Relationship Id="rId12" Type="http://schemas.openxmlformats.org/officeDocument/2006/relationships/hyperlink" Target="https://www.xe.com/currencycharts/?from=PEN&amp;to=USD" TargetMode="External"/><Relationship Id="rId17" Type="http://schemas.openxmlformats.org/officeDocument/2006/relationships/hyperlink" Target="https://www.xe.com/currencycharts/?from=PEN&amp;to=USD" TargetMode="External"/><Relationship Id="rId25" Type="http://schemas.openxmlformats.org/officeDocument/2006/relationships/hyperlink" Target="https://www.xe.com/currencycharts/?from=PEN&amp;to=USD" TargetMode="External"/><Relationship Id="rId33" Type="http://schemas.openxmlformats.org/officeDocument/2006/relationships/hyperlink" Target="https://www.xe.com/currencycharts/?from=PEN&amp;to=USD" TargetMode="External"/><Relationship Id="rId38" Type="http://schemas.openxmlformats.org/officeDocument/2006/relationships/comments" Target="../comments5.xml"/><Relationship Id="rId2" Type="http://schemas.openxmlformats.org/officeDocument/2006/relationships/hyperlink" Target="https://www.xe.com/currencycharts/?from=PEN&amp;to=USD" TargetMode="External"/><Relationship Id="rId16" Type="http://schemas.openxmlformats.org/officeDocument/2006/relationships/hyperlink" Target="https://www.xe.com/currencycharts/?from=PEN&amp;to=USD" TargetMode="External"/><Relationship Id="rId20" Type="http://schemas.openxmlformats.org/officeDocument/2006/relationships/hyperlink" Target="https://www.xe.com/currencycharts/?from=PEN&amp;to=USD" TargetMode="External"/><Relationship Id="rId29" Type="http://schemas.openxmlformats.org/officeDocument/2006/relationships/hyperlink" Target="https://www.xe.com/currencycharts/?from=PEN&amp;to=USD" TargetMode="External"/><Relationship Id="rId1" Type="http://schemas.openxmlformats.org/officeDocument/2006/relationships/hyperlink" Target="https://www.xe.com/currencycharts/?from=PEN&amp;to=USD" TargetMode="External"/><Relationship Id="rId6" Type="http://schemas.openxmlformats.org/officeDocument/2006/relationships/hyperlink" Target="https://www.xe.com/currencycharts/?from=PEN&amp;to=USD" TargetMode="External"/><Relationship Id="rId11" Type="http://schemas.openxmlformats.org/officeDocument/2006/relationships/hyperlink" Target="https://www.xe.com/currencycharts/?from=PEN&amp;to=USD" TargetMode="External"/><Relationship Id="rId24" Type="http://schemas.openxmlformats.org/officeDocument/2006/relationships/hyperlink" Target="https://www.xe.com/currencycharts/?from=PEN&amp;to=USD" TargetMode="External"/><Relationship Id="rId32" Type="http://schemas.openxmlformats.org/officeDocument/2006/relationships/hyperlink" Target="https://www.xe.com/currencycharts/?from=PEN&amp;to=USD" TargetMode="External"/><Relationship Id="rId37" Type="http://schemas.openxmlformats.org/officeDocument/2006/relationships/vmlDrawing" Target="../drawings/vmlDrawing5.vml"/><Relationship Id="rId5" Type="http://schemas.openxmlformats.org/officeDocument/2006/relationships/hyperlink" Target="https://www.xe.com/currencycharts/?from=PEN&amp;to=USD" TargetMode="External"/><Relationship Id="rId15" Type="http://schemas.openxmlformats.org/officeDocument/2006/relationships/hyperlink" Target="https://www.xe.com/currencycharts/?from=PEN&amp;to=USD" TargetMode="External"/><Relationship Id="rId23" Type="http://schemas.openxmlformats.org/officeDocument/2006/relationships/hyperlink" Target="https://www.xe.com/currencycharts/?from=PEN&amp;to=USD" TargetMode="External"/><Relationship Id="rId28" Type="http://schemas.openxmlformats.org/officeDocument/2006/relationships/hyperlink" Target="https://www.xe.com/currencycharts/?from=PEN&amp;to=USD" TargetMode="External"/><Relationship Id="rId36" Type="http://schemas.openxmlformats.org/officeDocument/2006/relationships/hyperlink" Target="https://www.xe.com/currencycharts/?from=PEN&amp;to=USD" TargetMode="External"/><Relationship Id="rId10" Type="http://schemas.openxmlformats.org/officeDocument/2006/relationships/hyperlink" Target="https://www.xe.com/currencycharts/?from=PEN&amp;to=USD" TargetMode="External"/><Relationship Id="rId19" Type="http://schemas.openxmlformats.org/officeDocument/2006/relationships/hyperlink" Target="https://www.xe.com/currencycharts/?from=PEN&amp;to=USD" TargetMode="External"/><Relationship Id="rId31" Type="http://schemas.openxmlformats.org/officeDocument/2006/relationships/hyperlink" Target="https://www.xe.com/currencycharts/?from=PEN&amp;to=USD" TargetMode="External"/><Relationship Id="rId4" Type="http://schemas.openxmlformats.org/officeDocument/2006/relationships/hyperlink" Target="https://www.xe.com/currencycharts/?from=PEN&amp;to=USD" TargetMode="External"/><Relationship Id="rId9" Type="http://schemas.openxmlformats.org/officeDocument/2006/relationships/hyperlink" Target="https://www.xe.com/currencycharts/?from=PEN&amp;to=USD" TargetMode="External"/><Relationship Id="rId14" Type="http://schemas.openxmlformats.org/officeDocument/2006/relationships/hyperlink" Target="https://www.xe.com/currencycharts/?from=PEN&amp;to=USD" TargetMode="External"/><Relationship Id="rId22" Type="http://schemas.openxmlformats.org/officeDocument/2006/relationships/hyperlink" Target="https://www.xe.com/currencycharts/?from=PEN&amp;to=USD" TargetMode="External"/><Relationship Id="rId27" Type="http://schemas.openxmlformats.org/officeDocument/2006/relationships/hyperlink" Target="https://www.xe.com/currencycharts/?from=PEN&amp;to=USD" TargetMode="External"/><Relationship Id="rId30" Type="http://schemas.openxmlformats.org/officeDocument/2006/relationships/hyperlink" Target="https://www.xe.com/currencycharts/?from=PEN&amp;to=USD" TargetMode="External"/><Relationship Id="rId35" Type="http://schemas.openxmlformats.org/officeDocument/2006/relationships/hyperlink" Target="https://www.xe.com/currencycharts/?from=PEN&amp;to=USD" TargetMode="External"/><Relationship Id="rId8" Type="http://schemas.openxmlformats.org/officeDocument/2006/relationships/hyperlink" Target="https://www.xe.com/currencycharts/?from=PEN&amp;to=USD" TargetMode="External"/><Relationship Id="rId3" Type="http://schemas.openxmlformats.org/officeDocument/2006/relationships/hyperlink" Target="https://www.xe.com/currencycharts/?from=PEN&amp;to=USD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cda-omvs.org/wp-content/uploads/attachments/9050_ocr.pdf" TargetMode="External"/><Relationship Id="rId21" Type="http://schemas.openxmlformats.org/officeDocument/2006/relationships/hyperlink" Target="https://hubrural.org/IMG/pdf/mil-sorgho-senegal.pdf" TargetMode="External"/><Relationship Id="rId42" Type="http://schemas.openxmlformats.org/officeDocument/2006/relationships/hyperlink" Target="https://www.xe.com/currencycharts/?from=XOF&amp;to=USD&amp;view=1Y" TargetMode="External"/><Relationship Id="rId47" Type="http://schemas.openxmlformats.org/officeDocument/2006/relationships/hyperlink" Target="https://www.xe.com/currencycharts/?from=XOF&amp;to=USD&amp;view=1Y" TargetMode="External"/><Relationship Id="rId63" Type="http://schemas.openxmlformats.org/officeDocument/2006/relationships/hyperlink" Target="https://www.xe.com/currencycharts/?from=XOF&amp;to=USD&amp;view=1Y" TargetMode="External"/><Relationship Id="rId68" Type="http://schemas.openxmlformats.org/officeDocument/2006/relationships/hyperlink" Target="https://www.xe.com/currencycharts/?from=XOF&amp;to=USD&amp;view=1Y" TargetMode="External"/><Relationship Id="rId84" Type="http://schemas.openxmlformats.org/officeDocument/2006/relationships/hyperlink" Target="https://www.xe.com/currencycharts/?from=XOF&amp;to=USD&amp;view=1Y" TargetMode="External"/><Relationship Id="rId89" Type="http://schemas.openxmlformats.org/officeDocument/2006/relationships/hyperlink" Target="https://www.xe.com/currencycharts/?from=XOF&amp;to=USD&amp;view=1Y" TargetMode="External"/><Relationship Id="rId16" Type="http://schemas.openxmlformats.org/officeDocument/2006/relationships/hyperlink" Target="https://www.bing.com/search?pglt=41&amp;q=FICHE+techniques+papaye+s%C3%A9n%C3%A9gal&amp;cvid=d07da778fd184cba8ca9532cb54488f0&amp;gs_lcrp=EgZjaHJvbWUyBggAEEUYOTIGCAEQABhAMgYIAhAAGEAyBggDEAAYQDIGCAQQABhAMgYIBRAAGEAyBggGEAAYQDIGCAcQABhAMgYICBAAGEDSAQkyMzEzNGowajGoAgCwAgA&amp;FORM=ANNTA1&amp;PC=U531" TargetMode="External"/><Relationship Id="rId11" Type="http://schemas.openxmlformats.org/officeDocument/2006/relationships/hyperlink" Target="https://www.ansd.sn/sites/default/files/2024-03/BULLETIN_DEC_2023.pdf" TargetMode="External"/><Relationship Id="rId32" Type="http://schemas.openxmlformats.org/officeDocument/2006/relationships/hyperlink" Target="https://www.resilience.fndasp.sn/upload/244511b0ae588315e82d593f467ba6e7.pdf" TargetMode="External"/><Relationship Id="rId37" Type="http://schemas.openxmlformats.org/officeDocument/2006/relationships/hyperlink" Target="https://studylibfr.com/doc/3931040/fiche-technique-de-production-intensive-de-la-pomme-de" TargetMode="External"/><Relationship Id="rId53" Type="http://schemas.openxmlformats.org/officeDocument/2006/relationships/hyperlink" Target="https://www.xe.com/currencycharts/?from=XOF&amp;to=USD&amp;view=1Y" TargetMode="External"/><Relationship Id="rId58" Type="http://schemas.openxmlformats.org/officeDocument/2006/relationships/hyperlink" Target="https://www.xe.com/currencycharts/?from=XOF&amp;to=USD&amp;view=1Y" TargetMode="External"/><Relationship Id="rId74" Type="http://schemas.openxmlformats.org/officeDocument/2006/relationships/hyperlink" Target="https://www.xe.com/currencycharts/?from=XOF&amp;to=USD&amp;view=1Y" TargetMode="External"/><Relationship Id="rId79" Type="http://schemas.openxmlformats.org/officeDocument/2006/relationships/hyperlink" Target="https://www.xe.com/currencycharts/?from=XOF&amp;to=USD&amp;view=1Y" TargetMode="External"/><Relationship Id="rId5" Type="http://schemas.openxmlformats.org/officeDocument/2006/relationships/hyperlink" Target="https://www.dapsa.gouv.sn/sites/default/files/Rapport%20EAA%202020-2021_finale.pdf" TargetMode="External"/><Relationship Id="rId14" Type="http://schemas.openxmlformats.org/officeDocument/2006/relationships/hyperlink" Target="https://cda-omvs.org/wp-content/uploads/attachments/9050_ocr.pdf" TargetMode="External"/><Relationship Id="rId22" Type="http://schemas.openxmlformats.org/officeDocument/2006/relationships/hyperlink" Target="https://www.dapsa.gouv.sn/sites/default/files/Rapport%20EAA%202020-2021_finale.pdf" TargetMode="External"/><Relationship Id="rId27" Type="http://schemas.openxmlformats.org/officeDocument/2006/relationships/hyperlink" Target="https://cda-omvs.org/wp-content/uploads/attachments/9050_ocr.pdf" TargetMode="External"/><Relationship Id="rId30" Type="http://schemas.openxmlformats.org/officeDocument/2006/relationships/hyperlink" Target="https://studylibfr.com/doc/3948451/fiche-technique--laitue" TargetMode="External"/><Relationship Id="rId35" Type="http://schemas.openxmlformats.org/officeDocument/2006/relationships/hyperlink" Target="https://www.ipcinfo.org/fileadmin/user_upload/radhort/BOOKS/1-agru.pdf" TargetMode="External"/><Relationship Id="rId43" Type="http://schemas.openxmlformats.org/officeDocument/2006/relationships/hyperlink" Target="https://www.xe.com/currencycharts/?from=XOF&amp;to=USD&amp;view=1Y" TargetMode="External"/><Relationship Id="rId48" Type="http://schemas.openxmlformats.org/officeDocument/2006/relationships/hyperlink" Target="https://www.xe.com/currencycharts/?from=XOF&amp;to=USD&amp;view=1Y" TargetMode="External"/><Relationship Id="rId56" Type="http://schemas.openxmlformats.org/officeDocument/2006/relationships/hyperlink" Target="https://www.xe.com/currencycharts/?from=XOF&amp;to=USD&amp;view=1Y" TargetMode="External"/><Relationship Id="rId64" Type="http://schemas.openxmlformats.org/officeDocument/2006/relationships/hyperlink" Target="https://www.xe.com/currencycharts/?from=XOF&amp;to=USD&amp;view=1Y" TargetMode="External"/><Relationship Id="rId69" Type="http://schemas.openxmlformats.org/officeDocument/2006/relationships/hyperlink" Target="https://www.xe.com/currencycharts/?from=XOF&amp;to=USD&amp;view=1Y" TargetMode="External"/><Relationship Id="rId77" Type="http://schemas.openxmlformats.org/officeDocument/2006/relationships/hyperlink" Target="https://www.xe.com/currencycharts/?from=XOF&amp;to=USD&amp;view=1Y" TargetMode="External"/><Relationship Id="rId8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51" Type="http://schemas.openxmlformats.org/officeDocument/2006/relationships/hyperlink" Target="https://www.xe.com/currencycharts/?from=XOF&amp;to=USD&amp;view=1Y" TargetMode="External"/><Relationship Id="rId72" Type="http://schemas.openxmlformats.org/officeDocument/2006/relationships/hyperlink" Target="https://www.xe.com/currencycharts/?from=XOF&amp;to=USD&amp;view=1Y" TargetMode="External"/><Relationship Id="rId80" Type="http://schemas.openxmlformats.org/officeDocument/2006/relationships/hyperlink" Target="https://www.xe.com/currencycharts/?from=XOF&amp;to=USD&amp;view=1Y" TargetMode="External"/><Relationship Id="rId85" Type="http://schemas.openxmlformats.org/officeDocument/2006/relationships/hyperlink" Target="https://www.xe.com/currencycharts/?from=XOF&amp;to=USD&amp;view=1Y" TargetMode="External"/><Relationship Id="rId3" Type="http://schemas.openxmlformats.org/officeDocument/2006/relationships/hyperlink" Target="https://www.ansd.sn/sites/default/files/2024-03/BULLETIN_DEC_2023.pdf" TargetMode="External"/><Relationship Id="rId12" Type="http://schemas.openxmlformats.org/officeDocument/2006/relationships/hyperlink" Target="https://agriculture.gouv.sn/wp-content/uploads/2022/06/Livret-oignon-francais-wolof.pdf" TargetMode="External"/><Relationship Id="rId17" Type="http://schemas.openxmlformats.org/officeDocument/2006/relationships/hyperlink" Target="https://www.bing.com/search?pglt=41&amp;q=FICHE+techniques+papaye+s%C3%A9n%C3%A9gal&amp;cvid=d07da778fd184cba8ca9532cb54488f0&amp;gs_lcrp=EgZjaHJvbWUyBggAEEUYOTIGCAEQABhAMgYIAhAAGEAyBggDEAAYQDIGCAQQABhAMgYIBRAAGEAyBggGEAAYQDIGCAcQABhAMgYICBAAGEDSAQkyMzEzNGowajGoAgCwAgA&amp;FORM=ANNTA1&amp;PC=U531" TargetMode="External"/><Relationship Id="rId25" Type="http://schemas.openxmlformats.org/officeDocument/2006/relationships/hyperlink" Target="https://cda-omvs.org/wp-content/uploads/attachments/9050_ocr.pdf" TargetMode="External"/><Relationship Id="rId33" Type="http://schemas.openxmlformats.org/officeDocument/2006/relationships/hyperlink" Target="http://www.waapp-ppaao.org/sites/default/files/resume_article_caracterisation_anacarde.pdf" TargetMode="External"/><Relationship Id="rId38" Type="http://schemas.openxmlformats.org/officeDocument/2006/relationships/hyperlink" Target="https://donnees.banquemondiale.org/indicator/NY.GNP.PCAP.CD?locations=SN" TargetMode="External"/><Relationship Id="rId46" Type="http://schemas.openxmlformats.org/officeDocument/2006/relationships/hyperlink" Target="https://www.xe.com/currencycharts/?from=XOF&amp;to=USD&amp;view=1Y" TargetMode="External"/><Relationship Id="rId59" Type="http://schemas.openxmlformats.org/officeDocument/2006/relationships/hyperlink" Target="https://www.xe.com/currencycharts/?from=XOF&amp;to=USD&amp;view=1Y" TargetMode="External"/><Relationship Id="rId67" Type="http://schemas.openxmlformats.org/officeDocument/2006/relationships/hyperlink" Target="https://www.xe.com/currencycharts/?from=XOF&amp;to=USD&amp;view=1Y" TargetMode="External"/><Relationship Id="rId20" Type="http://schemas.openxmlformats.org/officeDocument/2006/relationships/hyperlink" Target="https://hubrural.org/IMG/pdf/mil-sorgho-senegal.pdf" TargetMode="External"/><Relationship Id="rId41" Type="http://schemas.openxmlformats.org/officeDocument/2006/relationships/hyperlink" Target="https://www.xe.com/currencycharts/?from=XOF&amp;to=USD&amp;view=1Y" TargetMode="External"/><Relationship Id="rId54" Type="http://schemas.openxmlformats.org/officeDocument/2006/relationships/hyperlink" Target="https://www.xe.com/currencycharts/?from=XOF&amp;to=USD&amp;view=1Y" TargetMode="External"/><Relationship Id="rId62" Type="http://schemas.openxmlformats.org/officeDocument/2006/relationships/hyperlink" Target="https://www.xe.com/currencycharts/?from=XOF&amp;to=USD&amp;view=1Y" TargetMode="External"/><Relationship Id="rId70" Type="http://schemas.openxmlformats.org/officeDocument/2006/relationships/hyperlink" Target="https://www.xe.com/currencycharts/?from=XOF&amp;to=USD&amp;view=1Y" TargetMode="External"/><Relationship Id="rId75" Type="http://schemas.openxmlformats.org/officeDocument/2006/relationships/hyperlink" Target="https://www.xe.com/currencycharts/?from=XOF&amp;to=USD&amp;view=1Y" TargetMode="External"/><Relationship Id="rId83" Type="http://schemas.openxmlformats.org/officeDocument/2006/relationships/hyperlink" Target="https://www.xe.com/currencycharts/?from=XOF&amp;to=USD&amp;view=1Y" TargetMode="External"/><Relationship Id="rId88" Type="http://schemas.openxmlformats.org/officeDocument/2006/relationships/hyperlink" Target="https://www.xe.com/currencycharts/?from=XOF&amp;to=USD&amp;view=1Y" TargetMode="External"/><Relationship Id="rId1" Type="http://schemas.openxmlformats.org/officeDocument/2006/relationships/hyperlink" Target="https://www.doc-developpement-durable.org/file/Culture/Culture-plantes-alimentaires/FICHES_PLANTES/mais/Fiche%20mais.pdf" TargetMode="External"/><Relationship Id="rId6" Type="http://schemas.openxmlformats.org/officeDocument/2006/relationships/hyperlink" Target="https://www.ansd.sn/sites/default/files/2024-03/BULLETIN_DEC_2023.pdf" TargetMode="External"/><Relationship Id="rId15" Type="http://schemas.openxmlformats.org/officeDocument/2006/relationships/hyperlink" Target="https://cda-omvs.org/wp-content/uploads/attachments/9050_ocr.pdf" TargetMode="External"/><Relationship Id="rId23" Type="http://schemas.openxmlformats.org/officeDocument/2006/relationships/hyperlink" Target="https://www.dapsa.gouv.sn/sites/default/files/Rapport%20EAA%202020-2021_finale.pdf" TargetMode="External"/><Relationship Id="rId28" Type="http://schemas.openxmlformats.org/officeDocument/2006/relationships/hyperlink" Target="https://cda-omvs.org/wp-content/uploads/attachments/9050_ocr.pdf" TargetMode="External"/><Relationship Id="rId36" Type="http://schemas.openxmlformats.org/officeDocument/2006/relationships/hyperlink" Target="https://pepiniere.sn/pepiniere/pepiniere-arboricole/citronnier-lime-de-tahiti/;%20%20COVER-1-agru%20(ipcinfo.org" TargetMode="External"/><Relationship Id="rId49" Type="http://schemas.openxmlformats.org/officeDocument/2006/relationships/hyperlink" Target="https://www.xe.com/currencycharts/?from=XOF&amp;to=USD&amp;view=1Y" TargetMode="External"/><Relationship Id="rId57" Type="http://schemas.openxmlformats.org/officeDocument/2006/relationships/hyperlink" Target="https://www.xe.com/currencycharts/?from=XOF&amp;to=USD&amp;view=1Y" TargetMode="External"/><Relationship Id="rId10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31" Type="http://schemas.openxmlformats.org/officeDocument/2006/relationships/hyperlink" Target="https://www.resilience.fndasp.sn/upload/244511b0ae588315e82d593f467ba6e7.pdf" TargetMode="External"/><Relationship Id="rId44" Type="http://schemas.openxmlformats.org/officeDocument/2006/relationships/hyperlink" Target="https://www.xe.com/currencycharts/?from=XOF&amp;to=USD&amp;view=1Y" TargetMode="External"/><Relationship Id="rId52" Type="http://schemas.openxmlformats.org/officeDocument/2006/relationships/hyperlink" Target="https://www.xe.com/currencycharts/?from=XOF&amp;to=USD&amp;view=1Y" TargetMode="External"/><Relationship Id="rId60" Type="http://schemas.openxmlformats.org/officeDocument/2006/relationships/hyperlink" Target="https://www.xe.com/currencycharts/?from=XOF&amp;to=USD&amp;view=1Y" TargetMode="External"/><Relationship Id="rId65" Type="http://schemas.openxmlformats.org/officeDocument/2006/relationships/hyperlink" Target="https://www.xe.com/currencycharts/?from=XOF&amp;to=USD&amp;view=1Y" TargetMode="External"/><Relationship Id="rId73" Type="http://schemas.openxmlformats.org/officeDocument/2006/relationships/hyperlink" Target="https://www.xe.com/currencycharts/?from=XOF&amp;to=USD&amp;view=1Y" TargetMode="External"/><Relationship Id="rId78" Type="http://schemas.openxmlformats.org/officeDocument/2006/relationships/hyperlink" Target="https://www.xe.com/currencycharts/?from=XOF&amp;to=USD&amp;view=1Y" TargetMode="External"/><Relationship Id="rId81" Type="http://schemas.openxmlformats.org/officeDocument/2006/relationships/hyperlink" Target="https://www.xe.com/currencycharts/?from=XOF&amp;to=USD&amp;view=1Y" TargetMode="External"/><Relationship Id="rId86" Type="http://schemas.openxmlformats.org/officeDocument/2006/relationships/hyperlink" Target="https://www.xe.com/currencycharts/?from=XOF&amp;to=USD&amp;view=1Y" TargetMode="External"/><Relationship Id="rId4" Type="http://schemas.openxmlformats.org/officeDocument/2006/relationships/hyperlink" Target="https://agriculture.gouv.sn/wp-content/uploads/2022/06/Livret-oignon-francais-wolof.pdf" TargetMode="External"/><Relationship Id="rId9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13" Type="http://schemas.openxmlformats.org/officeDocument/2006/relationships/hyperlink" Target="https://www.ansd.sn/Indicateur/sesnchapitre-agriculture;%20https:/mita.coraf.org/assets/files/fiches/Mita--varin-tn-denin-bn-kelleleona.pdf" TargetMode="External"/><Relationship Id="rId18" Type="http://schemas.openxmlformats.org/officeDocument/2006/relationships/hyperlink" Target="https://tropicasem.sn/wp-content/uploads/2020/08/Solo-FR-CR.pdf" TargetMode="External"/><Relationship Id="rId39" Type="http://schemas.openxmlformats.org/officeDocument/2006/relationships/hyperlink" Target="https://www.ansd.sn/Indicateur/sesnchapitre-agriculture" TargetMode="External"/><Relationship Id="rId34" Type="http://schemas.openxmlformats.org/officeDocument/2006/relationships/hyperlink" Target="https://cda-omvs.org/wp-content/uploads/attachments/9059_ocr.pdf" TargetMode="External"/><Relationship Id="rId50" Type="http://schemas.openxmlformats.org/officeDocument/2006/relationships/hyperlink" Target="https://www.xe.com/currencycharts/?from=XOF&amp;to=USD&amp;view=1Y" TargetMode="External"/><Relationship Id="rId55" Type="http://schemas.openxmlformats.org/officeDocument/2006/relationships/hyperlink" Target="https://www.xe.com/currencycharts/?from=XOF&amp;to=USD&amp;view=1Y" TargetMode="External"/><Relationship Id="rId76" Type="http://schemas.openxmlformats.org/officeDocument/2006/relationships/hyperlink" Target="https://www.xe.com/currencycharts/?from=XOF&amp;to=USD&amp;view=1Y" TargetMode="External"/><Relationship Id="rId7" Type="http://schemas.openxmlformats.org/officeDocument/2006/relationships/hyperlink" Target="https://www.ansd.sn/sites/default/files/2024-03/BULLETIN_DEC_2023.pdf" TargetMode="External"/><Relationship Id="rId71" Type="http://schemas.openxmlformats.org/officeDocument/2006/relationships/hyperlink" Target="https://www.xe.com/currencycharts/?from=XOF&amp;to=USD&amp;view=1Y" TargetMode="External"/><Relationship Id="rId2" Type="http://schemas.openxmlformats.org/officeDocument/2006/relationships/hyperlink" Target="https://hubrural.org/IMG/pdf/mil-sorgho-senegal.pdf" TargetMode="External"/><Relationship Id="rId29" Type="http://schemas.openxmlformats.org/officeDocument/2006/relationships/hyperlink" Target="https://studylibfr.com/doc/3948451/fiche-technique--laitue" TargetMode="External"/><Relationship Id="rId24" Type="http://schemas.openxmlformats.org/officeDocument/2006/relationships/hyperlink" Target="https://www.dapsa.gouv.sn/sites/default/files/Rapport%20EAA%202020-2021_finale.pdf" TargetMode="External"/><Relationship Id="rId40" Type="http://schemas.openxmlformats.org/officeDocument/2006/relationships/hyperlink" Target="https://donnees.banquemondiale.org/indicator/NY.GNP.PCAP.CD?locations=SN" TargetMode="External"/><Relationship Id="rId45" Type="http://schemas.openxmlformats.org/officeDocument/2006/relationships/hyperlink" Target="https://www.xe.com/currencycharts/?from=XOF&amp;to=USD&amp;view=1Y" TargetMode="External"/><Relationship Id="rId66" Type="http://schemas.openxmlformats.org/officeDocument/2006/relationships/hyperlink" Target="https://www.xe.com/currencycharts/?from=XOF&amp;to=USD&amp;view=1Y" TargetMode="External"/><Relationship Id="rId87" Type="http://schemas.openxmlformats.org/officeDocument/2006/relationships/hyperlink" Target="https://www.xe.com/currencycharts/?from=XOF&amp;to=USD&amp;view=1Y" TargetMode="External"/><Relationship Id="rId61" Type="http://schemas.openxmlformats.org/officeDocument/2006/relationships/hyperlink" Target="https://www.xe.com/currencycharts/?from=XOF&amp;to=USD&amp;view=1Y" TargetMode="External"/><Relationship Id="rId82" Type="http://schemas.openxmlformats.org/officeDocument/2006/relationships/hyperlink" Target="https://www.xe.com/currencycharts/?from=XOF&amp;to=USD&amp;view=1Y" TargetMode="External"/><Relationship Id="rId19" Type="http://schemas.openxmlformats.org/officeDocument/2006/relationships/hyperlink" Target="https://tropicasem.sn/wp-content/uploads/2020/08/Solo-FR-CR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e.com/currencycharts/?from=TND&amp;to=USD" TargetMode="External"/><Relationship Id="rId18" Type="http://schemas.openxmlformats.org/officeDocument/2006/relationships/hyperlink" Target="https://www.xe.com/currencycharts/?from=TND&amp;to=USD" TargetMode="External"/><Relationship Id="rId26" Type="http://schemas.openxmlformats.org/officeDocument/2006/relationships/hyperlink" Target="https://www.xe.com/currencycharts/?from=TND&amp;to=USD" TargetMode="External"/><Relationship Id="rId39" Type="http://schemas.openxmlformats.org/officeDocument/2006/relationships/hyperlink" Target="https://www.xe.com/currencycharts/?from=TND&amp;to=USD" TargetMode="External"/><Relationship Id="rId21" Type="http://schemas.openxmlformats.org/officeDocument/2006/relationships/hyperlink" Target="https://www.xe.com/currencycharts/?from=TND&amp;to=USD" TargetMode="External"/><Relationship Id="rId34" Type="http://schemas.openxmlformats.org/officeDocument/2006/relationships/hyperlink" Target="https://www.xe.com/currencycharts/?from=TND&amp;to=USD" TargetMode="External"/><Relationship Id="rId42" Type="http://schemas.openxmlformats.org/officeDocument/2006/relationships/hyperlink" Target="https://www.xe.com/currencycharts/?from=TND&amp;to=USD" TargetMode="External"/><Relationship Id="rId47" Type="http://schemas.openxmlformats.org/officeDocument/2006/relationships/hyperlink" Target="https://www.xe.com/currencycharts/?from=TND&amp;to=USD" TargetMode="External"/><Relationship Id="rId50" Type="http://schemas.openxmlformats.org/officeDocument/2006/relationships/hyperlink" Target="https://www.xe.com/currencycharts/?from=TND&amp;to=USD" TargetMode="External"/><Relationship Id="rId7" Type="http://schemas.openxmlformats.org/officeDocument/2006/relationships/hyperlink" Target="https://www.xe.com/currencycharts/?from=TND&amp;to=USD" TargetMode="External"/><Relationship Id="rId2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16" Type="http://schemas.openxmlformats.org/officeDocument/2006/relationships/hyperlink" Target="https://www.xe.com/currencycharts/?from=TND&amp;to=USD" TargetMode="External"/><Relationship Id="rId29" Type="http://schemas.openxmlformats.org/officeDocument/2006/relationships/hyperlink" Target="https://www.xe.com/currencycharts/?from=TND&amp;to=USD" TargetMode="External"/><Relationship Id="rId11" Type="http://schemas.openxmlformats.org/officeDocument/2006/relationships/hyperlink" Target="https://www.xe.com/currencycharts/?from=TND&amp;to=USD" TargetMode="External"/><Relationship Id="rId24" Type="http://schemas.openxmlformats.org/officeDocument/2006/relationships/hyperlink" Target="https://www.xe.com/currencycharts/?from=TND&amp;to=USD" TargetMode="External"/><Relationship Id="rId32" Type="http://schemas.openxmlformats.org/officeDocument/2006/relationships/hyperlink" Target="https://www.xe.com/currencycharts/?from=TND&amp;to=USD" TargetMode="External"/><Relationship Id="rId37" Type="http://schemas.openxmlformats.org/officeDocument/2006/relationships/hyperlink" Target="https://www.xe.com/currencycharts/?from=TND&amp;to=USD" TargetMode="External"/><Relationship Id="rId40" Type="http://schemas.openxmlformats.org/officeDocument/2006/relationships/hyperlink" Target="https://www.xe.com/currencycharts/?from=TND&amp;to=USD" TargetMode="External"/><Relationship Id="rId45" Type="http://schemas.openxmlformats.org/officeDocument/2006/relationships/hyperlink" Target="https://www.xe.com/currencycharts/?from=TND&amp;to=USD" TargetMode="External"/><Relationship Id="rId53" Type="http://schemas.microsoft.com/office/2017/10/relationships/threadedComment" Target="../threadedComments/threadedComment6.xml"/><Relationship Id="rId5" Type="http://schemas.openxmlformats.org/officeDocument/2006/relationships/hyperlink" Target="https://donnees.banquemondiale.org/indicateur/NY.GNP.PCAP.KN?locations=TN" TargetMode="External"/><Relationship Id="rId10" Type="http://schemas.openxmlformats.org/officeDocument/2006/relationships/hyperlink" Target="https://www.xe.com/currencycharts/?from=TND&amp;to=USD" TargetMode="External"/><Relationship Id="rId19" Type="http://schemas.openxmlformats.org/officeDocument/2006/relationships/hyperlink" Target="https://www.xe.com/currencycharts/?from=TND&amp;to=USD" TargetMode="External"/><Relationship Id="rId31" Type="http://schemas.openxmlformats.org/officeDocument/2006/relationships/hyperlink" Target="https://www.xe.com/currencycharts/?from=TND&amp;to=USD" TargetMode="External"/><Relationship Id="rId44" Type="http://schemas.openxmlformats.org/officeDocument/2006/relationships/hyperlink" Target="https://www.xe.com/currencycharts/?from=TND&amp;to=USD" TargetMode="External"/><Relationship Id="rId52" Type="http://schemas.openxmlformats.org/officeDocument/2006/relationships/comments" Target="../comments6.xml"/><Relationship Id="rId4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9" Type="http://schemas.openxmlformats.org/officeDocument/2006/relationships/hyperlink" Target="https://www.xe.com/currencycharts/?from=TND&amp;to=USD" TargetMode="External"/><Relationship Id="rId14" Type="http://schemas.openxmlformats.org/officeDocument/2006/relationships/hyperlink" Target="https://www.xe.com/currencycharts/?from=TND&amp;to=USD" TargetMode="External"/><Relationship Id="rId22" Type="http://schemas.openxmlformats.org/officeDocument/2006/relationships/hyperlink" Target="https://www.xe.com/currencycharts/?from=TND&amp;to=USD" TargetMode="External"/><Relationship Id="rId27" Type="http://schemas.openxmlformats.org/officeDocument/2006/relationships/hyperlink" Target="https://www.xe.com/currencycharts/?from=TND&amp;to=USD" TargetMode="External"/><Relationship Id="rId30" Type="http://schemas.openxmlformats.org/officeDocument/2006/relationships/hyperlink" Target="https://www.xe.com/currencycharts/?from=TND&amp;to=USD" TargetMode="External"/><Relationship Id="rId35" Type="http://schemas.openxmlformats.org/officeDocument/2006/relationships/hyperlink" Target="https://www.xe.com/currencycharts/?from=TND&amp;to=USD" TargetMode="External"/><Relationship Id="rId43" Type="http://schemas.openxmlformats.org/officeDocument/2006/relationships/hyperlink" Target="https://www.xe.com/currencycharts/?from=TND&amp;to=USD" TargetMode="External"/><Relationship Id="rId48" Type="http://schemas.openxmlformats.org/officeDocument/2006/relationships/hyperlink" Target="https://www.xe.com/currencycharts/?from=TND&amp;to=USD" TargetMode="External"/><Relationship Id="rId8" Type="http://schemas.openxmlformats.org/officeDocument/2006/relationships/hyperlink" Target="https://www.xe.com/currencycharts/?from=TND&amp;to=USD" TargetMode="External"/><Relationship Id="rId51" Type="http://schemas.openxmlformats.org/officeDocument/2006/relationships/vmlDrawing" Target="../drawings/vmlDrawing6.vml"/><Relationship Id="rId3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12" Type="http://schemas.openxmlformats.org/officeDocument/2006/relationships/hyperlink" Target="https://www.xe.com/currencycharts/?from=TND&amp;to=USD" TargetMode="External"/><Relationship Id="rId17" Type="http://schemas.openxmlformats.org/officeDocument/2006/relationships/hyperlink" Target="https://www.xe.com/currencycharts/?from=TND&amp;to=USD" TargetMode="External"/><Relationship Id="rId25" Type="http://schemas.openxmlformats.org/officeDocument/2006/relationships/hyperlink" Target="https://www.xe.com/currencycharts/?from=TND&amp;to=USD" TargetMode="External"/><Relationship Id="rId33" Type="http://schemas.openxmlformats.org/officeDocument/2006/relationships/hyperlink" Target="https://www.xe.com/currencycharts/?from=TND&amp;to=USD" TargetMode="External"/><Relationship Id="rId38" Type="http://schemas.openxmlformats.org/officeDocument/2006/relationships/hyperlink" Target="https://www.xe.com/currencycharts/?from=TND&amp;to=USD" TargetMode="External"/><Relationship Id="rId46" Type="http://schemas.openxmlformats.org/officeDocument/2006/relationships/hyperlink" Target="https://www.xe.com/currencycharts/?from=TND&amp;to=USD" TargetMode="External"/><Relationship Id="rId20" Type="http://schemas.openxmlformats.org/officeDocument/2006/relationships/hyperlink" Target="https://www.xe.com/currencycharts/?from=TND&amp;to=USD" TargetMode="External"/><Relationship Id="rId41" Type="http://schemas.openxmlformats.org/officeDocument/2006/relationships/hyperlink" Target="https://www.xe.com/currencycharts/?from=TND&amp;to=USD" TargetMode="External"/><Relationship Id="rId1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6" Type="http://schemas.openxmlformats.org/officeDocument/2006/relationships/hyperlink" Target="https://donnees.banquemondiale.org/indicateur/NY.GNP.PCAP.KN?locations=TN" TargetMode="External"/><Relationship Id="rId15" Type="http://schemas.openxmlformats.org/officeDocument/2006/relationships/hyperlink" Target="https://www.xe.com/currencycharts/?from=TND&amp;to=USD" TargetMode="External"/><Relationship Id="rId23" Type="http://schemas.openxmlformats.org/officeDocument/2006/relationships/hyperlink" Target="https://www.xe.com/currencycharts/?from=TND&amp;to=USD" TargetMode="External"/><Relationship Id="rId28" Type="http://schemas.openxmlformats.org/officeDocument/2006/relationships/hyperlink" Target="https://www.xe.com/currencycharts/?from=TND&amp;to=USD" TargetMode="External"/><Relationship Id="rId36" Type="http://schemas.openxmlformats.org/officeDocument/2006/relationships/hyperlink" Target="https://www.xe.com/currencycharts/?from=TND&amp;to=USD" TargetMode="External"/><Relationship Id="rId49" Type="http://schemas.openxmlformats.org/officeDocument/2006/relationships/hyperlink" Target="https://www.xe.com/currencycharts/?from=TND&amp;to=USD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lfspzwcom.wordpress.com/wp-content/uploads/2017/05/training-manual-small-grains-with-page-numbers.pdf" TargetMode="External"/><Relationship Id="rId18" Type="http://schemas.openxmlformats.org/officeDocument/2006/relationships/hyperlink" Target="https://www.herald.co.zw/arda-farm-exports-tea-to-germany/" TargetMode="External"/><Relationship Id="rId26" Type="http://schemas.openxmlformats.org/officeDocument/2006/relationships/hyperlink" Target="https://www.xe.com/currencycharts/?from=ZWG&amp;to=USD" TargetMode="External"/><Relationship Id="rId39" Type="http://schemas.openxmlformats.org/officeDocument/2006/relationships/hyperlink" Target="https://www.xe.com/currencycharts/?from=ZWG&amp;to=USD" TargetMode="External"/><Relationship Id="rId21" Type="http://schemas.openxmlformats.org/officeDocument/2006/relationships/hyperlink" Target="https://data.worldbank.org/indicator/NY.GNP.PCAP.KN?locations=ZW" TargetMode="External"/><Relationship Id="rId34" Type="http://schemas.openxmlformats.org/officeDocument/2006/relationships/hyperlink" Target="https://www.xe.com/currencycharts/?from=ZWG&amp;to=USD" TargetMode="External"/><Relationship Id="rId42" Type="http://schemas.openxmlformats.org/officeDocument/2006/relationships/hyperlink" Target="https://www.xe.com/currencycharts/?from=ZWG&amp;to=USD" TargetMode="External"/><Relationship Id="rId47" Type="http://schemas.openxmlformats.org/officeDocument/2006/relationships/hyperlink" Target="https://www.xe.com/currencycharts/?from=ZWG&amp;to=USD" TargetMode="External"/><Relationship Id="rId50" Type="http://schemas.openxmlformats.org/officeDocument/2006/relationships/hyperlink" Target="https://www.xe.com/currencycharts/?from=ZWG&amp;to=USD" TargetMode="External"/><Relationship Id="rId55" Type="http://schemas.openxmlformats.org/officeDocument/2006/relationships/hyperlink" Target="https://www.xe.com/currencycharts/?from=ZWG&amp;to=USD" TargetMode="External"/><Relationship Id="rId7" Type="http://schemas.openxmlformats.org/officeDocument/2006/relationships/hyperlink" Target="https://nhb.gov.in/report_files/banana/BANANA.htm" TargetMode="External"/><Relationship Id="rId2" Type="http://schemas.openxmlformats.org/officeDocument/2006/relationships/hyperlink" Target="https://www.sundaymail.co.zw/huge-potential-for-zim-sunflower-production" TargetMode="External"/><Relationship Id="rId16" Type="http://schemas.openxmlformats.org/officeDocument/2006/relationships/hyperlink" Target="https://oar.icrisat.org/9462/1/Groundnut-Value-Chains-in-Zimbabwe.pdf" TargetMode="External"/><Relationship Id="rId29" Type="http://schemas.openxmlformats.org/officeDocument/2006/relationships/hyperlink" Target="https://www.xe.com/currencycharts/?from=ZWG&amp;to=USD" TargetMode="External"/><Relationship Id="rId11" Type="http://schemas.openxmlformats.org/officeDocument/2006/relationships/hyperlink" Target="https://lfspzwcom.wordpress.com/wp-content/uploads/2017/05/training-manual-small-grains-with-page-numbers.pdf" TargetMode="External"/><Relationship Id="rId24" Type="http://schemas.openxmlformats.org/officeDocument/2006/relationships/hyperlink" Target="https://www.xe.com/currencycharts/?from=ZWG&amp;to=USD" TargetMode="External"/><Relationship Id="rId32" Type="http://schemas.openxmlformats.org/officeDocument/2006/relationships/hyperlink" Target="https://www.xe.com/currencycharts/?from=ZWG&amp;to=USD" TargetMode="External"/><Relationship Id="rId37" Type="http://schemas.openxmlformats.org/officeDocument/2006/relationships/hyperlink" Target="https://www.xe.com/currencycharts/?from=ZWG&amp;to=USD" TargetMode="External"/><Relationship Id="rId40" Type="http://schemas.openxmlformats.org/officeDocument/2006/relationships/hyperlink" Target="https://www.xe.com/currencycharts/?from=ZWG&amp;to=USD" TargetMode="External"/><Relationship Id="rId45" Type="http://schemas.openxmlformats.org/officeDocument/2006/relationships/hyperlink" Target="https://www.xe.com/currencycharts/?from=ZWG&amp;to=USD" TargetMode="External"/><Relationship Id="rId53" Type="http://schemas.openxmlformats.org/officeDocument/2006/relationships/hyperlink" Target="https://www.xe.com/currencycharts/?from=ZWG&amp;to=USD" TargetMode="External"/><Relationship Id="rId58" Type="http://schemas.openxmlformats.org/officeDocument/2006/relationships/hyperlink" Target="https://www.helgilibrary.com/indicators/peaches-and-nectarines-yield/zimbabwe/?utm_source=chatgpt.com" TargetMode="External"/><Relationship Id="rId5" Type="http://schemas.openxmlformats.org/officeDocument/2006/relationships/hyperlink" Target="https://www.freshelaexporters.com/avocado/hass/farming/zimbabwe" TargetMode="External"/><Relationship Id="rId61" Type="http://schemas.openxmlformats.org/officeDocument/2006/relationships/comments" Target="../comments7.xml"/><Relationship Id="rId19" Type="http://schemas.openxmlformats.org/officeDocument/2006/relationships/hyperlink" Target="https://agricura.co.zw/wp-content/uploads/2017/11/AGRICURA-1HA-GROUNDNUTS-2017-1.pdf" TargetMode="External"/><Relationship Id="rId14" Type="http://schemas.openxmlformats.org/officeDocument/2006/relationships/hyperlink" Target="https://www.starkeayres.com/news/irati-onion-has-the-bit-between-its-teeth-in-zimbabwe" TargetMode="External"/><Relationship Id="rId22" Type="http://schemas.openxmlformats.org/officeDocument/2006/relationships/hyperlink" Target="https://data.worldbank.org/indicator/NY.GNP.PCAP.KN?locations=ZW" TargetMode="External"/><Relationship Id="rId27" Type="http://schemas.openxmlformats.org/officeDocument/2006/relationships/hyperlink" Target="https://www.xe.com/currencycharts/?from=ZWG&amp;to=USD" TargetMode="External"/><Relationship Id="rId30" Type="http://schemas.openxmlformats.org/officeDocument/2006/relationships/hyperlink" Target="https://www.xe.com/currencycharts/?from=ZWG&amp;to=USD" TargetMode="External"/><Relationship Id="rId35" Type="http://schemas.openxmlformats.org/officeDocument/2006/relationships/hyperlink" Target="https://www.xe.com/currencycharts/?from=ZWG&amp;to=USD" TargetMode="External"/><Relationship Id="rId43" Type="http://schemas.openxmlformats.org/officeDocument/2006/relationships/hyperlink" Target="https://www.xe.com/currencycharts/?from=ZWG&amp;to=USD" TargetMode="External"/><Relationship Id="rId48" Type="http://schemas.openxmlformats.org/officeDocument/2006/relationships/hyperlink" Target="https://www.xe.com/currencycharts/?from=ZWG&amp;to=USD" TargetMode="External"/><Relationship Id="rId56" Type="http://schemas.openxmlformats.org/officeDocument/2006/relationships/hyperlink" Target="https://www.xe.com/currencycharts/?from=ZWG&amp;to=USD" TargetMode="External"/><Relationship Id="rId8" Type="http://schemas.openxmlformats.org/officeDocument/2006/relationships/hyperlink" Target="https://seedcogroup.com/zw/vegetables/sc-partners/scv-majesty-f1/" TargetMode="External"/><Relationship Id="rId51" Type="http://schemas.openxmlformats.org/officeDocument/2006/relationships/hyperlink" Target="https://www.xe.com/currencycharts/?from=ZWG&amp;to=USD" TargetMode="External"/><Relationship Id="rId3" Type="http://schemas.openxmlformats.org/officeDocument/2006/relationships/hyperlink" Target="https://seedcogroup.com/zw/vegetables/sugar-bean-production/" TargetMode="External"/><Relationship Id="rId12" Type="http://schemas.openxmlformats.org/officeDocument/2006/relationships/hyperlink" Target="https://cfuzim.org/award-winning-mango-producer-says-100t-ha-is-possible/" TargetMode="External"/><Relationship Id="rId17" Type="http://schemas.openxmlformats.org/officeDocument/2006/relationships/hyperlink" Target="https://seedcogroup.com/mw/fieldcrops/sc-partners/nerica-4-rice/" TargetMode="External"/><Relationship Id="rId25" Type="http://schemas.openxmlformats.org/officeDocument/2006/relationships/hyperlink" Target="https://www.xe.com/currencycharts/?from=ZWG&amp;to=USD" TargetMode="External"/><Relationship Id="rId33" Type="http://schemas.openxmlformats.org/officeDocument/2006/relationships/hyperlink" Target="https://www.xe.com/currencycharts/?from=ZWG&amp;to=USD" TargetMode="External"/><Relationship Id="rId38" Type="http://schemas.openxmlformats.org/officeDocument/2006/relationships/hyperlink" Target="https://www.xe.com/currencycharts/?from=ZWG&amp;to=USD" TargetMode="External"/><Relationship Id="rId46" Type="http://schemas.openxmlformats.org/officeDocument/2006/relationships/hyperlink" Target="https://www.xe.com/currencycharts/?from=ZWG&amp;to=USD" TargetMode="External"/><Relationship Id="rId59" Type="http://schemas.openxmlformats.org/officeDocument/2006/relationships/hyperlink" Target="https://seedcogroup.com/bw/vegetables/wp-content/uploads/2021/12/pepper.pdf" TargetMode="External"/><Relationship Id="rId20" Type="http://schemas.openxmlformats.org/officeDocument/2006/relationships/hyperlink" Target="https://agricura.co.zw/wp-content/uploads/2017/11/AGRICURA-1HA-GROUNDNUTS-2017-1.pdf" TargetMode="External"/><Relationship Id="rId41" Type="http://schemas.openxmlformats.org/officeDocument/2006/relationships/hyperlink" Target="https://www.xe.com/currencycharts/?from=ZWG&amp;to=USD" TargetMode="External"/><Relationship Id="rId54" Type="http://schemas.openxmlformats.org/officeDocument/2006/relationships/hyperlink" Target="https://www.xe.com/currencycharts/?from=ZWG&amp;to=USD" TargetMode="External"/><Relationship Id="rId62" Type="http://schemas.microsoft.com/office/2017/10/relationships/threadedComment" Target="../threadedComments/threadedComment7.xml"/><Relationship Id="rId1" Type="http://schemas.openxmlformats.org/officeDocument/2006/relationships/hyperlink" Target="https://www.researchgate.net/publication/291349495_Influence_of_different_irrigation_methods_and_irrigation_levels_on_water_use_efficiency_yield_and_yield_attributes_of_sweet_potatoes" TargetMode="External"/><Relationship Id="rId6" Type="http://schemas.openxmlformats.org/officeDocument/2006/relationships/hyperlink" Target="https://oar.icrisat.org/9462/1/Groundnut-Value-Chains-in-Zimbabwe.pdf" TargetMode="External"/><Relationship Id="rId15" Type="http://schemas.openxmlformats.org/officeDocument/2006/relationships/hyperlink" Target="https://oar.icrisat.org/9462/1/Groundnut-Value-Chains-in-Zimbabwe.pdf" TargetMode="External"/><Relationship Id="rId23" Type="http://schemas.openxmlformats.org/officeDocument/2006/relationships/hyperlink" Target="https://www.xe.com/currencycharts/?from=ZWG&amp;to=USD" TargetMode="External"/><Relationship Id="rId28" Type="http://schemas.openxmlformats.org/officeDocument/2006/relationships/hyperlink" Target="https://www.xe.com/currencycharts/?from=ZWG&amp;to=USD" TargetMode="External"/><Relationship Id="rId36" Type="http://schemas.openxmlformats.org/officeDocument/2006/relationships/hyperlink" Target="https://www.xe.com/currencycharts/?from=ZWG&amp;to=USD" TargetMode="External"/><Relationship Id="rId49" Type="http://schemas.openxmlformats.org/officeDocument/2006/relationships/hyperlink" Target="https://www.xe.com/currencycharts/?from=ZWG&amp;to=USD" TargetMode="External"/><Relationship Id="rId57" Type="http://schemas.openxmlformats.org/officeDocument/2006/relationships/hyperlink" Target="https://www.xe.com/currencycharts/?from=ZWG&amp;to=USD" TargetMode="External"/><Relationship Id="rId10" Type="http://schemas.openxmlformats.org/officeDocument/2006/relationships/hyperlink" Target="https://www.n2africa.org/sites/default/files/290%20N2Africa%20Zimbabwe%20cowpea%20booklet_1.pdf" TargetMode="External"/><Relationship Id="rId31" Type="http://schemas.openxmlformats.org/officeDocument/2006/relationships/hyperlink" Target="https://www.xe.com/currencycharts/?from=ZWG&amp;to=USD" TargetMode="External"/><Relationship Id="rId44" Type="http://schemas.openxmlformats.org/officeDocument/2006/relationships/hyperlink" Target="https://www.xe.com/currencycharts/?from=ZWG&amp;to=USD" TargetMode="External"/><Relationship Id="rId52" Type="http://schemas.openxmlformats.org/officeDocument/2006/relationships/hyperlink" Target="https://www.xe.com/currencycharts/?from=ZWG&amp;to=USD" TargetMode="External"/><Relationship Id="rId60" Type="http://schemas.openxmlformats.org/officeDocument/2006/relationships/vmlDrawing" Target="../drawings/vmlDrawing7.vml"/><Relationship Id="rId4" Type="http://schemas.openxmlformats.org/officeDocument/2006/relationships/hyperlink" Target="https://www.agricura.co.zw/wp-content/uploads/2017/11/AGRICURA-1HA-SOYABEAN-2017.pdf" TargetMode="External"/><Relationship Id="rId9" Type="http://schemas.openxmlformats.org/officeDocument/2006/relationships/hyperlink" Target="https://www.ccardesa.org/sites/default/files/ickm-documents/COTTON%20VARIETIES%20found%20in%20Zimbabwe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umas.ccsd.cnrs.fr/dumas-04415335/document" TargetMode="External"/><Relationship Id="rId3" Type="http://schemas.openxmlformats.org/officeDocument/2006/relationships/hyperlink" Target="https://agritrop.cirad.fr/263913/1/ID263913.pdf" TargetMode="External"/><Relationship Id="rId7" Type="http://schemas.openxmlformats.org/officeDocument/2006/relationships/hyperlink" Target="https://dumas.ccsd.cnrs.fr/dumas-04415335/document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www.facebook.com/MESHUKOMONEY/videos/manure-ya-mbuzidry-and-well-decomposedlorry-size-10-tonnes-such-as-fh-fsr-frr-wh/541041837385286/?locale=ms_MY" TargetMode="External"/><Relationship Id="rId1" Type="http://schemas.openxmlformats.org/officeDocument/2006/relationships/hyperlink" Target="https://icl-growingsolutions.com/en-gb/turf-landscape/knowledge-hub/nutrient-calculations/" TargetMode="External"/><Relationship Id="rId6" Type="http://schemas.openxmlformats.org/officeDocument/2006/relationships/hyperlink" Target="https://beep.ird.fr/greenstone/collect/bre/index/assoc/19-536-5.dir/19-536-550.pdf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beep.ird.fr/greenstone/collect/bre/index/assoc/19-536-5.dir/19-536-550.pdf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agritrop.cirad.fr/263913/1/ID263913.pdf" TargetMode="External"/><Relationship Id="rId9" Type="http://schemas.openxmlformats.org/officeDocument/2006/relationships/hyperlink" Target="https://dumas.ccsd.cnrs.fr/dumas-04415335/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4314/ijbcs.v17i3.38" TargetMode="External"/><Relationship Id="rId13" Type="http://schemas.openxmlformats.org/officeDocument/2006/relationships/hyperlink" Target="https://beep.ird.fr/collect/upb/index/assoc/IDR-2015-GUI-OPT/IDR-2015-GUI-OPT.pdf" TargetMode="External"/><Relationship Id="rId18" Type="http://schemas.openxmlformats.org/officeDocument/2006/relationships/hyperlink" Target="https://data.worldbank.org/indicator/NY.GNP.PCAP.KN?locations=BF" TargetMode="External"/><Relationship Id="rId26" Type="http://schemas.openxmlformats.org/officeDocument/2006/relationships/hyperlink" Target="https://www.xe.com/currencycharts/?from=XOF&amp;to=USD&amp;view=1Y" TargetMode="External"/><Relationship Id="rId3" Type="http://schemas.openxmlformats.org/officeDocument/2006/relationships/hyperlink" Target="https://link.springer.com/article/10.1007/s13593-023-00908-6" TargetMode="External"/><Relationship Id="rId21" Type="http://schemas.openxmlformats.org/officeDocument/2006/relationships/hyperlink" Target="https://data.worldbank.org/indicator/NY.GNP.PCAP.KN?locations=BF" TargetMode="External"/><Relationship Id="rId7" Type="http://schemas.openxmlformats.org/officeDocument/2006/relationships/hyperlink" Target="https://www.researchgate.net/publication/333783539_Guide_pratique_sur_la_culture_du_niebe_pour_le_Burkina_Faso" TargetMode="External"/><Relationship Id="rId12" Type="http://schemas.openxmlformats.org/officeDocument/2006/relationships/hyperlink" Target="https://bibliovirtuelle.u-naziboni.bf/biblio/opac_css/docnume/idr/environnement/IDR-2016-KAM-EVA.pdf" TargetMode="External"/><Relationship Id="rId17" Type="http://schemas.openxmlformats.org/officeDocument/2006/relationships/hyperlink" Target="https://data.worldbank.org/indicator/NY.GNP.PCAP.KN?locations=BF" TargetMode="External"/><Relationship Id="rId25" Type="http://schemas.openxmlformats.org/officeDocument/2006/relationships/hyperlink" Target="https://www.xe.com/currencycharts/?from=XOF&amp;to=USD&amp;view=1Y" TargetMode="External"/><Relationship Id="rId2" Type="http://schemas.openxmlformats.org/officeDocument/2006/relationships/hyperlink" Target="https://link.springer.com/article/10.1007/s13593-023-00908-6" TargetMode="External"/><Relationship Id="rId16" Type="http://schemas.openxmlformats.org/officeDocument/2006/relationships/hyperlink" Target="https://data.worldbank.org/indicator/NY.GNP.PCAP.KN?locations=BF" TargetMode="External"/><Relationship Id="rId20" Type="http://schemas.openxmlformats.org/officeDocument/2006/relationships/hyperlink" Target="https://data.worldbank.org/indicator/NY.GNP.PCAP.KN?locations=BF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https://link.springer.com/article/10.1007/s13593-023-00908-6" TargetMode="External"/><Relationship Id="rId6" Type="http://schemas.openxmlformats.org/officeDocument/2006/relationships/hyperlink" Target="https://link.springer.com/article/10.1007/s13593-023-00908-6" TargetMode="External"/><Relationship Id="rId11" Type="http://schemas.openxmlformats.org/officeDocument/2006/relationships/hyperlink" Target="https://revuesciences-techniquesburkina.org/index.php/sciences_naturelles_et_appliquee/article/view/853/736" TargetMode="External"/><Relationship Id="rId24" Type="http://schemas.openxmlformats.org/officeDocument/2006/relationships/hyperlink" Target="https://www.xe.com/currencycharts/?from=XOF&amp;to=USD&amp;view=1Y" TargetMode="External"/><Relationship Id="rId5" Type="http://schemas.openxmlformats.org/officeDocument/2006/relationships/hyperlink" Target="https://link.springer.com/article/10.1007/s13593-023-00908-6" TargetMode="External"/><Relationship Id="rId15" Type="http://schemas.openxmlformats.org/officeDocument/2006/relationships/hyperlink" Target="https://data.worldbank.org/indicator/NY.GNP.PCAP.KN?locations=BF" TargetMode="External"/><Relationship Id="rId23" Type="http://schemas.openxmlformats.org/officeDocument/2006/relationships/hyperlink" Target="https://www.xe.com/currencycharts/?from=XOF&amp;to=USD&amp;view=1Y" TargetMode="External"/><Relationship Id="rId28" Type="http://schemas.openxmlformats.org/officeDocument/2006/relationships/hyperlink" Target="https://www.xe.com/currencycharts/?from=XOF&amp;to=USD&amp;view=1Y" TargetMode="External"/><Relationship Id="rId10" Type="http://schemas.openxmlformats.org/officeDocument/2006/relationships/hyperlink" Target="https://beep.ird.fr/collect/upb/index/assoc/IDR-2015-YAO-REC/IDR-2015-YAO-REC.pdf" TargetMode="External"/><Relationship Id="rId19" Type="http://schemas.openxmlformats.org/officeDocument/2006/relationships/hyperlink" Target="https://data.worldbank.org/indicator/NY.GNP.PCAP.KN?locations=BF" TargetMode="External"/><Relationship Id="rId31" Type="http://schemas.microsoft.com/office/2017/10/relationships/threadedComment" Target="../threadedComments/threadedComment3.xml"/><Relationship Id="rId4" Type="http://schemas.openxmlformats.org/officeDocument/2006/relationships/hyperlink" Target="https://link.springer.com/article/10.1007/s13593-023-00908-6" TargetMode="External"/><Relationship Id="rId9" Type="http://schemas.openxmlformats.org/officeDocument/2006/relationships/hyperlink" Target="https://www.researchgate.net/publication/333783539_Guide_pratique_sur_la_culture_du_niebe_pour_le_Burkina_Faso" TargetMode="External"/><Relationship Id="rId14" Type="http://schemas.openxmlformats.org/officeDocument/2006/relationships/hyperlink" Target="https://beep.ird.fr/collect/upb/index/assoc/IDR-2015-GUI-OPT/IDR-2015-GUI-OPT.pdf" TargetMode="External"/><Relationship Id="rId22" Type="http://schemas.openxmlformats.org/officeDocument/2006/relationships/hyperlink" Target="https://www.xe.com/currencycharts/?from=XOF&amp;to=USD&amp;view=1Y" TargetMode="External"/><Relationship Id="rId27" Type="http://schemas.openxmlformats.org/officeDocument/2006/relationships/hyperlink" Target="https://www.xe.com/currencycharts/?from=XOF&amp;to=USD&amp;view=1Y" TargetMode="External"/><Relationship Id="rId30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worldbank.org/indicator/NY.GNP.PCAP.KN?locations=KE" TargetMode="External"/><Relationship Id="rId299" Type="http://schemas.openxmlformats.org/officeDocument/2006/relationships/hyperlink" Target="https://www.xe.com/currencycharts/?from=KES&amp;to=USD" TargetMode="External"/><Relationship Id="rId21" Type="http://schemas.openxmlformats.org/officeDocument/2006/relationships/hyperlink" Target="https://kephis.go.ke/sites/default/files/slider/NATIONAL%20CROP%20VARIETY%20LIST%202024%20EDITION%20(1).pdf" TargetMode="External"/><Relationship Id="rId63" Type="http://schemas.openxmlformats.org/officeDocument/2006/relationships/hyperlink" Target="https://data.worldbank.org/indicator/NY.GNP.PCAP.KN?locations=KE" TargetMode="External"/><Relationship Id="rId159" Type="http://schemas.openxmlformats.org/officeDocument/2006/relationships/hyperlink" Target="https://data.worldbank.org/indicator/NY.GNP.PCAP.KN?locations=KE" TargetMode="External"/><Relationship Id="rId170" Type="http://schemas.openxmlformats.org/officeDocument/2006/relationships/hyperlink" Target="https://data.worldbank.org/indicator/NY.GNP.PCAP.KN?locations=KE" TargetMode="External"/><Relationship Id="rId226" Type="http://schemas.openxmlformats.org/officeDocument/2006/relationships/hyperlink" Target="https://www.xe.com/currencycharts/?from=KES&amp;to=USD" TargetMode="External"/><Relationship Id="rId268" Type="http://schemas.openxmlformats.org/officeDocument/2006/relationships/hyperlink" Target="https://www.xe.com/currencycharts/?from=KES&amp;to=USD" TargetMode="External"/><Relationship Id="rId32" Type="http://schemas.openxmlformats.org/officeDocument/2006/relationships/hyperlink" Target="https://statistics.kilimo.go.ke/files/bookpage/KARI_Use_of_Organic_and_anorganic_fertilizers_MaizeVegetables_finger_millet_kenya_.pdf" TargetMode="External"/><Relationship Id="rId74" Type="http://schemas.openxmlformats.org/officeDocument/2006/relationships/hyperlink" Target="https://data.worldbank.org/indicator/NY.GNP.PCAP.KN?locations=KE" TargetMode="External"/><Relationship Id="rId128" Type="http://schemas.openxmlformats.org/officeDocument/2006/relationships/hyperlink" Target="https://data.worldbank.org/indicator/NY.GNP.PCAP.KN?locations=KE" TargetMode="External"/><Relationship Id="rId5" Type="http://schemas.openxmlformats.org/officeDocument/2006/relationships/hyperlink" Target="https://citeseerx.ist.psu.edu/document?repid=rep1&amp;type=pdf&amp;doi=f7c92bd886910096c6d81105402bf0eeca16dee3" TargetMode="External"/><Relationship Id="rId181" Type="http://schemas.openxmlformats.org/officeDocument/2006/relationships/hyperlink" Target="https://www.xe.com/currencycharts/?from=KES&amp;to=USD" TargetMode="External"/><Relationship Id="rId237" Type="http://schemas.openxmlformats.org/officeDocument/2006/relationships/hyperlink" Target="https://www.xe.com/currencycharts/?from=KES&amp;to=USD" TargetMode="External"/><Relationship Id="rId279" Type="http://schemas.openxmlformats.org/officeDocument/2006/relationships/hyperlink" Target="https://www.xe.com/currencycharts/?from=KES&amp;to=USD" TargetMode="External"/><Relationship Id="rId43" Type="http://schemas.openxmlformats.org/officeDocument/2006/relationships/hyperlink" Target="https://data.worldbank.org/indicator/NY.GNP.PCAP.KN?locations=KE" TargetMode="External"/><Relationship Id="rId139" Type="http://schemas.openxmlformats.org/officeDocument/2006/relationships/hyperlink" Target="https://data.worldbank.org/indicator/NY.GNP.PCAP.KN?locations=KE" TargetMode="External"/><Relationship Id="rId290" Type="http://schemas.openxmlformats.org/officeDocument/2006/relationships/hyperlink" Target="https://www.xe.com/currencycharts/?from=KES&amp;to=USD" TargetMode="External"/><Relationship Id="rId304" Type="http://schemas.openxmlformats.org/officeDocument/2006/relationships/hyperlink" Target="https://www.xe.com/currencycharts/?from=KES&amp;to=USD" TargetMode="External"/><Relationship Id="rId85" Type="http://schemas.openxmlformats.org/officeDocument/2006/relationships/hyperlink" Target="https://data.worldbank.org/indicator/NY.GNP.PCAP.KN?locations=KE" TargetMode="External"/><Relationship Id="rId150" Type="http://schemas.openxmlformats.org/officeDocument/2006/relationships/hyperlink" Target="https://data.worldbank.org/indicator/NY.GNP.PCAP.KN?locations=KE" TargetMode="External"/><Relationship Id="rId192" Type="http://schemas.openxmlformats.org/officeDocument/2006/relationships/hyperlink" Target="https://www.xe.com/currencycharts/?from=KES&amp;to=USD" TargetMode="External"/><Relationship Id="rId206" Type="http://schemas.openxmlformats.org/officeDocument/2006/relationships/hyperlink" Target="https://www.xe.com/currencycharts/?from=KES&amp;to=USD" TargetMode="External"/><Relationship Id="rId248" Type="http://schemas.openxmlformats.org/officeDocument/2006/relationships/hyperlink" Target="https://www.xe.com/currencycharts/?from=KES&amp;to=USD" TargetMode="External"/><Relationship Id="rId12" Type="http://schemas.openxmlformats.org/officeDocument/2006/relationships/hyperlink" Target="https://kephis.go.ke/sites/default/files/slider/NATIONAL%20CROP%20VARIETY%20LIST%202024%20EDITION%20(1).pdf" TargetMode="External"/><Relationship Id="rId108" Type="http://schemas.openxmlformats.org/officeDocument/2006/relationships/hyperlink" Target="https://data.worldbank.org/indicator/NY.GNP.PCAP.KN?locations=KE" TargetMode="External"/><Relationship Id="rId315" Type="http://schemas.openxmlformats.org/officeDocument/2006/relationships/hyperlink" Target="https://www.xe.com/currencycharts/?from=KES&amp;to=USD" TargetMode="External"/><Relationship Id="rId54" Type="http://schemas.openxmlformats.org/officeDocument/2006/relationships/hyperlink" Target="https://data.worldbank.org/indicator/NY.GNP.PCAP.KN?locations=KE" TargetMode="External"/><Relationship Id="rId96" Type="http://schemas.openxmlformats.org/officeDocument/2006/relationships/hyperlink" Target="https://data.worldbank.org/indicator/NY.GNP.PCAP.KN?locations=KE" TargetMode="External"/><Relationship Id="rId161" Type="http://schemas.openxmlformats.org/officeDocument/2006/relationships/hyperlink" Target="https://data.worldbank.org/indicator/NY.GNP.PCAP.KN?locations=KE" TargetMode="External"/><Relationship Id="rId217" Type="http://schemas.openxmlformats.org/officeDocument/2006/relationships/hyperlink" Target="https://www.xe.com/currencycharts/?from=KES&amp;to=USD" TargetMode="External"/><Relationship Id="rId259" Type="http://schemas.openxmlformats.org/officeDocument/2006/relationships/hyperlink" Target="https://www.xe.com/currencycharts/?from=KES&amp;to=USD" TargetMode="External"/><Relationship Id="rId23" Type="http://schemas.openxmlformats.org/officeDocument/2006/relationships/hyperlink" Target="https://kephis.go.ke/sites/default/files/slider/NATIONAL%20CROP%20VARIETY%20LIST%202024%20EDITION%20(1).pdf" TargetMode="External"/><Relationship Id="rId119" Type="http://schemas.openxmlformats.org/officeDocument/2006/relationships/hyperlink" Target="https://data.worldbank.org/indicator/NY.GNP.PCAP.KN?locations=KE" TargetMode="External"/><Relationship Id="rId270" Type="http://schemas.openxmlformats.org/officeDocument/2006/relationships/hyperlink" Target="https://www.xe.com/currencycharts/?from=KES&amp;to=USD" TargetMode="External"/><Relationship Id="rId65" Type="http://schemas.openxmlformats.org/officeDocument/2006/relationships/hyperlink" Target="https://data.worldbank.org/indicator/NY.GNP.PCAP.KN?locations=KE" TargetMode="External"/><Relationship Id="rId130" Type="http://schemas.openxmlformats.org/officeDocument/2006/relationships/hyperlink" Target="https://data.worldbank.org/indicator/NY.GNP.PCAP.KN?locations=KE" TargetMode="External"/><Relationship Id="rId172" Type="http://schemas.openxmlformats.org/officeDocument/2006/relationships/hyperlink" Target="https://data.worldbank.org/indicator/NY.GNP.PCAP.KN?locations=KE" TargetMode="External"/><Relationship Id="rId193" Type="http://schemas.openxmlformats.org/officeDocument/2006/relationships/hyperlink" Target="https://www.xe.com/currencycharts/?from=KES&amp;to=USD" TargetMode="External"/><Relationship Id="rId207" Type="http://schemas.openxmlformats.org/officeDocument/2006/relationships/hyperlink" Target="https://www.xe.com/currencycharts/?from=KES&amp;to=USD" TargetMode="External"/><Relationship Id="rId228" Type="http://schemas.openxmlformats.org/officeDocument/2006/relationships/hyperlink" Target="https://www.xe.com/currencycharts/?from=KES&amp;to=USD" TargetMode="External"/><Relationship Id="rId249" Type="http://schemas.openxmlformats.org/officeDocument/2006/relationships/hyperlink" Target="https://www.xe.com/currencycharts/?from=KES&amp;to=USD" TargetMode="External"/><Relationship Id="rId13" Type="http://schemas.openxmlformats.org/officeDocument/2006/relationships/hyperlink" Target="https://kephis.go.ke/sites/default/files/slider/NATIONAL%20CROP%20VARIETY%20LIST%202024%20EDITION%20(1).pdf" TargetMode="External"/><Relationship Id="rId109" Type="http://schemas.openxmlformats.org/officeDocument/2006/relationships/hyperlink" Target="https://data.worldbank.org/indicator/NY.GNP.PCAP.KN?locations=KE" TargetMode="External"/><Relationship Id="rId260" Type="http://schemas.openxmlformats.org/officeDocument/2006/relationships/hyperlink" Target="https://www.xe.com/currencycharts/?from=KES&amp;to=USD" TargetMode="External"/><Relationship Id="rId281" Type="http://schemas.openxmlformats.org/officeDocument/2006/relationships/hyperlink" Target="https://www.xe.com/currencycharts/?from=KES&amp;to=USD" TargetMode="External"/><Relationship Id="rId34" Type="http://schemas.openxmlformats.org/officeDocument/2006/relationships/hyperlink" Target="https://statistics.kilimo.go.ke/files/bookpage/KARI_Use_of_Organic_and_anorganic_fertilizers_MaizeVegetables_finger_millet_kenya_.pdf" TargetMode="External"/><Relationship Id="rId55" Type="http://schemas.openxmlformats.org/officeDocument/2006/relationships/hyperlink" Target="https://data.worldbank.org/indicator/NY.GNP.PCAP.KN?locations=KE" TargetMode="External"/><Relationship Id="rId76" Type="http://schemas.openxmlformats.org/officeDocument/2006/relationships/hyperlink" Target="https://data.worldbank.org/indicator/NY.GNP.PCAP.KN?locations=KE" TargetMode="External"/><Relationship Id="rId97" Type="http://schemas.openxmlformats.org/officeDocument/2006/relationships/hyperlink" Target="https://data.worldbank.org/indicator/NY.GNP.PCAP.KN?locations=KE" TargetMode="External"/><Relationship Id="rId120" Type="http://schemas.openxmlformats.org/officeDocument/2006/relationships/hyperlink" Target="https://data.worldbank.org/indicator/NY.GNP.PCAP.KN?locations=KE" TargetMode="External"/><Relationship Id="rId141" Type="http://schemas.openxmlformats.org/officeDocument/2006/relationships/hyperlink" Target="https://data.worldbank.org/indicator/NY.GNP.PCAP.KN?locations=KE" TargetMode="External"/><Relationship Id="rId7" Type="http://schemas.openxmlformats.org/officeDocument/2006/relationships/hyperlink" Target="https://kephis.go.ke/sites/default/files/slider/NATIONAL%20CROP%20VARIETY%20LIST%202024%20EDITION%20(1).pdf" TargetMode="External"/><Relationship Id="rId162" Type="http://schemas.openxmlformats.org/officeDocument/2006/relationships/hyperlink" Target="https://data.worldbank.org/indicator/NY.GNP.PCAP.KN?locations=KE" TargetMode="External"/><Relationship Id="rId183" Type="http://schemas.openxmlformats.org/officeDocument/2006/relationships/hyperlink" Target="https://www.xe.com/currencycharts/?from=KES&amp;to=USD" TargetMode="External"/><Relationship Id="rId218" Type="http://schemas.openxmlformats.org/officeDocument/2006/relationships/hyperlink" Target="https://www.xe.com/currencycharts/?from=KES&amp;to=USD" TargetMode="External"/><Relationship Id="rId239" Type="http://schemas.openxmlformats.org/officeDocument/2006/relationships/hyperlink" Target="https://www.xe.com/currencycharts/?from=KES&amp;to=USD" TargetMode="External"/><Relationship Id="rId250" Type="http://schemas.openxmlformats.org/officeDocument/2006/relationships/hyperlink" Target="https://www.xe.com/currencycharts/?from=KES&amp;to=USD" TargetMode="External"/><Relationship Id="rId271" Type="http://schemas.openxmlformats.org/officeDocument/2006/relationships/hyperlink" Target="https://www.xe.com/currencycharts/?from=KES&amp;to=USD" TargetMode="External"/><Relationship Id="rId292" Type="http://schemas.openxmlformats.org/officeDocument/2006/relationships/hyperlink" Target="https://www.xe.com/currencycharts/?from=KES&amp;to=USD" TargetMode="External"/><Relationship Id="rId306" Type="http://schemas.openxmlformats.org/officeDocument/2006/relationships/hyperlink" Target="https://www.xe.com/currencycharts/?from=KES&amp;to=USD" TargetMode="External"/><Relationship Id="rId24" Type="http://schemas.openxmlformats.org/officeDocument/2006/relationships/hyperlink" Target="https://kephis.go.ke/sites/default/files/slider/NATIONAL%20CROP%20VARIETY%20LIST%202024%20EDITION%20(1).pdf" TargetMode="External"/><Relationship Id="rId45" Type="http://schemas.openxmlformats.org/officeDocument/2006/relationships/hyperlink" Target="https://data.worldbank.org/indicator/NY.GNP.PCAP.KN?locations=KE" TargetMode="External"/><Relationship Id="rId66" Type="http://schemas.openxmlformats.org/officeDocument/2006/relationships/hyperlink" Target="https://data.worldbank.org/indicator/NY.GNP.PCAP.KN?locations=KE" TargetMode="External"/><Relationship Id="rId87" Type="http://schemas.openxmlformats.org/officeDocument/2006/relationships/hyperlink" Target="https://data.worldbank.org/indicator/NY.GNP.PCAP.KN?locations=KE" TargetMode="External"/><Relationship Id="rId110" Type="http://schemas.openxmlformats.org/officeDocument/2006/relationships/hyperlink" Target="https://data.worldbank.org/indicator/NY.GNP.PCAP.KN?locations=KE" TargetMode="External"/><Relationship Id="rId131" Type="http://schemas.openxmlformats.org/officeDocument/2006/relationships/hyperlink" Target="https://data.worldbank.org/indicator/NY.GNP.PCAP.KN?locations=KE" TargetMode="External"/><Relationship Id="rId152" Type="http://schemas.openxmlformats.org/officeDocument/2006/relationships/hyperlink" Target="https://data.worldbank.org/indicator/NY.GNP.PCAP.KN?locations=KE" TargetMode="External"/><Relationship Id="rId173" Type="http://schemas.openxmlformats.org/officeDocument/2006/relationships/hyperlink" Target="https://data.worldbank.org/indicator/NY.GNP.PCAP.KN?locations=KE" TargetMode="External"/><Relationship Id="rId194" Type="http://schemas.openxmlformats.org/officeDocument/2006/relationships/hyperlink" Target="https://www.xe.com/currencycharts/?from=KES&amp;to=USD" TargetMode="External"/><Relationship Id="rId208" Type="http://schemas.openxmlformats.org/officeDocument/2006/relationships/hyperlink" Target="https://www.xe.com/currencycharts/?from=KES&amp;to=USD" TargetMode="External"/><Relationship Id="rId229" Type="http://schemas.openxmlformats.org/officeDocument/2006/relationships/hyperlink" Target="https://www.xe.com/currencycharts/?from=KES&amp;to=USD" TargetMode="External"/><Relationship Id="rId240" Type="http://schemas.openxmlformats.org/officeDocument/2006/relationships/hyperlink" Target="https://www.xe.com/currencycharts/?from=KES&amp;to=USD" TargetMode="External"/><Relationship Id="rId261" Type="http://schemas.openxmlformats.org/officeDocument/2006/relationships/hyperlink" Target="https://www.xe.com/currencycharts/?from=KES&amp;to=USD" TargetMode="External"/><Relationship Id="rId14" Type="http://schemas.openxmlformats.org/officeDocument/2006/relationships/hyperlink" Target="https://kephis.go.ke/sites/default/files/slider/NATIONAL%20CROP%20VARIETY%20LIST%202024%20EDITION%20(1).pdf" TargetMode="External"/><Relationship Id="rId35" Type="http://schemas.openxmlformats.org/officeDocument/2006/relationships/hyperlink" Target="https://www.kalro.org/navcdp/docs/Soil-Fertility-management-18.6.21-1.pdf" TargetMode="External"/><Relationship Id="rId56" Type="http://schemas.openxmlformats.org/officeDocument/2006/relationships/hyperlink" Target="https://data.worldbank.org/indicator/NY.GNP.PCAP.KN?locations=KE" TargetMode="External"/><Relationship Id="rId77" Type="http://schemas.openxmlformats.org/officeDocument/2006/relationships/hyperlink" Target="https://data.worldbank.org/indicator/NY.GNP.PCAP.KN?locations=KE" TargetMode="External"/><Relationship Id="rId100" Type="http://schemas.openxmlformats.org/officeDocument/2006/relationships/hyperlink" Target="https://data.worldbank.org/indicator/NY.GNP.PCAP.KN?locations=KE" TargetMode="External"/><Relationship Id="rId282" Type="http://schemas.openxmlformats.org/officeDocument/2006/relationships/hyperlink" Target="https://www.xe.com/currencycharts/?from=KES&amp;to=USD" TargetMode="External"/><Relationship Id="rId8" Type="http://schemas.openxmlformats.org/officeDocument/2006/relationships/hyperlink" Target="https://kephis.go.ke/sites/default/files/slider/NATIONAL%20CROP%20VARIETY%20LIST%202024%20EDITION%20(1).pdf" TargetMode="External"/><Relationship Id="rId98" Type="http://schemas.openxmlformats.org/officeDocument/2006/relationships/hyperlink" Target="https://data.worldbank.org/indicator/NY.GNP.PCAP.KN?locations=KE" TargetMode="External"/><Relationship Id="rId121" Type="http://schemas.openxmlformats.org/officeDocument/2006/relationships/hyperlink" Target="https://data.worldbank.org/indicator/NY.GNP.PCAP.KN?locations=KE" TargetMode="External"/><Relationship Id="rId142" Type="http://schemas.openxmlformats.org/officeDocument/2006/relationships/hyperlink" Target="https://data.worldbank.org/indicator/NY.GNP.PCAP.KN?locations=KE" TargetMode="External"/><Relationship Id="rId163" Type="http://schemas.openxmlformats.org/officeDocument/2006/relationships/hyperlink" Target="https://data.worldbank.org/indicator/NY.GNP.PCAP.KN?locations=KE" TargetMode="External"/><Relationship Id="rId184" Type="http://schemas.openxmlformats.org/officeDocument/2006/relationships/hyperlink" Target="https://www.xe.com/currencycharts/?from=KES&amp;to=USD" TargetMode="External"/><Relationship Id="rId219" Type="http://schemas.openxmlformats.org/officeDocument/2006/relationships/hyperlink" Target="https://www.xe.com/currencycharts/?from=KES&amp;to=USD" TargetMode="External"/><Relationship Id="rId230" Type="http://schemas.openxmlformats.org/officeDocument/2006/relationships/hyperlink" Target="https://www.xe.com/currencycharts/?from=KES&amp;to=USD" TargetMode="External"/><Relationship Id="rId251" Type="http://schemas.openxmlformats.org/officeDocument/2006/relationships/hyperlink" Target="https://www.xe.com/currencycharts/?from=KES&amp;to=USD" TargetMode="External"/><Relationship Id="rId25" Type="http://schemas.openxmlformats.org/officeDocument/2006/relationships/hyperlink" Target="https://kephis.go.ke/sites/default/files/slider/NATIONAL%20CROP%20VARIETY%20LIST%202024%20EDITION%20(1).pdf" TargetMode="External"/><Relationship Id="rId46" Type="http://schemas.openxmlformats.org/officeDocument/2006/relationships/hyperlink" Target="https://data.worldbank.org/indicator/NY.GNP.PCAP.KN?locations=KE" TargetMode="External"/><Relationship Id="rId67" Type="http://schemas.openxmlformats.org/officeDocument/2006/relationships/hyperlink" Target="https://data.worldbank.org/indicator/NY.GNP.PCAP.KN?locations=KE" TargetMode="External"/><Relationship Id="rId272" Type="http://schemas.openxmlformats.org/officeDocument/2006/relationships/hyperlink" Target="https://www.xe.com/currencycharts/?from=KES&amp;to=USD" TargetMode="External"/><Relationship Id="rId293" Type="http://schemas.openxmlformats.org/officeDocument/2006/relationships/hyperlink" Target="https://www.xe.com/currencycharts/?from=KES&amp;to=USD" TargetMode="External"/><Relationship Id="rId307" Type="http://schemas.openxmlformats.org/officeDocument/2006/relationships/hyperlink" Target="https://www.xe.com/currencycharts/?from=KES&amp;to=USD" TargetMode="External"/><Relationship Id="rId88" Type="http://schemas.openxmlformats.org/officeDocument/2006/relationships/hyperlink" Target="https://data.worldbank.org/indicator/NY.GNP.PCAP.KN?locations=KE" TargetMode="External"/><Relationship Id="rId111" Type="http://schemas.openxmlformats.org/officeDocument/2006/relationships/hyperlink" Target="https://data.worldbank.org/indicator/NY.GNP.PCAP.KN?locations=KE" TargetMode="External"/><Relationship Id="rId132" Type="http://schemas.openxmlformats.org/officeDocument/2006/relationships/hyperlink" Target="https://data.worldbank.org/indicator/NY.GNP.PCAP.KN?locations=KE" TargetMode="External"/><Relationship Id="rId153" Type="http://schemas.openxmlformats.org/officeDocument/2006/relationships/hyperlink" Target="https://data.worldbank.org/indicator/NY.GNP.PCAP.KN?locations=KE" TargetMode="External"/><Relationship Id="rId174" Type="http://schemas.openxmlformats.org/officeDocument/2006/relationships/hyperlink" Target="https://data.worldbank.org/indicator/NY.GNP.PCAP.KN?locations=KE" TargetMode="External"/><Relationship Id="rId195" Type="http://schemas.openxmlformats.org/officeDocument/2006/relationships/hyperlink" Target="https://www.xe.com/currencycharts/?from=KES&amp;to=USD" TargetMode="External"/><Relationship Id="rId209" Type="http://schemas.openxmlformats.org/officeDocument/2006/relationships/hyperlink" Target="https://www.xe.com/currencycharts/?from=KES&amp;to=USD" TargetMode="External"/><Relationship Id="rId220" Type="http://schemas.openxmlformats.org/officeDocument/2006/relationships/hyperlink" Target="https://www.xe.com/currencycharts/?from=KES&amp;to=USD" TargetMode="External"/><Relationship Id="rId241" Type="http://schemas.openxmlformats.org/officeDocument/2006/relationships/hyperlink" Target="https://www.xe.com/currencycharts/?from=KES&amp;to=USD" TargetMode="External"/><Relationship Id="rId15" Type="http://schemas.openxmlformats.org/officeDocument/2006/relationships/hyperlink" Target="https://kephis.go.ke/sites/default/files/slider/NATIONAL%20CROP%20VARIETY%20LIST%202024%20EDITION%20(1).pdf" TargetMode="External"/><Relationship Id="rId36" Type="http://schemas.openxmlformats.org/officeDocument/2006/relationships/hyperlink" Target="https://www.apni.net/wp-content/uploads/2021/08/Kenya-Potato-Guide-0821-.pdf" TargetMode="External"/><Relationship Id="rId57" Type="http://schemas.openxmlformats.org/officeDocument/2006/relationships/hyperlink" Target="https://data.worldbank.org/indicator/NY.GNP.PCAP.KN?locations=KE" TargetMode="External"/><Relationship Id="rId262" Type="http://schemas.openxmlformats.org/officeDocument/2006/relationships/hyperlink" Target="https://www.xe.com/currencycharts/?from=KES&amp;to=USD" TargetMode="External"/><Relationship Id="rId283" Type="http://schemas.openxmlformats.org/officeDocument/2006/relationships/hyperlink" Target="https://www.xe.com/currencycharts/?from=KES&amp;to=USD" TargetMode="External"/><Relationship Id="rId78" Type="http://schemas.openxmlformats.org/officeDocument/2006/relationships/hyperlink" Target="https://data.worldbank.org/indicator/NY.GNP.PCAP.KN?locations=KE" TargetMode="External"/><Relationship Id="rId99" Type="http://schemas.openxmlformats.org/officeDocument/2006/relationships/hyperlink" Target="https://data.worldbank.org/indicator/NY.GNP.PCAP.KN?locations=KE" TargetMode="External"/><Relationship Id="rId101" Type="http://schemas.openxmlformats.org/officeDocument/2006/relationships/hyperlink" Target="https://data.worldbank.org/indicator/NY.GNP.PCAP.KN?locations=KE" TargetMode="External"/><Relationship Id="rId122" Type="http://schemas.openxmlformats.org/officeDocument/2006/relationships/hyperlink" Target="https://data.worldbank.org/indicator/NY.GNP.PCAP.KN?locations=KE" TargetMode="External"/><Relationship Id="rId143" Type="http://schemas.openxmlformats.org/officeDocument/2006/relationships/hyperlink" Target="https://data.worldbank.org/indicator/NY.GNP.PCAP.KN?locations=KE" TargetMode="External"/><Relationship Id="rId164" Type="http://schemas.openxmlformats.org/officeDocument/2006/relationships/hyperlink" Target="https://data.worldbank.org/indicator/NY.GNP.PCAP.KN?locations=KE" TargetMode="External"/><Relationship Id="rId185" Type="http://schemas.openxmlformats.org/officeDocument/2006/relationships/hyperlink" Target="https://www.xe.com/currencycharts/?from=KES&amp;to=USD" TargetMode="External"/><Relationship Id="rId9" Type="http://schemas.openxmlformats.org/officeDocument/2006/relationships/hyperlink" Target="https://kephis.go.ke/sites/default/files/slider/NATIONAL%20CROP%20VARIETY%20LIST%202024%20EDITION%20(1).pdf" TargetMode="External"/><Relationship Id="rId210" Type="http://schemas.openxmlformats.org/officeDocument/2006/relationships/hyperlink" Target="https://www.xe.com/currencycharts/?from=KES&amp;to=USD" TargetMode="External"/><Relationship Id="rId26" Type="http://schemas.openxmlformats.org/officeDocument/2006/relationships/hyperlink" Target="https://kephis.go.ke/sites/default/files/slider/NATIONAL%20CROP%20VARIETY%20LIST%202024%20EDITION%20(1).pdf" TargetMode="External"/><Relationship Id="rId231" Type="http://schemas.openxmlformats.org/officeDocument/2006/relationships/hyperlink" Target="https://www.xe.com/currencycharts/?from=KES&amp;to=USD" TargetMode="External"/><Relationship Id="rId252" Type="http://schemas.openxmlformats.org/officeDocument/2006/relationships/hyperlink" Target="https://www.xe.com/currencycharts/?from=KES&amp;to=USD" TargetMode="External"/><Relationship Id="rId273" Type="http://schemas.openxmlformats.org/officeDocument/2006/relationships/hyperlink" Target="https://www.xe.com/currencycharts/?from=KES&amp;to=USD" TargetMode="External"/><Relationship Id="rId294" Type="http://schemas.openxmlformats.org/officeDocument/2006/relationships/hyperlink" Target="https://www.xe.com/currencycharts/?from=KES&amp;to=USD" TargetMode="External"/><Relationship Id="rId308" Type="http://schemas.openxmlformats.org/officeDocument/2006/relationships/hyperlink" Target="https://www.xe.com/currencycharts/?from=KES&amp;to=USD" TargetMode="External"/><Relationship Id="rId47" Type="http://schemas.openxmlformats.org/officeDocument/2006/relationships/hyperlink" Target="https://data.worldbank.org/indicator/NY.GNP.PCAP.KN?locations=KE" TargetMode="External"/><Relationship Id="rId68" Type="http://schemas.openxmlformats.org/officeDocument/2006/relationships/hyperlink" Target="https://data.worldbank.org/indicator/NY.GNP.PCAP.KN?locations=KE" TargetMode="External"/><Relationship Id="rId89" Type="http://schemas.openxmlformats.org/officeDocument/2006/relationships/hyperlink" Target="https://data.worldbank.org/indicator/NY.GNP.PCAP.KN?locations=KE" TargetMode="External"/><Relationship Id="rId112" Type="http://schemas.openxmlformats.org/officeDocument/2006/relationships/hyperlink" Target="https://data.worldbank.org/indicator/NY.GNP.PCAP.KN?locations=KE" TargetMode="External"/><Relationship Id="rId133" Type="http://schemas.openxmlformats.org/officeDocument/2006/relationships/hyperlink" Target="https://data.worldbank.org/indicator/NY.GNP.PCAP.KN?locations=KE" TargetMode="External"/><Relationship Id="rId154" Type="http://schemas.openxmlformats.org/officeDocument/2006/relationships/hyperlink" Target="https://data.worldbank.org/indicator/NY.GNP.PCAP.KN?locations=KE" TargetMode="External"/><Relationship Id="rId175" Type="http://schemas.openxmlformats.org/officeDocument/2006/relationships/hyperlink" Target="https://data.worldbank.org/indicator/NY.GNP.PCAP.KN?locations=KE" TargetMode="External"/><Relationship Id="rId196" Type="http://schemas.openxmlformats.org/officeDocument/2006/relationships/hyperlink" Target="https://www.xe.com/currencycharts/?from=KES&amp;to=USD" TargetMode="External"/><Relationship Id="rId200" Type="http://schemas.openxmlformats.org/officeDocument/2006/relationships/hyperlink" Target="https://www.xe.com/currencycharts/?from=KES&amp;to=USD" TargetMode="External"/><Relationship Id="rId16" Type="http://schemas.openxmlformats.org/officeDocument/2006/relationships/hyperlink" Target="https://kephis.go.ke/sites/default/files/slider/NATIONAL%20CROP%20VARIETY%20LIST%202024%20EDITION%20(1).pdf" TargetMode="External"/><Relationship Id="rId221" Type="http://schemas.openxmlformats.org/officeDocument/2006/relationships/hyperlink" Target="https://www.xe.com/currencycharts/?from=KES&amp;to=USD" TargetMode="External"/><Relationship Id="rId242" Type="http://schemas.openxmlformats.org/officeDocument/2006/relationships/hyperlink" Target="https://www.xe.com/currencycharts/?from=KES&amp;to=USD" TargetMode="External"/><Relationship Id="rId263" Type="http://schemas.openxmlformats.org/officeDocument/2006/relationships/hyperlink" Target="https://www.xe.com/currencycharts/?from=KES&amp;to=USD" TargetMode="External"/><Relationship Id="rId284" Type="http://schemas.openxmlformats.org/officeDocument/2006/relationships/hyperlink" Target="https://www.xe.com/currencycharts/?from=KES&amp;to=USD" TargetMode="External"/><Relationship Id="rId37" Type="http://schemas.openxmlformats.org/officeDocument/2006/relationships/hyperlink" Target="https://statistics.kilimo.go.ke/files/bookpage/KARI_Use_of_Organic_and_anorganic_fertilizers_MaizeVegetables_finger_millet_kenya_.pdf" TargetMode="External"/><Relationship Id="rId58" Type="http://schemas.openxmlformats.org/officeDocument/2006/relationships/hyperlink" Target="https://data.worldbank.org/indicator/NY.GNP.PCAP.KN?locations=KE" TargetMode="External"/><Relationship Id="rId79" Type="http://schemas.openxmlformats.org/officeDocument/2006/relationships/hyperlink" Target="https://data.worldbank.org/indicator/NY.GNP.PCAP.KN?locations=KE" TargetMode="External"/><Relationship Id="rId102" Type="http://schemas.openxmlformats.org/officeDocument/2006/relationships/hyperlink" Target="https://data.worldbank.org/indicator/NY.GNP.PCAP.KN?locations=KE" TargetMode="External"/><Relationship Id="rId123" Type="http://schemas.openxmlformats.org/officeDocument/2006/relationships/hyperlink" Target="https://data.worldbank.org/indicator/NY.GNP.PCAP.KN?locations=KE" TargetMode="External"/><Relationship Id="rId144" Type="http://schemas.openxmlformats.org/officeDocument/2006/relationships/hyperlink" Target="https://data.worldbank.org/indicator/NY.GNP.PCAP.KN?locations=KE" TargetMode="External"/><Relationship Id="rId90" Type="http://schemas.openxmlformats.org/officeDocument/2006/relationships/hyperlink" Target="https://data.worldbank.org/indicator/NY.GNP.PCAP.KN?locations=KE" TargetMode="External"/><Relationship Id="rId165" Type="http://schemas.openxmlformats.org/officeDocument/2006/relationships/hyperlink" Target="https://data.worldbank.org/indicator/NY.GNP.PCAP.KN?locations=KE" TargetMode="External"/><Relationship Id="rId186" Type="http://schemas.openxmlformats.org/officeDocument/2006/relationships/hyperlink" Target="https://www.xe.com/currencycharts/?from=KES&amp;to=USD" TargetMode="External"/><Relationship Id="rId211" Type="http://schemas.openxmlformats.org/officeDocument/2006/relationships/hyperlink" Target="https://www.xe.com/currencycharts/?from=KES&amp;to=USD" TargetMode="External"/><Relationship Id="rId232" Type="http://schemas.openxmlformats.org/officeDocument/2006/relationships/hyperlink" Target="https://www.xe.com/currencycharts/?from=KES&amp;to=USD" TargetMode="External"/><Relationship Id="rId253" Type="http://schemas.openxmlformats.org/officeDocument/2006/relationships/hyperlink" Target="https://www.xe.com/currencycharts/?from=KES&amp;to=USD" TargetMode="External"/><Relationship Id="rId274" Type="http://schemas.openxmlformats.org/officeDocument/2006/relationships/hyperlink" Target="https://www.xe.com/currencycharts/?from=KES&amp;to=USD" TargetMode="External"/><Relationship Id="rId295" Type="http://schemas.openxmlformats.org/officeDocument/2006/relationships/hyperlink" Target="https://www.xe.com/currencycharts/?from=KES&amp;to=USD" TargetMode="External"/><Relationship Id="rId309" Type="http://schemas.openxmlformats.org/officeDocument/2006/relationships/hyperlink" Target="https://www.xe.com/currencycharts/?from=KES&amp;to=USD" TargetMode="External"/><Relationship Id="rId27" Type="http://schemas.openxmlformats.org/officeDocument/2006/relationships/hyperlink" Target="https://kephis.go.ke/sites/default/files/slider/NATIONAL%20CROP%20VARIETY%20LIST%202024%20EDITION%20(1).pdf" TargetMode="External"/><Relationship Id="rId48" Type="http://schemas.openxmlformats.org/officeDocument/2006/relationships/hyperlink" Target="https://data.worldbank.org/indicator/NY.GNP.PCAP.KN?locations=KE" TargetMode="External"/><Relationship Id="rId69" Type="http://schemas.openxmlformats.org/officeDocument/2006/relationships/hyperlink" Target="https://data.worldbank.org/indicator/NY.GNP.PCAP.KN?locations=KE" TargetMode="External"/><Relationship Id="rId113" Type="http://schemas.openxmlformats.org/officeDocument/2006/relationships/hyperlink" Target="https://data.worldbank.org/indicator/NY.GNP.PCAP.KN?locations=KE" TargetMode="External"/><Relationship Id="rId134" Type="http://schemas.openxmlformats.org/officeDocument/2006/relationships/hyperlink" Target="https://data.worldbank.org/indicator/NY.GNP.PCAP.KN?locations=KE" TargetMode="External"/><Relationship Id="rId80" Type="http://schemas.openxmlformats.org/officeDocument/2006/relationships/hyperlink" Target="https://data.worldbank.org/indicator/NY.GNP.PCAP.KN?locations=KE" TargetMode="External"/><Relationship Id="rId155" Type="http://schemas.openxmlformats.org/officeDocument/2006/relationships/hyperlink" Target="https://data.worldbank.org/indicator/NY.GNP.PCAP.KN?locations=KE" TargetMode="External"/><Relationship Id="rId176" Type="http://schemas.openxmlformats.org/officeDocument/2006/relationships/hyperlink" Target="https://data.worldbank.org/indicator/NY.GNP.PCAP.KN?locations=KE" TargetMode="External"/><Relationship Id="rId197" Type="http://schemas.openxmlformats.org/officeDocument/2006/relationships/hyperlink" Target="https://www.xe.com/currencycharts/?from=KES&amp;to=USD" TargetMode="External"/><Relationship Id="rId201" Type="http://schemas.openxmlformats.org/officeDocument/2006/relationships/hyperlink" Target="https://www.xe.com/currencycharts/?from=KES&amp;to=USD" TargetMode="External"/><Relationship Id="rId222" Type="http://schemas.openxmlformats.org/officeDocument/2006/relationships/hyperlink" Target="https://www.xe.com/currencycharts/?from=KES&amp;to=USD" TargetMode="External"/><Relationship Id="rId243" Type="http://schemas.openxmlformats.org/officeDocument/2006/relationships/hyperlink" Target="https://www.xe.com/currencycharts/?from=KES&amp;to=USD" TargetMode="External"/><Relationship Id="rId264" Type="http://schemas.openxmlformats.org/officeDocument/2006/relationships/hyperlink" Target="https://www.xe.com/currencycharts/?from=KES&amp;to=USD" TargetMode="External"/><Relationship Id="rId285" Type="http://schemas.openxmlformats.org/officeDocument/2006/relationships/hyperlink" Target="https://www.xe.com/currencycharts/?from=KES&amp;to=USD" TargetMode="External"/><Relationship Id="rId17" Type="http://schemas.openxmlformats.org/officeDocument/2006/relationships/hyperlink" Target="https://kephis.go.ke/sites/default/files/slider/NATIONAL%20CROP%20VARIETY%20LIST%202024%20EDITION%20(1).pdf" TargetMode="External"/><Relationship Id="rId38" Type="http://schemas.openxmlformats.org/officeDocument/2006/relationships/hyperlink" Target="https://agra.org/wp-content/uploads/2020/08/Kenya-Report_Assessment-of-Fertilizer-Distribution-Systems-and-Opportunities-for-Developing-Fertilizer-Blends.pdf" TargetMode="External"/><Relationship Id="rId59" Type="http://schemas.openxmlformats.org/officeDocument/2006/relationships/hyperlink" Target="https://data.worldbank.org/indicator/NY.GNP.PCAP.KN?locations=KE" TargetMode="External"/><Relationship Id="rId103" Type="http://schemas.openxmlformats.org/officeDocument/2006/relationships/hyperlink" Target="https://data.worldbank.org/indicator/NY.GNP.PCAP.KN?locations=KE" TargetMode="External"/><Relationship Id="rId124" Type="http://schemas.openxmlformats.org/officeDocument/2006/relationships/hyperlink" Target="https://data.worldbank.org/indicator/NY.GNP.PCAP.KN?locations=KE" TargetMode="External"/><Relationship Id="rId310" Type="http://schemas.openxmlformats.org/officeDocument/2006/relationships/hyperlink" Target="https://www.xe.com/currencycharts/?from=KES&amp;to=USD" TargetMode="External"/><Relationship Id="rId70" Type="http://schemas.openxmlformats.org/officeDocument/2006/relationships/hyperlink" Target="https://data.worldbank.org/indicator/NY.GNP.PCAP.KN?locations=KE" TargetMode="External"/><Relationship Id="rId91" Type="http://schemas.openxmlformats.org/officeDocument/2006/relationships/hyperlink" Target="https://data.worldbank.org/indicator/NY.GNP.PCAP.KN?locations=KE" TargetMode="External"/><Relationship Id="rId145" Type="http://schemas.openxmlformats.org/officeDocument/2006/relationships/hyperlink" Target="https://data.worldbank.org/indicator/NY.GNP.PCAP.KN?locations=KE" TargetMode="External"/><Relationship Id="rId166" Type="http://schemas.openxmlformats.org/officeDocument/2006/relationships/hyperlink" Target="https://data.worldbank.org/indicator/NY.GNP.PCAP.KN?locations=KE" TargetMode="External"/><Relationship Id="rId187" Type="http://schemas.openxmlformats.org/officeDocument/2006/relationships/hyperlink" Target="https://www.xe.com/currencycharts/?from=KES&amp;to=USD" TargetMode="External"/><Relationship Id="rId1" Type="http://schemas.openxmlformats.org/officeDocument/2006/relationships/hyperlink" Target="https://teaboard.or.ke/images/downloads/manuals-handbooks/fertilizer-user-guide-manual-for-tea.pdf" TargetMode="External"/><Relationship Id="rId212" Type="http://schemas.openxmlformats.org/officeDocument/2006/relationships/hyperlink" Target="https://www.xe.com/currencycharts/?from=KES&amp;to=USD" TargetMode="External"/><Relationship Id="rId233" Type="http://schemas.openxmlformats.org/officeDocument/2006/relationships/hyperlink" Target="https://www.xe.com/currencycharts/?from=KES&amp;to=USD" TargetMode="External"/><Relationship Id="rId254" Type="http://schemas.openxmlformats.org/officeDocument/2006/relationships/hyperlink" Target="https://www.xe.com/currencycharts/?from=KES&amp;to=USD" TargetMode="External"/><Relationship Id="rId28" Type="http://schemas.openxmlformats.org/officeDocument/2006/relationships/hyperlink" Target="https://www.tandfonline.com/doi/abs/10.1080/00128325.2016.1261986" TargetMode="External"/><Relationship Id="rId49" Type="http://schemas.openxmlformats.org/officeDocument/2006/relationships/hyperlink" Target="https://data.worldbank.org/indicator/NY.GNP.PCAP.KN?locations=KE" TargetMode="External"/><Relationship Id="rId114" Type="http://schemas.openxmlformats.org/officeDocument/2006/relationships/hyperlink" Target="https://data.worldbank.org/indicator/NY.GNP.PCAP.KN?locations=KE" TargetMode="External"/><Relationship Id="rId275" Type="http://schemas.openxmlformats.org/officeDocument/2006/relationships/hyperlink" Target="https://www.xe.com/currencycharts/?from=KES&amp;to=USD" TargetMode="External"/><Relationship Id="rId296" Type="http://schemas.openxmlformats.org/officeDocument/2006/relationships/hyperlink" Target="https://www.xe.com/currencycharts/?from=KES&amp;to=USD" TargetMode="External"/><Relationship Id="rId300" Type="http://schemas.openxmlformats.org/officeDocument/2006/relationships/hyperlink" Target="https://www.xe.com/currencycharts/?from=KES&amp;to=USD" TargetMode="External"/><Relationship Id="rId60" Type="http://schemas.openxmlformats.org/officeDocument/2006/relationships/hyperlink" Target="https://data.worldbank.org/indicator/NY.GNP.PCAP.KN?locations=KE" TargetMode="External"/><Relationship Id="rId81" Type="http://schemas.openxmlformats.org/officeDocument/2006/relationships/hyperlink" Target="https://data.worldbank.org/indicator/NY.GNP.PCAP.KN?locations=KE" TargetMode="External"/><Relationship Id="rId135" Type="http://schemas.openxmlformats.org/officeDocument/2006/relationships/hyperlink" Target="https://data.worldbank.org/indicator/NY.GNP.PCAP.KN?locations=KE" TargetMode="External"/><Relationship Id="rId156" Type="http://schemas.openxmlformats.org/officeDocument/2006/relationships/hyperlink" Target="https://data.worldbank.org/indicator/NY.GNP.PCAP.KN?locations=KE" TargetMode="External"/><Relationship Id="rId177" Type="http://schemas.openxmlformats.org/officeDocument/2006/relationships/hyperlink" Target="https://data.worldbank.org/indicator/NY.GNP.PCAP.KN?locations=KE" TargetMode="External"/><Relationship Id="rId198" Type="http://schemas.openxmlformats.org/officeDocument/2006/relationships/hyperlink" Target="https://www.xe.com/currencycharts/?from=KES&amp;to=USD" TargetMode="External"/><Relationship Id="rId202" Type="http://schemas.openxmlformats.org/officeDocument/2006/relationships/hyperlink" Target="https://www.xe.com/currencycharts/?from=KES&amp;to=USD" TargetMode="External"/><Relationship Id="rId223" Type="http://schemas.openxmlformats.org/officeDocument/2006/relationships/hyperlink" Target="https://www.xe.com/currencycharts/?from=KES&amp;to=USD" TargetMode="External"/><Relationship Id="rId244" Type="http://schemas.openxmlformats.org/officeDocument/2006/relationships/hyperlink" Target="https://www.xe.com/currencycharts/?from=KES&amp;to=USD" TargetMode="External"/><Relationship Id="rId18" Type="http://schemas.openxmlformats.org/officeDocument/2006/relationships/hyperlink" Target="https://kephis.go.ke/sites/default/files/slider/NATIONAL%20CROP%20VARIETY%20LIST%202024%20EDITION%20(1).pdf" TargetMode="External"/><Relationship Id="rId39" Type="http://schemas.openxmlformats.org/officeDocument/2006/relationships/hyperlink" Target="https://statistics.kilimo.go.ke/files/bookpage/KARI_Use_of_Organic_and_anorganic_fertilizers_MaizeVegetables_finger_millet_kenya_.pdf" TargetMode="External"/><Relationship Id="rId265" Type="http://schemas.openxmlformats.org/officeDocument/2006/relationships/hyperlink" Target="https://www.xe.com/currencycharts/?from=KES&amp;to=USD" TargetMode="External"/><Relationship Id="rId286" Type="http://schemas.openxmlformats.org/officeDocument/2006/relationships/hyperlink" Target="https://www.xe.com/currencycharts/?from=KES&amp;to=USD" TargetMode="External"/><Relationship Id="rId50" Type="http://schemas.openxmlformats.org/officeDocument/2006/relationships/hyperlink" Target="https://data.worldbank.org/indicator/NY.GNP.PCAP.KN?locations=KE" TargetMode="External"/><Relationship Id="rId104" Type="http://schemas.openxmlformats.org/officeDocument/2006/relationships/hyperlink" Target="https://data.worldbank.org/indicator/NY.GNP.PCAP.KN?locations=KE" TargetMode="External"/><Relationship Id="rId125" Type="http://schemas.openxmlformats.org/officeDocument/2006/relationships/hyperlink" Target="https://data.worldbank.org/indicator/NY.GNP.PCAP.KN?locations=KE" TargetMode="External"/><Relationship Id="rId146" Type="http://schemas.openxmlformats.org/officeDocument/2006/relationships/hyperlink" Target="https://data.worldbank.org/indicator/NY.GNP.PCAP.KN?locations=KE" TargetMode="External"/><Relationship Id="rId167" Type="http://schemas.openxmlformats.org/officeDocument/2006/relationships/hyperlink" Target="https://data.worldbank.org/indicator/NY.GNP.PCAP.KN?locations=KE" TargetMode="External"/><Relationship Id="rId188" Type="http://schemas.openxmlformats.org/officeDocument/2006/relationships/hyperlink" Target="https://www.xe.com/currencycharts/?from=KES&amp;to=USD" TargetMode="External"/><Relationship Id="rId311" Type="http://schemas.openxmlformats.org/officeDocument/2006/relationships/hyperlink" Target="https://www.xe.com/currencycharts/?from=KES&amp;to=USD" TargetMode="External"/><Relationship Id="rId71" Type="http://schemas.openxmlformats.org/officeDocument/2006/relationships/hyperlink" Target="https://data.worldbank.org/indicator/NY.GNP.PCAP.KN?locations=KE" TargetMode="External"/><Relationship Id="rId92" Type="http://schemas.openxmlformats.org/officeDocument/2006/relationships/hyperlink" Target="https://data.worldbank.org/indicator/NY.GNP.PCAP.KN?locations=KE" TargetMode="External"/><Relationship Id="rId213" Type="http://schemas.openxmlformats.org/officeDocument/2006/relationships/hyperlink" Target="https://www.xe.com/currencycharts/?from=KES&amp;to=USD" TargetMode="External"/><Relationship Id="rId234" Type="http://schemas.openxmlformats.org/officeDocument/2006/relationships/hyperlink" Target="https://www.xe.com/currencycharts/?from=KES&amp;to=USD" TargetMode="External"/><Relationship Id="rId2" Type="http://schemas.openxmlformats.org/officeDocument/2006/relationships/hyperlink" Target="https://kephis.go.ke/sites/default/files/slider/NATIONAL%20CROP%20VARIETY%20LIST%202024%20EDITION%20(1).pdf" TargetMode="External"/><Relationship Id="rId29" Type="http://schemas.openxmlformats.org/officeDocument/2006/relationships/hyperlink" Target="http://dx.doi.org/10.5539/jas.v4n1p223" TargetMode="External"/><Relationship Id="rId255" Type="http://schemas.openxmlformats.org/officeDocument/2006/relationships/hyperlink" Target="https://www.xe.com/currencycharts/?from=KES&amp;to=USD" TargetMode="External"/><Relationship Id="rId276" Type="http://schemas.openxmlformats.org/officeDocument/2006/relationships/hyperlink" Target="https://www.xe.com/currencycharts/?from=KES&amp;to=USD" TargetMode="External"/><Relationship Id="rId297" Type="http://schemas.openxmlformats.org/officeDocument/2006/relationships/hyperlink" Target="https://www.xe.com/currencycharts/?from=KES&amp;to=USD" TargetMode="External"/><Relationship Id="rId40" Type="http://schemas.openxmlformats.org/officeDocument/2006/relationships/hyperlink" Target="https://data.worldbank.org/indicator/NY.GNP.PCAP.KN?locations=KE" TargetMode="External"/><Relationship Id="rId115" Type="http://schemas.openxmlformats.org/officeDocument/2006/relationships/hyperlink" Target="https://data.worldbank.org/indicator/NY.GNP.PCAP.KN?locations=KE" TargetMode="External"/><Relationship Id="rId136" Type="http://schemas.openxmlformats.org/officeDocument/2006/relationships/hyperlink" Target="https://data.worldbank.org/indicator/NY.GNP.PCAP.KN?locations=KE" TargetMode="External"/><Relationship Id="rId157" Type="http://schemas.openxmlformats.org/officeDocument/2006/relationships/hyperlink" Target="https://data.worldbank.org/indicator/NY.GNP.PCAP.KN?locations=KE" TargetMode="External"/><Relationship Id="rId178" Type="http://schemas.openxmlformats.org/officeDocument/2006/relationships/hyperlink" Target="https://www.xe.com/currencycharts/?from=KES&amp;to=USD" TargetMode="External"/><Relationship Id="rId301" Type="http://schemas.openxmlformats.org/officeDocument/2006/relationships/hyperlink" Target="https://www.xe.com/currencycharts/?from=KES&amp;to=USD" TargetMode="External"/><Relationship Id="rId61" Type="http://schemas.openxmlformats.org/officeDocument/2006/relationships/hyperlink" Target="https://data.worldbank.org/indicator/NY.GNP.PCAP.KN?locations=KE" TargetMode="External"/><Relationship Id="rId82" Type="http://schemas.openxmlformats.org/officeDocument/2006/relationships/hyperlink" Target="https://data.worldbank.org/indicator/NY.GNP.PCAP.KN?locations=KE" TargetMode="External"/><Relationship Id="rId199" Type="http://schemas.openxmlformats.org/officeDocument/2006/relationships/hyperlink" Target="https://www.xe.com/currencycharts/?from=KES&amp;to=USD" TargetMode="External"/><Relationship Id="rId203" Type="http://schemas.openxmlformats.org/officeDocument/2006/relationships/hyperlink" Target="https://www.xe.com/currencycharts/?from=KES&amp;to=USD" TargetMode="External"/><Relationship Id="rId19" Type="http://schemas.openxmlformats.org/officeDocument/2006/relationships/hyperlink" Target="https://doi.org/10.1016/j.still.2008.09.013" TargetMode="External"/><Relationship Id="rId224" Type="http://schemas.openxmlformats.org/officeDocument/2006/relationships/hyperlink" Target="https://www.xe.com/currencycharts/?from=KES&amp;to=USD" TargetMode="External"/><Relationship Id="rId245" Type="http://schemas.openxmlformats.org/officeDocument/2006/relationships/hyperlink" Target="https://www.xe.com/currencycharts/?from=KES&amp;to=USD" TargetMode="External"/><Relationship Id="rId266" Type="http://schemas.openxmlformats.org/officeDocument/2006/relationships/hyperlink" Target="https://www.xe.com/currencycharts/?from=KES&amp;to=USD" TargetMode="External"/><Relationship Id="rId287" Type="http://schemas.openxmlformats.org/officeDocument/2006/relationships/hyperlink" Target="https://www.xe.com/currencycharts/?from=KES&amp;to=USD" TargetMode="External"/><Relationship Id="rId30" Type="http://schemas.openxmlformats.org/officeDocument/2006/relationships/hyperlink" Target="https://www.kalro.org/navcdp/docs/banana/BANANA%20AGRONOMY%20%20Pamphlet.pdf" TargetMode="External"/><Relationship Id="rId105" Type="http://schemas.openxmlformats.org/officeDocument/2006/relationships/hyperlink" Target="https://data.worldbank.org/indicator/NY.GNP.PCAP.KN?locations=KE" TargetMode="External"/><Relationship Id="rId126" Type="http://schemas.openxmlformats.org/officeDocument/2006/relationships/hyperlink" Target="https://data.worldbank.org/indicator/NY.GNP.PCAP.KN?locations=KE" TargetMode="External"/><Relationship Id="rId147" Type="http://schemas.openxmlformats.org/officeDocument/2006/relationships/hyperlink" Target="https://data.worldbank.org/indicator/NY.GNP.PCAP.KN?locations=KE" TargetMode="External"/><Relationship Id="rId168" Type="http://schemas.openxmlformats.org/officeDocument/2006/relationships/hyperlink" Target="https://data.worldbank.org/indicator/NY.GNP.PCAP.KN?locations=KE" TargetMode="External"/><Relationship Id="rId312" Type="http://schemas.openxmlformats.org/officeDocument/2006/relationships/hyperlink" Target="https://www.xe.com/currencycharts/?from=KES&amp;to=USD" TargetMode="External"/><Relationship Id="rId51" Type="http://schemas.openxmlformats.org/officeDocument/2006/relationships/hyperlink" Target="https://data.worldbank.org/indicator/NY.GNP.PCAP.KN?locations=KE" TargetMode="External"/><Relationship Id="rId72" Type="http://schemas.openxmlformats.org/officeDocument/2006/relationships/hyperlink" Target="https://data.worldbank.org/indicator/NY.GNP.PCAP.KN?locations=KE" TargetMode="External"/><Relationship Id="rId93" Type="http://schemas.openxmlformats.org/officeDocument/2006/relationships/hyperlink" Target="https://data.worldbank.org/indicator/NY.GNP.PCAP.KN?locations=KE" TargetMode="External"/><Relationship Id="rId189" Type="http://schemas.openxmlformats.org/officeDocument/2006/relationships/hyperlink" Target="https://www.xe.com/currencycharts/?from=KES&amp;to=USD" TargetMode="External"/><Relationship Id="rId3" Type="http://schemas.openxmlformats.org/officeDocument/2006/relationships/hyperlink" Target="https://kephis.go.ke/sites/default/files/slider/NATIONAL%20CROP%20VARIETY%20LIST%202024%20EDITION%20(1).pdf" TargetMode="External"/><Relationship Id="rId214" Type="http://schemas.openxmlformats.org/officeDocument/2006/relationships/hyperlink" Target="https://www.xe.com/currencycharts/?from=KES&amp;to=USD" TargetMode="External"/><Relationship Id="rId235" Type="http://schemas.openxmlformats.org/officeDocument/2006/relationships/hyperlink" Target="https://www.xe.com/currencycharts/?from=KES&amp;to=USD" TargetMode="External"/><Relationship Id="rId256" Type="http://schemas.openxmlformats.org/officeDocument/2006/relationships/hyperlink" Target="https://www.xe.com/currencycharts/?from=KES&amp;to=USD" TargetMode="External"/><Relationship Id="rId277" Type="http://schemas.openxmlformats.org/officeDocument/2006/relationships/hyperlink" Target="https://www.xe.com/currencycharts/?from=KES&amp;to=USD" TargetMode="External"/><Relationship Id="rId298" Type="http://schemas.openxmlformats.org/officeDocument/2006/relationships/hyperlink" Target="https://www.xe.com/currencycharts/?from=KES&amp;to=USD" TargetMode="External"/><Relationship Id="rId116" Type="http://schemas.openxmlformats.org/officeDocument/2006/relationships/hyperlink" Target="https://data.worldbank.org/indicator/NY.GNP.PCAP.KN?locations=KE" TargetMode="External"/><Relationship Id="rId137" Type="http://schemas.openxmlformats.org/officeDocument/2006/relationships/hyperlink" Target="https://data.worldbank.org/indicator/NY.GNP.PCAP.KN?locations=KE" TargetMode="External"/><Relationship Id="rId158" Type="http://schemas.openxmlformats.org/officeDocument/2006/relationships/hyperlink" Target="https://data.worldbank.org/indicator/NY.GNP.PCAP.KN?locations=KE" TargetMode="External"/><Relationship Id="rId302" Type="http://schemas.openxmlformats.org/officeDocument/2006/relationships/hyperlink" Target="https://www.xe.com/currencycharts/?from=KES&amp;to=USD" TargetMode="External"/><Relationship Id="rId20" Type="http://schemas.openxmlformats.org/officeDocument/2006/relationships/hyperlink" Target="https://kephis.go.ke/sites/default/files/slider/NATIONAL%20CROP%20VARIETY%20LIST%202024%20EDITION%20(1).pdf" TargetMode="External"/><Relationship Id="rId41" Type="http://schemas.openxmlformats.org/officeDocument/2006/relationships/hyperlink" Target="https://data.worldbank.org/indicator/NY.GNP.PCAP.KN?locations=KE" TargetMode="External"/><Relationship Id="rId62" Type="http://schemas.openxmlformats.org/officeDocument/2006/relationships/hyperlink" Target="https://data.worldbank.org/indicator/NY.GNP.PCAP.KN?locations=KE" TargetMode="External"/><Relationship Id="rId83" Type="http://schemas.openxmlformats.org/officeDocument/2006/relationships/hyperlink" Target="https://data.worldbank.org/indicator/NY.GNP.PCAP.KN?locations=KE" TargetMode="External"/><Relationship Id="rId179" Type="http://schemas.openxmlformats.org/officeDocument/2006/relationships/hyperlink" Target="https://www.xe.com/currencycharts/?from=KES&amp;to=USD" TargetMode="External"/><Relationship Id="rId190" Type="http://schemas.openxmlformats.org/officeDocument/2006/relationships/hyperlink" Target="https://www.xe.com/currencycharts/?from=KES&amp;to=USD" TargetMode="External"/><Relationship Id="rId204" Type="http://schemas.openxmlformats.org/officeDocument/2006/relationships/hyperlink" Target="https://www.xe.com/currencycharts/?from=KES&amp;to=USD" TargetMode="External"/><Relationship Id="rId225" Type="http://schemas.openxmlformats.org/officeDocument/2006/relationships/hyperlink" Target="https://www.xe.com/currencycharts/?from=KES&amp;to=USD" TargetMode="External"/><Relationship Id="rId246" Type="http://schemas.openxmlformats.org/officeDocument/2006/relationships/hyperlink" Target="https://www.xe.com/currencycharts/?from=KES&amp;to=USD" TargetMode="External"/><Relationship Id="rId267" Type="http://schemas.openxmlformats.org/officeDocument/2006/relationships/hyperlink" Target="https://www.xe.com/currencycharts/?from=KES&amp;to=USD" TargetMode="External"/><Relationship Id="rId288" Type="http://schemas.openxmlformats.org/officeDocument/2006/relationships/hyperlink" Target="https://www.xe.com/currencycharts/?from=KES&amp;to=USD" TargetMode="External"/><Relationship Id="rId106" Type="http://schemas.openxmlformats.org/officeDocument/2006/relationships/hyperlink" Target="https://data.worldbank.org/indicator/NY.GNP.PCAP.KN?locations=KE" TargetMode="External"/><Relationship Id="rId127" Type="http://schemas.openxmlformats.org/officeDocument/2006/relationships/hyperlink" Target="https://data.worldbank.org/indicator/NY.GNP.PCAP.KN?locations=KE" TargetMode="External"/><Relationship Id="rId313" Type="http://schemas.openxmlformats.org/officeDocument/2006/relationships/hyperlink" Target="https://www.xe.com/currencycharts/?from=KES&amp;to=USD" TargetMode="External"/><Relationship Id="rId10" Type="http://schemas.openxmlformats.org/officeDocument/2006/relationships/hyperlink" Target="https://kephis.go.ke/sites/default/files/slider/NATIONAL%20CROP%20VARIETY%20LIST%202024%20EDITION%20(1).pdf" TargetMode="External"/><Relationship Id="rId31" Type="http://schemas.openxmlformats.org/officeDocument/2006/relationships/hyperlink" Target="https://www.researchgate.net/publication/333703385_Effect_of_fertilizers_and_harvesting_method_on_yield_of_cowpea" TargetMode="External"/><Relationship Id="rId52" Type="http://schemas.openxmlformats.org/officeDocument/2006/relationships/hyperlink" Target="https://data.worldbank.org/indicator/NY.GNP.PCAP.KN?locations=KE" TargetMode="External"/><Relationship Id="rId73" Type="http://schemas.openxmlformats.org/officeDocument/2006/relationships/hyperlink" Target="https://data.worldbank.org/indicator/NY.GNP.PCAP.KN?locations=KE" TargetMode="External"/><Relationship Id="rId94" Type="http://schemas.openxmlformats.org/officeDocument/2006/relationships/hyperlink" Target="https://data.worldbank.org/indicator/NY.GNP.PCAP.KN?locations=KE" TargetMode="External"/><Relationship Id="rId148" Type="http://schemas.openxmlformats.org/officeDocument/2006/relationships/hyperlink" Target="https://data.worldbank.org/indicator/NY.GNP.PCAP.KN?locations=KE" TargetMode="External"/><Relationship Id="rId169" Type="http://schemas.openxmlformats.org/officeDocument/2006/relationships/hyperlink" Target="https://data.worldbank.org/indicator/NY.GNP.PCAP.KN?locations=KE" TargetMode="External"/><Relationship Id="rId4" Type="http://schemas.openxmlformats.org/officeDocument/2006/relationships/hyperlink" Target="https://kephis.go.ke/sites/default/files/slider/NATIONAL%20CROP%20VARIETY%20LIST%202024%20EDITION%20(1).pdf" TargetMode="External"/><Relationship Id="rId180" Type="http://schemas.openxmlformats.org/officeDocument/2006/relationships/hyperlink" Target="https://www.xe.com/currencycharts/?from=KES&amp;to=USD" TargetMode="External"/><Relationship Id="rId215" Type="http://schemas.openxmlformats.org/officeDocument/2006/relationships/hyperlink" Target="https://www.xe.com/currencycharts/?from=KES&amp;to=USD" TargetMode="External"/><Relationship Id="rId236" Type="http://schemas.openxmlformats.org/officeDocument/2006/relationships/hyperlink" Target="https://www.xe.com/currencycharts/?from=KES&amp;to=USD" TargetMode="External"/><Relationship Id="rId257" Type="http://schemas.openxmlformats.org/officeDocument/2006/relationships/hyperlink" Target="https://www.xe.com/currencycharts/?from=KES&amp;to=USD" TargetMode="External"/><Relationship Id="rId278" Type="http://schemas.openxmlformats.org/officeDocument/2006/relationships/hyperlink" Target="https://www.xe.com/currencycharts/?from=KES&amp;to=USD" TargetMode="External"/><Relationship Id="rId303" Type="http://schemas.openxmlformats.org/officeDocument/2006/relationships/hyperlink" Target="https://www.xe.com/currencycharts/?from=KES&amp;to=USD" TargetMode="External"/><Relationship Id="rId42" Type="http://schemas.openxmlformats.org/officeDocument/2006/relationships/hyperlink" Target="https://data.worldbank.org/indicator/NY.GNP.PCAP.KN?locations=KE" TargetMode="External"/><Relationship Id="rId84" Type="http://schemas.openxmlformats.org/officeDocument/2006/relationships/hyperlink" Target="https://data.worldbank.org/indicator/NY.GNP.PCAP.KN?locations=KE" TargetMode="External"/><Relationship Id="rId138" Type="http://schemas.openxmlformats.org/officeDocument/2006/relationships/hyperlink" Target="https://data.worldbank.org/indicator/NY.GNP.PCAP.KN?locations=KE" TargetMode="External"/><Relationship Id="rId191" Type="http://schemas.openxmlformats.org/officeDocument/2006/relationships/hyperlink" Target="https://www.xe.com/currencycharts/?from=KES&amp;to=USD" TargetMode="External"/><Relationship Id="rId205" Type="http://schemas.openxmlformats.org/officeDocument/2006/relationships/hyperlink" Target="https://www.xe.com/currencycharts/?from=KES&amp;to=USD" TargetMode="External"/><Relationship Id="rId247" Type="http://schemas.openxmlformats.org/officeDocument/2006/relationships/hyperlink" Target="https://www.xe.com/currencycharts/?from=KES&amp;to=USD" TargetMode="External"/><Relationship Id="rId107" Type="http://schemas.openxmlformats.org/officeDocument/2006/relationships/hyperlink" Target="https://data.worldbank.org/indicator/NY.GNP.PCAP.KN?locations=KE" TargetMode="External"/><Relationship Id="rId289" Type="http://schemas.openxmlformats.org/officeDocument/2006/relationships/hyperlink" Target="https://www.xe.com/currencycharts/?from=KES&amp;to=USD" TargetMode="External"/><Relationship Id="rId11" Type="http://schemas.openxmlformats.org/officeDocument/2006/relationships/hyperlink" Target="https://kephis.go.ke/sites/default/files/slider/NATIONAL%20CROP%20VARIETY%20LIST%202024%20EDITION%20(1).pdf" TargetMode="External"/><Relationship Id="rId53" Type="http://schemas.openxmlformats.org/officeDocument/2006/relationships/hyperlink" Target="https://data.worldbank.org/indicator/NY.GNP.PCAP.KN?locations=KE" TargetMode="External"/><Relationship Id="rId149" Type="http://schemas.openxmlformats.org/officeDocument/2006/relationships/hyperlink" Target="https://data.worldbank.org/indicator/NY.GNP.PCAP.KN?locations=KE" TargetMode="External"/><Relationship Id="rId314" Type="http://schemas.openxmlformats.org/officeDocument/2006/relationships/hyperlink" Target="https://www.xe.com/currencycharts/?from=KES&amp;to=USD" TargetMode="External"/><Relationship Id="rId95" Type="http://schemas.openxmlformats.org/officeDocument/2006/relationships/hyperlink" Target="https://data.worldbank.org/indicator/NY.GNP.PCAP.KN?locations=KE" TargetMode="External"/><Relationship Id="rId160" Type="http://schemas.openxmlformats.org/officeDocument/2006/relationships/hyperlink" Target="https://data.worldbank.org/indicator/NY.GNP.PCAP.KN?locations=KE" TargetMode="External"/><Relationship Id="rId216" Type="http://schemas.openxmlformats.org/officeDocument/2006/relationships/hyperlink" Target="https://www.xe.com/currencycharts/?from=KES&amp;to=USD" TargetMode="External"/><Relationship Id="rId258" Type="http://schemas.openxmlformats.org/officeDocument/2006/relationships/hyperlink" Target="https://www.xe.com/currencycharts/?from=KES&amp;to=USD" TargetMode="External"/><Relationship Id="rId22" Type="http://schemas.openxmlformats.org/officeDocument/2006/relationships/hyperlink" Target="https://kephis.go.ke/sites/default/files/slider/NATIONAL%20CROP%20VARIETY%20LIST%202024%20EDITION%20(1).pdf" TargetMode="External"/><Relationship Id="rId64" Type="http://schemas.openxmlformats.org/officeDocument/2006/relationships/hyperlink" Target="https://data.worldbank.org/indicator/NY.GNP.PCAP.KN?locations=KE" TargetMode="External"/><Relationship Id="rId118" Type="http://schemas.openxmlformats.org/officeDocument/2006/relationships/hyperlink" Target="https://data.worldbank.org/indicator/NY.GNP.PCAP.KN?locations=KE" TargetMode="External"/><Relationship Id="rId171" Type="http://schemas.openxmlformats.org/officeDocument/2006/relationships/hyperlink" Target="https://data.worldbank.org/indicator/NY.GNP.PCAP.KN?locations=KE" TargetMode="External"/><Relationship Id="rId227" Type="http://schemas.openxmlformats.org/officeDocument/2006/relationships/hyperlink" Target="https://www.xe.com/currencycharts/?from=KES&amp;to=USD" TargetMode="External"/><Relationship Id="rId269" Type="http://schemas.openxmlformats.org/officeDocument/2006/relationships/hyperlink" Target="https://www.xe.com/currencycharts/?from=KES&amp;to=USD" TargetMode="External"/><Relationship Id="rId33" Type="http://schemas.openxmlformats.org/officeDocument/2006/relationships/hyperlink" Target="https://doi.org/10.9734/ACRI/2017/33101" TargetMode="External"/><Relationship Id="rId129" Type="http://schemas.openxmlformats.org/officeDocument/2006/relationships/hyperlink" Target="https://data.worldbank.org/indicator/NY.GNP.PCAP.KN?locations=KE" TargetMode="External"/><Relationship Id="rId280" Type="http://schemas.openxmlformats.org/officeDocument/2006/relationships/hyperlink" Target="https://www.xe.com/currencycharts/?from=KES&amp;to=USD" TargetMode="External"/><Relationship Id="rId75" Type="http://schemas.openxmlformats.org/officeDocument/2006/relationships/hyperlink" Target="https://data.worldbank.org/indicator/NY.GNP.PCAP.KN?locations=KE" TargetMode="External"/><Relationship Id="rId140" Type="http://schemas.openxmlformats.org/officeDocument/2006/relationships/hyperlink" Target="https://data.worldbank.org/indicator/NY.GNP.PCAP.KN?locations=KE" TargetMode="External"/><Relationship Id="rId182" Type="http://schemas.openxmlformats.org/officeDocument/2006/relationships/hyperlink" Target="https://www.xe.com/currencycharts/?from=KES&amp;to=USD" TargetMode="External"/><Relationship Id="rId6" Type="http://schemas.openxmlformats.org/officeDocument/2006/relationships/hyperlink" Target="https://kephis.go.ke/sites/default/files/slider/NATIONAL%20CROP%20VARIETY%20LIST%202024%20EDITION%20(1).pdf" TargetMode="External"/><Relationship Id="rId238" Type="http://schemas.openxmlformats.org/officeDocument/2006/relationships/hyperlink" Target="https://www.xe.com/currencycharts/?from=KES&amp;to=USD" TargetMode="External"/><Relationship Id="rId291" Type="http://schemas.openxmlformats.org/officeDocument/2006/relationships/hyperlink" Target="https://www.xe.com/currencycharts/?from=KES&amp;to=USD" TargetMode="External"/><Relationship Id="rId305" Type="http://schemas.openxmlformats.org/officeDocument/2006/relationships/hyperlink" Target="https://www.xe.com/currencycharts/?from=KES&amp;to=USD" TargetMode="External"/><Relationship Id="rId44" Type="http://schemas.openxmlformats.org/officeDocument/2006/relationships/hyperlink" Target="https://data.worldbank.org/indicator/NY.GNP.PCAP.KN?locations=KE" TargetMode="External"/><Relationship Id="rId86" Type="http://schemas.openxmlformats.org/officeDocument/2006/relationships/hyperlink" Target="https://data.worldbank.org/indicator/NY.GNP.PCAP.KN?locations=KE" TargetMode="External"/><Relationship Id="rId151" Type="http://schemas.openxmlformats.org/officeDocument/2006/relationships/hyperlink" Target="https://data.worldbank.org/indicator/NY.GNP.PCAP.KN?locations=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FEE1-C99E-46C7-A51B-0025A8619F32}">
  <dimension ref="A1:E13"/>
  <sheetViews>
    <sheetView workbookViewId="0">
      <selection activeCell="C6" sqref="C6"/>
    </sheetView>
  </sheetViews>
  <sheetFormatPr defaultColWidth="8.7109375" defaultRowHeight="12.95"/>
  <cols>
    <col min="1" max="1" width="12.28515625" style="7" bestFit="1" customWidth="1"/>
    <col min="2" max="5" width="60" style="7" customWidth="1"/>
    <col min="6" max="16384" width="8.7109375" style="7"/>
  </cols>
  <sheetData>
    <row r="1" spans="1:5">
      <c r="A1" s="28" t="s">
        <v>0</v>
      </c>
    </row>
    <row r="2" spans="1:5">
      <c r="A2" s="28"/>
    </row>
    <row r="3" spans="1:5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</row>
    <row r="4" spans="1:5" ht="104.1">
      <c r="A4" s="31" t="s">
        <v>6</v>
      </c>
      <c r="B4" s="32" t="s">
        <v>7</v>
      </c>
      <c r="C4" s="33" t="s">
        <v>8</v>
      </c>
      <c r="D4" s="32" t="s">
        <v>9</v>
      </c>
      <c r="E4" s="33"/>
    </row>
    <row r="5" spans="1:5" ht="104.1">
      <c r="A5" s="31" t="s">
        <v>10</v>
      </c>
      <c r="B5" s="32" t="s">
        <v>7</v>
      </c>
      <c r="C5" s="33" t="s">
        <v>8</v>
      </c>
      <c r="D5" s="33" t="s">
        <v>11</v>
      </c>
      <c r="E5" s="32" t="s">
        <v>12</v>
      </c>
    </row>
    <row r="6" spans="1:5" ht="104.1">
      <c r="A6" s="31" t="s">
        <v>13</v>
      </c>
      <c r="B6" s="32" t="s">
        <v>14</v>
      </c>
      <c r="C6" s="32" t="s">
        <v>12</v>
      </c>
      <c r="D6" s="33"/>
      <c r="E6" s="33"/>
    </row>
    <row r="7" spans="1:5" ht="125.25" customHeight="1">
      <c r="A7" s="31" t="s">
        <v>15</v>
      </c>
      <c r="B7" s="32" t="s">
        <v>16</v>
      </c>
      <c r="C7" s="32" t="s">
        <v>9</v>
      </c>
      <c r="D7" s="33"/>
      <c r="E7" s="33"/>
    </row>
    <row r="8" spans="1:5" ht="65.099999999999994">
      <c r="A8" s="31" t="s">
        <v>17</v>
      </c>
      <c r="B8" s="33" t="s">
        <v>18</v>
      </c>
      <c r="C8" s="32" t="s">
        <v>12</v>
      </c>
      <c r="D8" s="33"/>
      <c r="E8" s="33"/>
    </row>
    <row r="9" spans="1:5" ht="88.5" customHeight="1">
      <c r="A9" s="31" t="s">
        <v>19</v>
      </c>
      <c r="B9" s="32" t="s">
        <v>20</v>
      </c>
      <c r="C9" s="35" t="s">
        <v>21</v>
      </c>
      <c r="D9" s="32" t="s">
        <v>9</v>
      </c>
      <c r="E9" s="33"/>
    </row>
    <row r="10" spans="1:5" ht="107.25" customHeight="1">
      <c r="A10" s="31" t="s">
        <v>22</v>
      </c>
      <c r="B10" s="34" t="s">
        <v>23</v>
      </c>
      <c r="C10" s="32" t="s">
        <v>9</v>
      </c>
      <c r="D10" s="33"/>
      <c r="E10" s="33"/>
    </row>
    <row r="11" spans="1:5" ht="104.1">
      <c r="A11" s="31" t="s">
        <v>24</v>
      </c>
      <c r="B11" s="32" t="s">
        <v>14</v>
      </c>
      <c r="C11" s="32" t="s">
        <v>9</v>
      </c>
      <c r="D11" s="33"/>
      <c r="E11" s="33"/>
    </row>
    <row r="13" spans="1:5">
      <c r="C13" s="29"/>
    </row>
  </sheetData>
  <hyperlinks>
    <hyperlink ref="B4" r:id="rId1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FACD470D-88F3-4240-B705-C9160DD70C71}"/>
    <hyperlink ref="B5" r:id="rId2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3846883C-927D-409C-989F-D504BB9CAFBD}"/>
    <hyperlink ref="B10" r:id="rId3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E4162ED5-A179-4765-B0D5-17385A9C862F}"/>
    <hyperlink ref="B9" r:id="rId4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F2D508FE-AA5F-40EB-8AF3-6F36A771CBF5}"/>
    <hyperlink ref="B7" r:id="rId5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CBFED4A2-F828-4132-9ACC-C7A54DC15D5A}"/>
    <hyperlink ref="B11" r:id="rId6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2AD7E0CB-82DE-4309-9D28-8F5E540ADBD5}"/>
    <hyperlink ref="B6" r:id="rId7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60F3B114-BD0D-422E-AAE0-3A76B7177397}"/>
    <hyperlink ref="C11" r:id="rId8" display="../../../../../../../:x:/s/OneCGIAR-AgroecologyInitiativeImplementationTeam/ER1bGdglgBxBu8Pmc4WStzsBeCQyzOk2VdY7n7vZ-rnOTw?e=Vgl1Ey" xr:uid="{27934A39-3172-4667-9B75-8C534ED2F452}"/>
    <hyperlink ref="C10" r:id="rId9" display="../../../../../../../:x:/s/OneCGIAR-AgroecologyInitiativeImplementationTeam/ER1bGdglgBxBu8Pmc4WStzsBeCQyzOk2VdY7n7vZ-rnOTw?e=Vgl1Ey" xr:uid="{FDCC47E9-D8C0-4369-A4D0-8D44A99623BE}"/>
    <hyperlink ref="D9" r:id="rId10" display="../../../../../../../:x:/s/OneCGIAR-AgroecologyInitiativeImplementationTeam/ER1bGdglgBxBu8Pmc4WStzsBeCQyzOk2VdY7n7vZ-rnOTw?e=Vgl1Ey" xr:uid="{2DE7312A-67E3-4788-A8EE-2DA783A65045}"/>
    <hyperlink ref="C8" r:id="rId11" display="../../../../../../../:x:/s/OneCGIAR-AgroecologyInitiativeImplementationTeam/ER1bGdglgBxBu8Pmc4WStzsBeCQyzOk2VdY7n7vZ-rnOTw?e=Vgl1Ey" xr:uid="{1EF68662-F28A-4324-A35B-2827AC11B8F6}"/>
    <hyperlink ref="C7" r:id="rId12" display="../../../../../../../:x:/s/OneCGIAR-AgroecologyInitiativeImplementationTeam/ER1bGdglgBxBu8Pmc4WStzsBeCQyzOk2VdY7n7vZ-rnOTw?e=Vgl1Ey" xr:uid="{9CBB5144-CB42-4284-8479-CB748F45F30A}"/>
    <hyperlink ref="C6" r:id="rId13" display="../../../../../../../:x:/s/OneCGIAR-AgroecologyInitiativeImplementationTeam/ER1bGdglgBxBu8Pmc4WStzsBeCQyzOk2VdY7n7vZ-rnOTw?e=Vgl1Ey" xr:uid="{FD00507E-CE25-4A2B-B68A-6DAAE4571AE7}"/>
    <hyperlink ref="E5" r:id="rId14" display="../../../../../../../:x:/s/OneCGIAR-AgroecologyInitiativeImplementationTeam/ER1bGdglgBxBu8Pmc4WStzsBeCQyzOk2VdY7n7vZ-rnOTw?e=Vgl1Ey" xr:uid="{40E99932-FDF0-4215-AA61-0AF90D1161FF}"/>
    <hyperlink ref="D4" r:id="rId15" display="../../../../../../../:x:/s/OneCGIAR-AgroecologyInitiativeImplementationTeam/ER1bGdglgBxBu8Pmc4WStzsBeCQyzOk2VdY7n7vZ-rnOTw?e=Vgl1Ey" xr:uid="{2614E8DE-4AEF-4EA0-B2F9-0B1BD04279BE}"/>
  </hyperlinks>
  <pageMargins left="0.7" right="0.7" top="0.75" bottom="0.75" header="0.3" footer="0.3"/>
  <legacy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743A-6201-4091-944A-DF37F6C253AA}">
  <dimension ref="A1:W15"/>
  <sheetViews>
    <sheetView workbookViewId="0">
      <selection activeCell="H3" sqref="H3"/>
    </sheetView>
  </sheetViews>
  <sheetFormatPr defaultRowHeight="15" customHeight="1"/>
  <cols>
    <col min="1" max="1" width="16.85546875" customWidth="1"/>
    <col min="3" max="3" width="9.7109375" bestFit="1" customWidth="1"/>
    <col min="4" max="4" width="10.7109375" customWidth="1"/>
    <col min="5" max="5" width="10.42578125" customWidth="1"/>
    <col min="6" max="6" width="16.85546875" customWidth="1"/>
    <col min="7" max="7" width="11.5703125" customWidth="1"/>
    <col min="8" max="8" width="28.85546875" customWidth="1"/>
    <col min="10" max="11" width="13.140625" customWidth="1"/>
    <col min="13" max="13" width="12.28515625" customWidth="1"/>
    <col min="14" max="14" width="9.85546875" bestFit="1" customWidth="1"/>
    <col min="20" max="20" width="9.85546875" bestFit="1" customWidth="1"/>
    <col min="22" max="22" width="11.85546875" bestFit="1" customWidth="1"/>
  </cols>
  <sheetData>
    <row r="1" spans="1:23" ht="87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36" t="s">
        <v>466</v>
      </c>
      <c r="C2" s="36" t="s">
        <v>220</v>
      </c>
      <c r="D2">
        <v>1</v>
      </c>
      <c r="E2" s="36">
        <v>56000</v>
      </c>
      <c r="F2">
        <v>25420</v>
      </c>
      <c r="G2" s="76" t="s">
        <v>314</v>
      </c>
      <c r="H2" t="s">
        <v>467</v>
      </c>
      <c r="I2" s="77"/>
      <c r="J2" s="77"/>
      <c r="K2" s="82"/>
      <c r="L2" s="77"/>
      <c r="M2" s="96">
        <v>15089215</v>
      </c>
      <c r="N2" s="93" t="s">
        <v>468</v>
      </c>
      <c r="O2">
        <f>IF(AND(D2&lt;&gt;"",D2&lt;&gt;"NA"),D2,"")</f>
        <v>1</v>
      </c>
      <c r="P2">
        <f>IF(AND(F2&lt;&gt;"",F2&lt;&gt;"NA"),F2,"")</f>
        <v>25420</v>
      </c>
      <c r="Q2" t="str">
        <f>IF(AND(G2&lt;&gt;"",G2&lt;&gt;"NA"),G2,"")</f>
        <v/>
      </c>
      <c r="R2" t="str">
        <f>IF(AND(J2&lt;&gt;"",J2&lt;&gt;"NA"),J2,"")</f>
        <v/>
      </c>
      <c r="S2" t="str">
        <f>IF(AND(K2&lt;&gt;"",K2&lt;&gt;"NA"),K2,"")</f>
        <v/>
      </c>
      <c r="T2" s="96">
        <f>M2</f>
        <v>15089215</v>
      </c>
      <c r="U2" t="s">
        <v>469</v>
      </c>
      <c r="V2">
        <v>4.55428E-5</v>
      </c>
      <c r="W2" s="55" t="s">
        <v>470</v>
      </c>
    </row>
    <row r="3" spans="1:23" ht="14.45">
      <c r="A3" s="36" t="s">
        <v>466</v>
      </c>
      <c r="C3" s="36" t="s">
        <v>471</v>
      </c>
      <c r="D3">
        <v>1000</v>
      </c>
      <c r="E3" s="36">
        <v>6.6666666670000003</v>
      </c>
      <c r="F3">
        <v>25.42</v>
      </c>
      <c r="G3" s="76" t="s">
        <v>314</v>
      </c>
      <c r="H3" t="s">
        <v>467</v>
      </c>
      <c r="I3" s="77"/>
      <c r="J3" s="77"/>
      <c r="K3" s="82"/>
      <c r="L3" s="77"/>
      <c r="M3" s="96">
        <v>15089216</v>
      </c>
      <c r="N3" s="93" t="s">
        <v>468</v>
      </c>
      <c r="O3">
        <f t="shared" ref="O3:O15" si="0">IF(AND(D3&lt;&gt;"",D3&lt;&gt;"NA"),D3,"")</f>
        <v>1000</v>
      </c>
      <c r="P3">
        <f t="shared" ref="P3:P15" si="1">IF(AND(F3&lt;&gt;"",F3&lt;&gt;"NA"),F3,"")</f>
        <v>25.42</v>
      </c>
      <c r="Q3" t="str">
        <f t="shared" ref="Q3:Q15" si="2">IF(AND(G3&lt;&gt;"",G3&lt;&gt;"NA"),G3,"")</f>
        <v/>
      </c>
      <c r="R3" t="str">
        <f t="shared" ref="R3:R15" si="3">IF(AND(J3&lt;&gt;"",J3&lt;&gt;"NA"),J3,"")</f>
        <v/>
      </c>
      <c r="S3" t="str">
        <f t="shared" ref="S3:S15" si="4">IF(AND(K3&lt;&gt;"",K3&lt;&gt;"NA"),K3,"")</f>
        <v/>
      </c>
      <c r="T3" s="96">
        <f t="shared" ref="T3:T15" si="5">M3</f>
        <v>15089216</v>
      </c>
      <c r="U3" t="s">
        <v>469</v>
      </c>
      <c r="V3">
        <v>4.55428E-5</v>
      </c>
      <c r="W3" s="55" t="s">
        <v>470</v>
      </c>
    </row>
    <row r="4" spans="1:23" ht="14.45">
      <c r="A4" s="36" t="s">
        <v>472</v>
      </c>
      <c r="C4" s="36" t="s">
        <v>220</v>
      </c>
      <c r="D4">
        <v>1</v>
      </c>
      <c r="E4" s="36">
        <v>10000</v>
      </c>
      <c r="F4" s="75" t="s">
        <v>314</v>
      </c>
      <c r="G4">
        <v>28880</v>
      </c>
      <c r="H4" t="s">
        <v>467</v>
      </c>
      <c r="I4" s="77"/>
      <c r="J4" s="77"/>
      <c r="K4" s="77"/>
      <c r="L4" s="77"/>
      <c r="M4" s="96">
        <v>15089217</v>
      </c>
      <c r="N4" s="93" t="s">
        <v>468</v>
      </c>
      <c r="O4">
        <f t="shared" si="0"/>
        <v>1</v>
      </c>
      <c r="P4" t="str">
        <f t="shared" si="1"/>
        <v/>
      </c>
      <c r="Q4">
        <f t="shared" si="2"/>
        <v>28880</v>
      </c>
      <c r="R4" t="str">
        <f t="shared" si="3"/>
        <v/>
      </c>
      <c r="S4" t="str">
        <f t="shared" si="4"/>
        <v/>
      </c>
      <c r="T4" s="96">
        <f t="shared" si="5"/>
        <v>15089217</v>
      </c>
      <c r="U4" t="s">
        <v>469</v>
      </c>
      <c r="V4">
        <v>4.55428E-5</v>
      </c>
      <c r="W4" s="55" t="s">
        <v>470</v>
      </c>
    </row>
    <row r="5" spans="1:23" ht="14.45">
      <c r="A5" s="36" t="s">
        <v>473</v>
      </c>
      <c r="C5" s="36" t="s">
        <v>220</v>
      </c>
      <c r="D5">
        <v>1</v>
      </c>
      <c r="E5" s="36">
        <v>32000</v>
      </c>
      <c r="F5">
        <v>4100</v>
      </c>
      <c r="G5" s="36">
        <v>4590</v>
      </c>
      <c r="H5" t="s">
        <v>467</v>
      </c>
      <c r="I5" s="77"/>
      <c r="J5" s="77"/>
      <c r="K5" s="77"/>
      <c r="L5" s="77"/>
      <c r="M5" s="96">
        <v>15089218</v>
      </c>
      <c r="N5" s="93" t="s">
        <v>468</v>
      </c>
      <c r="O5">
        <f t="shared" si="0"/>
        <v>1</v>
      </c>
      <c r="P5">
        <f t="shared" si="1"/>
        <v>4100</v>
      </c>
      <c r="Q5">
        <f t="shared" si="2"/>
        <v>4590</v>
      </c>
      <c r="R5" t="str">
        <f t="shared" si="3"/>
        <v/>
      </c>
      <c r="S5" t="str">
        <f t="shared" si="4"/>
        <v/>
      </c>
      <c r="T5" s="96">
        <f t="shared" si="5"/>
        <v>15089218</v>
      </c>
      <c r="U5" t="s">
        <v>469</v>
      </c>
      <c r="V5">
        <v>4.55428E-5</v>
      </c>
      <c r="W5" s="55" t="s">
        <v>470</v>
      </c>
    </row>
    <row r="6" spans="1:23" ht="14.45">
      <c r="A6" s="36" t="s">
        <v>473</v>
      </c>
      <c r="C6" s="36" t="s">
        <v>249</v>
      </c>
      <c r="D6" s="77"/>
      <c r="E6" s="36">
        <v>130</v>
      </c>
      <c r="F6">
        <f>F5/40</f>
        <v>102.5</v>
      </c>
      <c r="G6">
        <f>G5/40</f>
        <v>114.75</v>
      </c>
      <c r="H6" t="s">
        <v>467</v>
      </c>
      <c r="I6" s="77"/>
      <c r="J6" s="77"/>
      <c r="K6" s="77"/>
      <c r="L6" s="77"/>
      <c r="M6" s="96">
        <v>15089219</v>
      </c>
      <c r="N6" s="93" t="s">
        <v>468</v>
      </c>
      <c r="O6" t="str">
        <f t="shared" si="0"/>
        <v/>
      </c>
      <c r="P6">
        <f t="shared" si="1"/>
        <v>102.5</v>
      </c>
      <c r="Q6">
        <f t="shared" si="2"/>
        <v>114.75</v>
      </c>
      <c r="R6" t="str">
        <f t="shared" si="3"/>
        <v/>
      </c>
      <c r="S6" t="str">
        <f t="shared" si="4"/>
        <v/>
      </c>
      <c r="T6" s="96">
        <f t="shared" si="5"/>
        <v>15089219</v>
      </c>
      <c r="U6" t="s">
        <v>469</v>
      </c>
      <c r="V6">
        <v>4.55428E-5</v>
      </c>
      <c r="W6" s="55" t="s">
        <v>470</v>
      </c>
    </row>
    <row r="7" spans="1:23" ht="14.45">
      <c r="A7" s="36" t="s">
        <v>473</v>
      </c>
      <c r="C7" s="36" t="s">
        <v>471</v>
      </c>
      <c r="D7">
        <v>1</v>
      </c>
      <c r="E7" s="36">
        <v>350</v>
      </c>
      <c r="F7">
        <v>4.0999999999999996</v>
      </c>
      <c r="G7" s="36">
        <v>4.59</v>
      </c>
      <c r="H7" t="s">
        <v>467</v>
      </c>
      <c r="I7" s="77"/>
      <c r="J7" s="77"/>
      <c r="K7" s="77"/>
      <c r="L7" s="77"/>
      <c r="M7" s="96">
        <v>15089220</v>
      </c>
      <c r="N7" s="93" t="s">
        <v>468</v>
      </c>
      <c r="O7">
        <f t="shared" si="0"/>
        <v>1</v>
      </c>
      <c r="P7">
        <f t="shared" si="1"/>
        <v>4.0999999999999996</v>
      </c>
      <c r="Q7">
        <f t="shared" si="2"/>
        <v>4.59</v>
      </c>
      <c r="R7" t="str">
        <f t="shared" si="3"/>
        <v/>
      </c>
      <c r="S7" t="str">
        <f t="shared" si="4"/>
        <v/>
      </c>
      <c r="T7" s="96">
        <f t="shared" si="5"/>
        <v>15089220</v>
      </c>
      <c r="U7" t="s">
        <v>469</v>
      </c>
      <c r="V7">
        <v>4.55428E-5</v>
      </c>
      <c r="W7" s="55" t="s">
        <v>470</v>
      </c>
    </row>
    <row r="8" spans="1:23" ht="14.45">
      <c r="A8" s="36" t="s">
        <v>474</v>
      </c>
      <c r="C8" s="36" t="s">
        <v>220</v>
      </c>
      <c r="D8">
        <v>1</v>
      </c>
      <c r="E8" s="50"/>
      <c r="F8" s="75" t="s">
        <v>314</v>
      </c>
      <c r="G8">
        <v>9330</v>
      </c>
      <c r="H8" t="s">
        <v>467</v>
      </c>
      <c r="I8" s="77"/>
      <c r="J8" s="77"/>
      <c r="K8" s="77"/>
      <c r="L8" s="77"/>
      <c r="M8" s="96">
        <v>15089221</v>
      </c>
      <c r="N8" s="93" t="s">
        <v>468</v>
      </c>
      <c r="O8">
        <f t="shared" si="0"/>
        <v>1</v>
      </c>
      <c r="P8" t="str">
        <f t="shared" si="1"/>
        <v/>
      </c>
      <c r="Q8">
        <f t="shared" si="2"/>
        <v>9330</v>
      </c>
      <c r="R8" t="str">
        <f t="shared" si="3"/>
        <v/>
      </c>
      <c r="S8" t="str">
        <f t="shared" si="4"/>
        <v/>
      </c>
      <c r="T8" s="96">
        <f t="shared" si="5"/>
        <v>15089221</v>
      </c>
      <c r="U8" t="s">
        <v>469</v>
      </c>
      <c r="V8">
        <v>4.55428E-5</v>
      </c>
      <c r="W8" s="55" t="s">
        <v>470</v>
      </c>
    </row>
    <row r="9" spans="1:23" ht="14.45">
      <c r="A9" s="36" t="s">
        <v>475</v>
      </c>
      <c r="C9" s="36" t="s">
        <v>220</v>
      </c>
      <c r="D9">
        <v>1</v>
      </c>
      <c r="E9" s="36">
        <v>2200</v>
      </c>
      <c r="F9">
        <v>4100</v>
      </c>
      <c r="G9">
        <f>G5</f>
        <v>4590</v>
      </c>
      <c r="H9" t="s">
        <v>467</v>
      </c>
      <c r="I9" s="77"/>
      <c r="J9" s="77"/>
      <c r="K9" s="77"/>
      <c r="L9" s="77"/>
      <c r="M9" s="96">
        <v>15089222</v>
      </c>
      <c r="N9" s="93" t="s">
        <v>468</v>
      </c>
      <c r="O9">
        <f t="shared" si="0"/>
        <v>1</v>
      </c>
      <c r="P9">
        <f t="shared" si="1"/>
        <v>4100</v>
      </c>
      <c r="Q9">
        <f t="shared" si="2"/>
        <v>4590</v>
      </c>
      <c r="R9" t="str">
        <f t="shared" si="3"/>
        <v/>
      </c>
      <c r="S9" t="str">
        <f t="shared" si="4"/>
        <v/>
      </c>
      <c r="T9" s="96">
        <f t="shared" si="5"/>
        <v>15089222</v>
      </c>
      <c r="U9" t="s">
        <v>469</v>
      </c>
      <c r="V9">
        <v>4.55428E-5</v>
      </c>
      <c r="W9" s="55" t="s">
        <v>470</v>
      </c>
    </row>
    <row r="10" spans="1:23" ht="14.45">
      <c r="A10" s="36" t="s">
        <v>476</v>
      </c>
      <c r="C10" s="36" t="s">
        <v>220</v>
      </c>
      <c r="D10">
        <v>1</v>
      </c>
      <c r="E10" s="36">
        <v>225</v>
      </c>
      <c r="F10" s="75" t="s">
        <v>314</v>
      </c>
      <c r="G10">
        <v>49360</v>
      </c>
      <c r="H10" t="s">
        <v>467</v>
      </c>
      <c r="I10" s="77"/>
      <c r="J10" s="77"/>
      <c r="K10" s="77"/>
      <c r="L10" s="77"/>
      <c r="M10" s="96">
        <v>15089223</v>
      </c>
      <c r="N10" s="93" t="s">
        <v>468</v>
      </c>
      <c r="O10">
        <f t="shared" si="0"/>
        <v>1</v>
      </c>
      <c r="P10" t="str">
        <f t="shared" si="1"/>
        <v/>
      </c>
      <c r="Q10">
        <f t="shared" si="2"/>
        <v>49360</v>
      </c>
      <c r="R10" t="str">
        <f t="shared" si="3"/>
        <v/>
      </c>
      <c r="S10" t="str">
        <f t="shared" si="4"/>
        <v/>
      </c>
      <c r="T10" s="96">
        <f t="shared" si="5"/>
        <v>15089223</v>
      </c>
      <c r="U10" t="s">
        <v>469</v>
      </c>
      <c r="V10">
        <v>4.55428E-5</v>
      </c>
      <c r="W10" s="55" t="s">
        <v>470</v>
      </c>
    </row>
    <row r="11" spans="1:23" ht="14.45">
      <c r="A11" s="36" t="s">
        <v>477</v>
      </c>
      <c r="C11" s="36" t="s">
        <v>220</v>
      </c>
      <c r="D11">
        <v>1</v>
      </c>
      <c r="E11" s="50">
        <v>0</v>
      </c>
      <c r="F11" s="75" t="s">
        <v>314</v>
      </c>
      <c r="G11">
        <v>6370</v>
      </c>
      <c r="H11" t="s">
        <v>467</v>
      </c>
      <c r="I11" s="77"/>
      <c r="J11" s="77"/>
      <c r="K11" s="77"/>
      <c r="L11" s="77"/>
      <c r="M11" s="96">
        <v>15089224</v>
      </c>
      <c r="N11" s="93" t="s">
        <v>468</v>
      </c>
      <c r="O11">
        <f t="shared" si="0"/>
        <v>1</v>
      </c>
      <c r="P11" t="str">
        <f t="shared" si="1"/>
        <v/>
      </c>
      <c r="Q11">
        <f t="shared" si="2"/>
        <v>6370</v>
      </c>
      <c r="R11" t="str">
        <f t="shared" si="3"/>
        <v/>
      </c>
      <c r="S11" t="str">
        <f t="shared" si="4"/>
        <v/>
      </c>
      <c r="T11" s="96">
        <f t="shared" si="5"/>
        <v>15089224</v>
      </c>
      <c r="U11" t="s">
        <v>469</v>
      </c>
      <c r="V11">
        <v>4.55428E-5</v>
      </c>
      <c r="W11" s="55" t="s">
        <v>470</v>
      </c>
    </row>
    <row r="12" spans="1:23" ht="14.45">
      <c r="A12" s="36" t="s">
        <v>478</v>
      </c>
      <c r="C12" s="36" t="s">
        <v>220</v>
      </c>
      <c r="D12">
        <v>1</v>
      </c>
      <c r="E12" s="36">
        <v>500</v>
      </c>
      <c r="F12" s="75" t="s">
        <v>314</v>
      </c>
      <c r="G12" s="75">
        <v>6310</v>
      </c>
      <c r="H12" t="s">
        <v>467</v>
      </c>
      <c r="I12" s="77"/>
      <c r="J12" s="77"/>
      <c r="K12" s="77"/>
      <c r="L12" s="77"/>
      <c r="M12" s="96">
        <v>15089225</v>
      </c>
      <c r="N12" s="93" t="s">
        <v>468</v>
      </c>
      <c r="O12">
        <f t="shared" si="0"/>
        <v>1</v>
      </c>
      <c r="P12" t="str">
        <f t="shared" si="1"/>
        <v/>
      </c>
      <c r="Q12">
        <f t="shared" si="2"/>
        <v>6310</v>
      </c>
      <c r="R12" t="str">
        <f t="shared" si="3"/>
        <v/>
      </c>
      <c r="S12" t="str">
        <f t="shared" si="4"/>
        <v/>
      </c>
      <c r="T12" s="96">
        <f t="shared" si="5"/>
        <v>15089225</v>
      </c>
      <c r="U12" t="s">
        <v>469</v>
      </c>
      <c r="V12">
        <v>4.55428E-5</v>
      </c>
      <c r="W12" s="55" t="s">
        <v>470</v>
      </c>
    </row>
    <row r="13" spans="1:23" ht="14.45">
      <c r="A13" s="36" t="s">
        <v>479</v>
      </c>
      <c r="C13" s="36" t="s">
        <v>220</v>
      </c>
      <c r="D13">
        <v>1</v>
      </c>
      <c r="E13" s="36">
        <v>30000</v>
      </c>
      <c r="F13" s="75" t="s">
        <v>314</v>
      </c>
      <c r="G13">
        <v>9330</v>
      </c>
      <c r="H13" t="s">
        <v>467</v>
      </c>
      <c r="I13" s="77"/>
      <c r="J13" s="77"/>
      <c r="K13" s="77"/>
      <c r="L13" s="77"/>
      <c r="M13" s="96">
        <v>15089226</v>
      </c>
      <c r="N13" s="93" t="s">
        <v>468</v>
      </c>
      <c r="O13">
        <f t="shared" si="0"/>
        <v>1</v>
      </c>
      <c r="P13" t="str">
        <f t="shared" si="1"/>
        <v/>
      </c>
      <c r="Q13">
        <f t="shared" si="2"/>
        <v>9330</v>
      </c>
      <c r="R13" t="str">
        <f t="shared" si="3"/>
        <v/>
      </c>
      <c r="S13" t="str">
        <f t="shared" si="4"/>
        <v/>
      </c>
      <c r="T13" s="96">
        <f t="shared" si="5"/>
        <v>15089226</v>
      </c>
      <c r="U13" t="s">
        <v>469</v>
      </c>
      <c r="V13">
        <v>4.55428E-5</v>
      </c>
      <c r="W13" s="55" t="s">
        <v>470</v>
      </c>
    </row>
    <row r="14" spans="1:23" ht="14.45">
      <c r="A14" s="36" t="s">
        <v>480</v>
      </c>
      <c r="C14" s="36" t="s">
        <v>220</v>
      </c>
      <c r="D14">
        <v>1</v>
      </c>
      <c r="E14" s="36">
        <v>50000</v>
      </c>
      <c r="F14" s="75" t="s">
        <v>314</v>
      </c>
      <c r="G14">
        <v>19210</v>
      </c>
      <c r="H14" t="s">
        <v>467</v>
      </c>
      <c r="I14" s="77"/>
      <c r="J14" s="77"/>
      <c r="K14" s="77"/>
      <c r="L14" s="77"/>
      <c r="M14" s="96">
        <v>15089227</v>
      </c>
      <c r="N14" s="93" t="s">
        <v>468</v>
      </c>
      <c r="O14">
        <f t="shared" si="0"/>
        <v>1</v>
      </c>
      <c r="P14" t="str">
        <f t="shared" si="1"/>
        <v/>
      </c>
      <c r="Q14">
        <f t="shared" si="2"/>
        <v>19210</v>
      </c>
      <c r="R14" t="str">
        <f t="shared" si="3"/>
        <v/>
      </c>
      <c r="S14" t="str">
        <f t="shared" si="4"/>
        <v/>
      </c>
      <c r="T14" s="96">
        <f t="shared" si="5"/>
        <v>15089227</v>
      </c>
      <c r="U14" t="s">
        <v>469</v>
      </c>
      <c r="V14">
        <v>4.55428E-5</v>
      </c>
      <c r="W14" s="55" t="s">
        <v>470</v>
      </c>
    </row>
    <row r="15" spans="1:23" ht="14.45">
      <c r="A15" s="36" t="s">
        <v>480</v>
      </c>
      <c r="C15" s="36" t="s">
        <v>471</v>
      </c>
      <c r="D15">
        <v>1000</v>
      </c>
      <c r="E15" s="36">
        <v>20000</v>
      </c>
      <c r="F15" s="75" t="s">
        <v>314</v>
      </c>
      <c r="G15">
        <v>19.21</v>
      </c>
      <c r="H15" t="s">
        <v>467</v>
      </c>
      <c r="I15" s="77"/>
      <c r="J15" s="77"/>
      <c r="K15" s="77"/>
      <c r="L15" s="77"/>
      <c r="M15" s="96">
        <v>15089228</v>
      </c>
      <c r="N15" s="93" t="s">
        <v>468</v>
      </c>
      <c r="O15">
        <f t="shared" si="0"/>
        <v>1000</v>
      </c>
      <c r="P15" t="str">
        <f t="shared" si="1"/>
        <v/>
      </c>
      <c r="Q15">
        <f t="shared" si="2"/>
        <v>19.21</v>
      </c>
      <c r="R15" t="str">
        <f t="shared" si="3"/>
        <v/>
      </c>
      <c r="S15" t="str">
        <f t="shared" si="4"/>
        <v/>
      </c>
      <c r="T15" s="96">
        <f t="shared" si="5"/>
        <v>15089228</v>
      </c>
      <c r="U15" t="s">
        <v>469</v>
      </c>
      <c r="V15">
        <v>4.55428E-5</v>
      </c>
      <c r="W15" s="55" t="s">
        <v>470</v>
      </c>
    </row>
  </sheetData>
  <hyperlinks>
    <hyperlink ref="N2" r:id="rId1" xr:uid="{D79B4C19-04D7-40BA-81E2-03C7B642D402}"/>
    <hyperlink ref="N3" r:id="rId2" xr:uid="{C7FB55C4-18E5-4387-946F-59D115F9EAEF}"/>
    <hyperlink ref="N4" r:id="rId3" xr:uid="{A4FB99BB-2F62-41C7-B895-B3CFA2217EBB}"/>
    <hyperlink ref="N6" r:id="rId4" xr:uid="{E21FE891-78D3-4FDE-975D-16569A43AB11}"/>
    <hyperlink ref="N8" r:id="rId5" xr:uid="{599C3CE2-6265-44FB-832B-854A85FA6AE6}"/>
    <hyperlink ref="N10" r:id="rId6" xr:uid="{FFFCA645-C7D7-41B9-A35E-5F7F8C6B8599}"/>
    <hyperlink ref="N12" r:id="rId7" xr:uid="{014EE1AA-1E7F-4459-90D4-7125AECCDDE1}"/>
    <hyperlink ref="N14" r:id="rId8" xr:uid="{A2B9D65D-3259-4940-B63A-E8E0F5302DFF}"/>
    <hyperlink ref="N5" r:id="rId9" xr:uid="{9E57732E-3B09-419F-98EF-D3A1B77CFF6F}"/>
    <hyperlink ref="N7" r:id="rId10" xr:uid="{0F2231E8-7D2D-46E7-B84B-7AD1130E130B}"/>
    <hyperlink ref="N9" r:id="rId11" xr:uid="{71C6610F-26B9-4603-9A94-0F953FCF6352}"/>
    <hyperlink ref="N11" r:id="rId12" xr:uid="{D2F2AC40-EAFC-45CB-9C8A-6F5BD0C280FD}"/>
    <hyperlink ref="N13" r:id="rId13" xr:uid="{41A96970-17C6-455D-82BE-2D4289520AF5}"/>
    <hyperlink ref="N15" r:id="rId14" xr:uid="{971A8CC4-F446-4D32-9C8B-8669B9685950}"/>
    <hyperlink ref="W2" r:id="rId15" xr:uid="{1E73A19D-7C84-4032-B344-ABB867D9B77E}"/>
    <hyperlink ref="W3" r:id="rId16" xr:uid="{F1564826-2A6D-47FD-884D-CFE5357478F9}"/>
    <hyperlink ref="W4" r:id="rId17" xr:uid="{D0E6DB4A-2AD5-401E-8BE7-16B083B96028}"/>
    <hyperlink ref="W6" r:id="rId18" xr:uid="{A6174361-939C-452E-8591-A6BA5F6AD4FB}"/>
    <hyperlink ref="W8" r:id="rId19" xr:uid="{E05A5FB3-566E-43BD-8F1F-A6E323E7D6E6}"/>
    <hyperlink ref="W10" r:id="rId20" xr:uid="{A8928A30-668D-4F12-8A90-81D8C1DBDA5D}"/>
    <hyperlink ref="W12" r:id="rId21" xr:uid="{236930C3-2AE4-422B-9E48-6ADB5EFE0939}"/>
    <hyperlink ref="W14" r:id="rId22" xr:uid="{86CDFBB2-6A27-4892-8872-10627910BD6E}"/>
    <hyperlink ref="W5" r:id="rId23" xr:uid="{45F9B360-D1D3-408F-87D9-6F0C5D8C850A}"/>
    <hyperlink ref="W7" r:id="rId24" xr:uid="{D1CFAEC8-23FF-40A2-925B-92D093D3E0E4}"/>
    <hyperlink ref="W9" r:id="rId25" xr:uid="{DB6F8D03-2293-458F-820B-405E56AAF809}"/>
    <hyperlink ref="W11" r:id="rId26" xr:uid="{6BA86AB6-BFED-42AC-BAE1-61193135BD21}"/>
    <hyperlink ref="W13" r:id="rId27" xr:uid="{DF99831A-D397-4F2B-A730-34C1D54B7B00}"/>
    <hyperlink ref="W15" r:id="rId28" xr:uid="{F89A86EA-F33E-4255-B720-31E31DF897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EF38-63D8-4DE7-A681-E5843F81B62D}">
  <sheetPr filterMode="1"/>
  <dimension ref="A1:W40"/>
  <sheetViews>
    <sheetView workbookViewId="0"/>
  </sheetViews>
  <sheetFormatPr defaultRowHeight="14.45"/>
  <cols>
    <col min="1" max="1" width="19" customWidth="1"/>
    <col min="3" max="3" width="19.140625" customWidth="1"/>
    <col min="4" max="4" width="13.5703125" customWidth="1"/>
    <col min="5" max="5" width="13.85546875" customWidth="1"/>
    <col min="6" max="6" width="15.28515625" customWidth="1"/>
    <col min="7" max="7" width="14.140625" customWidth="1"/>
    <col min="8" max="8" width="13.85546875" customWidth="1"/>
    <col min="9" max="9" width="16.140625" customWidth="1"/>
    <col min="10" max="11" width="13.42578125" customWidth="1"/>
  </cols>
  <sheetData>
    <row r="1" spans="1:23" ht="97.5" customHeight="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14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>
      <c r="A2" t="s">
        <v>481</v>
      </c>
      <c r="C2" s="36" t="s">
        <v>482</v>
      </c>
      <c r="D2">
        <f>60/1000*100</f>
        <v>6</v>
      </c>
      <c r="E2" s="36">
        <v>800</v>
      </c>
      <c r="M2">
        <v>38424</v>
      </c>
      <c r="N2" t="s">
        <v>483</v>
      </c>
      <c r="O2">
        <f>D2</f>
        <v>6</v>
      </c>
      <c r="P2" t="str">
        <f>IF(AND(F2&lt;&gt;""),F2,"")</f>
        <v/>
      </c>
      <c r="Q2" t="str">
        <f>IF(AND(G2&lt;&gt;""),G2,"")</f>
        <v/>
      </c>
      <c r="R2" t="str">
        <f>IF(AND(J2&lt;&gt;""),J2,"")</f>
        <v/>
      </c>
      <c r="S2" t="str">
        <f>IF(AND(K2&lt;&gt;""),K2,"")</f>
        <v/>
      </c>
      <c r="T2">
        <f>M2</f>
        <v>38424</v>
      </c>
      <c r="U2" t="s">
        <v>484</v>
      </c>
      <c r="V2">
        <v>0.26689299999999999</v>
      </c>
      <c r="W2" s="55" t="s">
        <v>485</v>
      </c>
    </row>
    <row r="3" spans="1:23">
      <c r="A3" t="s">
        <v>481</v>
      </c>
      <c r="C3" s="36" t="s">
        <v>486</v>
      </c>
      <c r="D3">
        <v>25</v>
      </c>
      <c r="E3" s="36">
        <v>80</v>
      </c>
      <c r="M3">
        <v>38424</v>
      </c>
      <c r="N3" t="s">
        <v>483</v>
      </c>
      <c r="O3">
        <f t="shared" ref="O3:O37" si="0">D3</f>
        <v>25</v>
      </c>
      <c r="P3" t="str">
        <f t="shared" ref="P3:P37" si="1">IF(AND(F3&lt;&gt;""),F3,"")</f>
        <v/>
      </c>
      <c r="Q3" t="str">
        <f t="shared" ref="Q3:Q37" si="2">IF(AND(G3&lt;&gt;""),G3,"")</f>
        <v/>
      </c>
      <c r="R3" t="str">
        <f t="shared" ref="R3:R37" si="3">IF(AND(J3&lt;&gt;""),J3,"")</f>
        <v/>
      </c>
      <c r="S3" t="str">
        <f t="shared" ref="S3:S37" si="4">IF(AND(K3&lt;&gt;""),K3,"")</f>
        <v/>
      </c>
      <c r="T3">
        <f t="shared" ref="T3:T37" si="5">M3</f>
        <v>38424</v>
      </c>
      <c r="U3" t="s">
        <v>484</v>
      </c>
      <c r="V3">
        <v>0.26689299999999999</v>
      </c>
      <c r="W3" s="55" t="s">
        <v>485</v>
      </c>
    </row>
    <row r="4" spans="1:23">
      <c r="A4" t="s">
        <v>351</v>
      </c>
      <c r="C4" s="36" t="s">
        <v>482</v>
      </c>
      <c r="D4">
        <v>30</v>
      </c>
      <c r="E4" s="36">
        <v>30</v>
      </c>
      <c r="H4" s="95"/>
      <c r="M4">
        <v>38424</v>
      </c>
      <c r="N4" t="s">
        <v>483</v>
      </c>
      <c r="O4">
        <f t="shared" si="0"/>
        <v>30</v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38424</v>
      </c>
      <c r="U4" t="s">
        <v>484</v>
      </c>
      <c r="V4">
        <v>0.26689299999999999</v>
      </c>
      <c r="W4" s="55" t="s">
        <v>485</v>
      </c>
    </row>
    <row r="5" spans="1:23" hidden="1">
      <c r="A5" t="s">
        <v>353</v>
      </c>
      <c r="C5" s="36" t="s">
        <v>487</v>
      </c>
      <c r="D5">
        <f>1000*250/1000</f>
        <v>250</v>
      </c>
      <c r="E5" s="36">
        <v>120</v>
      </c>
      <c r="F5">
        <v>14000</v>
      </c>
      <c r="H5" s="95" t="s">
        <v>488</v>
      </c>
      <c r="M5">
        <v>38424</v>
      </c>
      <c r="N5" t="s">
        <v>483</v>
      </c>
      <c r="O5">
        <f t="shared" si="0"/>
        <v>250</v>
      </c>
      <c r="P5">
        <f t="shared" si="1"/>
        <v>14000</v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38424</v>
      </c>
      <c r="U5" t="s">
        <v>484</v>
      </c>
      <c r="V5">
        <v>0.26689299999999999</v>
      </c>
      <c r="W5" s="55" t="s">
        <v>485</v>
      </c>
    </row>
    <row r="6" spans="1:23" hidden="1">
      <c r="A6" t="s">
        <v>353</v>
      </c>
      <c r="C6" s="36" t="s">
        <v>489</v>
      </c>
      <c r="D6">
        <v>20</v>
      </c>
      <c r="E6" s="36">
        <v>8000</v>
      </c>
      <c r="F6">
        <v>14000</v>
      </c>
      <c r="H6" s="95" t="s">
        <v>488</v>
      </c>
      <c r="M6">
        <v>38424</v>
      </c>
      <c r="N6" t="s">
        <v>483</v>
      </c>
      <c r="O6">
        <f t="shared" si="0"/>
        <v>20</v>
      </c>
      <c r="P6">
        <f t="shared" si="1"/>
        <v>14000</v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38424</v>
      </c>
      <c r="U6" t="s">
        <v>484</v>
      </c>
      <c r="V6">
        <v>0.26689299999999999</v>
      </c>
      <c r="W6" s="55" t="s">
        <v>485</v>
      </c>
    </row>
    <row r="7" spans="1:23" hidden="1">
      <c r="A7" t="s">
        <v>490</v>
      </c>
      <c r="C7" s="36" t="s">
        <v>220</v>
      </c>
      <c r="D7">
        <v>1</v>
      </c>
      <c r="E7" s="36">
        <v>800</v>
      </c>
      <c r="F7">
        <v>1550</v>
      </c>
      <c r="H7" s="95" t="s">
        <v>488</v>
      </c>
      <c r="M7">
        <v>38424</v>
      </c>
      <c r="N7" t="s">
        <v>483</v>
      </c>
      <c r="O7">
        <f t="shared" si="0"/>
        <v>1</v>
      </c>
      <c r="P7">
        <f t="shared" si="1"/>
        <v>1550</v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38424</v>
      </c>
      <c r="U7" t="s">
        <v>484</v>
      </c>
      <c r="V7">
        <v>0.26689299999999999</v>
      </c>
      <c r="W7" s="55" t="s">
        <v>485</v>
      </c>
    </row>
    <row r="8" spans="1:23">
      <c r="A8" t="s">
        <v>491</v>
      </c>
      <c r="C8" s="36" t="s">
        <v>220</v>
      </c>
      <c r="D8">
        <v>1</v>
      </c>
      <c r="E8" s="36">
        <v>2000</v>
      </c>
      <c r="H8" s="95"/>
      <c r="M8">
        <v>38424</v>
      </c>
      <c r="N8" t="s">
        <v>483</v>
      </c>
      <c r="O8">
        <f t="shared" si="0"/>
        <v>1</v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38424</v>
      </c>
      <c r="U8" t="s">
        <v>484</v>
      </c>
      <c r="V8">
        <v>0.26689299999999999</v>
      </c>
      <c r="W8" s="55" t="s">
        <v>485</v>
      </c>
    </row>
    <row r="9" spans="1:23" hidden="1">
      <c r="A9" t="s">
        <v>492</v>
      </c>
      <c r="C9" s="36" t="s">
        <v>482</v>
      </c>
      <c r="D9">
        <v>6</v>
      </c>
      <c r="E9" s="36">
        <v>250</v>
      </c>
      <c r="F9" s="75">
        <v>6920</v>
      </c>
      <c r="H9" s="95" t="s">
        <v>488</v>
      </c>
      <c r="M9">
        <v>38424</v>
      </c>
      <c r="N9" t="s">
        <v>483</v>
      </c>
      <c r="O9">
        <f t="shared" si="0"/>
        <v>6</v>
      </c>
      <c r="P9">
        <f t="shared" si="1"/>
        <v>6920</v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38424</v>
      </c>
      <c r="U9" t="s">
        <v>484</v>
      </c>
      <c r="V9">
        <v>0.26689299999999999</v>
      </c>
      <c r="W9" s="55" t="s">
        <v>485</v>
      </c>
    </row>
    <row r="10" spans="1:23" hidden="1">
      <c r="A10" t="s">
        <v>493</v>
      </c>
      <c r="C10" s="36" t="s">
        <v>220</v>
      </c>
      <c r="D10">
        <v>1</v>
      </c>
      <c r="E10" s="36">
        <v>4333.3329999999996</v>
      </c>
      <c r="F10" s="75">
        <v>1790</v>
      </c>
      <c r="H10" s="95" t="s">
        <v>488</v>
      </c>
      <c r="M10">
        <v>38424</v>
      </c>
      <c r="N10" t="s">
        <v>483</v>
      </c>
      <c r="O10">
        <f t="shared" si="0"/>
        <v>1</v>
      </c>
      <c r="P10">
        <f t="shared" si="1"/>
        <v>1790</v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38424</v>
      </c>
      <c r="U10" t="s">
        <v>484</v>
      </c>
      <c r="V10">
        <v>0.26689299999999999</v>
      </c>
      <c r="W10" s="55" t="s">
        <v>485</v>
      </c>
    </row>
    <row r="11" spans="1:23" hidden="1">
      <c r="A11" t="s">
        <v>382</v>
      </c>
      <c r="C11" s="36" t="s">
        <v>494</v>
      </c>
      <c r="D11">
        <v>90</v>
      </c>
      <c r="E11" s="36">
        <v>160</v>
      </c>
      <c r="F11">
        <v>12290</v>
      </c>
      <c r="H11" s="95" t="s">
        <v>488</v>
      </c>
      <c r="M11">
        <v>38424</v>
      </c>
      <c r="N11" t="s">
        <v>483</v>
      </c>
      <c r="O11">
        <f t="shared" si="0"/>
        <v>90</v>
      </c>
      <c r="P11">
        <f t="shared" si="1"/>
        <v>12290</v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38424</v>
      </c>
      <c r="U11" t="s">
        <v>484</v>
      </c>
      <c r="V11">
        <v>0.26689299999999999</v>
      </c>
      <c r="W11" s="55" t="s">
        <v>485</v>
      </c>
    </row>
    <row r="12" spans="1:23" hidden="1">
      <c r="A12" t="s">
        <v>382</v>
      </c>
      <c r="C12" s="36" t="s">
        <v>220</v>
      </c>
      <c r="D12">
        <v>1</v>
      </c>
      <c r="E12" s="36">
        <v>6000</v>
      </c>
      <c r="F12">
        <v>12290</v>
      </c>
      <c r="H12" s="95" t="s">
        <v>488</v>
      </c>
      <c r="M12">
        <v>38424</v>
      </c>
      <c r="N12" t="s">
        <v>483</v>
      </c>
      <c r="O12">
        <f t="shared" si="0"/>
        <v>1</v>
      </c>
      <c r="P12">
        <f t="shared" si="1"/>
        <v>12290</v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38424</v>
      </c>
      <c r="U12" t="s">
        <v>484</v>
      </c>
      <c r="V12">
        <v>0.26689299999999999</v>
      </c>
      <c r="W12" s="55" t="s">
        <v>485</v>
      </c>
    </row>
    <row r="13" spans="1:23" hidden="1">
      <c r="A13" t="s">
        <v>382</v>
      </c>
      <c r="C13" s="36" t="s">
        <v>486</v>
      </c>
      <c r="D13">
        <v>75</v>
      </c>
      <c r="E13" s="36">
        <v>200</v>
      </c>
      <c r="F13">
        <v>12290</v>
      </c>
      <c r="H13" s="95" t="s">
        <v>488</v>
      </c>
      <c r="M13">
        <v>38424</v>
      </c>
      <c r="N13" t="s">
        <v>483</v>
      </c>
      <c r="O13">
        <f t="shared" si="0"/>
        <v>75</v>
      </c>
      <c r="P13">
        <f t="shared" si="1"/>
        <v>12290</v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38424</v>
      </c>
      <c r="U13" t="s">
        <v>484</v>
      </c>
      <c r="V13">
        <v>0.26689299999999999</v>
      </c>
      <c r="W13" s="55" t="s">
        <v>485</v>
      </c>
    </row>
    <row r="14" spans="1:23" hidden="1">
      <c r="A14" t="s">
        <v>382</v>
      </c>
      <c r="C14" s="36" t="s">
        <v>495</v>
      </c>
      <c r="D14">
        <v>1</v>
      </c>
      <c r="E14" s="36">
        <v>1111</v>
      </c>
      <c r="F14">
        <v>12290</v>
      </c>
      <c r="H14" s="95" t="s">
        <v>488</v>
      </c>
      <c r="M14">
        <v>38424</v>
      </c>
      <c r="N14" t="s">
        <v>483</v>
      </c>
      <c r="O14">
        <f t="shared" si="0"/>
        <v>1</v>
      </c>
      <c r="P14">
        <f t="shared" si="1"/>
        <v>12290</v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38424</v>
      </c>
      <c r="U14" t="s">
        <v>484</v>
      </c>
      <c r="V14">
        <v>0.26689299999999999</v>
      </c>
      <c r="W14" s="55" t="s">
        <v>485</v>
      </c>
    </row>
    <row r="15" spans="1:23" hidden="1">
      <c r="A15" s="36" t="s">
        <v>496</v>
      </c>
      <c r="C15" s="36" t="s">
        <v>220</v>
      </c>
      <c r="D15">
        <v>1</v>
      </c>
      <c r="E15" s="36">
        <v>1500</v>
      </c>
      <c r="F15" s="75">
        <v>6000</v>
      </c>
      <c r="H15" s="95" t="s">
        <v>488</v>
      </c>
      <c r="M15">
        <v>38424</v>
      </c>
      <c r="N15" t="s">
        <v>483</v>
      </c>
      <c r="O15">
        <f t="shared" si="0"/>
        <v>1</v>
      </c>
      <c r="P15">
        <f t="shared" si="1"/>
        <v>6000</v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38424</v>
      </c>
      <c r="U15" t="s">
        <v>484</v>
      </c>
      <c r="V15">
        <v>0.26689299999999999</v>
      </c>
      <c r="W15" s="55" t="s">
        <v>485</v>
      </c>
    </row>
    <row r="16" spans="1:23" hidden="1">
      <c r="A16" t="s">
        <v>497</v>
      </c>
      <c r="C16" s="36" t="s">
        <v>220</v>
      </c>
      <c r="D16">
        <v>1</v>
      </c>
      <c r="E16" s="36">
        <v>2058.8240000000001</v>
      </c>
      <c r="F16" s="75">
        <v>770</v>
      </c>
      <c r="H16" s="95" t="s">
        <v>488</v>
      </c>
      <c r="M16">
        <v>38424</v>
      </c>
      <c r="N16" t="s">
        <v>483</v>
      </c>
      <c r="O16">
        <f t="shared" si="0"/>
        <v>1</v>
      </c>
      <c r="P16">
        <f t="shared" si="1"/>
        <v>770</v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38424</v>
      </c>
      <c r="U16" t="s">
        <v>484</v>
      </c>
      <c r="V16">
        <v>0.26689299999999999</v>
      </c>
      <c r="W16" s="55" t="s">
        <v>485</v>
      </c>
    </row>
    <row r="17" spans="1:23" hidden="1">
      <c r="A17" t="s">
        <v>498</v>
      </c>
      <c r="C17" s="36" t="s">
        <v>486</v>
      </c>
      <c r="D17">
        <v>10</v>
      </c>
      <c r="E17" s="36">
        <v>500</v>
      </c>
      <c r="F17" s="75">
        <f>6.33*1000/D17</f>
        <v>633</v>
      </c>
      <c r="H17" s="95" t="s">
        <v>488</v>
      </c>
      <c r="M17">
        <v>38424</v>
      </c>
      <c r="N17" t="s">
        <v>483</v>
      </c>
      <c r="O17">
        <f t="shared" si="0"/>
        <v>10</v>
      </c>
      <c r="P17">
        <f t="shared" si="1"/>
        <v>633</v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38424</v>
      </c>
      <c r="U17" t="s">
        <v>484</v>
      </c>
      <c r="V17">
        <v>0.26689299999999999</v>
      </c>
      <c r="W17" s="55" t="s">
        <v>485</v>
      </c>
    </row>
    <row r="18" spans="1:23" hidden="1">
      <c r="A18" t="s">
        <v>499</v>
      </c>
      <c r="C18" s="36" t="s">
        <v>495</v>
      </c>
      <c r="D18">
        <v>1.5</v>
      </c>
      <c r="E18" s="36">
        <v>2000</v>
      </c>
      <c r="F18" s="75">
        <f>11.52*1000/1.5</f>
        <v>7680</v>
      </c>
      <c r="H18" s="95" t="s">
        <v>488</v>
      </c>
      <c r="M18">
        <v>38424</v>
      </c>
      <c r="N18" t="s">
        <v>483</v>
      </c>
      <c r="O18">
        <f t="shared" si="0"/>
        <v>1.5</v>
      </c>
      <c r="P18">
        <f t="shared" si="1"/>
        <v>7680</v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38424</v>
      </c>
      <c r="U18" t="s">
        <v>484</v>
      </c>
      <c r="V18">
        <v>0.26689299999999999</v>
      </c>
      <c r="W18" s="55" t="s">
        <v>485</v>
      </c>
    </row>
    <row r="19" spans="1:23">
      <c r="A19" t="s">
        <v>385</v>
      </c>
      <c r="C19" s="36" t="s">
        <v>500</v>
      </c>
      <c r="D19">
        <v>6</v>
      </c>
      <c r="E19" s="36">
        <v>1000</v>
      </c>
      <c r="H19" s="95"/>
      <c r="M19">
        <v>38424</v>
      </c>
      <c r="N19" t="s">
        <v>483</v>
      </c>
      <c r="O19">
        <f t="shared" si="0"/>
        <v>6</v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38424</v>
      </c>
      <c r="U19" t="s">
        <v>484</v>
      </c>
      <c r="V19">
        <v>0.26689299999999999</v>
      </c>
      <c r="W19" s="55" t="s">
        <v>485</v>
      </c>
    </row>
    <row r="20" spans="1:23" hidden="1">
      <c r="A20" t="s">
        <v>501</v>
      </c>
      <c r="C20" s="36" t="s">
        <v>482</v>
      </c>
      <c r="D20">
        <v>30</v>
      </c>
      <c r="E20" s="36">
        <v>24</v>
      </c>
      <c r="F20">
        <v>6240</v>
      </c>
      <c r="H20" s="95" t="s">
        <v>488</v>
      </c>
      <c r="M20">
        <v>38424</v>
      </c>
      <c r="N20" t="s">
        <v>483</v>
      </c>
      <c r="O20">
        <f t="shared" si="0"/>
        <v>30</v>
      </c>
      <c r="P20">
        <f t="shared" si="1"/>
        <v>6240</v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38424</v>
      </c>
      <c r="U20" t="s">
        <v>484</v>
      </c>
      <c r="V20">
        <v>0.26689299999999999</v>
      </c>
      <c r="W20" s="55" t="s">
        <v>485</v>
      </c>
    </row>
    <row r="21" spans="1:23">
      <c r="A21" t="s">
        <v>502</v>
      </c>
      <c r="C21" s="36" t="s">
        <v>482</v>
      </c>
      <c r="D21">
        <v>25</v>
      </c>
      <c r="E21" s="36">
        <v>500</v>
      </c>
      <c r="H21" s="95"/>
      <c r="M21">
        <v>38424</v>
      </c>
      <c r="N21" t="s">
        <v>483</v>
      </c>
      <c r="O21">
        <f t="shared" si="0"/>
        <v>25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38424</v>
      </c>
      <c r="U21" t="s">
        <v>484</v>
      </c>
      <c r="V21">
        <v>0.26689299999999999</v>
      </c>
      <c r="W21" s="55" t="s">
        <v>485</v>
      </c>
    </row>
    <row r="22" spans="1:23" hidden="1">
      <c r="A22" t="s">
        <v>411</v>
      </c>
      <c r="C22" s="36" t="s">
        <v>482</v>
      </c>
      <c r="D22">
        <v>10</v>
      </c>
      <c r="E22" s="36">
        <v>410</v>
      </c>
      <c r="F22">
        <v>7850</v>
      </c>
      <c r="H22" s="95" t="s">
        <v>488</v>
      </c>
      <c r="M22">
        <v>38424</v>
      </c>
      <c r="N22" t="s">
        <v>483</v>
      </c>
      <c r="O22">
        <f t="shared" si="0"/>
        <v>10</v>
      </c>
      <c r="P22">
        <f t="shared" si="1"/>
        <v>7850</v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38424</v>
      </c>
      <c r="U22" t="s">
        <v>484</v>
      </c>
      <c r="V22">
        <v>0.26689299999999999</v>
      </c>
      <c r="W22" s="55" t="s">
        <v>485</v>
      </c>
    </row>
    <row r="23" spans="1:23" hidden="1">
      <c r="A23" t="s">
        <v>311</v>
      </c>
      <c r="C23" s="36" t="s">
        <v>220</v>
      </c>
      <c r="D23">
        <v>1</v>
      </c>
      <c r="E23" s="36">
        <v>7000</v>
      </c>
      <c r="F23">
        <v>3770</v>
      </c>
      <c r="H23" s="95" t="s">
        <v>488</v>
      </c>
      <c r="M23">
        <v>38424</v>
      </c>
      <c r="N23" t="s">
        <v>483</v>
      </c>
      <c r="O23">
        <f t="shared" si="0"/>
        <v>1</v>
      </c>
      <c r="P23">
        <f t="shared" si="1"/>
        <v>3770</v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38424</v>
      </c>
      <c r="U23" t="s">
        <v>484</v>
      </c>
      <c r="V23">
        <v>0.26689299999999999</v>
      </c>
      <c r="W23" s="55" t="s">
        <v>485</v>
      </c>
    </row>
    <row r="24" spans="1:23" hidden="1">
      <c r="A24" t="s">
        <v>311</v>
      </c>
      <c r="C24" s="36" t="s">
        <v>503</v>
      </c>
      <c r="D24">
        <v>1000</v>
      </c>
      <c r="E24" s="36">
        <v>7</v>
      </c>
      <c r="F24">
        <v>3770</v>
      </c>
      <c r="H24" s="95" t="s">
        <v>488</v>
      </c>
      <c r="M24">
        <v>38424</v>
      </c>
      <c r="N24" t="s">
        <v>483</v>
      </c>
      <c r="O24">
        <f t="shared" si="0"/>
        <v>1000</v>
      </c>
      <c r="P24">
        <f t="shared" si="1"/>
        <v>3770</v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38424</v>
      </c>
      <c r="U24" t="s">
        <v>484</v>
      </c>
      <c r="V24">
        <v>0.26689299999999999</v>
      </c>
      <c r="W24" s="55" t="s">
        <v>485</v>
      </c>
    </row>
    <row r="25" spans="1:23" hidden="1">
      <c r="A25" t="s">
        <v>504</v>
      </c>
      <c r="C25" s="36" t="s">
        <v>495</v>
      </c>
      <c r="D25">
        <v>1.5</v>
      </c>
      <c r="E25" s="36">
        <v>2000</v>
      </c>
      <c r="F25">
        <f>25.57*1000</f>
        <v>25570</v>
      </c>
      <c r="H25" s="95" t="s">
        <v>488</v>
      </c>
      <c r="M25">
        <v>38424</v>
      </c>
      <c r="N25" t="s">
        <v>483</v>
      </c>
      <c r="O25">
        <f t="shared" si="0"/>
        <v>1.5</v>
      </c>
      <c r="P25">
        <f t="shared" si="1"/>
        <v>25570</v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38424</v>
      </c>
      <c r="U25" t="s">
        <v>484</v>
      </c>
      <c r="V25">
        <v>0.26689299999999999</v>
      </c>
      <c r="W25" s="55" t="s">
        <v>485</v>
      </c>
    </row>
    <row r="26" spans="1:23" hidden="1">
      <c r="A26" t="s">
        <v>428</v>
      </c>
      <c r="C26" s="36" t="s">
        <v>482</v>
      </c>
      <c r="D26">
        <v>13</v>
      </c>
      <c r="E26" s="36">
        <v>600</v>
      </c>
      <c r="F26">
        <v>9900</v>
      </c>
      <c r="H26" s="95" t="s">
        <v>488</v>
      </c>
      <c r="M26">
        <v>38424</v>
      </c>
      <c r="N26" t="s">
        <v>483</v>
      </c>
      <c r="O26">
        <f t="shared" si="0"/>
        <v>13</v>
      </c>
      <c r="P26">
        <f t="shared" si="1"/>
        <v>9900</v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38424</v>
      </c>
      <c r="U26" t="s">
        <v>484</v>
      </c>
      <c r="V26">
        <v>0.26689299999999999</v>
      </c>
      <c r="W26" s="55" t="s">
        <v>485</v>
      </c>
    </row>
    <row r="27" spans="1:23" hidden="1">
      <c r="A27" t="s">
        <v>428</v>
      </c>
      <c r="C27" s="36" t="s">
        <v>220</v>
      </c>
      <c r="D27">
        <v>1</v>
      </c>
      <c r="E27" s="36">
        <v>1000</v>
      </c>
      <c r="F27">
        <v>9900</v>
      </c>
      <c r="H27" s="95" t="s">
        <v>488</v>
      </c>
      <c r="M27">
        <v>38424</v>
      </c>
      <c r="N27" t="s">
        <v>483</v>
      </c>
      <c r="O27">
        <f t="shared" si="0"/>
        <v>1</v>
      </c>
      <c r="P27">
        <f t="shared" si="1"/>
        <v>9900</v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38424</v>
      </c>
      <c r="U27" t="s">
        <v>484</v>
      </c>
      <c r="V27">
        <v>0.26689299999999999</v>
      </c>
      <c r="W27" s="55" t="s">
        <v>485</v>
      </c>
    </row>
    <row r="28" spans="1:23">
      <c r="A28" s="36" t="s">
        <v>505</v>
      </c>
      <c r="C28" s="36" t="s">
        <v>503</v>
      </c>
      <c r="D28">
        <v>1000</v>
      </c>
      <c r="E28" s="36">
        <v>8</v>
      </c>
      <c r="H28" s="95"/>
      <c r="M28">
        <v>38424</v>
      </c>
      <c r="N28" t="s">
        <v>483</v>
      </c>
      <c r="O28">
        <f t="shared" si="0"/>
        <v>1000</v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38424</v>
      </c>
      <c r="U28" t="s">
        <v>484</v>
      </c>
      <c r="V28">
        <v>0.26689299999999999</v>
      </c>
      <c r="W28" s="55" t="s">
        <v>485</v>
      </c>
    </row>
    <row r="29" spans="1:23" hidden="1">
      <c r="A29" t="s">
        <v>506</v>
      </c>
      <c r="C29" s="36" t="s">
        <v>507</v>
      </c>
      <c r="D29">
        <v>12</v>
      </c>
      <c r="E29" s="36">
        <v>541.66669999999999</v>
      </c>
      <c r="F29">
        <v>11960</v>
      </c>
      <c r="H29" s="95" t="s">
        <v>488</v>
      </c>
      <c r="M29">
        <v>38424</v>
      </c>
      <c r="N29" t="s">
        <v>483</v>
      </c>
      <c r="O29">
        <f t="shared" si="0"/>
        <v>12</v>
      </c>
      <c r="P29">
        <f t="shared" si="1"/>
        <v>11960</v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38424</v>
      </c>
      <c r="U29" t="s">
        <v>484</v>
      </c>
      <c r="V29">
        <v>0.26689299999999999</v>
      </c>
      <c r="W29" s="55" t="s">
        <v>485</v>
      </c>
    </row>
    <row r="30" spans="1:23" hidden="1">
      <c r="A30" t="s">
        <v>508</v>
      </c>
      <c r="C30" s="36" t="s">
        <v>489</v>
      </c>
      <c r="D30">
        <v>15</v>
      </c>
      <c r="E30" s="36">
        <v>200</v>
      </c>
      <c r="F30">
        <v>8360</v>
      </c>
      <c r="H30" s="95" t="s">
        <v>488</v>
      </c>
      <c r="M30">
        <v>38424</v>
      </c>
      <c r="N30" t="s">
        <v>483</v>
      </c>
      <c r="O30">
        <f t="shared" si="0"/>
        <v>15</v>
      </c>
      <c r="P30">
        <f t="shared" si="1"/>
        <v>8360</v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38424</v>
      </c>
      <c r="U30" t="s">
        <v>484</v>
      </c>
      <c r="V30">
        <v>0.26689299999999999</v>
      </c>
      <c r="W30" s="55" t="s">
        <v>485</v>
      </c>
    </row>
    <row r="31" spans="1:23" hidden="1">
      <c r="A31" t="s">
        <v>509</v>
      </c>
      <c r="C31" s="36" t="s">
        <v>495</v>
      </c>
      <c r="D31">
        <v>2.5</v>
      </c>
      <c r="E31" s="36">
        <v>35000</v>
      </c>
      <c r="F31">
        <v>16000</v>
      </c>
      <c r="H31" s="95" t="s">
        <v>488</v>
      </c>
      <c r="M31">
        <v>38424</v>
      </c>
      <c r="N31" t="s">
        <v>483</v>
      </c>
      <c r="O31">
        <f t="shared" si="0"/>
        <v>2.5</v>
      </c>
      <c r="P31">
        <f t="shared" si="1"/>
        <v>16000</v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38424</v>
      </c>
      <c r="U31" t="s">
        <v>484</v>
      </c>
      <c r="V31">
        <v>0.26689299999999999</v>
      </c>
      <c r="W31" s="55" t="s">
        <v>485</v>
      </c>
    </row>
    <row r="32" spans="1:23" hidden="1">
      <c r="A32" t="s">
        <v>510</v>
      </c>
      <c r="C32" s="36" t="s">
        <v>482</v>
      </c>
      <c r="D32">
        <v>25</v>
      </c>
      <c r="E32" s="36">
        <v>500</v>
      </c>
      <c r="F32">
        <v>8670</v>
      </c>
      <c r="H32" s="95" t="s">
        <v>488</v>
      </c>
      <c r="M32">
        <v>38424</v>
      </c>
      <c r="N32" t="s">
        <v>483</v>
      </c>
      <c r="O32">
        <f t="shared" si="0"/>
        <v>25</v>
      </c>
      <c r="P32">
        <f t="shared" si="1"/>
        <v>8670</v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38424</v>
      </c>
      <c r="U32" t="s">
        <v>484</v>
      </c>
      <c r="V32">
        <v>0.26689299999999999</v>
      </c>
      <c r="W32" s="55" t="s">
        <v>485</v>
      </c>
    </row>
    <row r="33" spans="1:23" hidden="1">
      <c r="A33" t="s">
        <v>325</v>
      </c>
      <c r="C33" s="36" t="s">
        <v>220</v>
      </c>
      <c r="D33">
        <v>1</v>
      </c>
      <c r="E33" s="36">
        <v>8000</v>
      </c>
      <c r="F33" s="75">
        <v>5870</v>
      </c>
      <c r="H33" s="95" t="s">
        <v>488</v>
      </c>
      <c r="M33">
        <v>38424</v>
      </c>
      <c r="N33" t="s">
        <v>483</v>
      </c>
      <c r="O33">
        <f t="shared" si="0"/>
        <v>1</v>
      </c>
      <c r="P33">
        <f t="shared" si="1"/>
        <v>5870</v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38424</v>
      </c>
      <c r="U33" t="s">
        <v>484</v>
      </c>
      <c r="V33">
        <v>0.26689299999999999</v>
      </c>
      <c r="W33" s="55" t="s">
        <v>485</v>
      </c>
    </row>
    <row r="34" spans="1:23">
      <c r="A34" t="s">
        <v>511</v>
      </c>
      <c r="C34" s="36" t="s">
        <v>220</v>
      </c>
      <c r="D34">
        <v>1</v>
      </c>
      <c r="E34" s="36">
        <v>10000</v>
      </c>
      <c r="H34" s="95"/>
      <c r="M34">
        <v>38424</v>
      </c>
      <c r="N34" t="s">
        <v>483</v>
      </c>
      <c r="O34">
        <f t="shared" si="0"/>
        <v>1</v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38424</v>
      </c>
      <c r="U34" t="s">
        <v>484</v>
      </c>
      <c r="V34">
        <v>0.26689299999999999</v>
      </c>
      <c r="W34" s="55" t="s">
        <v>485</v>
      </c>
    </row>
    <row r="35" spans="1:23" hidden="1">
      <c r="A35" t="s">
        <v>512</v>
      </c>
      <c r="C35" s="36" t="s">
        <v>482</v>
      </c>
      <c r="D35">
        <v>10</v>
      </c>
      <c r="E35" s="36">
        <v>450</v>
      </c>
      <c r="F35">
        <v>8160</v>
      </c>
      <c r="H35" s="95" t="s">
        <v>488</v>
      </c>
      <c r="M35">
        <v>38424</v>
      </c>
      <c r="N35" t="s">
        <v>483</v>
      </c>
      <c r="O35">
        <f t="shared" si="0"/>
        <v>10</v>
      </c>
      <c r="P35">
        <f t="shared" si="1"/>
        <v>8160</v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38424</v>
      </c>
      <c r="U35" t="s">
        <v>484</v>
      </c>
      <c r="V35">
        <v>0.26689299999999999</v>
      </c>
      <c r="W35" s="55" t="s">
        <v>485</v>
      </c>
    </row>
    <row r="36" spans="1:23" hidden="1">
      <c r="A36" t="s">
        <v>513</v>
      </c>
      <c r="C36" s="36" t="s">
        <v>220</v>
      </c>
      <c r="D36">
        <v>1</v>
      </c>
      <c r="E36" s="36">
        <v>20000</v>
      </c>
      <c r="F36">
        <v>26000</v>
      </c>
      <c r="H36" s="95" t="s">
        <v>488</v>
      </c>
      <c r="M36">
        <v>38424</v>
      </c>
      <c r="N36" t="s">
        <v>483</v>
      </c>
      <c r="O36">
        <f t="shared" si="0"/>
        <v>1</v>
      </c>
      <c r="P36">
        <f t="shared" si="1"/>
        <v>26000</v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38424</v>
      </c>
      <c r="U36" t="s">
        <v>484</v>
      </c>
      <c r="V36">
        <v>0.26689299999999999</v>
      </c>
      <c r="W36" s="55" t="s">
        <v>485</v>
      </c>
    </row>
    <row r="37" spans="1:23" hidden="1">
      <c r="A37" t="s">
        <v>513</v>
      </c>
      <c r="C37" s="36" t="s">
        <v>495</v>
      </c>
      <c r="D37">
        <v>8</v>
      </c>
      <c r="E37" s="36">
        <v>16000</v>
      </c>
      <c r="F37">
        <v>26000</v>
      </c>
      <c r="H37" s="95" t="s">
        <v>488</v>
      </c>
      <c r="M37">
        <v>38424</v>
      </c>
      <c r="N37" t="s">
        <v>483</v>
      </c>
      <c r="O37">
        <f t="shared" si="0"/>
        <v>8</v>
      </c>
      <c r="P37">
        <f t="shared" si="1"/>
        <v>26000</v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38424</v>
      </c>
      <c r="U37" t="s">
        <v>484</v>
      </c>
      <c r="V37">
        <v>0.26689299999999999</v>
      </c>
      <c r="W37" s="55" t="s">
        <v>485</v>
      </c>
    </row>
    <row r="40" spans="1:23">
      <c r="B40" s="55"/>
    </row>
  </sheetData>
  <autoFilter ref="A1:W37" xr:uid="{0CA2EF38-63D8-4DE7-A681-E5843F81B62D}">
    <filterColumn colId="15">
      <filters blank="1"/>
    </filterColumn>
  </autoFilter>
  <sortState xmlns:xlrd2="http://schemas.microsoft.com/office/spreadsheetml/2017/richdata2" ref="A2:H37">
    <sortCondition ref="A2:A37"/>
    <sortCondition ref="C2:C37"/>
  </sortState>
  <hyperlinks>
    <hyperlink ref="W2" r:id="rId1" xr:uid="{3DEDA1B0-1674-4A82-881D-47824762BBD6}"/>
    <hyperlink ref="W3" r:id="rId2" xr:uid="{AD6EEE51-2F6B-4978-9C21-E49CE43512D7}"/>
    <hyperlink ref="W4" r:id="rId3" xr:uid="{D9E30DA3-549A-45AC-A950-2C4A97358E34}"/>
    <hyperlink ref="W6" r:id="rId4" xr:uid="{261AC633-4267-4590-BAB2-6E1BA1BCAD24}"/>
    <hyperlink ref="W8" r:id="rId5" xr:uid="{34ECCD1F-B2F6-4A25-A2D8-20E4B1E4CCFD}"/>
    <hyperlink ref="W10" r:id="rId6" xr:uid="{B3E44BF1-9655-48AA-8C6D-FC8202E97205}"/>
    <hyperlink ref="W12" r:id="rId7" xr:uid="{EDF2BC60-6AE2-4842-826F-4AE5DBC64B51}"/>
    <hyperlink ref="W14" r:id="rId8" xr:uid="{BACD35AA-8231-4386-8F02-BBB9618F4A6F}"/>
    <hyperlink ref="W16" r:id="rId9" xr:uid="{0660D5F9-A367-45E3-B51D-337EDD45E6B7}"/>
    <hyperlink ref="W18" r:id="rId10" xr:uid="{6205FCBD-813F-479E-B4FE-E7BAFC3D05C4}"/>
    <hyperlink ref="W20" r:id="rId11" xr:uid="{FFC3BC2D-05FD-4478-92F5-D20F23CF4645}"/>
    <hyperlink ref="W22" r:id="rId12" xr:uid="{B18A67A5-FF31-4A97-94B1-C40C84B2B210}"/>
    <hyperlink ref="W24" r:id="rId13" xr:uid="{5C52282E-E707-41A8-95D1-21D8709ADDF9}"/>
    <hyperlink ref="W26" r:id="rId14" xr:uid="{BE89ADE2-CD59-475B-8056-2586AE358B24}"/>
    <hyperlink ref="W28" r:id="rId15" xr:uid="{B5E5479C-1F1B-4A39-84E1-3568E330075F}"/>
    <hyperlink ref="W30" r:id="rId16" xr:uid="{F8E7DE7F-275F-4C6A-8869-F390B3721659}"/>
    <hyperlink ref="W32" r:id="rId17" xr:uid="{874466BC-DAFD-49ED-983A-1F7FC20CB6E7}"/>
    <hyperlink ref="W34" r:id="rId18" xr:uid="{5DEEB0E7-D49A-461E-A633-62B3B5B4596D}"/>
    <hyperlink ref="W36" r:id="rId19" xr:uid="{89A206A0-1995-45A4-AFE9-3B45398DDBCD}"/>
    <hyperlink ref="W5" r:id="rId20" xr:uid="{C93E56A7-935B-4947-ADE4-A539CBE08172}"/>
    <hyperlink ref="W7" r:id="rId21" xr:uid="{3C5855CD-B71F-4C14-A150-8542DD31A263}"/>
    <hyperlink ref="W9" r:id="rId22" xr:uid="{C1543F69-15A5-4266-8573-911809ACC5EA}"/>
    <hyperlink ref="W11" r:id="rId23" xr:uid="{EBD61A52-AFC8-43A6-9C4F-EE724CE6A45D}"/>
    <hyperlink ref="W13" r:id="rId24" xr:uid="{9FD28AF6-A02B-4859-A054-E6537BB38889}"/>
    <hyperlink ref="W15" r:id="rId25" xr:uid="{FF26D2E1-1EEA-4A30-8304-D6C310262BF4}"/>
    <hyperlink ref="W17" r:id="rId26" xr:uid="{C4C1050B-058E-47E0-AADB-9ED973E71B45}"/>
    <hyperlink ref="W19" r:id="rId27" xr:uid="{DD252BAD-8DF0-4348-B51E-E3354B7ADECF}"/>
    <hyperlink ref="W21" r:id="rId28" xr:uid="{6264C3A8-412C-47D7-9991-BAC5E8B287C7}"/>
    <hyperlink ref="W23" r:id="rId29" xr:uid="{BBD00B25-771F-42B7-8B71-C5A234A629EE}"/>
    <hyperlink ref="W25" r:id="rId30" xr:uid="{2241E810-12AF-447F-A2C2-D363DA31FC9C}"/>
    <hyperlink ref="W27" r:id="rId31" xr:uid="{AE082E7E-5F01-46F4-9968-58824E49BE29}"/>
    <hyperlink ref="W29" r:id="rId32" xr:uid="{0FA7C65A-69FA-4455-957F-FCCACABA9CCF}"/>
    <hyperlink ref="W31" r:id="rId33" xr:uid="{1ABB6E4E-1EDD-4500-ABFD-62BE2466C573}"/>
    <hyperlink ref="W33" r:id="rId34" xr:uid="{918F6247-FC0B-406D-BE54-1A0BCEBED68A}"/>
    <hyperlink ref="W35" r:id="rId35" xr:uid="{655F36B5-855A-46C9-BE52-365A0E4E5AF6}"/>
    <hyperlink ref="W37" r:id="rId36" xr:uid="{96162990-2526-4CE3-94E4-E5BA15FECC44}"/>
  </hyperlinks>
  <pageMargins left="0.7" right="0.7" top="0.75" bottom="0.75" header="0.3" footer="0.3"/>
  <legacyDrawing r:id="rId3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C515-1ACA-4AE5-8347-6B25D1461C21}">
  <dimension ref="A1:U50"/>
  <sheetViews>
    <sheetView topLeftCell="H1" workbookViewId="0">
      <selection activeCell="S2" sqref="S2"/>
    </sheetView>
  </sheetViews>
  <sheetFormatPr defaultRowHeight="14.45"/>
  <cols>
    <col min="1" max="2" width="15.42578125" customWidth="1"/>
    <col min="3" max="3" width="19.28515625" customWidth="1"/>
    <col min="4" max="4" width="17.85546875" customWidth="1"/>
    <col min="5" max="5" width="11.42578125" bestFit="1" customWidth="1"/>
    <col min="6" max="6" width="16.7109375" customWidth="1"/>
    <col min="7" max="7" width="18" customWidth="1"/>
    <col min="9" max="9" width="13.7109375" customWidth="1"/>
    <col min="10" max="10" width="31.140625" customWidth="1"/>
    <col min="12" max="12" width="15.7109375" customWidth="1"/>
    <col min="13" max="13" width="18.28515625" customWidth="1"/>
  </cols>
  <sheetData>
    <row r="1" spans="1:21" ht="57.95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514</v>
      </c>
      <c r="K1" s="38" t="s">
        <v>299</v>
      </c>
      <c r="L1" s="38" t="s">
        <v>300</v>
      </c>
      <c r="M1" s="38" t="s">
        <v>301</v>
      </c>
      <c r="N1" s="61" t="s">
        <v>302</v>
      </c>
      <c r="O1" s="61" t="s">
        <v>303</v>
      </c>
      <c r="P1" s="61" t="s">
        <v>304</v>
      </c>
      <c r="Q1" s="61" t="s">
        <v>305</v>
      </c>
      <c r="R1" s="61" t="s">
        <v>307</v>
      </c>
      <c r="S1" s="61" t="s">
        <v>308</v>
      </c>
      <c r="T1" s="61" t="s">
        <v>309</v>
      </c>
      <c r="U1" s="61" t="s">
        <v>310</v>
      </c>
    </row>
    <row r="2" spans="1:21">
      <c r="A2" s="36" t="s">
        <v>515</v>
      </c>
      <c r="C2" s="36" t="s">
        <v>516</v>
      </c>
      <c r="D2" s="89" t="s">
        <v>282</v>
      </c>
      <c r="E2" s="36">
        <v>10000</v>
      </c>
      <c r="F2" s="89" t="s">
        <v>282</v>
      </c>
      <c r="G2" s="89" t="s">
        <v>282</v>
      </c>
      <c r="H2" s="89" t="s">
        <v>282</v>
      </c>
      <c r="J2" s="89" t="s">
        <v>282</v>
      </c>
      <c r="K2" s="89" t="s">
        <v>282</v>
      </c>
      <c r="L2" s="89" t="s">
        <v>517</v>
      </c>
      <c r="M2" s="55" t="s">
        <v>518</v>
      </c>
      <c r="N2" t="str">
        <f>IF(D2&gt;0,D2,"")</f>
        <v>nd</v>
      </c>
      <c r="R2">
        <v>832261</v>
      </c>
      <c r="S2" s="96" t="s">
        <v>318</v>
      </c>
      <c r="T2">
        <v>1.6131299999999999E-3</v>
      </c>
      <c r="U2" s="55" t="s">
        <v>319</v>
      </c>
    </row>
    <row r="3" spans="1:21">
      <c r="A3" s="36" t="s">
        <v>519</v>
      </c>
      <c r="C3" s="36" t="s">
        <v>520</v>
      </c>
      <c r="D3" s="89" t="s">
        <v>282</v>
      </c>
      <c r="E3" s="36">
        <v>8</v>
      </c>
      <c r="F3" s="89" t="s">
        <v>282</v>
      </c>
      <c r="G3" s="89" t="s">
        <v>282</v>
      </c>
      <c r="H3" s="89" t="s">
        <v>282</v>
      </c>
      <c r="J3" s="89" t="s">
        <v>282</v>
      </c>
      <c r="K3" s="89" t="s">
        <v>282</v>
      </c>
      <c r="L3" s="89" t="s">
        <v>517</v>
      </c>
      <c r="M3" s="55" t="s">
        <v>518</v>
      </c>
      <c r="N3" t="str">
        <f t="shared" ref="N3:N50" si="0">IF(D3&gt;0,D3,"")</f>
        <v>nd</v>
      </c>
      <c r="R3">
        <v>832261</v>
      </c>
      <c r="S3" s="96" t="s">
        <v>318</v>
      </c>
      <c r="T3">
        <v>1.6131299999999999E-3</v>
      </c>
      <c r="U3" s="55" t="s">
        <v>319</v>
      </c>
    </row>
    <row r="4" spans="1:21" ht="15.6">
      <c r="A4" s="36" t="s">
        <v>521</v>
      </c>
      <c r="C4" s="36" t="s">
        <v>220</v>
      </c>
      <c r="D4">
        <v>1</v>
      </c>
      <c r="E4" s="90">
        <v>750</v>
      </c>
      <c r="F4" s="89" t="s">
        <v>282</v>
      </c>
      <c r="G4">
        <v>20000</v>
      </c>
      <c r="H4" t="s">
        <v>522</v>
      </c>
      <c r="J4" s="54" t="s">
        <v>523</v>
      </c>
      <c r="K4" t="s">
        <v>522</v>
      </c>
      <c r="L4" s="89" t="s">
        <v>517</v>
      </c>
      <c r="M4" s="55" t="s">
        <v>518</v>
      </c>
      <c r="N4">
        <f t="shared" si="0"/>
        <v>1</v>
      </c>
      <c r="P4">
        <f>G4</f>
        <v>20000</v>
      </c>
      <c r="Q4">
        <v>1000</v>
      </c>
      <c r="R4">
        <v>832261</v>
      </c>
      <c r="S4" s="96" t="s">
        <v>318</v>
      </c>
      <c r="T4">
        <v>1.6131299999999999E-3</v>
      </c>
      <c r="U4" s="55" t="s">
        <v>319</v>
      </c>
    </row>
    <row r="5" spans="1:21" ht="15.6">
      <c r="A5" s="36" t="s">
        <v>521</v>
      </c>
      <c r="C5" s="36" t="s">
        <v>524</v>
      </c>
      <c r="D5">
        <f>(57+17)/2</f>
        <v>37</v>
      </c>
      <c r="E5" s="36">
        <v>250</v>
      </c>
      <c r="F5" s="89" t="s">
        <v>282</v>
      </c>
      <c r="G5">
        <v>20000</v>
      </c>
      <c r="H5" t="s">
        <v>522</v>
      </c>
      <c r="J5" s="54" t="s">
        <v>523</v>
      </c>
      <c r="K5" t="s">
        <v>522</v>
      </c>
      <c r="L5" s="89" t="s">
        <v>517</v>
      </c>
      <c r="M5" s="55" t="s">
        <v>518</v>
      </c>
      <c r="N5">
        <f t="shared" si="0"/>
        <v>37</v>
      </c>
      <c r="P5">
        <f>G5</f>
        <v>20000</v>
      </c>
      <c r="Q5">
        <v>1000</v>
      </c>
      <c r="R5">
        <v>832261</v>
      </c>
      <c r="S5" s="96" t="s">
        <v>318</v>
      </c>
      <c r="T5">
        <v>1.6131299999999999E-3</v>
      </c>
      <c r="U5" s="55" t="s">
        <v>319</v>
      </c>
    </row>
    <row r="6" spans="1:21">
      <c r="A6" s="36" t="s">
        <v>525</v>
      </c>
      <c r="C6" s="36" t="s">
        <v>220</v>
      </c>
      <c r="D6">
        <v>1</v>
      </c>
      <c r="E6" s="36">
        <v>3000</v>
      </c>
      <c r="F6" s="89" t="s">
        <v>282</v>
      </c>
      <c r="G6" s="89" t="s">
        <v>282</v>
      </c>
      <c r="H6" s="89" t="s">
        <v>282</v>
      </c>
      <c r="J6" s="89" t="s">
        <v>282</v>
      </c>
      <c r="K6" s="89" t="s">
        <v>282</v>
      </c>
      <c r="L6" s="89" t="s">
        <v>517</v>
      </c>
      <c r="M6" s="55" t="s">
        <v>518</v>
      </c>
      <c r="N6">
        <f t="shared" si="0"/>
        <v>1</v>
      </c>
      <c r="R6">
        <v>832261</v>
      </c>
      <c r="S6" s="96" t="s">
        <v>318</v>
      </c>
      <c r="T6">
        <v>1.6131299999999999E-3</v>
      </c>
      <c r="U6" s="55" t="s">
        <v>319</v>
      </c>
    </row>
    <row r="7" spans="1:21">
      <c r="A7" s="36" t="s">
        <v>526</v>
      </c>
      <c r="C7" s="36" t="s">
        <v>527</v>
      </c>
      <c r="D7" s="89">
        <f>538.24/156</f>
        <v>3.4502564102564102</v>
      </c>
      <c r="E7" s="36">
        <v>40000</v>
      </c>
      <c r="F7" s="89">
        <v>538.24</v>
      </c>
      <c r="G7" s="89" t="s">
        <v>282</v>
      </c>
      <c r="H7" s="55" t="s">
        <v>528</v>
      </c>
      <c r="J7" s="89" t="s">
        <v>282</v>
      </c>
      <c r="K7" s="89" t="s">
        <v>282</v>
      </c>
      <c r="L7" s="89" t="s">
        <v>517</v>
      </c>
      <c r="M7" s="55" t="s">
        <v>518</v>
      </c>
      <c r="N7">
        <f t="shared" si="0"/>
        <v>3.4502564102564102</v>
      </c>
      <c r="O7">
        <f>F7</f>
        <v>538.24</v>
      </c>
      <c r="R7">
        <v>832261</v>
      </c>
      <c r="S7" s="96" t="s">
        <v>318</v>
      </c>
      <c r="T7">
        <v>1.6131299999999999E-3</v>
      </c>
      <c r="U7" s="55" t="s">
        <v>319</v>
      </c>
    </row>
    <row r="8" spans="1:21" ht="15.6">
      <c r="A8" s="36" t="s">
        <v>466</v>
      </c>
      <c r="C8" s="36" t="s">
        <v>220</v>
      </c>
      <c r="D8">
        <v>1</v>
      </c>
      <c r="E8" s="36">
        <v>2000</v>
      </c>
      <c r="F8">
        <v>14347</v>
      </c>
      <c r="G8" s="89" t="s">
        <v>282</v>
      </c>
      <c r="H8" s="55" t="s">
        <v>529</v>
      </c>
      <c r="J8" s="54" t="s">
        <v>530</v>
      </c>
      <c r="K8" s="55" t="s">
        <v>531</v>
      </c>
      <c r="L8" s="89" t="s">
        <v>517</v>
      </c>
      <c r="M8" s="55" t="s">
        <v>518</v>
      </c>
      <c r="N8">
        <f t="shared" si="0"/>
        <v>1</v>
      </c>
      <c r="O8">
        <v>14347</v>
      </c>
      <c r="Q8">
        <v>600</v>
      </c>
      <c r="R8">
        <v>832261</v>
      </c>
      <c r="S8" s="96" t="s">
        <v>318</v>
      </c>
      <c r="T8">
        <v>1.6131299999999999E-3</v>
      </c>
      <c r="U8" s="55" t="s">
        <v>319</v>
      </c>
    </row>
    <row r="9" spans="1:21" ht="15.6">
      <c r="A9" s="36" t="s">
        <v>532</v>
      </c>
      <c r="C9" s="36" t="s">
        <v>220</v>
      </c>
      <c r="D9">
        <v>1</v>
      </c>
      <c r="E9" s="36">
        <v>3000</v>
      </c>
      <c r="F9" s="89" t="s">
        <v>282</v>
      </c>
      <c r="G9">
        <v>11500</v>
      </c>
      <c r="H9" t="s">
        <v>522</v>
      </c>
      <c r="J9" s="54" t="s">
        <v>533</v>
      </c>
      <c r="K9" t="s">
        <v>522</v>
      </c>
      <c r="L9" s="89" t="s">
        <v>517</v>
      </c>
      <c r="M9" s="55" t="s">
        <v>518</v>
      </c>
      <c r="N9">
        <f t="shared" si="0"/>
        <v>1</v>
      </c>
      <c r="P9">
        <f>G9</f>
        <v>11500</v>
      </c>
      <c r="Q9">
        <v>450</v>
      </c>
      <c r="R9">
        <v>832261</v>
      </c>
      <c r="S9" s="96" t="s">
        <v>318</v>
      </c>
      <c r="T9">
        <v>1.6131299999999999E-3</v>
      </c>
      <c r="U9" s="55" t="s">
        <v>319</v>
      </c>
    </row>
    <row r="10" spans="1:21" ht="15.6">
      <c r="A10" s="36" t="s">
        <v>532</v>
      </c>
      <c r="C10" s="36" t="s">
        <v>524</v>
      </c>
      <c r="D10" s="89">
        <f>(100+24)/2</f>
        <v>62</v>
      </c>
      <c r="E10" s="36">
        <v>160</v>
      </c>
      <c r="F10" s="89" t="s">
        <v>282</v>
      </c>
      <c r="G10">
        <v>11500</v>
      </c>
      <c r="H10" t="s">
        <v>522</v>
      </c>
      <c r="J10" s="54" t="s">
        <v>533</v>
      </c>
      <c r="K10" t="s">
        <v>522</v>
      </c>
      <c r="L10" s="89" t="s">
        <v>517</v>
      </c>
      <c r="M10" s="55" t="s">
        <v>518</v>
      </c>
      <c r="N10">
        <f t="shared" si="0"/>
        <v>62</v>
      </c>
      <c r="P10">
        <f>G10</f>
        <v>11500</v>
      </c>
      <c r="Q10">
        <v>450</v>
      </c>
      <c r="R10">
        <v>832261</v>
      </c>
      <c r="S10" s="96" t="s">
        <v>318</v>
      </c>
      <c r="T10">
        <v>1.6131299999999999E-3</v>
      </c>
      <c r="U10" s="55" t="s">
        <v>319</v>
      </c>
    </row>
    <row r="11" spans="1:21" ht="15.6">
      <c r="A11" s="36" t="s">
        <v>534</v>
      </c>
      <c r="C11" s="36" t="s">
        <v>535</v>
      </c>
      <c r="D11" s="36" t="s">
        <v>282</v>
      </c>
      <c r="E11" s="36">
        <v>8.5714290000000002</v>
      </c>
      <c r="F11">
        <v>3000</v>
      </c>
      <c r="G11" s="89" t="s">
        <v>282</v>
      </c>
      <c r="H11" s="55" t="s">
        <v>536</v>
      </c>
      <c r="J11" s="58" t="s">
        <v>537</v>
      </c>
      <c r="K11" t="s">
        <v>522</v>
      </c>
      <c r="L11" s="89" t="s">
        <v>517</v>
      </c>
      <c r="M11" s="55" t="s">
        <v>518</v>
      </c>
      <c r="N11" t="str">
        <f t="shared" si="0"/>
        <v>nd</v>
      </c>
      <c r="O11">
        <f>F11</f>
        <v>3000</v>
      </c>
      <c r="Q11">
        <v>100</v>
      </c>
      <c r="R11">
        <v>832261</v>
      </c>
      <c r="S11" s="96" t="s">
        <v>318</v>
      </c>
      <c r="T11">
        <v>1.6131299999999999E-3</v>
      </c>
      <c r="U11" s="55" t="s">
        <v>319</v>
      </c>
    </row>
    <row r="12" spans="1:21" ht="15.6">
      <c r="A12" s="36" t="s">
        <v>534</v>
      </c>
      <c r="C12" s="36" t="s">
        <v>538</v>
      </c>
      <c r="D12" s="89" t="s">
        <v>282</v>
      </c>
      <c r="E12" s="90">
        <v>16</v>
      </c>
      <c r="F12">
        <v>3000</v>
      </c>
      <c r="G12" s="89" t="s">
        <v>282</v>
      </c>
      <c r="H12" s="88" t="s">
        <v>539</v>
      </c>
      <c r="J12" s="58" t="s">
        <v>537</v>
      </c>
      <c r="K12" t="s">
        <v>522</v>
      </c>
      <c r="L12" s="89" t="s">
        <v>517</v>
      </c>
      <c r="M12" s="55" t="s">
        <v>518</v>
      </c>
      <c r="N12" t="str">
        <f t="shared" si="0"/>
        <v>nd</v>
      </c>
      <c r="O12">
        <f t="shared" ref="O12:O23" si="1">F12</f>
        <v>3000</v>
      </c>
      <c r="Q12">
        <v>100</v>
      </c>
      <c r="R12">
        <v>832261</v>
      </c>
      <c r="S12" s="96" t="s">
        <v>318</v>
      </c>
      <c r="T12">
        <v>1.6131299999999999E-3</v>
      </c>
      <c r="U12" s="55" t="s">
        <v>319</v>
      </c>
    </row>
    <row r="13" spans="1:21" ht="15.6">
      <c r="A13" s="36" t="s">
        <v>534</v>
      </c>
      <c r="C13" s="36" t="s">
        <v>220</v>
      </c>
      <c r="D13">
        <v>1</v>
      </c>
      <c r="E13" s="90">
        <v>1000</v>
      </c>
      <c r="F13">
        <v>3000</v>
      </c>
      <c r="G13" s="89" t="s">
        <v>282</v>
      </c>
      <c r="H13" s="88" t="s">
        <v>539</v>
      </c>
      <c r="J13" s="58" t="s">
        <v>537</v>
      </c>
      <c r="K13" t="s">
        <v>522</v>
      </c>
      <c r="L13" s="89" t="s">
        <v>517</v>
      </c>
      <c r="M13" s="55" t="s">
        <v>518</v>
      </c>
      <c r="N13">
        <f t="shared" si="0"/>
        <v>1</v>
      </c>
      <c r="O13">
        <f t="shared" si="1"/>
        <v>3000</v>
      </c>
      <c r="Q13">
        <v>100</v>
      </c>
      <c r="R13">
        <v>832261</v>
      </c>
      <c r="S13" s="96" t="s">
        <v>318</v>
      </c>
      <c r="T13">
        <v>1.6131299999999999E-3</v>
      </c>
      <c r="U13" s="55" t="s">
        <v>319</v>
      </c>
    </row>
    <row r="14" spans="1:21">
      <c r="A14" s="36" t="s">
        <v>540</v>
      </c>
      <c r="C14" s="36" t="s">
        <v>541</v>
      </c>
      <c r="D14" s="89" t="s">
        <v>282</v>
      </c>
      <c r="E14" s="36">
        <v>10000</v>
      </c>
      <c r="F14" s="89" t="s">
        <v>282</v>
      </c>
      <c r="G14" s="89" t="s">
        <v>282</v>
      </c>
      <c r="H14" s="88" t="s">
        <v>539</v>
      </c>
      <c r="J14" s="89" t="s">
        <v>282</v>
      </c>
      <c r="K14" s="89" t="s">
        <v>282</v>
      </c>
      <c r="L14" s="89" t="s">
        <v>517</v>
      </c>
      <c r="M14" s="55" t="s">
        <v>518</v>
      </c>
      <c r="N14" t="str">
        <f t="shared" si="0"/>
        <v>nd</v>
      </c>
      <c r="R14">
        <v>832261</v>
      </c>
      <c r="S14" s="96" t="s">
        <v>318</v>
      </c>
      <c r="T14">
        <v>1.6131299999999999E-3</v>
      </c>
      <c r="U14" s="55" t="s">
        <v>319</v>
      </c>
    </row>
    <row r="15" spans="1:21" ht="15.6">
      <c r="A15" s="36" t="s">
        <v>542</v>
      </c>
      <c r="C15" s="51" t="s">
        <v>543</v>
      </c>
      <c r="D15">
        <f>(356+570)/2</f>
        <v>463</v>
      </c>
      <c r="E15" s="94">
        <v>2.9850746300000002</v>
      </c>
      <c r="F15" s="52">
        <v>1340</v>
      </c>
      <c r="G15">
        <v>3500</v>
      </c>
      <c r="H15" s="55" t="s">
        <v>544</v>
      </c>
      <c r="J15" s="54" t="s">
        <v>545</v>
      </c>
      <c r="K15" s="52" t="s">
        <v>546</v>
      </c>
      <c r="L15" s="89" t="s">
        <v>517</v>
      </c>
      <c r="M15" s="55" t="s">
        <v>518</v>
      </c>
      <c r="N15">
        <f t="shared" si="0"/>
        <v>463</v>
      </c>
      <c r="O15">
        <f t="shared" si="1"/>
        <v>1340</v>
      </c>
      <c r="P15">
        <f t="shared" ref="P15:P23" si="2">G15</f>
        <v>3500</v>
      </c>
      <c r="Q15">
        <v>150</v>
      </c>
      <c r="R15">
        <v>832261</v>
      </c>
      <c r="S15" s="96" t="s">
        <v>318</v>
      </c>
      <c r="T15">
        <v>1.6131299999999999E-3</v>
      </c>
      <c r="U15" s="55" t="s">
        <v>319</v>
      </c>
    </row>
    <row r="16" spans="1:21" ht="15.6">
      <c r="A16" s="36" t="s">
        <v>542</v>
      </c>
      <c r="C16" s="36" t="s">
        <v>220</v>
      </c>
      <c r="D16">
        <v>1</v>
      </c>
      <c r="E16" s="90">
        <v>4000</v>
      </c>
      <c r="F16" s="52">
        <v>1340</v>
      </c>
      <c r="G16">
        <v>4000</v>
      </c>
      <c r="H16" s="55" t="s">
        <v>544</v>
      </c>
      <c r="J16" s="54" t="s">
        <v>545</v>
      </c>
      <c r="K16" s="52" t="s">
        <v>546</v>
      </c>
      <c r="L16" s="89" t="s">
        <v>517</v>
      </c>
      <c r="M16" s="55" t="s">
        <v>518</v>
      </c>
      <c r="N16">
        <f t="shared" si="0"/>
        <v>1</v>
      </c>
      <c r="O16" s="52">
        <v>1340</v>
      </c>
      <c r="P16">
        <f t="shared" si="2"/>
        <v>4000</v>
      </c>
      <c r="Q16">
        <v>150</v>
      </c>
      <c r="R16">
        <v>832261</v>
      </c>
      <c r="S16" s="96" t="s">
        <v>318</v>
      </c>
      <c r="T16">
        <v>1.6131299999999999E-3</v>
      </c>
      <c r="U16" s="55" t="s">
        <v>319</v>
      </c>
    </row>
    <row r="17" spans="1:21" ht="15.6">
      <c r="A17" s="36" t="s">
        <v>542</v>
      </c>
      <c r="C17" s="36" t="s">
        <v>547</v>
      </c>
      <c r="D17">
        <f>(61.2+39.2+18.5)/3</f>
        <v>39.633333333333333</v>
      </c>
      <c r="E17" s="57">
        <v>23.5</v>
      </c>
      <c r="F17" s="52">
        <v>1340</v>
      </c>
      <c r="G17">
        <v>3500</v>
      </c>
      <c r="H17" s="55" t="s">
        <v>544</v>
      </c>
      <c r="J17" s="54" t="s">
        <v>545</v>
      </c>
      <c r="K17" s="52" t="s">
        <v>546</v>
      </c>
      <c r="L17" s="89" t="s">
        <v>517</v>
      </c>
      <c r="M17" s="55" t="s">
        <v>518</v>
      </c>
      <c r="N17">
        <f t="shared" si="0"/>
        <v>39.633333333333333</v>
      </c>
      <c r="O17">
        <f t="shared" si="1"/>
        <v>1340</v>
      </c>
      <c r="P17">
        <f t="shared" si="2"/>
        <v>3500</v>
      </c>
      <c r="Q17">
        <v>150</v>
      </c>
      <c r="R17">
        <v>832261</v>
      </c>
      <c r="S17" s="96" t="s">
        <v>318</v>
      </c>
      <c r="T17">
        <v>1.6131299999999999E-3</v>
      </c>
      <c r="U17" s="55" t="s">
        <v>319</v>
      </c>
    </row>
    <row r="18" spans="1:21">
      <c r="A18" s="36" t="s">
        <v>548</v>
      </c>
      <c r="C18" s="36" t="s">
        <v>220</v>
      </c>
      <c r="D18">
        <v>1</v>
      </c>
      <c r="E18" s="36">
        <v>15000</v>
      </c>
      <c r="F18">
        <v>70</v>
      </c>
      <c r="G18" s="89">
        <v>20400</v>
      </c>
      <c r="H18" s="92" t="s">
        <v>549</v>
      </c>
      <c r="J18" s="89" t="s">
        <v>550</v>
      </c>
      <c r="K18" s="55" t="s">
        <v>551</v>
      </c>
      <c r="L18" s="89" t="s">
        <v>517</v>
      </c>
      <c r="M18" s="55" t="s">
        <v>518</v>
      </c>
      <c r="N18">
        <f t="shared" si="0"/>
        <v>1</v>
      </c>
      <c r="O18">
        <v>70</v>
      </c>
      <c r="P18">
        <f t="shared" si="2"/>
        <v>20400</v>
      </c>
      <c r="Q18">
        <f>312+94+75</f>
        <v>481</v>
      </c>
      <c r="R18">
        <v>832261</v>
      </c>
      <c r="S18" s="96" t="s">
        <v>318</v>
      </c>
      <c r="T18">
        <v>1.6131299999999999E-3</v>
      </c>
      <c r="U18" s="55" t="s">
        <v>319</v>
      </c>
    </row>
    <row r="19" spans="1:21" ht="15.6">
      <c r="A19" s="36" t="s">
        <v>552</v>
      </c>
      <c r="C19" s="36" t="s">
        <v>553</v>
      </c>
      <c r="D19" s="89" t="s">
        <v>282</v>
      </c>
      <c r="E19" s="36">
        <v>312.5</v>
      </c>
      <c r="F19" s="89" t="s">
        <v>282</v>
      </c>
      <c r="G19" s="89">
        <v>20000</v>
      </c>
      <c r="H19" s="55" t="s">
        <v>554</v>
      </c>
      <c r="J19" s="54" t="s">
        <v>555</v>
      </c>
      <c r="K19" s="55" t="s">
        <v>554</v>
      </c>
      <c r="L19" s="89" t="s">
        <v>517</v>
      </c>
      <c r="M19" s="55" t="s">
        <v>518</v>
      </c>
      <c r="N19" t="str">
        <f t="shared" si="0"/>
        <v>nd</v>
      </c>
      <c r="O19" t="str">
        <f t="shared" si="1"/>
        <v>nd</v>
      </c>
      <c r="P19">
        <f t="shared" si="2"/>
        <v>20000</v>
      </c>
      <c r="Q19">
        <v>900</v>
      </c>
      <c r="R19">
        <v>832261</v>
      </c>
      <c r="S19" s="96" t="s">
        <v>318</v>
      </c>
      <c r="T19">
        <v>1.6131299999999999E-3</v>
      </c>
      <c r="U19" s="55" t="s">
        <v>319</v>
      </c>
    </row>
    <row r="20" spans="1:21">
      <c r="A20" s="36" t="s">
        <v>556</v>
      </c>
      <c r="C20" s="36" t="s">
        <v>220</v>
      </c>
      <c r="D20">
        <v>1</v>
      </c>
      <c r="E20" s="90">
        <v>300</v>
      </c>
      <c r="F20" s="52">
        <v>2430</v>
      </c>
      <c r="G20" s="89">
        <v>4000</v>
      </c>
      <c r="H20" s="55" t="s">
        <v>539</v>
      </c>
      <c r="J20" t="s">
        <v>557</v>
      </c>
      <c r="K20" s="55" t="s">
        <v>558</v>
      </c>
      <c r="L20" s="89" t="s">
        <v>517</v>
      </c>
      <c r="M20" s="55" t="s">
        <v>518</v>
      </c>
      <c r="N20">
        <f t="shared" si="0"/>
        <v>1</v>
      </c>
      <c r="O20">
        <f t="shared" si="1"/>
        <v>2430</v>
      </c>
      <c r="P20">
        <f t="shared" si="2"/>
        <v>4000</v>
      </c>
      <c r="Q20">
        <f>200+150</f>
        <v>350</v>
      </c>
      <c r="R20">
        <v>832261</v>
      </c>
      <c r="S20" s="96" t="s">
        <v>318</v>
      </c>
      <c r="T20">
        <v>1.6131299999999999E-3</v>
      </c>
      <c r="U20" s="55" t="s">
        <v>319</v>
      </c>
    </row>
    <row r="21" spans="1:21">
      <c r="A21" s="36" t="s">
        <v>559</v>
      </c>
      <c r="C21" s="36" t="s">
        <v>560</v>
      </c>
      <c r="D21" s="89" t="s">
        <v>282</v>
      </c>
      <c r="E21" s="36">
        <v>40</v>
      </c>
      <c r="F21" s="89">
        <v>5000</v>
      </c>
      <c r="G21" s="89">
        <v>15000</v>
      </c>
      <c r="H21" t="s">
        <v>561</v>
      </c>
      <c r="J21" s="59" t="s">
        <v>562</v>
      </c>
      <c r="K21" s="55" t="s">
        <v>563</v>
      </c>
      <c r="L21" s="89" t="s">
        <v>517</v>
      </c>
      <c r="M21" s="55" t="s">
        <v>518</v>
      </c>
      <c r="N21" t="str">
        <f t="shared" si="0"/>
        <v>nd</v>
      </c>
      <c r="O21">
        <f t="shared" si="1"/>
        <v>5000</v>
      </c>
      <c r="P21">
        <f t="shared" si="2"/>
        <v>15000</v>
      </c>
      <c r="Q21">
        <f>260+257+65</f>
        <v>582</v>
      </c>
      <c r="R21">
        <v>832261</v>
      </c>
      <c r="S21" s="96" t="s">
        <v>318</v>
      </c>
      <c r="T21">
        <v>1.6131299999999999E-3</v>
      </c>
      <c r="U21" s="55" t="s">
        <v>319</v>
      </c>
    </row>
    <row r="22" spans="1:21">
      <c r="A22" s="36" t="s">
        <v>559</v>
      </c>
      <c r="C22" s="36" t="s">
        <v>220</v>
      </c>
      <c r="D22">
        <v>1</v>
      </c>
      <c r="E22" s="36">
        <v>20000</v>
      </c>
      <c r="F22" s="89">
        <v>5000</v>
      </c>
      <c r="G22" s="89">
        <v>15000</v>
      </c>
      <c r="H22" t="s">
        <v>561</v>
      </c>
      <c r="J22" s="59" t="s">
        <v>562</v>
      </c>
      <c r="K22" s="55" t="s">
        <v>563</v>
      </c>
      <c r="L22" s="89" t="s">
        <v>517</v>
      </c>
      <c r="M22" s="55" t="s">
        <v>518</v>
      </c>
      <c r="N22">
        <f t="shared" si="0"/>
        <v>1</v>
      </c>
      <c r="O22">
        <f t="shared" si="1"/>
        <v>5000</v>
      </c>
      <c r="P22">
        <f t="shared" si="2"/>
        <v>15000</v>
      </c>
      <c r="Q22">
        <f>260+257+65</f>
        <v>582</v>
      </c>
      <c r="R22">
        <v>832261</v>
      </c>
      <c r="S22" s="96" t="s">
        <v>318</v>
      </c>
      <c r="T22">
        <v>1.6131299999999999E-3</v>
      </c>
      <c r="U22" s="55" t="s">
        <v>319</v>
      </c>
    </row>
    <row r="23" spans="1:21">
      <c r="A23" s="36" t="s">
        <v>564</v>
      </c>
      <c r="C23" s="36" t="s">
        <v>565</v>
      </c>
      <c r="D23" s="89">
        <v>5.5</v>
      </c>
      <c r="E23" s="36">
        <v>400</v>
      </c>
      <c r="F23" s="89">
        <v>16600</v>
      </c>
      <c r="G23" s="89">
        <v>32500</v>
      </c>
      <c r="H23" s="55" t="s">
        <v>566</v>
      </c>
      <c r="J23" s="59" t="s">
        <v>567</v>
      </c>
      <c r="K23" s="55" t="s">
        <v>568</v>
      </c>
      <c r="L23" s="89" t="s">
        <v>517</v>
      </c>
      <c r="M23" s="55" t="s">
        <v>518</v>
      </c>
      <c r="N23">
        <f t="shared" si="0"/>
        <v>5.5</v>
      </c>
      <c r="O23">
        <f t="shared" si="1"/>
        <v>16600</v>
      </c>
      <c r="P23">
        <f t="shared" si="2"/>
        <v>32500</v>
      </c>
      <c r="Q23">
        <v>500</v>
      </c>
      <c r="R23">
        <v>832261</v>
      </c>
      <c r="S23" s="96" t="s">
        <v>318</v>
      </c>
      <c r="T23">
        <v>1.6131299999999999E-3</v>
      </c>
      <c r="U23" s="55" t="s">
        <v>319</v>
      </c>
    </row>
    <row r="24" spans="1:21">
      <c r="A24" s="36" t="s">
        <v>569</v>
      </c>
      <c r="C24" s="36" t="s">
        <v>220</v>
      </c>
      <c r="D24">
        <v>1</v>
      </c>
      <c r="E24" s="36">
        <v>16000</v>
      </c>
      <c r="F24" s="89" t="s">
        <v>282</v>
      </c>
      <c r="G24" s="89" t="s">
        <v>282</v>
      </c>
      <c r="H24" s="89" t="s">
        <v>282</v>
      </c>
      <c r="J24" s="89" t="s">
        <v>282</v>
      </c>
      <c r="K24" s="89" t="s">
        <v>282</v>
      </c>
      <c r="L24" s="89" t="s">
        <v>517</v>
      </c>
      <c r="M24" s="55" t="s">
        <v>518</v>
      </c>
      <c r="N24">
        <f t="shared" si="0"/>
        <v>1</v>
      </c>
      <c r="R24">
        <v>832261</v>
      </c>
      <c r="S24" s="96" t="s">
        <v>318</v>
      </c>
      <c r="T24">
        <v>1.6131299999999999E-3</v>
      </c>
      <c r="U24" s="55" t="s">
        <v>319</v>
      </c>
    </row>
    <row r="25" spans="1:21">
      <c r="A25" s="36" t="s">
        <v>569</v>
      </c>
      <c r="C25" s="36" t="s">
        <v>553</v>
      </c>
      <c r="D25" s="89" t="s">
        <v>282</v>
      </c>
      <c r="E25" s="36">
        <v>16.66667</v>
      </c>
      <c r="F25" s="89" t="s">
        <v>282</v>
      </c>
      <c r="G25" s="89" t="s">
        <v>282</v>
      </c>
      <c r="H25" s="89" t="s">
        <v>282</v>
      </c>
      <c r="J25" s="89" t="s">
        <v>282</v>
      </c>
      <c r="K25" s="89" t="s">
        <v>282</v>
      </c>
      <c r="L25" s="89" t="s">
        <v>517</v>
      </c>
      <c r="M25" s="55" t="s">
        <v>518</v>
      </c>
      <c r="N25" t="str">
        <f t="shared" si="0"/>
        <v>nd</v>
      </c>
      <c r="R25">
        <v>832261</v>
      </c>
      <c r="S25" s="96" t="s">
        <v>318</v>
      </c>
      <c r="T25">
        <v>1.6131299999999999E-3</v>
      </c>
      <c r="U25" s="55" t="s">
        <v>319</v>
      </c>
    </row>
    <row r="26" spans="1:21">
      <c r="A26" s="36" t="s">
        <v>570</v>
      </c>
      <c r="C26" s="36" t="s">
        <v>220</v>
      </c>
      <c r="D26">
        <v>1</v>
      </c>
      <c r="E26" s="90">
        <v>2000</v>
      </c>
      <c r="F26" s="89" t="s">
        <v>282</v>
      </c>
      <c r="G26" s="36">
        <v>12000</v>
      </c>
      <c r="H26" t="s">
        <v>522</v>
      </c>
      <c r="J26" s="59" t="s">
        <v>571</v>
      </c>
      <c r="K26" t="s">
        <v>522</v>
      </c>
      <c r="L26" s="89" t="s">
        <v>517</v>
      </c>
      <c r="M26" s="55" t="s">
        <v>518</v>
      </c>
      <c r="N26">
        <f t="shared" si="0"/>
        <v>1</v>
      </c>
      <c r="P26">
        <f>G26</f>
        <v>12000</v>
      </c>
      <c r="Q26">
        <v>200</v>
      </c>
      <c r="R26">
        <v>832261</v>
      </c>
      <c r="S26" s="96" t="s">
        <v>318</v>
      </c>
      <c r="T26">
        <v>1.6131299999999999E-3</v>
      </c>
      <c r="U26" s="55" t="s">
        <v>319</v>
      </c>
    </row>
    <row r="27" spans="1:21">
      <c r="A27" s="36" t="s">
        <v>572</v>
      </c>
      <c r="C27" s="36" t="s">
        <v>220</v>
      </c>
      <c r="D27">
        <v>1</v>
      </c>
      <c r="E27" s="90">
        <v>10000</v>
      </c>
      <c r="F27" s="89" t="s">
        <v>282</v>
      </c>
      <c r="G27">
        <v>20000</v>
      </c>
      <c r="H27" s="55" t="s">
        <v>529</v>
      </c>
      <c r="J27" t="s">
        <v>523</v>
      </c>
      <c r="K27" s="55" t="s">
        <v>573</v>
      </c>
      <c r="L27" s="89" t="s">
        <v>517</v>
      </c>
      <c r="M27" s="55" t="s">
        <v>518</v>
      </c>
      <c r="N27">
        <f t="shared" si="0"/>
        <v>1</v>
      </c>
      <c r="P27">
        <f>G27</f>
        <v>20000</v>
      </c>
      <c r="Q27">
        <v>1000</v>
      </c>
      <c r="R27">
        <v>832261</v>
      </c>
      <c r="S27" s="96" t="s">
        <v>318</v>
      </c>
      <c r="T27">
        <v>1.6131299999999999E-3</v>
      </c>
      <c r="U27" s="55" t="s">
        <v>319</v>
      </c>
    </row>
    <row r="28" spans="1:21">
      <c r="A28" s="36" t="s">
        <v>572</v>
      </c>
      <c r="C28" s="36" t="s">
        <v>524</v>
      </c>
      <c r="D28" s="36">
        <v>40</v>
      </c>
      <c r="E28" s="36">
        <v>40</v>
      </c>
      <c r="F28" s="89" t="s">
        <v>282</v>
      </c>
      <c r="G28">
        <v>20000</v>
      </c>
      <c r="H28" s="55" t="s">
        <v>529</v>
      </c>
      <c r="J28" t="s">
        <v>523</v>
      </c>
      <c r="K28" s="55" t="s">
        <v>573</v>
      </c>
      <c r="L28" s="89" t="s">
        <v>517</v>
      </c>
      <c r="M28" s="55" t="s">
        <v>518</v>
      </c>
      <c r="N28">
        <f t="shared" si="0"/>
        <v>40</v>
      </c>
      <c r="P28">
        <f>G28</f>
        <v>20000</v>
      </c>
      <c r="Q28">
        <v>1000</v>
      </c>
      <c r="R28">
        <v>832261</v>
      </c>
      <c r="S28" s="96" t="s">
        <v>318</v>
      </c>
      <c r="T28">
        <v>1.6131299999999999E-3</v>
      </c>
      <c r="U28" s="55" t="s">
        <v>319</v>
      </c>
    </row>
    <row r="29" spans="1:21">
      <c r="A29" s="36" t="s">
        <v>574</v>
      </c>
      <c r="C29" s="36" t="s">
        <v>220</v>
      </c>
      <c r="D29">
        <v>1</v>
      </c>
      <c r="E29" s="36">
        <v>2000</v>
      </c>
      <c r="F29" s="89" t="s">
        <v>282</v>
      </c>
      <c r="G29" s="89">
        <v>45000</v>
      </c>
      <c r="H29" s="55" t="s">
        <v>575</v>
      </c>
      <c r="J29" s="59" t="s">
        <v>576</v>
      </c>
      <c r="K29" s="55" t="s">
        <v>577</v>
      </c>
      <c r="L29" s="89" t="s">
        <v>517</v>
      </c>
      <c r="M29" s="55" t="s">
        <v>518</v>
      </c>
      <c r="N29">
        <f t="shared" si="0"/>
        <v>1</v>
      </c>
      <c r="P29">
        <f>G29</f>
        <v>45000</v>
      </c>
      <c r="Q29">
        <f>1000+1666+833</f>
        <v>3499</v>
      </c>
      <c r="R29">
        <v>832261</v>
      </c>
      <c r="S29" s="96" t="s">
        <v>318</v>
      </c>
      <c r="T29">
        <v>1.6131299999999999E-3</v>
      </c>
      <c r="U29" s="55" t="s">
        <v>319</v>
      </c>
    </row>
    <row r="30" spans="1:21">
      <c r="A30" s="36" t="s">
        <v>574</v>
      </c>
      <c r="C30" s="36" t="s">
        <v>520</v>
      </c>
      <c r="D30" s="89">
        <v>0.4</v>
      </c>
      <c r="E30" s="36">
        <v>1.2</v>
      </c>
      <c r="F30" s="89" t="s">
        <v>282</v>
      </c>
      <c r="G30" s="89">
        <v>45000</v>
      </c>
      <c r="H30" s="55" t="s">
        <v>575</v>
      </c>
      <c r="J30" s="59" t="s">
        <v>576</v>
      </c>
      <c r="K30" s="55" t="s">
        <v>577</v>
      </c>
      <c r="L30" s="89" t="s">
        <v>517</v>
      </c>
      <c r="M30" s="55" t="s">
        <v>518</v>
      </c>
      <c r="N30">
        <f t="shared" si="0"/>
        <v>0.4</v>
      </c>
      <c r="P30">
        <f>G30</f>
        <v>45000</v>
      </c>
      <c r="Q30">
        <f>1000+1666+833</f>
        <v>3499</v>
      </c>
      <c r="R30">
        <v>832261</v>
      </c>
      <c r="S30" s="96" t="s">
        <v>318</v>
      </c>
      <c r="T30">
        <v>1.6131299999999999E-3</v>
      </c>
      <c r="U30" s="55" t="s">
        <v>319</v>
      </c>
    </row>
    <row r="31" spans="1:21">
      <c r="A31" s="36" t="s">
        <v>578</v>
      </c>
      <c r="C31" s="36" t="s">
        <v>538</v>
      </c>
      <c r="D31" s="89" t="s">
        <v>282</v>
      </c>
      <c r="E31" s="36">
        <v>1</v>
      </c>
      <c r="F31" s="52">
        <v>3000</v>
      </c>
      <c r="G31" s="89" t="s">
        <v>282</v>
      </c>
      <c r="H31" t="s">
        <v>522</v>
      </c>
      <c r="J31" s="56" t="s">
        <v>579</v>
      </c>
      <c r="K31" s="55" t="s">
        <v>580</v>
      </c>
      <c r="L31" s="89" t="s">
        <v>517</v>
      </c>
      <c r="M31" s="55" t="s">
        <v>518</v>
      </c>
      <c r="N31" t="str">
        <f t="shared" si="0"/>
        <v>nd</v>
      </c>
      <c r="O31">
        <f t="shared" ref="O31:O32" si="3">F31</f>
        <v>3000</v>
      </c>
      <c r="Q31">
        <v>300</v>
      </c>
      <c r="R31">
        <v>832261</v>
      </c>
      <c r="S31" s="96" t="s">
        <v>318</v>
      </c>
      <c r="T31">
        <v>1.6131299999999999E-3</v>
      </c>
      <c r="U31" s="55" t="s">
        <v>319</v>
      </c>
    </row>
    <row r="32" spans="1:21">
      <c r="A32" s="36" t="s">
        <v>578</v>
      </c>
      <c r="C32" s="36" t="s">
        <v>220</v>
      </c>
      <c r="D32">
        <v>1</v>
      </c>
      <c r="E32" s="36">
        <v>2250</v>
      </c>
      <c r="F32" s="52">
        <v>3000</v>
      </c>
      <c r="G32" s="89" t="s">
        <v>282</v>
      </c>
      <c r="H32" t="s">
        <v>522</v>
      </c>
      <c r="J32" s="56" t="s">
        <v>579</v>
      </c>
      <c r="K32" s="55" t="s">
        <v>580</v>
      </c>
      <c r="L32" s="89" t="s">
        <v>517</v>
      </c>
      <c r="M32" s="55" t="s">
        <v>518</v>
      </c>
      <c r="N32">
        <f t="shared" si="0"/>
        <v>1</v>
      </c>
      <c r="O32">
        <f t="shared" si="3"/>
        <v>3000</v>
      </c>
      <c r="Q32">
        <v>300</v>
      </c>
      <c r="R32">
        <v>832261</v>
      </c>
      <c r="S32" s="96" t="s">
        <v>318</v>
      </c>
      <c r="T32">
        <v>1.6131299999999999E-3</v>
      </c>
      <c r="U32" s="55" t="s">
        <v>319</v>
      </c>
    </row>
    <row r="33" spans="1:21" ht="15.6">
      <c r="A33" s="36" t="s">
        <v>581</v>
      </c>
      <c r="C33" s="36" t="s">
        <v>220</v>
      </c>
      <c r="D33">
        <v>1</v>
      </c>
      <c r="E33" s="36">
        <v>3333.3330000000001</v>
      </c>
      <c r="F33" s="89" t="s">
        <v>282</v>
      </c>
      <c r="G33" t="s">
        <v>582</v>
      </c>
      <c r="H33" s="55" t="s">
        <v>529</v>
      </c>
      <c r="J33" s="91" t="s">
        <v>583</v>
      </c>
      <c r="K33" s="92" t="s">
        <v>584</v>
      </c>
      <c r="L33" s="89" t="s">
        <v>517</v>
      </c>
      <c r="M33" s="55" t="s">
        <v>518</v>
      </c>
      <c r="N33">
        <f t="shared" si="0"/>
        <v>1</v>
      </c>
      <c r="P33">
        <v>30000</v>
      </c>
      <c r="Q33">
        <v>550</v>
      </c>
      <c r="R33">
        <v>832261</v>
      </c>
      <c r="S33" s="96" t="s">
        <v>318</v>
      </c>
      <c r="T33">
        <v>1.6131299999999999E-3</v>
      </c>
      <c r="U33" s="55" t="s">
        <v>319</v>
      </c>
    </row>
    <row r="34" spans="1:21">
      <c r="A34" s="36" t="s">
        <v>473</v>
      </c>
      <c r="C34" s="36" t="s">
        <v>220</v>
      </c>
      <c r="D34">
        <v>1</v>
      </c>
      <c r="E34" s="36">
        <v>3000</v>
      </c>
      <c r="F34">
        <v>2800</v>
      </c>
      <c r="G34">
        <v>5000</v>
      </c>
      <c r="H34" t="s">
        <v>585</v>
      </c>
      <c r="J34" s="57" t="s">
        <v>586</v>
      </c>
      <c r="K34" t="s">
        <v>522</v>
      </c>
      <c r="L34" s="89" t="s">
        <v>517</v>
      </c>
      <c r="M34" s="55" t="s">
        <v>518</v>
      </c>
      <c r="N34">
        <f t="shared" si="0"/>
        <v>1</v>
      </c>
      <c r="O34">
        <v>2800</v>
      </c>
      <c r="P34">
        <f>G34</f>
        <v>5000</v>
      </c>
      <c r="Q34">
        <v>250</v>
      </c>
      <c r="R34">
        <v>832261</v>
      </c>
      <c r="S34" s="96" t="s">
        <v>318</v>
      </c>
      <c r="T34">
        <v>1.6131299999999999E-3</v>
      </c>
      <c r="U34" s="55" t="s">
        <v>319</v>
      </c>
    </row>
    <row r="35" spans="1:21">
      <c r="A35" s="36" t="s">
        <v>587</v>
      </c>
      <c r="C35" s="36" t="s">
        <v>560</v>
      </c>
      <c r="D35" s="89" t="s">
        <v>282</v>
      </c>
      <c r="E35" s="36">
        <v>100</v>
      </c>
      <c r="F35" s="89" t="s">
        <v>282</v>
      </c>
      <c r="G35" s="89" t="s">
        <v>282</v>
      </c>
      <c r="H35" s="89" t="s">
        <v>282</v>
      </c>
      <c r="J35" s="89" t="s">
        <v>282</v>
      </c>
      <c r="K35" s="89" t="s">
        <v>282</v>
      </c>
      <c r="L35" s="89" t="s">
        <v>517</v>
      </c>
      <c r="M35" s="55" t="s">
        <v>518</v>
      </c>
      <c r="N35" t="str">
        <f t="shared" si="0"/>
        <v>nd</v>
      </c>
      <c r="R35">
        <v>832261</v>
      </c>
      <c r="S35" s="96" t="s">
        <v>318</v>
      </c>
      <c r="T35">
        <v>1.6131299999999999E-3</v>
      </c>
      <c r="U35" s="55" t="s">
        <v>319</v>
      </c>
    </row>
    <row r="36" spans="1:21">
      <c r="A36" s="36" t="s">
        <v>587</v>
      </c>
      <c r="C36" s="36" t="s">
        <v>220</v>
      </c>
      <c r="D36">
        <v>1</v>
      </c>
      <c r="E36" s="36">
        <v>2000</v>
      </c>
      <c r="F36" s="89" t="s">
        <v>282</v>
      </c>
      <c r="G36" s="89" t="s">
        <v>282</v>
      </c>
      <c r="H36" s="89" t="s">
        <v>282</v>
      </c>
      <c r="J36" s="89" t="s">
        <v>282</v>
      </c>
      <c r="K36" s="89" t="s">
        <v>282</v>
      </c>
      <c r="L36" s="89" t="s">
        <v>517</v>
      </c>
      <c r="M36" s="55" t="s">
        <v>518</v>
      </c>
      <c r="N36">
        <f t="shared" si="0"/>
        <v>1</v>
      </c>
      <c r="R36">
        <v>832261</v>
      </c>
      <c r="S36" s="96" t="s">
        <v>318</v>
      </c>
      <c r="T36">
        <v>1.6131299999999999E-3</v>
      </c>
      <c r="U36" s="55" t="s">
        <v>319</v>
      </c>
    </row>
    <row r="37" spans="1:21">
      <c r="A37" s="36" t="s">
        <v>587</v>
      </c>
      <c r="C37" s="36" t="s">
        <v>588</v>
      </c>
      <c r="D37" s="89" t="s">
        <v>282</v>
      </c>
      <c r="E37" s="36">
        <v>80</v>
      </c>
      <c r="F37" s="89" t="s">
        <v>282</v>
      </c>
      <c r="G37" s="89" t="s">
        <v>282</v>
      </c>
      <c r="H37" s="89" t="s">
        <v>282</v>
      </c>
      <c r="J37" s="89" t="s">
        <v>282</v>
      </c>
      <c r="K37" s="89" t="s">
        <v>282</v>
      </c>
      <c r="L37" s="89" t="s">
        <v>517</v>
      </c>
      <c r="M37" s="55" t="s">
        <v>518</v>
      </c>
      <c r="N37" t="str">
        <f t="shared" si="0"/>
        <v>nd</v>
      </c>
      <c r="R37">
        <v>832261</v>
      </c>
      <c r="S37" s="96" t="s">
        <v>318</v>
      </c>
      <c r="T37">
        <v>1.6131299999999999E-3</v>
      </c>
      <c r="U37" s="55" t="s">
        <v>319</v>
      </c>
    </row>
    <row r="38" spans="1:21">
      <c r="A38" s="36" t="s">
        <v>587</v>
      </c>
      <c r="C38" s="36" t="s">
        <v>524</v>
      </c>
      <c r="D38" s="89" t="s">
        <v>282</v>
      </c>
      <c r="E38" s="36">
        <v>5000</v>
      </c>
      <c r="F38" s="89" t="s">
        <v>282</v>
      </c>
      <c r="G38" s="89" t="s">
        <v>282</v>
      </c>
      <c r="H38" s="89" t="s">
        <v>282</v>
      </c>
      <c r="J38" s="89" t="s">
        <v>282</v>
      </c>
      <c r="K38" s="89" t="s">
        <v>282</v>
      </c>
      <c r="L38" s="89" t="s">
        <v>517</v>
      </c>
      <c r="M38" s="55" t="s">
        <v>518</v>
      </c>
      <c r="N38" t="str">
        <f t="shared" si="0"/>
        <v>nd</v>
      </c>
      <c r="R38">
        <v>832261</v>
      </c>
      <c r="S38" s="96" t="s">
        <v>318</v>
      </c>
      <c r="T38">
        <v>1.6131299999999999E-3</v>
      </c>
      <c r="U38" s="55" t="s">
        <v>319</v>
      </c>
    </row>
    <row r="39" spans="1:21">
      <c r="A39" s="36" t="s">
        <v>587</v>
      </c>
      <c r="C39" s="36" t="s">
        <v>589</v>
      </c>
      <c r="D39" s="89" t="s">
        <v>282</v>
      </c>
      <c r="E39" s="36">
        <v>1600</v>
      </c>
      <c r="F39" s="89" t="s">
        <v>282</v>
      </c>
      <c r="G39" s="89" t="s">
        <v>282</v>
      </c>
      <c r="H39" s="89" t="s">
        <v>282</v>
      </c>
      <c r="J39" s="89" t="s">
        <v>282</v>
      </c>
      <c r="K39" s="89" t="s">
        <v>282</v>
      </c>
      <c r="L39" s="89" t="s">
        <v>517</v>
      </c>
      <c r="M39" s="55" t="s">
        <v>518</v>
      </c>
      <c r="N39" t="str">
        <f t="shared" si="0"/>
        <v>nd</v>
      </c>
      <c r="R39">
        <v>832261</v>
      </c>
      <c r="S39" s="96" t="s">
        <v>318</v>
      </c>
      <c r="T39">
        <v>1.6131299999999999E-3</v>
      </c>
      <c r="U39" s="55" t="s">
        <v>319</v>
      </c>
    </row>
    <row r="40" spans="1:21">
      <c r="A40" s="36" t="s">
        <v>590</v>
      </c>
      <c r="C40" s="36" t="s">
        <v>220</v>
      </c>
      <c r="D40">
        <v>1</v>
      </c>
      <c r="E40" s="36">
        <v>250</v>
      </c>
      <c r="F40" t="s">
        <v>591</v>
      </c>
      <c r="G40" s="89" t="s">
        <v>282</v>
      </c>
      <c r="H40" s="53" t="s">
        <v>539</v>
      </c>
      <c r="J40" s="56" t="s">
        <v>579</v>
      </c>
      <c r="K40" s="55" t="s">
        <v>580</v>
      </c>
      <c r="L40" s="89" t="s">
        <v>517</v>
      </c>
      <c r="M40" s="55" t="s">
        <v>518</v>
      </c>
      <c r="N40">
        <f t="shared" si="0"/>
        <v>1</v>
      </c>
      <c r="O40">
        <v>1275.2</v>
      </c>
      <c r="Q40">
        <v>300</v>
      </c>
      <c r="R40">
        <v>832261</v>
      </c>
      <c r="S40" s="96" t="s">
        <v>318</v>
      </c>
      <c r="T40">
        <v>1.6131299999999999E-3</v>
      </c>
      <c r="U40" s="55" t="s">
        <v>319</v>
      </c>
    </row>
    <row r="41" spans="1:21" ht="15.6">
      <c r="A41" s="36" t="s">
        <v>592</v>
      </c>
      <c r="C41" s="36" t="s">
        <v>524</v>
      </c>
      <c r="D41" s="89">
        <v>52.4</v>
      </c>
      <c r="E41" s="36">
        <v>36</v>
      </c>
      <c r="F41" s="89" t="s">
        <v>282</v>
      </c>
      <c r="G41">
        <v>32500</v>
      </c>
      <c r="H41" s="55" t="s">
        <v>593</v>
      </c>
      <c r="J41" s="91" t="s">
        <v>594</v>
      </c>
      <c r="K41" s="55" t="s">
        <v>593</v>
      </c>
      <c r="L41" s="89" t="s">
        <v>517</v>
      </c>
      <c r="M41" s="55" t="s">
        <v>518</v>
      </c>
      <c r="N41">
        <f t="shared" si="0"/>
        <v>52.4</v>
      </c>
      <c r="P41">
        <f t="shared" ref="P41:P50" si="4">G41</f>
        <v>32500</v>
      </c>
      <c r="Q41">
        <v>750</v>
      </c>
      <c r="R41">
        <v>832261</v>
      </c>
      <c r="S41" s="96" t="s">
        <v>318</v>
      </c>
      <c r="T41">
        <v>1.6131299999999999E-3</v>
      </c>
      <c r="U41" s="55" t="s">
        <v>319</v>
      </c>
    </row>
    <row r="42" spans="1:21" ht="15.6">
      <c r="A42" s="36" t="s">
        <v>595</v>
      </c>
      <c r="C42" s="36" t="s">
        <v>596</v>
      </c>
      <c r="D42">
        <v>26.8</v>
      </c>
      <c r="E42" s="36">
        <v>50</v>
      </c>
      <c r="G42">
        <v>32500</v>
      </c>
      <c r="H42" t="s">
        <v>522</v>
      </c>
      <c r="J42" s="58" t="s">
        <v>530</v>
      </c>
      <c r="K42" t="s">
        <v>522</v>
      </c>
      <c r="L42" s="89" t="s">
        <v>517</v>
      </c>
      <c r="M42" s="55" t="s">
        <v>518</v>
      </c>
      <c r="N42">
        <f t="shared" si="0"/>
        <v>26.8</v>
      </c>
      <c r="P42">
        <f t="shared" si="4"/>
        <v>32500</v>
      </c>
      <c r="Q42">
        <v>600</v>
      </c>
      <c r="R42">
        <v>832261</v>
      </c>
      <c r="S42" s="96" t="s">
        <v>318</v>
      </c>
      <c r="T42">
        <v>1.6131299999999999E-3</v>
      </c>
      <c r="U42" s="55" t="s">
        <v>319</v>
      </c>
    </row>
    <row r="43" spans="1:21" ht="15.6">
      <c r="A43" s="36" t="s">
        <v>595</v>
      </c>
      <c r="C43" s="36" t="s">
        <v>597</v>
      </c>
      <c r="D43">
        <v>26.8</v>
      </c>
      <c r="E43" s="36">
        <v>180</v>
      </c>
      <c r="F43" s="89" t="s">
        <v>282</v>
      </c>
      <c r="G43">
        <v>32500</v>
      </c>
      <c r="H43" t="s">
        <v>522</v>
      </c>
      <c r="J43" s="58" t="s">
        <v>530</v>
      </c>
      <c r="K43" t="s">
        <v>522</v>
      </c>
      <c r="L43" s="89" t="s">
        <v>517</v>
      </c>
      <c r="M43" s="55" t="s">
        <v>518</v>
      </c>
      <c r="N43">
        <f t="shared" si="0"/>
        <v>26.8</v>
      </c>
      <c r="P43">
        <f t="shared" si="4"/>
        <v>32500</v>
      </c>
      <c r="Q43">
        <v>600</v>
      </c>
      <c r="R43">
        <v>832261</v>
      </c>
      <c r="S43" s="96" t="s">
        <v>318</v>
      </c>
      <c r="T43">
        <v>1.6131299999999999E-3</v>
      </c>
      <c r="U43" s="55" t="s">
        <v>319</v>
      </c>
    </row>
    <row r="44" spans="1:21" ht="15.6">
      <c r="A44" s="36" t="s">
        <v>595</v>
      </c>
      <c r="C44" s="36" t="s">
        <v>220</v>
      </c>
      <c r="D44">
        <v>1</v>
      </c>
      <c r="E44" s="36">
        <v>4200</v>
      </c>
      <c r="F44" s="89" t="s">
        <v>282</v>
      </c>
      <c r="G44">
        <v>32500</v>
      </c>
      <c r="H44" t="s">
        <v>522</v>
      </c>
      <c r="J44" s="58" t="s">
        <v>530</v>
      </c>
      <c r="K44" t="s">
        <v>522</v>
      </c>
      <c r="L44" s="89" t="s">
        <v>517</v>
      </c>
      <c r="M44" s="55" t="s">
        <v>518</v>
      </c>
      <c r="N44">
        <f t="shared" si="0"/>
        <v>1</v>
      </c>
      <c r="P44">
        <f t="shared" si="4"/>
        <v>32500</v>
      </c>
      <c r="Q44">
        <v>600</v>
      </c>
      <c r="R44">
        <v>832261</v>
      </c>
      <c r="S44" s="96" t="s">
        <v>318</v>
      </c>
      <c r="T44">
        <v>1.6131299999999999E-3</v>
      </c>
      <c r="U44" s="55" t="s">
        <v>319</v>
      </c>
    </row>
    <row r="45" spans="1:21" ht="15.6">
      <c r="A45" s="36" t="s">
        <v>595</v>
      </c>
      <c r="C45" s="36" t="s">
        <v>598</v>
      </c>
      <c r="D45">
        <v>26.8</v>
      </c>
      <c r="E45" s="36">
        <v>160</v>
      </c>
      <c r="F45" s="89" t="s">
        <v>282</v>
      </c>
      <c r="G45">
        <v>32500</v>
      </c>
      <c r="H45" t="s">
        <v>522</v>
      </c>
      <c r="J45" s="58" t="s">
        <v>530</v>
      </c>
      <c r="K45" t="s">
        <v>522</v>
      </c>
      <c r="L45" s="89" t="s">
        <v>517</v>
      </c>
      <c r="M45" s="55" t="s">
        <v>518</v>
      </c>
      <c r="N45">
        <f t="shared" si="0"/>
        <v>26.8</v>
      </c>
      <c r="P45">
        <f t="shared" si="4"/>
        <v>32500</v>
      </c>
      <c r="Q45">
        <v>600</v>
      </c>
      <c r="R45">
        <v>832261</v>
      </c>
      <c r="S45" s="96" t="s">
        <v>318</v>
      </c>
      <c r="T45">
        <v>1.6131299999999999E-3</v>
      </c>
      <c r="U45" s="55" t="s">
        <v>319</v>
      </c>
    </row>
    <row r="46" spans="1:21" ht="15.6">
      <c r="A46" s="36" t="s">
        <v>595</v>
      </c>
      <c r="C46" s="36" t="s">
        <v>599</v>
      </c>
      <c r="D46">
        <v>12.5</v>
      </c>
      <c r="E46" s="36">
        <v>500</v>
      </c>
      <c r="F46" s="89" t="s">
        <v>282</v>
      </c>
      <c r="G46">
        <v>32500</v>
      </c>
      <c r="H46" t="s">
        <v>522</v>
      </c>
      <c r="J46" s="58" t="s">
        <v>530</v>
      </c>
      <c r="K46" t="s">
        <v>522</v>
      </c>
      <c r="L46" s="89" t="s">
        <v>517</v>
      </c>
      <c r="M46" s="55" t="s">
        <v>518</v>
      </c>
      <c r="N46">
        <f t="shared" si="0"/>
        <v>12.5</v>
      </c>
      <c r="P46">
        <f t="shared" si="4"/>
        <v>32500</v>
      </c>
      <c r="Q46">
        <v>600</v>
      </c>
      <c r="R46">
        <v>832261</v>
      </c>
      <c r="S46" s="96" t="s">
        <v>318</v>
      </c>
      <c r="T46">
        <v>1.6131299999999999E-3</v>
      </c>
      <c r="U46" s="55" t="s">
        <v>319</v>
      </c>
    </row>
    <row r="47" spans="1:21">
      <c r="A47" s="36" t="s">
        <v>600</v>
      </c>
      <c r="C47" s="36" t="s">
        <v>601</v>
      </c>
      <c r="D47" s="89">
        <v>40000</v>
      </c>
      <c r="E47" s="36">
        <v>4</v>
      </c>
      <c r="F47">
        <v>15048</v>
      </c>
      <c r="G47" s="89">
        <v>32500</v>
      </c>
      <c r="H47" s="55" t="s">
        <v>602</v>
      </c>
      <c r="J47" s="59" t="s">
        <v>567</v>
      </c>
      <c r="K47" s="55" t="s">
        <v>568</v>
      </c>
      <c r="L47" s="89" t="s">
        <v>517</v>
      </c>
      <c r="M47" s="55" t="s">
        <v>518</v>
      </c>
      <c r="N47">
        <f t="shared" si="0"/>
        <v>40000</v>
      </c>
      <c r="O47">
        <f t="shared" ref="O47:O50" si="5">F47</f>
        <v>15048</v>
      </c>
      <c r="P47">
        <f t="shared" si="4"/>
        <v>32500</v>
      </c>
      <c r="Q47">
        <v>500</v>
      </c>
      <c r="R47">
        <v>832261</v>
      </c>
      <c r="S47" s="96" t="s">
        <v>318</v>
      </c>
      <c r="T47">
        <v>1.6131299999999999E-3</v>
      </c>
      <c r="U47" s="55" t="s">
        <v>319</v>
      </c>
    </row>
    <row r="48" spans="1:21">
      <c r="A48" s="36" t="s">
        <v>600</v>
      </c>
      <c r="C48" s="36" t="s">
        <v>603</v>
      </c>
      <c r="D48" s="89">
        <v>6000</v>
      </c>
      <c r="E48" s="36">
        <v>0.6</v>
      </c>
      <c r="F48">
        <v>15048</v>
      </c>
      <c r="G48" s="89">
        <v>32500</v>
      </c>
      <c r="H48" s="55" t="s">
        <v>602</v>
      </c>
      <c r="J48" s="59" t="s">
        <v>567</v>
      </c>
      <c r="K48" s="55" t="s">
        <v>568</v>
      </c>
      <c r="L48" s="89" t="s">
        <v>517</v>
      </c>
      <c r="M48" s="55" t="s">
        <v>518</v>
      </c>
      <c r="N48">
        <f t="shared" si="0"/>
        <v>6000</v>
      </c>
      <c r="O48">
        <f t="shared" si="5"/>
        <v>15048</v>
      </c>
      <c r="P48">
        <f t="shared" si="4"/>
        <v>32500</v>
      </c>
      <c r="Q48">
        <v>500</v>
      </c>
      <c r="R48">
        <v>832261</v>
      </c>
      <c r="S48" s="96" t="s">
        <v>318</v>
      </c>
      <c r="T48">
        <v>1.6131299999999999E-3</v>
      </c>
      <c r="U48" s="55" t="s">
        <v>319</v>
      </c>
    </row>
    <row r="49" spans="1:21">
      <c r="A49" s="36" t="s">
        <v>600</v>
      </c>
      <c r="C49" s="36" t="s">
        <v>538</v>
      </c>
      <c r="D49" s="89" t="s">
        <v>282</v>
      </c>
      <c r="E49" s="36">
        <v>10</v>
      </c>
      <c r="F49">
        <v>15048</v>
      </c>
      <c r="G49" s="89">
        <v>32500</v>
      </c>
      <c r="H49" s="55" t="s">
        <v>602</v>
      </c>
      <c r="J49" s="59" t="s">
        <v>567</v>
      </c>
      <c r="K49" s="55" t="s">
        <v>568</v>
      </c>
      <c r="L49" s="89" t="s">
        <v>517</v>
      </c>
      <c r="M49" s="55" t="s">
        <v>518</v>
      </c>
      <c r="N49" t="str">
        <f t="shared" si="0"/>
        <v>nd</v>
      </c>
      <c r="O49">
        <f t="shared" si="5"/>
        <v>15048</v>
      </c>
      <c r="P49">
        <f t="shared" si="4"/>
        <v>32500</v>
      </c>
      <c r="Q49">
        <v>500</v>
      </c>
      <c r="R49">
        <v>832261</v>
      </c>
      <c r="S49" s="96" t="s">
        <v>318</v>
      </c>
      <c r="T49">
        <v>1.6131299999999999E-3</v>
      </c>
      <c r="U49" s="55" t="s">
        <v>319</v>
      </c>
    </row>
    <row r="50" spans="1:21">
      <c r="A50" s="36" t="s">
        <v>600</v>
      </c>
      <c r="C50" s="36" t="s">
        <v>220</v>
      </c>
      <c r="D50">
        <v>1</v>
      </c>
      <c r="E50" s="36">
        <v>2000</v>
      </c>
      <c r="F50">
        <v>15048</v>
      </c>
      <c r="G50" s="89">
        <v>32500</v>
      </c>
      <c r="H50" s="55" t="s">
        <v>602</v>
      </c>
      <c r="J50" s="59" t="s">
        <v>567</v>
      </c>
      <c r="K50" s="55" t="s">
        <v>568</v>
      </c>
      <c r="L50" s="89" t="s">
        <v>517</v>
      </c>
      <c r="M50" s="55" t="s">
        <v>518</v>
      </c>
      <c r="N50">
        <f t="shared" si="0"/>
        <v>1</v>
      </c>
      <c r="O50">
        <f t="shared" si="5"/>
        <v>15048</v>
      </c>
      <c r="P50">
        <f t="shared" si="4"/>
        <v>32500</v>
      </c>
      <c r="Q50">
        <v>500</v>
      </c>
      <c r="R50">
        <v>832261</v>
      </c>
      <c r="S50" s="96" t="s">
        <v>318</v>
      </c>
      <c r="T50">
        <v>1.6131299999999999E-3</v>
      </c>
      <c r="U50" s="55" t="s">
        <v>319</v>
      </c>
    </row>
  </sheetData>
  <hyperlinks>
    <hyperlink ref="K20" r:id="rId1" xr:uid="{E4353862-C479-4E40-A4B0-B8ACD91FA6C2}"/>
    <hyperlink ref="K40" r:id="rId2" xr:uid="{EE535BF0-CF75-42E4-A072-D20CC9BB892B}"/>
    <hyperlink ref="H27" r:id="rId3" xr:uid="{D23C7290-FE81-4BCE-B6CD-E8AEC697A4E9}"/>
    <hyperlink ref="K27" r:id="rId4" xr:uid="{37B8EB66-59D1-4525-8DF6-59E7F8E433E5}"/>
    <hyperlink ref="H50" r:id="rId5" xr:uid="{8B7DC0B9-AB21-4FD8-A31C-E81A33F191F2}"/>
    <hyperlink ref="H33" r:id="rId6" xr:uid="{D67066A9-07FC-4213-A033-D26E8B87BCE6}"/>
    <hyperlink ref="H8" r:id="rId7" xr:uid="{4B6B716E-6B4B-4722-829D-D9BFC81466D2}"/>
    <hyperlink ref="H15" r:id="rId8" xr:uid="{CAEE736C-6BB7-4837-A912-27CDFBF45CEA}"/>
    <hyperlink ref="H17" r:id="rId9" xr:uid="{B21613E3-E57E-4D14-8437-7EE6F96E6E4E}"/>
    <hyperlink ref="H16" r:id="rId10" xr:uid="{4D85258D-1A7A-4A8D-B59F-59C1707D0582}"/>
    <hyperlink ref="H28" r:id="rId11" xr:uid="{A7998788-6BEE-4D3C-8E25-788F2EA8F6A0}"/>
    <hyperlink ref="K28" r:id="rId12" xr:uid="{BC4C9BA2-8EAA-47B3-8C78-E4832FB5DCD7}"/>
    <hyperlink ref="H11" r:id="rId13" xr:uid="{773AFAEB-1CC0-4871-8F7D-74BCBC727BD5}"/>
    <hyperlink ref="H23" r:id="rId14" display="9050_ocr.pdf (cda-omvs.org)" xr:uid="{5E9F9849-E091-4B0D-BFA6-6BE820A86EB4}"/>
    <hyperlink ref="K23" r:id="rId15" xr:uid="{9EEC0A51-6BF8-423C-925C-14BA644CE43B}"/>
    <hyperlink ref="H29" r:id="rId16" xr:uid="{5B8FB915-4A76-49B1-867E-8F34334A7AC8}"/>
    <hyperlink ref="H30" r:id="rId17" xr:uid="{E7ED55E1-E27E-4B05-A4C0-6894A27ED32E}"/>
    <hyperlink ref="K29" r:id="rId18" xr:uid="{30663F86-89FC-43A2-9269-74D06EB13725}"/>
    <hyperlink ref="K30" r:id="rId19" xr:uid="{6B93D35E-248F-4E01-8001-0968D4643943}"/>
    <hyperlink ref="K32" r:id="rId20" xr:uid="{FCB7526A-278B-4522-9C6A-B8F50FF2C547}"/>
    <hyperlink ref="K31" r:id="rId21" xr:uid="{03907A4D-2F70-48C0-B994-C3BE0E804257}"/>
    <hyperlink ref="H47" r:id="rId22" xr:uid="{928362BB-1981-4001-AA9C-28F6B3FBB731}"/>
    <hyperlink ref="H48" r:id="rId23" xr:uid="{8364C863-5903-4847-B5E8-B8EEC9E0EEEC}"/>
    <hyperlink ref="H49" r:id="rId24" xr:uid="{C6CD6CB4-8E15-4D21-AC7E-10CE4A0CA6B0}"/>
    <hyperlink ref="K47" r:id="rId25" xr:uid="{5F5DDDE8-1CDF-4DB6-8C53-EB38AAA18486}"/>
    <hyperlink ref="K48" r:id="rId26" xr:uid="{5E808412-3A39-4652-94F1-213CE151B17F}"/>
    <hyperlink ref="K49" r:id="rId27" xr:uid="{F04A2E39-045F-4D4D-A694-8241C839D584}"/>
    <hyperlink ref="K50" r:id="rId28" xr:uid="{79CDCE9F-2019-4436-B6EE-D0E7283F1644}"/>
    <hyperlink ref="H19" r:id="rId29" xr:uid="{40D16533-515B-4709-B7CB-946CD4644995}"/>
    <hyperlink ref="K19" r:id="rId30" xr:uid="{5AA74B99-4863-4468-B0A0-2489DD64ABD8}"/>
    <hyperlink ref="H41" r:id="rId31" xr:uid="{6CAEA8B5-7B90-4353-AE82-6CFB26654CF5}"/>
    <hyperlink ref="K41" r:id="rId32" xr:uid="{60F78B58-59A1-4AB3-8F88-EC26BF52DFD8}"/>
    <hyperlink ref="H7" r:id="rId33" location=":~:text=La%20superficie%20moyenne%20des%20plantations%20est%20de%203%2C4,par%20producteur%20tourne%20autour%20de%20338%20673%20FCFA." xr:uid="{3DB6EA06-6CC9-49D9-BD3B-C46FE304795D}"/>
    <hyperlink ref="K8" r:id="rId34" xr:uid="{F98AFFC3-3744-412A-98FC-5FE728D1E193}"/>
    <hyperlink ref="K18" r:id="rId35" xr:uid="{9BF634B9-4716-418C-BA44-052819E4BAD5}"/>
    <hyperlink ref="H18" r:id="rId36" xr:uid="{8CF4806A-7D95-429F-8DB2-AEF3ADBB16CD}"/>
    <hyperlink ref="K33" r:id="rId37" xr:uid="{FC68AE45-D9A1-4CFE-904D-7CF199A4D33D}"/>
    <hyperlink ref="M2" r:id="rId38" display="https://donnees.banquemondiale.org/indicator/NY.GNP.PCAP.CD?locations=SN" xr:uid="{791C6749-A41B-4879-81A8-99FE17913B6E}"/>
    <hyperlink ref="H20" r:id="rId39" xr:uid="{4733B6B2-F525-43DC-8486-AD0B3322C419}"/>
    <hyperlink ref="M3:M50" r:id="rId40" display="https://donnees.banquemondiale.org/indicator/NY.GNP.PCAP.CD?locations=SN" xr:uid="{E43EEB06-7646-4417-87EF-1B97DE092683}"/>
    <hyperlink ref="U2" r:id="rId41" xr:uid="{8902966C-8F74-43A9-A20E-BA9EE8627C6F}"/>
    <hyperlink ref="U3" r:id="rId42" xr:uid="{484598BB-3303-41AF-8251-D7B487552760}"/>
    <hyperlink ref="U4" r:id="rId43" xr:uid="{937C6CB8-4C80-4DE0-9FD9-CC7E84C450B7}"/>
    <hyperlink ref="U6" r:id="rId44" xr:uid="{2916C7F9-462C-4BC6-8761-6FFA9A7242B2}"/>
    <hyperlink ref="U8" r:id="rId45" xr:uid="{66B2ABB8-440E-486A-BC9D-5F891A54881E}"/>
    <hyperlink ref="U5" r:id="rId46" xr:uid="{F7B13781-566F-4756-B555-06F77D1819AB}"/>
    <hyperlink ref="U7" r:id="rId47" xr:uid="{BA77A136-6A05-4E59-93A9-2F32392623EC}"/>
    <hyperlink ref="U9" r:id="rId48" xr:uid="{31DE7691-4B9C-48EE-B57C-E9DBD7CACABA}"/>
    <hyperlink ref="U16" r:id="rId49" xr:uid="{B0BC3F70-9303-4E63-8B51-28499B3B9D10}"/>
    <hyperlink ref="U23" r:id="rId50" xr:uid="{45A3209B-2ABE-4086-8DE8-512A02AD264A}"/>
    <hyperlink ref="U30" r:id="rId51" xr:uid="{C53053BD-2B1F-4AF5-AB53-01AF5CA72308}"/>
    <hyperlink ref="U37" r:id="rId52" xr:uid="{ADDBAE1B-1FAF-487D-89F3-F1D517B885C5}"/>
    <hyperlink ref="U44" r:id="rId53" xr:uid="{3B91BF1E-4A66-4834-B322-A2920E545682}"/>
    <hyperlink ref="U10" r:id="rId54" xr:uid="{8010B1DA-FEE7-4B04-80D7-2AF9C6A97DBD}"/>
    <hyperlink ref="U17" r:id="rId55" xr:uid="{E08BFD14-9D3C-4E3E-AFFA-80ED2BE9C89D}"/>
    <hyperlink ref="U24" r:id="rId56" xr:uid="{E59C710C-E4FB-4276-8911-F4B6E5CC3962}"/>
    <hyperlink ref="U31" r:id="rId57" xr:uid="{6D78387F-FC7A-41F2-B20F-E441525114A0}"/>
    <hyperlink ref="U38" r:id="rId58" xr:uid="{11E1B4D2-E302-4A01-87BB-5E7FDED18BEA}"/>
    <hyperlink ref="U45" r:id="rId59" xr:uid="{9E972EF6-E815-4634-88D6-194C7BBB9BCE}"/>
    <hyperlink ref="U11" r:id="rId60" xr:uid="{9C4C52F9-6714-4997-95F4-73788DD7E1CE}"/>
    <hyperlink ref="U18" r:id="rId61" xr:uid="{494E8D71-86B4-47A9-A488-4EADF417159C}"/>
    <hyperlink ref="U25" r:id="rId62" xr:uid="{FC8113DA-6256-4294-AFD0-E62F4C214FE5}"/>
    <hyperlink ref="U32" r:id="rId63" xr:uid="{0A7CAE21-37BF-432D-BE05-9550704AC3EB}"/>
    <hyperlink ref="U39" r:id="rId64" xr:uid="{D25E3304-F2A2-4127-BC07-51DFA9DA9B62}"/>
    <hyperlink ref="U46" r:id="rId65" xr:uid="{60B8A922-2FEC-4F13-A62B-EF1E1856AE0B}"/>
    <hyperlink ref="U13" r:id="rId66" xr:uid="{71B1F239-1BE6-4224-A70F-C017227C4B28}"/>
    <hyperlink ref="U20" r:id="rId67" xr:uid="{07D3E2B2-E78C-45B8-B721-3555C8B5FC71}"/>
    <hyperlink ref="U27" r:id="rId68" xr:uid="{0816C5C9-1082-40F2-AE6E-9AD745D4F66A}"/>
    <hyperlink ref="U34" r:id="rId69" xr:uid="{9BF8371A-BCAA-4097-9C73-E967D6B82A64}"/>
    <hyperlink ref="U41" r:id="rId70" xr:uid="{EE914C60-212C-4EE9-8910-AB2EC8BB5320}"/>
    <hyperlink ref="U48" r:id="rId71" xr:uid="{CCF4B62B-86E1-49A3-AD78-D0A01316F383}"/>
    <hyperlink ref="U15" r:id="rId72" xr:uid="{64796355-8B39-4850-9370-FC375C972382}"/>
    <hyperlink ref="U22" r:id="rId73" xr:uid="{EF73A4CA-AAAD-4521-887C-941837E3CB4D}"/>
    <hyperlink ref="U29" r:id="rId74" xr:uid="{C40B50C1-180E-43FB-B508-CDFD275BCBF4}"/>
    <hyperlink ref="U36" r:id="rId75" xr:uid="{8A462814-154C-45D5-A3C8-D04D5964B0A9}"/>
    <hyperlink ref="U43" r:id="rId76" xr:uid="{05A4474F-4D96-417C-AF2D-44945FABEA85}"/>
    <hyperlink ref="U50" r:id="rId77" xr:uid="{7AC1F40C-33D5-43E2-B3F4-E30BD61850D3}"/>
    <hyperlink ref="U12" r:id="rId78" xr:uid="{06C97155-BEDA-44A1-BE6B-4A424DFADFC4}"/>
    <hyperlink ref="U19" r:id="rId79" xr:uid="{8CAC87F2-CED1-4E71-A1E6-4BC9816C56ED}"/>
    <hyperlink ref="U26" r:id="rId80" xr:uid="{22558176-BF2D-4A6E-8EAD-B80A2CC4542A}"/>
    <hyperlink ref="U33" r:id="rId81" xr:uid="{9C4F40FB-B4CD-4F2E-B0EB-FAC3B21C07AD}"/>
    <hyperlink ref="U40" r:id="rId82" xr:uid="{82DF6F95-24AF-4C66-AE76-DC7F3F2C4E7F}"/>
    <hyperlink ref="U47" r:id="rId83" xr:uid="{17B75435-15EC-40C7-9AC8-157C749F0F08}"/>
    <hyperlink ref="U14" r:id="rId84" xr:uid="{4DCC937F-CA5F-4CD0-87B9-9249D6375FE7}"/>
    <hyperlink ref="U21" r:id="rId85" xr:uid="{722BA8BF-716B-41FF-AF87-743F72A9E688}"/>
    <hyperlink ref="U28" r:id="rId86" xr:uid="{89DC1484-1F33-4CFD-BFA7-4654C65D0FC1}"/>
    <hyperlink ref="U35" r:id="rId87" xr:uid="{8AD70FD8-C551-4991-8522-824156F57C43}"/>
    <hyperlink ref="U42" r:id="rId88" xr:uid="{F1F56C7B-65B0-468C-A095-9B6FCB3A773C}"/>
    <hyperlink ref="U49" r:id="rId89" xr:uid="{AD21206F-BEA4-47AC-B938-29828D6734F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048D-8B3B-44E1-A3C9-E05C2D5F46D4}">
  <dimension ref="A1:W49"/>
  <sheetViews>
    <sheetView topLeftCell="J1" workbookViewId="0">
      <selection activeCell="U1" sqref="U1:W1"/>
    </sheetView>
  </sheetViews>
  <sheetFormatPr defaultRowHeight="15" customHeight="1"/>
  <cols>
    <col min="1" max="1" width="18.140625" customWidth="1"/>
    <col min="3" max="3" width="12.140625" customWidth="1"/>
    <col min="4" max="4" width="15.42578125" customWidth="1"/>
    <col min="5" max="5" width="20.42578125" customWidth="1"/>
    <col min="6" max="7" width="7.7109375" customWidth="1"/>
    <col min="8" max="14" width="10" customWidth="1"/>
    <col min="15" max="15" width="17.5703125" customWidth="1"/>
    <col min="16" max="16" width="12.140625" customWidth="1"/>
    <col min="17" max="17" width="11.5703125" customWidth="1"/>
    <col min="18" max="18" width="10.85546875" customWidth="1"/>
    <col min="19" max="19" width="12.140625" customWidth="1"/>
  </cols>
  <sheetData>
    <row r="1" spans="1:23" s="14" customFormat="1" ht="81" customHeight="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5" customHeight="1">
      <c r="A2" s="36" t="s">
        <v>604</v>
      </c>
      <c r="C2" s="36" t="s">
        <v>220</v>
      </c>
      <c r="D2" s="36">
        <v>1</v>
      </c>
      <c r="E2" s="36">
        <v>2000</v>
      </c>
      <c r="F2" s="36">
        <v>550</v>
      </c>
      <c r="G2" s="36">
        <v>1900</v>
      </c>
      <c r="H2" s="47" t="s">
        <v>605</v>
      </c>
      <c r="I2" s="48"/>
      <c r="J2" s="36" t="s">
        <v>606</v>
      </c>
      <c r="K2" s="36" t="s">
        <v>607</v>
      </c>
      <c r="L2" s="36" t="s">
        <v>605</v>
      </c>
      <c r="M2">
        <v>7458</v>
      </c>
      <c r="N2" s="93" t="s">
        <v>608</v>
      </c>
      <c r="O2" s="36">
        <f>IF(D2&lt;&gt;"",D2,"nd")</f>
        <v>1</v>
      </c>
      <c r="P2" s="36">
        <f>IF(F2&gt;0,F2,"")</f>
        <v>550</v>
      </c>
      <c r="Q2" s="36">
        <f>IF(G2&gt;0,G2,"")</f>
        <v>1900</v>
      </c>
      <c r="R2" s="36">
        <v>700</v>
      </c>
      <c r="S2" s="36">
        <v>1900</v>
      </c>
      <c r="T2">
        <f>M2</f>
        <v>7458</v>
      </c>
      <c r="U2" t="s">
        <v>609</v>
      </c>
      <c r="V2">
        <v>0.31773899999999999</v>
      </c>
      <c r="W2" s="55" t="s">
        <v>610</v>
      </c>
    </row>
    <row r="3" spans="1:23" ht="15" customHeight="1">
      <c r="A3" s="36" t="s">
        <v>347</v>
      </c>
      <c r="C3" s="36" t="s">
        <v>220</v>
      </c>
      <c r="D3" s="36">
        <v>1</v>
      </c>
      <c r="E3" s="36">
        <v>240</v>
      </c>
      <c r="F3" s="60"/>
      <c r="G3" s="36">
        <v>21150</v>
      </c>
      <c r="H3" s="47" t="s">
        <v>605</v>
      </c>
      <c r="I3" s="48"/>
      <c r="J3" s="83"/>
      <c r="K3" s="83"/>
      <c r="L3" s="36" t="s">
        <v>605</v>
      </c>
      <c r="M3">
        <v>7458</v>
      </c>
      <c r="N3" s="93" t="s">
        <v>608</v>
      </c>
      <c r="O3" s="36">
        <f t="shared" ref="O3:O45" si="0">IF(D3&lt;&gt;"",D3,"nd")</f>
        <v>1</v>
      </c>
      <c r="P3" s="36" t="str">
        <f t="shared" ref="P3:P45" si="1">IF(F3&gt;0,F3,"")</f>
        <v/>
      </c>
      <c r="Q3" s="36">
        <f t="shared" ref="Q3:Q45" si="2">IF(G3&gt;0,G3,"")</f>
        <v>21150</v>
      </c>
      <c r="R3" s="48"/>
      <c r="S3" s="48"/>
      <c r="T3">
        <f t="shared" ref="T3:T45" si="3">M3</f>
        <v>7458</v>
      </c>
      <c r="U3" t="s">
        <v>609</v>
      </c>
      <c r="V3">
        <v>0.31773899999999999</v>
      </c>
      <c r="W3" s="55" t="s">
        <v>610</v>
      </c>
    </row>
    <row r="4" spans="1:23" ht="15" customHeight="1">
      <c r="A4" s="36" t="s">
        <v>611</v>
      </c>
      <c r="C4" s="36" t="s">
        <v>612</v>
      </c>
      <c r="D4" s="60"/>
      <c r="E4" s="36">
        <v>13.33333</v>
      </c>
      <c r="F4" s="36">
        <v>123.54</v>
      </c>
      <c r="G4" s="36">
        <v>168.35</v>
      </c>
      <c r="H4" s="47" t="s">
        <v>605</v>
      </c>
      <c r="I4" s="48"/>
      <c r="J4" s="83"/>
      <c r="K4" s="83"/>
      <c r="L4" s="36" t="s">
        <v>605</v>
      </c>
      <c r="M4">
        <v>7458</v>
      </c>
      <c r="N4" s="93" t="s">
        <v>608</v>
      </c>
      <c r="O4" s="36" t="str">
        <f t="shared" si="0"/>
        <v>nd</v>
      </c>
      <c r="P4" s="36">
        <f t="shared" si="1"/>
        <v>123.54</v>
      </c>
      <c r="Q4" s="36">
        <f t="shared" si="2"/>
        <v>168.35</v>
      </c>
      <c r="R4" s="48"/>
      <c r="S4" s="48"/>
      <c r="T4">
        <f t="shared" si="3"/>
        <v>7458</v>
      </c>
      <c r="U4" t="s">
        <v>609</v>
      </c>
      <c r="V4">
        <v>0.31773899999999999</v>
      </c>
      <c r="W4" s="55" t="s">
        <v>610</v>
      </c>
    </row>
    <row r="5" spans="1:23" ht="15" customHeight="1">
      <c r="A5" s="36" t="s">
        <v>611</v>
      </c>
      <c r="C5" s="36" t="s">
        <v>220</v>
      </c>
      <c r="D5" s="36">
        <v>1</v>
      </c>
      <c r="E5" s="36">
        <v>2500</v>
      </c>
      <c r="F5" s="60"/>
      <c r="G5" s="60"/>
      <c r="H5" s="60"/>
      <c r="I5" s="36"/>
      <c r="J5" s="60"/>
      <c r="K5" s="84"/>
      <c r="L5" s="60"/>
      <c r="M5">
        <v>7458</v>
      </c>
      <c r="N5" s="93" t="s">
        <v>608</v>
      </c>
      <c r="O5" s="36">
        <f t="shared" si="0"/>
        <v>1</v>
      </c>
      <c r="P5" s="36" t="str">
        <f t="shared" si="1"/>
        <v/>
      </c>
      <c r="Q5" s="36" t="str">
        <f t="shared" si="2"/>
        <v/>
      </c>
      <c r="R5" s="49"/>
      <c r="S5" s="49"/>
      <c r="T5">
        <f t="shared" si="3"/>
        <v>7458</v>
      </c>
      <c r="U5" t="s">
        <v>609</v>
      </c>
      <c r="V5">
        <v>0.31773899999999999</v>
      </c>
      <c r="W5" s="55" t="s">
        <v>610</v>
      </c>
    </row>
    <row r="6" spans="1:23" ht="15" customHeight="1">
      <c r="A6" s="36" t="s">
        <v>611</v>
      </c>
      <c r="C6" s="36" t="s">
        <v>613</v>
      </c>
      <c r="D6" s="36">
        <v>100</v>
      </c>
      <c r="E6" s="36">
        <v>499.5</v>
      </c>
      <c r="F6" s="36">
        <v>2230</v>
      </c>
      <c r="G6" s="36">
        <v>3037</v>
      </c>
      <c r="H6" s="36" t="s">
        <v>605</v>
      </c>
      <c r="I6" s="36"/>
      <c r="J6" s="49" t="s">
        <v>614</v>
      </c>
      <c r="K6" s="49" t="s">
        <v>615</v>
      </c>
      <c r="L6" s="36" t="s">
        <v>605</v>
      </c>
      <c r="M6">
        <v>7458</v>
      </c>
      <c r="N6" s="93" t="s">
        <v>608</v>
      </c>
      <c r="O6" s="36">
        <f t="shared" si="0"/>
        <v>100</v>
      </c>
      <c r="P6" s="36">
        <f t="shared" si="1"/>
        <v>2230</v>
      </c>
      <c r="Q6" s="36">
        <f t="shared" si="2"/>
        <v>3037</v>
      </c>
      <c r="R6" s="49">
        <v>297</v>
      </c>
      <c r="S6" s="49">
        <f>167+126</f>
        <v>293</v>
      </c>
      <c r="T6">
        <f t="shared" si="3"/>
        <v>7458</v>
      </c>
      <c r="U6" t="s">
        <v>609</v>
      </c>
      <c r="V6">
        <v>0.31773899999999999</v>
      </c>
      <c r="W6" s="55" t="s">
        <v>610</v>
      </c>
    </row>
    <row r="7" spans="1:23" ht="15" customHeight="1">
      <c r="A7" s="36" t="s">
        <v>611</v>
      </c>
      <c r="C7" s="36" t="s">
        <v>261</v>
      </c>
      <c r="D7" s="36">
        <v>1000</v>
      </c>
      <c r="E7" s="36">
        <v>11</v>
      </c>
      <c r="F7" s="60"/>
      <c r="G7" s="60"/>
      <c r="H7" s="60"/>
      <c r="I7" s="36"/>
      <c r="J7" s="84"/>
      <c r="K7" s="84"/>
      <c r="L7" s="60"/>
      <c r="M7">
        <v>7458</v>
      </c>
      <c r="N7" s="93" t="s">
        <v>608</v>
      </c>
      <c r="O7" s="36">
        <f t="shared" si="0"/>
        <v>1000</v>
      </c>
      <c r="P7" s="36" t="str">
        <f t="shared" si="1"/>
        <v/>
      </c>
      <c r="Q7" s="36" t="str">
        <f t="shared" si="2"/>
        <v/>
      </c>
      <c r="R7" s="49"/>
      <c r="S7" s="49"/>
      <c r="T7">
        <f t="shared" si="3"/>
        <v>7458</v>
      </c>
      <c r="U7" t="s">
        <v>609</v>
      </c>
      <c r="V7">
        <v>0.31773899999999999</v>
      </c>
      <c r="W7" s="55" t="s">
        <v>610</v>
      </c>
    </row>
    <row r="8" spans="1:23" ht="15" customHeight="1">
      <c r="A8" s="36" t="s">
        <v>359</v>
      </c>
      <c r="C8" s="36" t="s">
        <v>220</v>
      </c>
      <c r="D8" s="36">
        <v>1</v>
      </c>
      <c r="E8" s="36">
        <v>6666.6670000000004</v>
      </c>
      <c r="F8" s="60"/>
      <c r="G8" s="60"/>
      <c r="H8" s="60"/>
      <c r="I8" s="36"/>
      <c r="J8" s="84"/>
      <c r="K8" s="84"/>
      <c r="L8" s="60"/>
      <c r="M8">
        <v>7458</v>
      </c>
      <c r="N8" s="93" t="s">
        <v>608</v>
      </c>
      <c r="O8" s="36">
        <f t="shared" si="0"/>
        <v>1</v>
      </c>
      <c r="P8" s="36" t="str">
        <f t="shared" si="1"/>
        <v/>
      </c>
      <c r="Q8" s="36" t="str">
        <f t="shared" si="2"/>
        <v/>
      </c>
      <c r="R8" s="49"/>
      <c r="S8" s="49"/>
      <c r="T8">
        <f t="shared" si="3"/>
        <v>7458</v>
      </c>
      <c r="U8" t="s">
        <v>609</v>
      </c>
      <c r="V8">
        <v>0.31773899999999999</v>
      </c>
      <c r="W8" s="55" t="s">
        <v>610</v>
      </c>
    </row>
    <row r="9" spans="1:23" ht="15" customHeight="1">
      <c r="A9" s="36" t="s">
        <v>616</v>
      </c>
      <c r="C9" s="36" t="s">
        <v>220</v>
      </c>
      <c r="D9" s="36">
        <v>1</v>
      </c>
      <c r="E9" s="36">
        <v>26666.67</v>
      </c>
      <c r="F9" s="60"/>
      <c r="G9" s="60"/>
      <c r="H9" s="60"/>
      <c r="I9" s="36"/>
      <c r="J9" s="84"/>
      <c r="K9" s="84"/>
      <c r="L9" s="60"/>
      <c r="M9">
        <v>7458</v>
      </c>
      <c r="N9" s="93" t="s">
        <v>608</v>
      </c>
      <c r="O9" s="36">
        <f t="shared" si="0"/>
        <v>1</v>
      </c>
      <c r="P9" s="36" t="str">
        <f t="shared" si="1"/>
        <v/>
      </c>
      <c r="Q9" s="36" t="str">
        <f t="shared" si="2"/>
        <v/>
      </c>
      <c r="R9" s="49"/>
      <c r="S9" s="49"/>
      <c r="T9">
        <f t="shared" si="3"/>
        <v>7458</v>
      </c>
      <c r="U9" t="s">
        <v>609</v>
      </c>
      <c r="V9">
        <v>0.31773899999999999</v>
      </c>
      <c r="W9" s="55" t="s">
        <v>610</v>
      </c>
    </row>
    <row r="10" spans="1:23" ht="15" customHeight="1">
      <c r="A10" s="36" t="s">
        <v>617</v>
      </c>
      <c r="C10" s="36" t="s">
        <v>220</v>
      </c>
      <c r="D10" s="36">
        <v>1</v>
      </c>
      <c r="E10" s="36">
        <v>0</v>
      </c>
      <c r="F10" s="60"/>
      <c r="G10" s="60"/>
      <c r="H10" s="60"/>
      <c r="I10" s="36"/>
      <c r="J10" s="84"/>
      <c r="K10" s="84"/>
      <c r="L10" s="60"/>
      <c r="M10">
        <v>7458</v>
      </c>
      <c r="N10" s="93" t="s">
        <v>608</v>
      </c>
      <c r="O10" s="36">
        <f t="shared" si="0"/>
        <v>1</v>
      </c>
      <c r="P10" s="36" t="str">
        <f t="shared" si="1"/>
        <v/>
      </c>
      <c r="Q10" s="36" t="str">
        <f t="shared" si="2"/>
        <v/>
      </c>
      <c r="R10" s="49"/>
      <c r="S10" s="49"/>
      <c r="T10">
        <f t="shared" si="3"/>
        <v>7458</v>
      </c>
      <c r="U10" t="s">
        <v>609</v>
      </c>
      <c r="V10">
        <v>0.31773899999999999</v>
      </c>
      <c r="W10" s="55" t="s">
        <v>610</v>
      </c>
    </row>
    <row r="11" spans="1:23" ht="15" customHeight="1">
      <c r="A11" s="36" t="s">
        <v>618</v>
      </c>
      <c r="C11" s="36" t="s">
        <v>220</v>
      </c>
      <c r="D11" s="36">
        <v>1</v>
      </c>
      <c r="E11" s="36">
        <v>150</v>
      </c>
      <c r="F11" s="60"/>
      <c r="G11" s="60"/>
      <c r="H11" s="60"/>
      <c r="I11" s="36"/>
      <c r="J11" s="84"/>
      <c r="K11" s="84"/>
      <c r="L11" s="60"/>
      <c r="M11">
        <v>7458</v>
      </c>
      <c r="N11" s="93" t="s">
        <v>608</v>
      </c>
      <c r="O11" s="36">
        <f t="shared" si="0"/>
        <v>1</v>
      </c>
      <c r="P11" s="36" t="str">
        <f t="shared" si="1"/>
        <v/>
      </c>
      <c r="Q11" s="36" t="str">
        <f t="shared" si="2"/>
        <v/>
      </c>
      <c r="R11" s="49"/>
      <c r="S11" s="49"/>
      <c r="T11">
        <f t="shared" si="3"/>
        <v>7458</v>
      </c>
      <c r="U11" t="s">
        <v>609</v>
      </c>
      <c r="V11">
        <v>0.31773899999999999</v>
      </c>
      <c r="W11" s="55" t="s">
        <v>610</v>
      </c>
    </row>
    <row r="12" spans="1:23" ht="15" customHeight="1">
      <c r="A12" s="36" t="s">
        <v>619</v>
      </c>
      <c r="C12" s="36" t="s">
        <v>220</v>
      </c>
      <c r="D12" s="36">
        <v>1</v>
      </c>
      <c r="E12" s="36">
        <v>0</v>
      </c>
      <c r="F12" s="60"/>
      <c r="G12" s="60"/>
      <c r="H12" s="60"/>
      <c r="I12" s="36"/>
      <c r="J12" s="49" t="s">
        <v>620</v>
      </c>
      <c r="K12" s="49" t="s">
        <v>621</v>
      </c>
      <c r="L12" s="36" t="s">
        <v>605</v>
      </c>
      <c r="M12">
        <v>7458</v>
      </c>
      <c r="N12" s="93" t="s">
        <v>608</v>
      </c>
      <c r="O12" s="36">
        <f t="shared" si="0"/>
        <v>1</v>
      </c>
      <c r="P12" s="36" t="str">
        <f t="shared" si="1"/>
        <v/>
      </c>
      <c r="Q12" s="36" t="str">
        <f t="shared" si="2"/>
        <v/>
      </c>
      <c r="R12" s="49">
        <v>362</v>
      </c>
      <c r="S12" s="49">
        <f>300+192</f>
        <v>492</v>
      </c>
      <c r="T12">
        <f t="shared" si="3"/>
        <v>7458</v>
      </c>
      <c r="U12" t="s">
        <v>609</v>
      </c>
      <c r="V12">
        <v>0.31773899999999999</v>
      </c>
      <c r="W12" s="55" t="s">
        <v>610</v>
      </c>
    </row>
    <row r="13" spans="1:23" ht="15" customHeight="1">
      <c r="A13" s="36" t="s">
        <v>619</v>
      </c>
      <c r="C13" s="36" t="s">
        <v>613</v>
      </c>
      <c r="D13" s="36">
        <v>100</v>
      </c>
      <c r="E13" s="36">
        <v>30</v>
      </c>
      <c r="F13" s="36">
        <v>2936</v>
      </c>
      <c r="G13" s="36">
        <v>3881</v>
      </c>
      <c r="H13" s="36" t="s">
        <v>605</v>
      </c>
      <c r="I13" s="36"/>
      <c r="J13" s="60"/>
      <c r="K13" s="60"/>
      <c r="L13" s="60"/>
      <c r="M13">
        <v>7458</v>
      </c>
      <c r="N13" s="93" t="s">
        <v>608</v>
      </c>
      <c r="O13" s="36">
        <f t="shared" si="0"/>
        <v>100</v>
      </c>
      <c r="P13" s="36">
        <f t="shared" si="1"/>
        <v>2936</v>
      </c>
      <c r="Q13" s="36">
        <f t="shared" si="2"/>
        <v>3881</v>
      </c>
      <c r="R13" s="36"/>
      <c r="S13" s="36"/>
      <c r="T13">
        <f t="shared" si="3"/>
        <v>7458</v>
      </c>
      <c r="U13" t="s">
        <v>609</v>
      </c>
      <c r="V13">
        <v>0.31773899999999999</v>
      </c>
      <c r="W13" s="55" t="s">
        <v>610</v>
      </c>
    </row>
    <row r="14" spans="1:23" ht="15" customHeight="1">
      <c r="A14" s="36" t="s">
        <v>622</v>
      </c>
      <c r="C14" s="36" t="s">
        <v>220</v>
      </c>
      <c r="D14" s="36">
        <v>1</v>
      </c>
      <c r="E14" s="36">
        <v>100</v>
      </c>
      <c r="F14" s="60"/>
      <c r="G14" s="60"/>
      <c r="H14" s="60"/>
      <c r="I14" s="36"/>
      <c r="J14" s="49" t="s">
        <v>623</v>
      </c>
      <c r="K14" s="49" t="s">
        <v>624</v>
      </c>
      <c r="L14" s="36" t="s">
        <v>605</v>
      </c>
      <c r="M14">
        <v>7458</v>
      </c>
      <c r="N14" s="93" t="s">
        <v>608</v>
      </c>
      <c r="O14" s="36">
        <f t="shared" si="0"/>
        <v>1</v>
      </c>
      <c r="P14" s="36" t="str">
        <f t="shared" si="1"/>
        <v/>
      </c>
      <c r="Q14" s="36" t="str">
        <f t="shared" si="2"/>
        <v/>
      </c>
      <c r="R14" s="49">
        <f>236+122</f>
        <v>358</v>
      </c>
      <c r="S14" s="49">
        <f>308+136</f>
        <v>444</v>
      </c>
      <c r="T14">
        <f t="shared" si="3"/>
        <v>7458</v>
      </c>
      <c r="U14" t="s">
        <v>609</v>
      </c>
      <c r="V14">
        <v>0.31773899999999999</v>
      </c>
      <c r="W14" s="55" t="s">
        <v>610</v>
      </c>
    </row>
    <row r="15" spans="1:23" ht="15" customHeight="1">
      <c r="A15" s="36" t="s">
        <v>622</v>
      </c>
      <c r="C15" s="36" t="s">
        <v>613</v>
      </c>
      <c r="D15" s="36">
        <v>100</v>
      </c>
      <c r="E15" s="36">
        <v>30</v>
      </c>
      <c r="F15" s="36">
        <v>2458</v>
      </c>
      <c r="G15" s="36">
        <v>3969</v>
      </c>
      <c r="H15" s="47" t="s">
        <v>605</v>
      </c>
      <c r="I15" s="48"/>
      <c r="J15" s="83"/>
      <c r="K15" s="83"/>
      <c r="L15" s="83"/>
      <c r="M15">
        <v>7458</v>
      </c>
      <c r="N15" s="93" t="s">
        <v>608</v>
      </c>
      <c r="O15" s="36">
        <f t="shared" si="0"/>
        <v>100</v>
      </c>
      <c r="P15" s="36">
        <f t="shared" si="1"/>
        <v>2458</v>
      </c>
      <c r="Q15" s="36">
        <f t="shared" si="2"/>
        <v>3969</v>
      </c>
      <c r="R15" s="48"/>
      <c r="S15" s="48"/>
      <c r="T15">
        <f t="shared" si="3"/>
        <v>7458</v>
      </c>
      <c r="U15" t="s">
        <v>609</v>
      </c>
      <c r="V15">
        <v>0.31773899999999999</v>
      </c>
      <c r="W15" s="55" t="s">
        <v>610</v>
      </c>
    </row>
    <row r="16" spans="1:23" ht="15" customHeight="1">
      <c r="A16" s="36" t="s">
        <v>625</v>
      </c>
      <c r="C16" s="36" t="s">
        <v>220</v>
      </c>
      <c r="D16" s="36">
        <v>1</v>
      </c>
      <c r="E16" s="36">
        <v>4000</v>
      </c>
      <c r="F16" s="60"/>
      <c r="G16" s="60"/>
      <c r="H16" s="60"/>
      <c r="I16" s="36"/>
      <c r="J16" s="84"/>
      <c r="K16" s="84"/>
      <c r="L16" s="60"/>
      <c r="M16">
        <v>7458</v>
      </c>
      <c r="N16" s="93" t="s">
        <v>608</v>
      </c>
      <c r="O16" s="36">
        <f t="shared" si="0"/>
        <v>1</v>
      </c>
      <c r="P16" s="36" t="str">
        <f t="shared" si="1"/>
        <v/>
      </c>
      <c r="Q16" s="36" t="str">
        <f t="shared" si="2"/>
        <v/>
      </c>
      <c r="R16" s="49"/>
      <c r="S16" s="49"/>
      <c r="T16">
        <f t="shared" si="3"/>
        <v>7458</v>
      </c>
      <c r="U16" t="s">
        <v>609</v>
      </c>
      <c r="V16">
        <v>0.31773899999999999</v>
      </c>
      <c r="W16" s="55" t="s">
        <v>610</v>
      </c>
    </row>
    <row r="17" spans="1:23" ht="15" customHeight="1">
      <c r="A17" s="36" t="s">
        <v>625</v>
      </c>
      <c r="C17" s="36" t="s">
        <v>261</v>
      </c>
      <c r="D17" s="36">
        <v>1000</v>
      </c>
      <c r="E17" s="36">
        <v>3</v>
      </c>
      <c r="F17" s="60"/>
      <c r="G17" s="60"/>
      <c r="H17" s="60"/>
      <c r="I17" s="36"/>
      <c r="J17" s="84"/>
      <c r="K17" s="84"/>
      <c r="L17" s="60"/>
      <c r="M17">
        <v>7458</v>
      </c>
      <c r="N17" s="93" t="s">
        <v>608</v>
      </c>
      <c r="O17" s="36">
        <f t="shared" si="0"/>
        <v>1000</v>
      </c>
      <c r="P17" s="36" t="str">
        <f t="shared" si="1"/>
        <v/>
      </c>
      <c r="Q17" s="36" t="str">
        <f t="shared" si="2"/>
        <v/>
      </c>
      <c r="R17" s="49"/>
      <c r="S17" s="49"/>
      <c r="T17">
        <f t="shared" si="3"/>
        <v>7458</v>
      </c>
      <c r="U17" t="s">
        <v>609</v>
      </c>
      <c r="V17">
        <v>0.31773899999999999</v>
      </c>
      <c r="W17" s="55" t="s">
        <v>610</v>
      </c>
    </row>
    <row r="18" spans="1:23" ht="15" customHeight="1">
      <c r="A18" s="36" t="s">
        <v>626</v>
      </c>
      <c r="C18" s="36" t="s">
        <v>612</v>
      </c>
      <c r="D18" s="60"/>
      <c r="E18" s="36">
        <v>150</v>
      </c>
      <c r="F18" s="60"/>
      <c r="G18" s="60"/>
      <c r="H18" s="60"/>
      <c r="I18" s="36"/>
      <c r="J18" s="84"/>
      <c r="K18" s="84"/>
      <c r="L18" s="60"/>
      <c r="M18">
        <v>7458</v>
      </c>
      <c r="N18" s="93" t="s">
        <v>608</v>
      </c>
      <c r="O18" s="36" t="str">
        <f t="shared" si="0"/>
        <v>nd</v>
      </c>
      <c r="P18" s="36" t="str">
        <f t="shared" si="1"/>
        <v/>
      </c>
      <c r="Q18" s="36" t="str">
        <f t="shared" si="2"/>
        <v/>
      </c>
      <c r="R18" s="49"/>
      <c r="S18" s="49"/>
      <c r="T18">
        <f t="shared" si="3"/>
        <v>7458</v>
      </c>
      <c r="U18" t="s">
        <v>609</v>
      </c>
      <c r="V18">
        <v>0.31773899999999999</v>
      </c>
      <c r="W18" s="55" t="s">
        <v>610</v>
      </c>
    </row>
    <row r="19" spans="1:23" ht="15" customHeight="1">
      <c r="A19" s="36" t="s">
        <v>626</v>
      </c>
      <c r="C19" s="36" t="s">
        <v>220</v>
      </c>
      <c r="D19" s="36">
        <v>1</v>
      </c>
      <c r="E19" s="36">
        <v>70</v>
      </c>
      <c r="F19" s="60"/>
      <c r="G19" s="60"/>
      <c r="H19" s="60"/>
      <c r="I19" s="36"/>
      <c r="J19" s="84"/>
      <c r="K19" s="84"/>
      <c r="L19" s="60"/>
      <c r="M19">
        <v>7458</v>
      </c>
      <c r="N19" s="93" t="s">
        <v>608</v>
      </c>
      <c r="O19" s="36">
        <f t="shared" si="0"/>
        <v>1</v>
      </c>
      <c r="P19" s="36" t="str">
        <f t="shared" si="1"/>
        <v/>
      </c>
      <c r="Q19" s="36" t="str">
        <f t="shared" si="2"/>
        <v/>
      </c>
      <c r="R19" s="49"/>
      <c r="S19" s="49"/>
      <c r="T19">
        <f t="shared" si="3"/>
        <v>7458</v>
      </c>
      <c r="U19" t="s">
        <v>609</v>
      </c>
      <c r="V19">
        <v>0.31773899999999999</v>
      </c>
      <c r="W19" s="55" t="s">
        <v>610</v>
      </c>
    </row>
    <row r="20" spans="1:23" ht="15" customHeight="1">
      <c r="A20" s="36" t="s">
        <v>627</v>
      </c>
      <c r="C20" s="36" t="s">
        <v>220</v>
      </c>
      <c r="D20" s="36">
        <v>1</v>
      </c>
      <c r="E20" s="36">
        <v>8750</v>
      </c>
      <c r="F20" s="60"/>
      <c r="G20" s="60"/>
      <c r="H20" s="60"/>
      <c r="I20" s="36"/>
      <c r="J20" s="84"/>
      <c r="K20" s="84"/>
      <c r="L20" s="60"/>
      <c r="M20">
        <v>7458</v>
      </c>
      <c r="N20" s="93" t="s">
        <v>608</v>
      </c>
      <c r="O20" s="36">
        <f t="shared" si="0"/>
        <v>1</v>
      </c>
      <c r="P20" s="36" t="str">
        <f t="shared" si="1"/>
        <v/>
      </c>
      <c r="Q20" s="36" t="str">
        <f t="shared" si="2"/>
        <v/>
      </c>
      <c r="R20" s="49"/>
      <c r="S20" s="49"/>
      <c r="T20">
        <f t="shared" si="3"/>
        <v>7458</v>
      </c>
      <c r="U20" t="s">
        <v>609</v>
      </c>
      <c r="V20">
        <v>0.31773899999999999</v>
      </c>
      <c r="W20" s="55" t="s">
        <v>610</v>
      </c>
    </row>
    <row r="21" spans="1:23" ht="15" customHeight="1">
      <c r="A21" s="36" t="s">
        <v>628</v>
      </c>
      <c r="C21" s="36" t="s">
        <v>220</v>
      </c>
      <c r="D21" s="36">
        <v>1</v>
      </c>
      <c r="E21" s="36">
        <v>0</v>
      </c>
      <c r="F21" s="60"/>
      <c r="G21" s="60"/>
      <c r="H21" s="60"/>
      <c r="I21" s="36"/>
      <c r="J21" s="84"/>
      <c r="K21" s="84"/>
      <c r="L21" s="60"/>
      <c r="M21">
        <v>7458</v>
      </c>
      <c r="N21" s="93" t="s">
        <v>608</v>
      </c>
      <c r="O21" s="36">
        <f t="shared" si="0"/>
        <v>1</v>
      </c>
      <c r="P21" s="36" t="str">
        <f t="shared" si="1"/>
        <v/>
      </c>
      <c r="Q21" s="36" t="str">
        <f t="shared" si="2"/>
        <v/>
      </c>
      <c r="R21" s="49"/>
      <c r="S21" s="49"/>
      <c r="T21">
        <f t="shared" si="3"/>
        <v>7458</v>
      </c>
      <c r="U21" t="s">
        <v>609</v>
      </c>
      <c r="V21">
        <v>0.31773899999999999</v>
      </c>
      <c r="W21" s="55" t="s">
        <v>610</v>
      </c>
    </row>
    <row r="22" spans="1:23" ht="15" customHeight="1">
      <c r="A22" s="36" t="s">
        <v>629</v>
      </c>
      <c r="C22" s="36" t="s">
        <v>612</v>
      </c>
      <c r="D22" s="60"/>
      <c r="E22" s="36">
        <v>24</v>
      </c>
      <c r="F22" s="36">
        <v>134.88999999999999</v>
      </c>
      <c r="G22" s="36">
        <v>133.21</v>
      </c>
      <c r="H22" s="36" t="s">
        <v>605</v>
      </c>
      <c r="I22" s="36"/>
      <c r="J22" s="60"/>
      <c r="K22" s="60"/>
      <c r="L22" s="60"/>
      <c r="M22">
        <v>7458</v>
      </c>
      <c r="N22" s="93" t="s">
        <v>608</v>
      </c>
      <c r="O22" s="36" t="str">
        <f t="shared" si="0"/>
        <v>nd</v>
      </c>
      <c r="P22" s="36">
        <f t="shared" si="1"/>
        <v>134.88999999999999</v>
      </c>
      <c r="Q22" s="36">
        <f t="shared" si="2"/>
        <v>133.21</v>
      </c>
      <c r="R22" s="36"/>
      <c r="S22" s="36"/>
      <c r="T22">
        <f t="shared" si="3"/>
        <v>7458</v>
      </c>
      <c r="U22" t="s">
        <v>609</v>
      </c>
      <c r="V22">
        <v>0.31773899999999999</v>
      </c>
      <c r="W22" s="55" t="s">
        <v>610</v>
      </c>
    </row>
    <row r="23" spans="1:23" ht="15" customHeight="1">
      <c r="A23" s="36" t="s">
        <v>629</v>
      </c>
      <c r="C23" s="36" t="s">
        <v>220</v>
      </c>
      <c r="D23" s="36">
        <v>1</v>
      </c>
      <c r="E23" s="36">
        <v>12000</v>
      </c>
      <c r="F23" s="36">
        <v>1400</v>
      </c>
      <c r="G23" s="36">
        <v>2222</v>
      </c>
      <c r="H23" s="36" t="s">
        <v>605</v>
      </c>
      <c r="I23" s="36"/>
      <c r="J23" s="49" t="s">
        <v>630</v>
      </c>
      <c r="K23" s="49" t="s">
        <v>631</v>
      </c>
      <c r="L23" s="36" t="s">
        <v>605</v>
      </c>
      <c r="M23">
        <v>7458</v>
      </c>
      <c r="N23" s="93" t="s">
        <v>608</v>
      </c>
      <c r="O23" s="36">
        <f t="shared" si="0"/>
        <v>1</v>
      </c>
      <c r="P23" s="36">
        <f t="shared" si="1"/>
        <v>1400</v>
      </c>
      <c r="Q23" s="36">
        <f t="shared" si="2"/>
        <v>2222</v>
      </c>
      <c r="R23" s="49">
        <f>209+80</f>
        <v>289</v>
      </c>
      <c r="S23" s="49">
        <f>257+138</f>
        <v>395</v>
      </c>
      <c r="T23">
        <f t="shared" si="3"/>
        <v>7458</v>
      </c>
      <c r="U23" t="s">
        <v>609</v>
      </c>
      <c r="V23">
        <v>0.31773899999999999</v>
      </c>
      <c r="W23" s="55" t="s">
        <v>610</v>
      </c>
    </row>
    <row r="24" spans="1:23" ht="15" customHeight="1">
      <c r="A24" s="36" t="s">
        <v>632</v>
      </c>
      <c r="C24" s="36" t="s">
        <v>220</v>
      </c>
      <c r="D24" s="36">
        <v>1</v>
      </c>
      <c r="E24" s="36">
        <v>130000</v>
      </c>
      <c r="F24" s="36">
        <v>1944</v>
      </c>
      <c r="G24" s="36">
        <v>3277.21</v>
      </c>
      <c r="H24" s="36" t="s">
        <v>605</v>
      </c>
      <c r="I24" s="36"/>
      <c r="J24" s="49" t="s">
        <v>633</v>
      </c>
      <c r="K24" s="49" t="s">
        <v>634</v>
      </c>
      <c r="L24" s="36" t="s">
        <v>605</v>
      </c>
      <c r="M24">
        <v>7458</v>
      </c>
      <c r="N24" s="93" t="s">
        <v>608</v>
      </c>
      <c r="O24" s="36">
        <f t="shared" si="0"/>
        <v>1</v>
      </c>
      <c r="P24" s="36">
        <f t="shared" si="1"/>
        <v>1944</v>
      </c>
      <c r="Q24" s="36">
        <f t="shared" si="2"/>
        <v>3277.21</v>
      </c>
      <c r="R24" s="49">
        <v>31</v>
      </c>
      <c r="S24" s="49">
        <v>135</v>
      </c>
      <c r="T24">
        <f t="shared" si="3"/>
        <v>7458</v>
      </c>
      <c r="U24" t="s">
        <v>609</v>
      </c>
      <c r="V24">
        <v>0.31773899999999999</v>
      </c>
      <c r="W24" s="55" t="s">
        <v>610</v>
      </c>
    </row>
    <row r="25" spans="1:23" ht="15" customHeight="1">
      <c r="A25" s="36" t="s">
        <v>632</v>
      </c>
      <c r="C25" s="36" t="s">
        <v>245</v>
      </c>
      <c r="D25" s="60"/>
      <c r="E25" s="36">
        <v>500</v>
      </c>
      <c r="F25" s="60"/>
      <c r="G25" s="60"/>
      <c r="H25" s="60"/>
      <c r="I25" s="36"/>
      <c r="J25" s="84"/>
      <c r="K25" s="84"/>
      <c r="L25" s="60"/>
      <c r="M25">
        <v>7458</v>
      </c>
      <c r="N25" s="93" t="s">
        <v>608</v>
      </c>
      <c r="O25" s="36" t="str">
        <f t="shared" si="0"/>
        <v>nd</v>
      </c>
      <c r="P25" s="36" t="str">
        <f t="shared" si="1"/>
        <v/>
      </c>
      <c r="Q25" s="36" t="str">
        <f t="shared" si="2"/>
        <v/>
      </c>
      <c r="R25" s="49"/>
      <c r="S25" s="49"/>
      <c r="T25">
        <f t="shared" si="3"/>
        <v>7458</v>
      </c>
      <c r="U25" t="s">
        <v>609</v>
      </c>
      <c r="V25">
        <v>0.31773899999999999</v>
      </c>
      <c r="W25" s="55" t="s">
        <v>610</v>
      </c>
    </row>
    <row r="26" spans="1:23" ht="15" customHeight="1">
      <c r="A26" s="36" t="s">
        <v>632</v>
      </c>
      <c r="C26" s="36" t="s">
        <v>613</v>
      </c>
      <c r="D26" s="36">
        <v>100</v>
      </c>
      <c r="E26" s="36">
        <v>2.3333330000000001</v>
      </c>
      <c r="F26" s="60"/>
      <c r="G26" s="60"/>
      <c r="H26" s="60"/>
      <c r="I26" s="36"/>
      <c r="J26" s="84"/>
      <c r="K26" s="84"/>
      <c r="L26" s="60"/>
      <c r="M26">
        <v>7458</v>
      </c>
      <c r="N26" s="93" t="s">
        <v>608</v>
      </c>
      <c r="O26" s="36">
        <f t="shared" si="0"/>
        <v>100</v>
      </c>
      <c r="P26" s="36" t="str">
        <f t="shared" si="1"/>
        <v/>
      </c>
      <c r="Q26" s="36" t="str">
        <f t="shared" si="2"/>
        <v/>
      </c>
      <c r="R26" s="49"/>
      <c r="S26" s="49"/>
      <c r="T26">
        <f t="shared" si="3"/>
        <v>7458</v>
      </c>
      <c r="U26" t="s">
        <v>609</v>
      </c>
      <c r="V26">
        <v>0.31773899999999999</v>
      </c>
      <c r="W26" s="55" t="s">
        <v>610</v>
      </c>
    </row>
    <row r="27" spans="1:23" ht="15" customHeight="1">
      <c r="A27" s="36" t="s">
        <v>632</v>
      </c>
      <c r="C27" s="36" t="s">
        <v>261</v>
      </c>
      <c r="D27" s="36">
        <v>1000</v>
      </c>
      <c r="E27" s="36">
        <v>10</v>
      </c>
      <c r="F27" s="60"/>
      <c r="G27" s="60"/>
      <c r="H27" s="60"/>
      <c r="I27" s="36"/>
      <c r="J27" s="84"/>
      <c r="K27" s="84"/>
      <c r="L27" s="60"/>
      <c r="M27">
        <v>7458</v>
      </c>
      <c r="N27" s="93" t="s">
        <v>608</v>
      </c>
      <c r="O27" s="36">
        <f t="shared" si="0"/>
        <v>1000</v>
      </c>
      <c r="P27" s="36" t="str">
        <f t="shared" si="1"/>
        <v/>
      </c>
      <c r="Q27" s="36" t="str">
        <f t="shared" si="2"/>
        <v/>
      </c>
      <c r="R27" s="49"/>
      <c r="S27" s="49"/>
      <c r="T27">
        <f t="shared" si="3"/>
        <v>7458</v>
      </c>
      <c r="U27" t="s">
        <v>609</v>
      </c>
      <c r="V27">
        <v>0.31773899999999999</v>
      </c>
      <c r="W27" s="55" t="s">
        <v>610</v>
      </c>
    </row>
    <row r="28" spans="1:23" ht="15" customHeight="1">
      <c r="A28" s="36" t="s">
        <v>635</v>
      </c>
      <c r="C28" s="36" t="s">
        <v>220</v>
      </c>
      <c r="D28" s="36">
        <v>1</v>
      </c>
      <c r="E28" s="36">
        <v>0</v>
      </c>
      <c r="F28" s="60"/>
      <c r="G28" s="60"/>
      <c r="H28" s="60"/>
      <c r="I28" s="36"/>
      <c r="J28" s="84"/>
      <c r="K28" s="60"/>
      <c r="L28" s="60"/>
      <c r="M28">
        <v>7458</v>
      </c>
      <c r="N28" s="93" t="s">
        <v>608</v>
      </c>
      <c r="O28" s="36">
        <f t="shared" si="0"/>
        <v>1</v>
      </c>
      <c r="P28" s="36" t="str">
        <f t="shared" si="1"/>
        <v/>
      </c>
      <c r="Q28" s="36" t="str">
        <f t="shared" si="2"/>
        <v/>
      </c>
      <c r="R28" s="36"/>
      <c r="S28" s="36"/>
      <c r="T28">
        <f t="shared" si="3"/>
        <v>7458</v>
      </c>
      <c r="U28" t="s">
        <v>609</v>
      </c>
      <c r="V28">
        <v>0.31773899999999999</v>
      </c>
      <c r="W28" s="55" t="s">
        <v>610</v>
      </c>
    </row>
    <row r="29" spans="1:23" ht="15" customHeight="1">
      <c r="A29" s="36" t="s">
        <v>636</v>
      </c>
      <c r="C29" s="36" t="s">
        <v>220</v>
      </c>
      <c r="D29" s="36">
        <v>1</v>
      </c>
      <c r="E29" s="36">
        <v>10</v>
      </c>
      <c r="F29" s="60"/>
      <c r="G29" s="60"/>
      <c r="H29" s="60"/>
      <c r="I29" s="36"/>
      <c r="J29" s="84"/>
      <c r="K29" s="60"/>
      <c r="L29" s="60"/>
      <c r="M29">
        <v>7458</v>
      </c>
      <c r="N29" s="93" t="s">
        <v>608</v>
      </c>
      <c r="O29" s="36">
        <f t="shared" si="0"/>
        <v>1</v>
      </c>
      <c r="P29" s="36" t="str">
        <f t="shared" si="1"/>
        <v/>
      </c>
      <c r="Q29" s="36" t="str">
        <f t="shared" si="2"/>
        <v/>
      </c>
      <c r="R29" s="36"/>
      <c r="S29" s="36"/>
      <c r="T29">
        <f t="shared" si="3"/>
        <v>7458</v>
      </c>
      <c r="U29" t="s">
        <v>609</v>
      </c>
      <c r="V29">
        <v>0.31773899999999999</v>
      </c>
      <c r="W29" s="55" t="s">
        <v>610</v>
      </c>
    </row>
    <row r="30" spans="1:23" ht="15" customHeight="1">
      <c r="A30" s="36" t="s">
        <v>637</v>
      </c>
      <c r="C30" s="36" t="s">
        <v>220</v>
      </c>
      <c r="D30" s="36">
        <v>1</v>
      </c>
      <c r="E30" s="36">
        <v>30000</v>
      </c>
      <c r="F30" s="60"/>
      <c r="G30" s="36">
        <v>16040</v>
      </c>
      <c r="H30" s="36" t="s">
        <v>605</v>
      </c>
      <c r="I30" s="36"/>
      <c r="J30" s="60"/>
      <c r="K30" s="49" t="s">
        <v>638</v>
      </c>
      <c r="L30" s="36" t="s">
        <v>605</v>
      </c>
      <c r="M30">
        <v>7458</v>
      </c>
      <c r="N30" s="93" t="s">
        <v>608</v>
      </c>
      <c r="O30" s="36">
        <f t="shared" si="0"/>
        <v>1</v>
      </c>
      <c r="P30" s="36" t="str">
        <f t="shared" si="1"/>
        <v/>
      </c>
      <c r="Q30" s="36">
        <f t="shared" si="2"/>
        <v>16040</v>
      </c>
      <c r="R30" s="49"/>
      <c r="S30" s="49">
        <v>360</v>
      </c>
      <c r="T30">
        <f t="shared" si="3"/>
        <v>7458</v>
      </c>
      <c r="U30" t="s">
        <v>609</v>
      </c>
      <c r="V30">
        <v>0.31773899999999999</v>
      </c>
      <c r="W30" s="55" t="s">
        <v>610</v>
      </c>
    </row>
    <row r="31" spans="1:23" ht="15" customHeight="1">
      <c r="A31" s="36" t="s">
        <v>639</v>
      </c>
      <c r="C31" s="36" t="s">
        <v>220</v>
      </c>
      <c r="D31" s="36">
        <v>1</v>
      </c>
      <c r="E31" s="36">
        <v>1000</v>
      </c>
      <c r="F31" s="60"/>
      <c r="G31" s="36">
        <v>934</v>
      </c>
      <c r="H31" s="36" t="s">
        <v>605</v>
      </c>
      <c r="I31" s="36"/>
      <c r="J31" s="60"/>
      <c r="K31" s="49" t="s">
        <v>640</v>
      </c>
      <c r="L31" s="36" t="s">
        <v>605</v>
      </c>
      <c r="M31">
        <v>7458</v>
      </c>
      <c r="N31" s="93" t="s">
        <v>608</v>
      </c>
      <c r="O31" s="36">
        <f t="shared" si="0"/>
        <v>1</v>
      </c>
      <c r="P31" s="36" t="str">
        <f t="shared" si="1"/>
        <v/>
      </c>
      <c r="Q31" s="36">
        <f t="shared" si="2"/>
        <v>934</v>
      </c>
      <c r="R31" s="49"/>
      <c r="S31" s="49">
        <v>60</v>
      </c>
      <c r="T31">
        <f t="shared" si="3"/>
        <v>7458</v>
      </c>
      <c r="U31" t="s">
        <v>609</v>
      </c>
      <c r="V31">
        <v>0.31773899999999999</v>
      </c>
      <c r="W31" s="55" t="s">
        <v>610</v>
      </c>
    </row>
    <row r="32" spans="1:23" ht="15" customHeight="1">
      <c r="A32" s="36" t="s">
        <v>641</v>
      </c>
      <c r="C32" s="36" t="s">
        <v>220</v>
      </c>
      <c r="D32" s="36">
        <v>1</v>
      </c>
      <c r="E32" s="36">
        <v>50</v>
      </c>
      <c r="F32" s="60"/>
      <c r="G32" s="60"/>
      <c r="H32" s="60"/>
      <c r="I32" s="36"/>
      <c r="J32" s="84"/>
      <c r="K32" s="60"/>
      <c r="L32" s="60"/>
      <c r="M32">
        <v>7458</v>
      </c>
      <c r="N32" s="93" t="s">
        <v>608</v>
      </c>
      <c r="O32" s="36">
        <f t="shared" si="0"/>
        <v>1</v>
      </c>
      <c r="P32" s="36" t="str">
        <f t="shared" si="1"/>
        <v/>
      </c>
      <c r="Q32" s="36" t="str">
        <f t="shared" si="2"/>
        <v/>
      </c>
      <c r="R32" s="36"/>
      <c r="S32" s="36"/>
      <c r="T32">
        <f t="shared" si="3"/>
        <v>7458</v>
      </c>
      <c r="U32" t="s">
        <v>609</v>
      </c>
      <c r="V32">
        <v>0.31773899999999999</v>
      </c>
      <c r="W32" s="55" t="s">
        <v>610</v>
      </c>
    </row>
    <row r="33" spans="1:23" ht="15" customHeight="1">
      <c r="A33" s="36" t="s">
        <v>642</v>
      </c>
      <c r="C33" s="36" t="s">
        <v>612</v>
      </c>
      <c r="D33" s="60"/>
      <c r="E33" s="36">
        <v>400</v>
      </c>
      <c r="F33" s="60"/>
      <c r="G33" s="60"/>
      <c r="H33" s="60"/>
      <c r="I33" s="36"/>
      <c r="J33" s="84"/>
      <c r="K33" s="60"/>
      <c r="L33" s="60"/>
      <c r="M33">
        <v>7458</v>
      </c>
      <c r="N33" s="93" t="s">
        <v>608</v>
      </c>
      <c r="O33" s="36" t="str">
        <f t="shared" si="0"/>
        <v>nd</v>
      </c>
      <c r="P33" s="36" t="str">
        <f t="shared" si="1"/>
        <v/>
      </c>
      <c r="Q33" s="36" t="str">
        <f t="shared" si="2"/>
        <v/>
      </c>
      <c r="R33" s="36"/>
      <c r="S33" s="36"/>
      <c r="T33">
        <f t="shared" si="3"/>
        <v>7458</v>
      </c>
      <c r="U33" t="s">
        <v>609</v>
      </c>
      <c r="V33">
        <v>0.31773899999999999</v>
      </c>
      <c r="W33" s="55" t="s">
        <v>610</v>
      </c>
    </row>
    <row r="34" spans="1:23" ht="15" customHeight="1">
      <c r="A34" s="36" t="s">
        <v>642</v>
      </c>
      <c r="C34" s="36" t="s">
        <v>220</v>
      </c>
      <c r="D34" s="36">
        <v>1</v>
      </c>
      <c r="E34" s="36">
        <v>2450</v>
      </c>
      <c r="F34" s="60"/>
      <c r="G34" s="60"/>
      <c r="H34" s="60"/>
      <c r="I34" s="36"/>
      <c r="J34" s="84"/>
      <c r="K34" s="60"/>
      <c r="L34" s="60"/>
      <c r="M34">
        <v>7458</v>
      </c>
      <c r="N34" s="93" t="s">
        <v>608</v>
      </c>
      <c r="O34" s="36">
        <f t="shared" si="0"/>
        <v>1</v>
      </c>
      <c r="P34" s="36" t="str">
        <f t="shared" si="1"/>
        <v/>
      </c>
      <c r="Q34" s="36" t="str">
        <f t="shared" si="2"/>
        <v/>
      </c>
      <c r="R34" s="36"/>
      <c r="S34" s="36"/>
      <c r="T34">
        <f t="shared" si="3"/>
        <v>7458</v>
      </c>
      <c r="U34" t="s">
        <v>609</v>
      </c>
      <c r="V34">
        <v>0.31773899999999999</v>
      </c>
      <c r="W34" s="55" t="s">
        <v>610</v>
      </c>
    </row>
    <row r="35" spans="1:23" ht="15" customHeight="1">
      <c r="A35" s="36" t="s">
        <v>643</v>
      </c>
      <c r="C35" s="36" t="s">
        <v>220</v>
      </c>
      <c r="D35" s="36">
        <v>1</v>
      </c>
      <c r="E35" s="36">
        <v>499.5</v>
      </c>
      <c r="F35" s="60"/>
      <c r="G35" s="60"/>
      <c r="H35" s="60"/>
      <c r="I35" s="36"/>
      <c r="J35" s="84"/>
      <c r="K35" s="60"/>
      <c r="L35" s="60"/>
      <c r="M35">
        <v>7458</v>
      </c>
      <c r="N35" s="93" t="s">
        <v>608</v>
      </c>
      <c r="O35" s="36">
        <f t="shared" si="0"/>
        <v>1</v>
      </c>
      <c r="P35" s="36" t="str">
        <f t="shared" si="1"/>
        <v/>
      </c>
      <c r="Q35" s="36" t="str">
        <f t="shared" si="2"/>
        <v/>
      </c>
      <c r="R35" s="36"/>
      <c r="S35" s="36"/>
      <c r="T35">
        <f t="shared" si="3"/>
        <v>7458</v>
      </c>
      <c r="U35" t="s">
        <v>609</v>
      </c>
      <c r="V35">
        <v>0.31773899999999999</v>
      </c>
      <c r="W35" s="55" t="s">
        <v>610</v>
      </c>
    </row>
    <row r="36" spans="1:23" ht="15" customHeight="1">
      <c r="A36" s="36" t="s">
        <v>644</v>
      </c>
      <c r="C36" s="36" t="s">
        <v>220</v>
      </c>
      <c r="D36" s="36">
        <v>1</v>
      </c>
      <c r="E36" s="36">
        <v>1600</v>
      </c>
      <c r="F36" s="60"/>
      <c r="G36" s="60"/>
      <c r="H36" s="60"/>
      <c r="I36" s="36"/>
      <c r="J36" s="60"/>
      <c r="K36" s="60"/>
      <c r="L36" s="60"/>
      <c r="M36">
        <v>7458</v>
      </c>
      <c r="N36" s="93" t="s">
        <v>608</v>
      </c>
      <c r="O36" s="36">
        <f t="shared" si="0"/>
        <v>1</v>
      </c>
      <c r="P36" s="36" t="str">
        <f t="shared" si="1"/>
        <v/>
      </c>
      <c r="Q36" s="36" t="str">
        <f t="shared" si="2"/>
        <v/>
      </c>
      <c r="R36" s="36"/>
      <c r="S36" s="36"/>
      <c r="T36">
        <f t="shared" si="3"/>
        <v>7458</v>
      </c>
      <c r="U36" t="s">
        <v>609</v>
      </c>
      <c r="V36">
        <v>0.31773899999999999</v>
      </c>
      <c r="W36" s="55" t="s">
        <v>610</v>
      </c>
    </row>
    <row r="37" spans="1:23" ht="15" customHeight="1">
      <c r="A37" s="36" t="s">
        <v>645</v>
      </c>
      <c r="C37" s="36" t="s">
        <v>220</v>
      </c>
      <c r="D37" s="36">
        <v>1</v>
      </c>
      <c r="E37" s="36">
        <v>66666.67</v>
      </c>
      <c r="F37" s="60"/>
      <c r="G37" s="36">
        <v>65310</v>
      </c>
      <c r="H37" s="36" t="s">
        <v>605</v>
      </c>
      <c r="I37" s="36"/>
      <c r="J37" s="60"/>
      <c r="K37" s="49" t="s">
        <v>646</v>
      </c>
      <c r="L37" s="36" t="s">
        <v>605</v>
      </c>
      <c r="M37">
        <v>7458</v>
      </c>
      <c r="N37" s="93" t="s">
        <v>608</v>
      </c>
      <c r="O37" s="36">
        <f t="shared" si="0"/>
        <v>1</v>
      </c>
      <c r="P37" s="36" t="str">
        <f t="shared" si="1"/>
        <v/>
      </c>
      <c r="Q37" s="36">
        <f t="shared" si="2"/>
        <v>65310</v>
      </c>
      <c r="R37" s="49"/>
      <c r="S37" s="49">
        <v>380</v>
      </c>
      <c r="T37">
        <f t="shared" si="3"/>
        <v>7458</v>
      </c>
      <c r="U37" t="s">
        <v>609</v>
      </c>
      <c r="V37">
        <v>0.31773899999999999</v>
      </c>
      <c r="W37" s="55" t="s">
        <v>610</v>
      </c>
    </row>
    <row r="38" spans="1:23" ht="15" customHeight="1">
      <c r="A38" s="36" t="s">
        <v>647</v>
      </c>
      <c r="C38" s="36" t="s">
        <v>220</v>
      </c>
      <c r="D38" s="36">
        <v>1</v>
      </c>
      <c r="E38" s="36">
        <v>999</v>
      </c>
      <c r="F38" s="60"/>
      <c r="G38" s="60"/>
      <c r="H38" s="60"/>
      <c r="I38" s="36"/>
      <c r="J38" s="60"/>
      <c r="K38" s="60"/>
      <c r="L38" s="60"/>
      <c r="M38">
        <v>7458</v>
      </c>
      <c r="N38" s="93" t="s">
        <v>608</v>
      </c>
      <c r="O38" s="36">
        <f t="shared" si="0"/>
        <v>1</v>
      </c>
      <c r="P38" s="36" t="str">
        <f t="shared" si="1"/>
        <v/>
      </c>
      <c r="Q38" s="36" t="str">
        <f t="shared" si="2"/>
        <v/>
      </c>
      <c r="R38" s="36"/>
      <c r="S38" s="36"/>
      <c r="T38">
        <f t="shared" si="3"/>
        <v>7458</v>
      </c>
      <c r="U38" t="s">
        <v>609</v>
      </c>
      <c r="V38">
        <v>0.31773899999999999</v>
      </c>
      <c r="W38" s="55" t="s">
        <v>610</v>
      </c>
    </row>
    <row r="39" spans="1:23" ht="15" customHeight="1">
      <c r="A39" s="36" t="s">
        <v>648</v>
      </c>
      <c r="C39" s="36" t="s">
        <v>220</v>
      </c>
      <c r="D39" s="36">
        <v>1</v>
      </c>
      <c r="E39" s="36">
        <v>0</v>
      </c>
      <c r="F39" s="60"/>
      <c r="G39" s="60"/>
      <c r="H39" s="60"/>
      <c r="I39" s="36"/>
      <c r="J39" s="60"/>
      <c r="K39" s="60"/>
      <c r="L39" s="60"/>
      <c r="M39">
        <v>7458</v>
      </c>
      <c r="N39" s="93" t="s">
        <v>608</v>
      </c>
      <c r="O39" s="36">
        <f t="shared" si="0"/>
        <v>1</v>
      </c>
      <c r="P39" s="36" t="str">
        <f t="shared" si="1"/>
        <v/>
      </c>
      <c r="Q39" s="36" t="str">
        <f t="shared" si="2"/>
        <v/>
      </c>
      <c r="R39" s="36"/>
      <c r="S39" s="36"/>
      <c r="T39">
        <f t="shared" si="3"/>
        <v>7458</v>
      </c>
      <c r="U39" t="s">
        <v>609</v>
      </c>
      <c r="V39">
        <v>0.31773899999999999</v>
      </c>
      <c r="W39" s="55" t="s">
        <v>610</v>
      </c>
    </row>
    <row r="40" spans="1:23" ht="15" customHeight="1">
      <c r="A40" s="36" t="s">
        <v>464</v>
      </c>
      <c r="C40" s="36" t="s">
        <v>220</v>
      </c>
      <c r="D40" s="36">
        <v>1</v>
      </c>
      <c r="E40" s="36">
        <v>500</v>
      </c>
      <c r="F40" s="60"/>
      <c r="G40" s="60"/>
      <c r="H40" s="60"/>
      <c r="I40" s="36"/>
      <c r="J40" s="60"/>
      <c r="K40" s="60"/>
      <c r="L40" s="60"/>
      <c r="M40">
        <v>7458</v>
      </c>
      <c r="N40" s="93" t="s">
        <v>608</v>
      </c>
      <c r="O40" s="36">
        <f t="shared" si="0"/>
        <v>1</v>
      </c>
      <c r="P40" s="36" t="str">
        <f t="shared" si="1"/>
        <v/>
      </c>
      <c r="Q40" s="36" t="str">
        <f t="shared" si="2"/>
        <v/>
      </c>
      <c r="R40" s="36"/>
      <c r="S40" s="36"/>
      <c r="T40">
        <f t="shared" si="3"/>
        <v>7458</v>
      </c>
      <c r="U40" t="s">
        <v>609</v>
      </c>
      <c r="V40">
        <v>0.31773899999999999</v>
      </c>
      <c r="W40" s="55" t="s">
        <v>610</v>
      </c>
    </row>
    <row r="41" spans="1:23" ht="15" customHeight="1">
      <c r="A41" s="36" t="s">
        <v>649</v>
      </c>
      <c r="C41" s="36" t="s">
        <v>220</v>
      </c>
      <c r="D41" s="36">
        <v>1</v>
      </c>
      <c r="E41" s="36">
        <v>5000</v>
      </c>
      <c r="F41" s="60"/>
      <c r="G41" s="60"/>
      <c r="H41" s="60"/>
      <c r="I41" s="36"/>
      <c r="J41" s="60"/>
      <c r="K41" s="60"/>
      <c r="L41" s="60"/>
      <c r="M41">
        <v>7458</v>
      </c>
      <c r="N41" s="93" t="s">
        <v>608</v>
      </c>
      <c r="O41" s="36">
        <f t="shared" si="0"/>
        <v>1</v>
      </c>
      <c r="P41" s="36" t="str">
        <f t="shared" si="1"/>
        <v/>
      </c>
      <c r="Q41" s="36" t="str">
        <f t="shared" si="2"/>
        <v/>
      </c>
      <c r="R41" s="36"/>
      <c r="S41" s="36"/>
      <c r="T41">
        <f t="shared" si="3"/>
        <v>7458</v>
      </c>
      <c r="U41" t="s">
        <v>609</v>
      </c>
      <c r="V41">
        <v>0.31773899999999999</v>
      </c>
      <c r="W41" s="55" t="s">
        <v>610</v>
      </c>
    </row>
    <row r="42" spans="1:23" ht="15" customHeight="1">
      <c r="A42" s="36" t="s">
        <v>650</v>
      </c>
      <c r="C42" s="36" t="s">
        <v>220</v>
      </c>
      <c r="D42" s="36">
        <v>1</v>
      </c>
      <c r="E42" s="36">
        <v>0</v>
      </c>
      <c r="F42" s="60"/>
      <c r="G42" s="60"/>
      <c r="H42" s="60"/>
      <c r="I42" s="36"/>
      <c r="J42" s="60"/>
      <c r="K42" s="60"/>
      <c r="L42" s="60"/>
      <c r="M42">
        <v>7458</v>
      </c>
      <c r="N42" s="93" t="s">
        <v>608</v>
      </c>
      <c r="O42" s="36">
        <f t="shared" si="0"/>
        <v>1</v>
      </c>
      <c r="P42" s="36" t="str">
        <f t="shared" si="1"/>
        <v/>
      </c>
      <c r="Q42" s="36" t="str">
        <f t="shared" si="2"/>
        <v/>
      </c>
      <c r="R42" s="36"/>
      <c r="S42" s="36"/>
      <c r="T42">
        <f t="shared" si="3"/>
        <v>7458</v>
      </c>
      <c r="U42" t="s">
        <v>609</v>
      </c>
      <c r="V42">
        <v>0.31773899999999999</v>
      </c>
      <c r="W42" s="55" t="s">
        <v>610</v>
      </c>
    </row>
    <row r="43" spans="1:23" ht="15" customHeight="1">
      <c r="A43" s="36" t="s">
        <v>651</v>
      </c>
      <c r="C43" s="36" t="s">
        <v>220</v>
      </c>
      <c r="D43" s="36">
        <v>1</v>
      </c>
      <c r="E43" s="36">
        <v>0</v>
      </c>
      <c r="F43" s="60"/>
      <c r="G43" s="60"/>
      <c r="H43" s="60"/>
      <c r="I43" s="36"/>
      <c r="J43" s="60"/>
      <c r="K43" s="60"/>
      <c r="L43" s="60"/>
      <c r="M43">
        <v>7458</v>
      </c>
      <c r="N43" s="93" t="s">
        <v>608</v>
      </c>
      <c r="O43" s="36">
        <f t="shared" si="0"/>
        <v>1</v>
      </c>
      <c r="P43" s="36" t="str">
        <f t="shared" si="1"/>
        <v/>
      </c>
      <c r="Q43" s="36" t="str">
        <f t="shared" si="2"/>
        <v/>
      </c>
      <c r="R43" s="36"/>
      <c r="S43" s="36"/>
      <c r="T43">
        <f t="shared" si="3"/>
        <v>7458</v>
      </c>
      <c r="U43" t="s">
        <v>609</v>
      </c>
      <c r="V43">
        <v>0.31773899999999999</v>
      </c>
      <c r="W43" s="55" t="s">
        <v>610</v>
      </c>
    </row>
    <row r="44" spans="1:23" ht="15" customHeight="1">
      <c r="A44" s="36" t="s">
        <v>652</v>
      </c>
      <c r="C44" s="36" t="s">
        <v>612</v>
      </c>
      <c r="D44" s="60"/>
      <c r="E44" s="36">
        <v>1.6666669999999999</v>
      </c>
      <c r="F44" s="60"/>
      <c r="G44" s="60"/>
      <c r="H44" s="60"/>
      <c r="I44" s="36"/>
      <c r="J44" s="60"/>
      <c r="K44" s="60"/>
      <c r="L44" s="60"/>
      <c r="M44">
        <v>7458</v>
      </c>
      <c r="N44" s="93" t="s">
        <v>608</v>
      </c>
      <c r="O44" s="36" t="str">
        <f t="shared" si="0"/>
        <v>nd</v>
      </c>
      <c r="P44" s="36" t="str">
        <f t="shared" si="1"/>
        <v/>
      </c>
      <c r="Q44" s="36" t="str">
        <f t="shared" si="2"/>
        <v/>
      </c>
      <c r="R44" s="36"/>
      <c r="S44" s="36"/>
      <c r="T44">
        <f t="shared" si="3"/>
        <v>7458</v>
      </c>
      <c r="U44" t="s">
        <v>609</v>
      </c>
      <c r="V44">
        <v>0.31773899999999999</v>
      </c>
      <c r="W44" s="55" t="s">
        <v>610</v>
      </c>
    </row>
    <row r="45" spans="1:23" ht="15" customHeight="1">
      <c r="A45" s="36" t="s">
        <v>652</v>
      </c>
      <c r="C45" s="36" t="s">
        <v>220</v>
      </c>
      <c r="D45" s="36">
        <v>1</v>
      </c>
      <c r="E45" s="36">
        <v>26666.67</v>
      </c>
      <c r="F45" s="60"/>
      <c r="G45" s="60"/>
      <c r="H45" s="60"/>
      <c r="I45" s="36"/>
      <c r="J45" s="60"/>
      <c r="K45" s="60"/>
      <c r="L45" s="60"/>
      <c r="M45">
        <v>7458</v>
      </c>
      <c r="N45" s="93" t="s">
        <v>608</v>
      </c>
      <c r="O45" s="36">
        <f t="shared" si="0"/>
        <v>1</v>
      </c>
      <c r="P45" s="36" t="str">
        <f t="shared" si="1"/>
        <v/>
      </c>
      <c r="Q45" s="36" t="str">
        <f t="shared" si="2"/>
        <v/>
      </c>
      <c r="R45" s="36"/>
      <c r="S45" s="36"/>
      <c r="T45">
        <f t="shared" si="3"/>
        <v>7458</v>
      </c>
      <c r="U45" t="s">
        <v>609</v>
      </c>
      <c r="V45">
        <v>0.31773899999999999</v>
      </c>
      <c r="W45" s="55" t="s">
        <v>610</v>
      </c>
    </row>
    <row r="46" spans="1:23" ht="15" customHeight="1">
      <c r="A46" s="36"/>
    </row>
    <row r="47" spans="1:23" ht="15" customHeight="1">
      <c r="A47" s="36"/>
    </row>
    <row r="48" spans="1:23" ht="15" customHeight="1">
      <c r="A48" s="36"/>
    </row>
    <row r="49" spans="1:1" ht="15" customHeight="1">
      <c r="A49" s="36"/>
    </row>
  </sheetData>
  <phoneticPr fontId="45" type="noConversion"/>
  <hyperlinks>
    <hyperlink ref="H2" r:id="rId1" location="pf6a" xr:uid="{EFCB1C3E-9EDF-4FE9-BDEF-80C034232D43}"/>
    <hyperlink ref="H3" r:id="rId2" location="pf6a" xr:uid="{23867643-9A9D-49CC-B154-4B03783722F8}"/>
    <hyperlink ref="H4" r:id="rId3" location="pf6a" xr:uid="{1C4A6BF4-9F69-4FE4-A7A3-5EBCF147511E}"/>
    <hyperlink ref="H15" r:id="rId4" location="pf6a" xr:uid="{9EB1E1E5-7AAA-4AD6-A286-7EA899957D33}"/>
    <hyperlink ref="N2" r:id="rId5" xr:uid="{DC1320AE-0B2F-4C8C-8DAC-FA93329531E2}"/>
    <hyperlink ref="N3:N45" r:id="rId6" display="https://donnees.banquemondiale.org/indicateur/NY.GNP.PCAP.KN?locations=TN" xr:uid="{B822A689-C8A6-40CC-88F5-B24C5B5A04EB}"/>
    <hyperlink ref="W2" r:id="rId7" xr:uid="{A34ECE17-AAA9-47D9-94F5-06DD7109BA0D}"/>
    <hyperlink ref="W3" r:id="rId8" xr:uid="{17CC2C52-5F69-451D-8C09-87E1A98DE7B9}"/>
    <hyperlink ref="W4" r:id="rId9" xr:uid="{30F1021B-5226-46A5-864C-C168D97D2B7C}"/>
    <hyperlink ref="W6" r:id="rId10" xr:uid="{C4C839B4-14FA-4A9B-B0A9-4B10FCEBD4FF}"/>
    <hyperlink ref="W8" r:id="rId11" xr:uid="{28C9BA3A-1073-4ACD-BB8F-C91103450EBD}"/>
    <hyperlink ref="W10" r:id="rId12" xr:uid="{55EAC135-1146-4717-9139-63AE39B79F1F}"/>
    <hyperlink ref="W12" r:id="rId13" xr:uid="{64DCBC3C-DC87-4F39-B236-939F48A277D7}"/>
    <hyperlink ref="W14" r:id="rId14" xr:uid="{5DA290D1-9559-4AEE-9059-F177CC0989C1}"/>
    <hyperlink ref="W16" r:id="rId15" xr:uid="{D34E9941-1942-42AC-9FB4-D1DDCDBEAED5}"/>
    <hyperlink ref="W18" r:id="rId16" xr:uid="{B63EE9E1-6828-4D8C-83D1-8AFBCACF0601}"/>
    <hyperlink ref="W20" r:id="rId17" xr:uid="{84DA846B-06F0-40D0-A2CF-AE39A8FDE3CB}"/>
    <hyperlink ref="W22" r:id="rId18" xr:uid="{DE8AF27E-8DD1-40A9-B2BB-13A64F18DBCF}"/>
    <hyperlink ref="W24" r:id="rId19" xr:uid="{5EDC6498-B0D9-412E-9417-FADF8F3DACA4}"/>
    <hyperlink ref="W26" r:id="rId20" xr:uid="{4CA09CB7-9C9F-4A53-88B6-B8006C6A3333}"/>
    <hyperlink ref="W28" r:id="rId21" xr:uid="{62CDA762-EFAD-4C56-8AD7-BFDDA4DC4A2F}"/>
    <hyperlink ref="W30" r:id="rId22" xr:uid="{37B0C012-BBB6-43E9-85E6-9997DF1969C1}"/>
    <hyperlink ref="W32" r:id="rId23" xr:uid="{2FE71F58-9644-4A0F-B18C-E344C679533A}"/>
    <hyperlink ref="W34" r:id="rId24" xr:uid="{FE32BA67-D950-477B-B23B-9AE60FBC0D62}"/>
    <hyperlink ref="W36" r:id="rId25" xr:uid="{540D1A2D-9D8A-4039-99C3-A1C0FA3C2F2A}"/>
    <hyperlink ref="W38" r:id="rId26" xr:uid="{C4B277D0-FA6D-4730-A1E2-572911EBF1D9}"/>
    <hyperlink ref="W40" r:id="rId27" xr:uid="{D6221FF1-7C7E-4E3F-8F9B-1360CDDDD44D}"/>
    <hyperlink ref="W42" r:id="rId28" xr:uid="{34FFB3E3-D760-47C9-A569-BF58C3225182}"/>
    <hyperlink ref="W44" r:id="rId29" xr:uid="{9EB245BD-15A3-44FC-A3FB-E08BC8E6AE35}"/>
    <hyperlink ref="W5" r:id="rId30" xr:uid="{BBC82348-8621-41FA-BE84-9019ACEAF9DE}"/>
    <hyperlink ref="W7" r:id="rId31" xr:uid="{083257F8-C77C-4BE8-8E78-65726ED7D553}"/>
    <hyperlink ref="W9" r:id="rId32" xr:uid="{560F93A5-A8E6-455D-AC13-2CDED337D2C2}"/>
    <hyperlink ref="W11" r:id="rId33" xr:uid="{5C8661A4-FB39-413D-95A5-98EE93C0AFFF}"/>
    <hyperlink ref="W13" r:id="rId34" xr:uid="{9859BE1A-8A9B-4A96-8FBC-8A142C7DAF83}"/>
    <hyperlink ref="W15" r:id="rId35" xr:uid="{0FAA64C9-DCE0-4B93-B941-95C9D91EEA2D}"/>
    <hyperlink ref="W17" r:id="rId36" xr:uid="{94BC7110-AB8C-4F63-8880-B5E693A87169}"/>
    <hyperlink ref="W19" r:id="rId37" xr:uid="{9883576E-6A90-4E47-975A-1D9A1EDF2380}"/>
    <hyperlink ref="W21" r:id="rId38" xr:uid="{63E09A64-EF4A-41A9-AA25-A7078EFC5FAF}"/>
    <hyperlink ref="W23" r:id="rId39" xr:uid="{4D59C4ED-F9D8-4CD2-A86C-D7C9555AC4E1}"/>
    <hyperlink ref="W25" r:id="rId40" xr:uid="{DC27E626-EA1A-435D-9FFC-9B732EE777DF}"/>
    <hyperlink ref="W27" r:id="rId41" xr:uid="{F322266C-DE6F-4BD4-86BF-B04637B6D122}"/>
    <hyperlink ref="W29" r:id="rId42" xr:uid="{030B6101-E90A-4CB3-93FE-09020B351765}"/>
    <hyperlink ref="W31" r:id="rId43" xr:uid="{38541D45-9980-4785-86C7-BA50E9A0C430}"/>
    <hyperlink ref="W33" r:id="rId44" xr:uid="{E59FA6F5-24BC-4946-BC44-9AD9C7DA461C}"/>
    <hyperlink ref="W35" r:id="rId45" xr:uid="{D3501FC7-72FE-425D-B348-A8A2844C877F}"/>
    <hyperlink ref="W37" r:id="rId46" xr:uid="{E097C7F2-9D7D-4426-BAC0-24177CBCD4D1}"/>
    <hyperlink ref="W39" r:id="rId47" xr:uid="{FB3AC532-97F7-4916-AFBC-40E15E4F51EA}"/>
    <hyperlink ref="W41" r:id="rId48" xr:uid="{4D6FEDEF-A30F-45FD-A570-88E5F278BA51}"/>
    <hyperlink ref="W43" r:id="rId49" xr:uid="{1E5DD1E7-FED6-4DFB-A6CC-17EBABE34DFA}"/>
    <hyperlink ref="W45" r:id="rId50" xr:uid="{2FF1C68D-91ED-4D18-BD0A-8C958E631A81}"/>
  </hyperlinks>
  <pageMargins left="0.7" right="0.7" top="0.75" bottom="0.75" header="0.3" footer="0.3"/>
  <legacyDrawing r:id="rId5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F3E9-0D10-46D7-B3E2-75CEF6F7984B}">
  <dimension ref="A1:W37"/>
  <sheetViews>
    <sheetView tabSelected="1" workbookViewId="0">
      <selection activeCell="P20" sqref="P20"/>
    </sheetView>
  </sheetViews>
  <sheetFormatPr defaultRowHeight="15" customHeight="1"/>
  <cols>
    <col min="1" max="1" width="21.5703125" customWidth="1"/>
    <col min="2" max="4" width="15.85546875" customWidth="1"/>
    <col min="5" max="5" width="20.42578125" customWidth="1"/>
    <col min="6" max="7" width="21.5703125" customWidth="1"/>
    <col min="8" max="9" width="21.7109375" customWidth="1"/>
    <col min="10" max="11" width="20.5703125" customWidth="1"/>
    <col min="12" max="12" width="20.140625" customWidth="1"/>
    <col min="13" max="13" width="16.5703125" bestFit="1" customWidth="1"/>
    <col min="14" max="14" width="13" customWidth="1"/>
  </cols>
  <sheetData>
    <row r="1" spans="1:23" ht="57.75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36" t="s">
        <v>351</v>
      </c>
      <c r="C2" s="36" t="s">
        <v>220</v>
      </c>
      <c r="D2" s="36">
        <v>1</v>
      </c>
      <c r="E2" s="36">
        <v>49421.03</v>
      </c>
      <c r="F2" s="77" t="s">
        <v>314</v>
      </c>
      <c r="G2">
        <v>20000</v>
      </c>
      <c r="H2" s="93" t="s">
        <v>653</v>
      </c>
      <c r="J2" t="s">
        <v>314</v>
      </c>
      <c r="K2">
        <v>720</v>
      </c>
      <c r="L2" t="s">
        <v>654</v>
      </c>
      <c r="M2">
        <v>13569</v>
      </c>
      <c r="N2" s="93" t="s">
        <v>655</v>
      </c>
      <c r="O2">
        <f>D2</f>
        <v>1</v>
      </c>
      <c r="Q2">
        <f>IF(AND(G2&lt;&gt;"",G2&lt;&gt;"NA"),G2,"")</f>
        <v>20000</v>
      </c>
      <c r="R2" t="str">
        <f>IF(AND(J2&lt;&gt;"",J2&lt;&gt;"NA"),J2,"")</f>
        <v/>
      </c>
      <c r="S2">
        <f>IF(AND(K2&lt;&gt;"",K2&lt;&gt;"NA"),K2,"")</f>
        <v>720</v>
      </c>
      <c r="T2">
        <f>M2</f>
        <v>13569</v>
      </c>
      <c r="U2" t="s">
        <v>656</v>
      </c>
      <c r="V2">
        <v>3.9263800000000001E-2</v>
      </c>
      <c r="W2" s="55" t="s">
        <v>657</v>
      </c>
    </row>
    <row r="3" spans="1:23" ht="14.45">
      <c r="A3" s="36" t="s">
        <v>658</v>
      </c>
      <c r="C3" s="36" t="s">
        <v>220</v>
      </c>
      <c r="D3" s="36">
        <v>1</v>
      </c>
      <c r="E3" s="36">
        <v>617.76289999999995</v>
      </c>
      <c r="F3">
        <v>2500</v>
      </c>
      <c r="H3" t="s">
        <v>659</v>
      </c>
      <c r="J3">
        <v>450</v>
      </c>
      <c r="L3" t="s">
        <v>654</v>
      </c>
      <c r="M3">
        <v>13569</v>
      </c>
      <c r="N3" s="93" t="s">
        <v>655</v>
      </c>
      <c r="O3">
        <f t="shared" ref="O3:O36" si="0">D3</f>
        <v>1</v>
      </c>
      <c r="P3">
        <f t="shared" ref="P3:P36" si="1">F3</f>
        <v>2500</v>
      </c>
      <c r="Q3" t="str">
        <f t="shared" ref="Q3:Q36" si="2">IF(AND(G3&lt;&gt;"",G3&lt;&gt;"NA"),G3,"")</f>
        <v/>
      </c>
      <c r="R3">
        <f t="shared" ref="R3:R36" si="3">IF(AND(J3&lt;&gt;"",J3&lt;&gt;"NA"),J3,"")</f>
        <v>450</v>
      </c>
      <c r="S3" t="str">
        <f t="shared" ref="S3:S36" si="4">IF(AND(K3&lt;&gt;"",K3&lt;&gt;"NA"),K3,"")</f>
        <v/>
      </c>
      <c r="T3">
        <f t="shared" ref="T3:T36" si="5">M3</f>
        <v>13569</v>
      </c>
      <c r="U3" t="s">
        <v>656</v>
      </c>
      <c r="V3">
        <v>3.9263800000000001E-2</v>
      </c>
      <c r="W3" s="55" t="s">
        <v>657</v>
      </c>
    </row>
    <row r="4" spans="1:23" ht="14.45">
      <c r="A4" s="36" t="s">
        <v>353</v>
      </c>
      <c r="C4" s="36" t="s">
        <v>220</v>
      </c>
      <c r="D4" s="36">
        <v>1</v>
      </c>
      <c r="E4" s="36">
        <v>12355.26</v>
      </c>
      <c r="F4">
        <v>60000</v>
      </c>
      <c r="H4" s="93" t="s">
        <v>660</v>
      </c>
      <c r="J4">
        <v>1869</v>
      </c>
      <c r="L4" t="s">
        <v>661</v>
      </c>
      <c r="M4">
        <v>13569</v>
      </c>
      <c r="N4" s="93" t="s">
        <v>655</v>
      </c>
      <c r="O4">
        <f t="shared" si="0"/>
        <v>1</v>
      </c>
      <c r="P4">
        <f t="shared" si="1"/>
        <v>60000</v>
      </c>
      <c r="Q4" t="str">
        <f t="shared" si="2"/>
        <v/>
      </c>
      <c r="R4">
        <f t="shared" si="3"/>
        <v>1869</v>
      </c>
      <c r="S4" t="str">
        <f t="shared" si="4"/>
        <v/>
      </c>
      <c r="T4">
        <f t="shared" si="5"/>
        <v>13569</v>
      </c>
      <c r="U4" t="s">
        <v>656</v>
      </c>
      <c r="V4">
        <v>3.9263800000000001E-2</v>
      </c>
      <c r="W4" s="55" t="s">
        <v>657</v>
      </c>
    </row>
    <row r="5" spans="1:23" ht="14.45">
      <c r="A5" s="36" t="s">
        <v>359</v>
      </c>
      <c r="C5" s="36" t="s">
        <v>220</v>
      </c>
      <c r="D5" s="36">
        <v>1</v>
      </c>
      <c r="E5" s="36">
        <v>2471.0520000000001</v>
      </c>
      <c r="F5">
        <v>3000</v>
      </c>
      <c r="H5" t="s">
        <v>662</v>
      </c>
      <c r="J5">
        <v>450</v>
      </c>
      <c r="L5" t="s">
        <v>663</v>
      </c>
      <c r="M5">
        <v>13569</v>
      </c>
      <c r="N5" s="93" t="s">
        <v>655</v>
      </c>
      <c r="O5">
        <f t="shared" si="0"/>
        <v>1</v>
      </c>
      <c r="P5">
        <f t="shared" si="1"/>
        <v>3000</v>
      </c>
      <c r="Q5" t="str">
        <f t="shared" si="2"/>
        <v/>
      </c>
      <c r="R5">
        <f t="shared" si="3"/>
        <v>450</v>
      </c>
      <c r="S5" t="str">
        <f t="shared" si="4"/>
        <v/>
      </c>
      <c r="T5">
        <f t="shared" si="5"/>
        <v>13569</v>
      </c>
      <c r="U5" t="s">
        <v>656</v>
      </c>
      <c r="V5">
        <v>3.9263800000000001E-2</v>
      </c>
      <c r="W5" s="55" t="s">
        <v>657</v>
      </c>
    </row>
    <row r="6" spans="1:23" ht="14.45">
      <c r="A6" s="36" t="s">
        <v>664</v>
      </c>
      <c r="C6" s="36" t="s">
        <v>220</v>
      </c>
      <c r="D6" s="36">
        <v>1</v>
      </c>
      <c r="E6" s="36">
        <v>11861.05</v>
      </c>
      <c r="F6">
        <v>140000</v>
      </c>
      <c r="H6" s="93" t="s">
        <v>665</v>
      </c>
      <c r="J6">
        <v>900</v>
      </c>
      <c r="L6" t="s">
        <v>666</v>
      </c>
      <c r="M6">
        <v>13569</v>
      </c>
      <c r="N6" s="93" t="s">
        <v>655</v>
      </c>
      <c r="O6">
        <f t="shared" si="0"/>
        <v>1</v>
      </c>
      <c r="P6">
        <f t="shared" si="1"/>
        <v>140000</v>
      </c>
      <c r="Q6" t="str">
        <f t="shared" si="2"/>
        <v/>
      </c>
      <c r="R6">
        <f t="shared" si="3"/>
        <v>900</v>
      </c>
      <c r="S6" t="str">
        <f t="shared" si="4"/>
        <v/>
      </c>
      <c r="T6">
        <f t="shared" si="5"/>
        <v>13569</v>
      </c>
      <c r="U6" t="s">
        <v>656</v>
      </c>
      <c r="V6">
        <v>3.9263800000000001E-2</v>
      </c>
      <c r="W6" s="55" t="s">
        <v>657</v>
      </c>
    </row>
    <row r="7" spans="1:23" ht="14.45">
      <c r="A7" s="36" t="s">
        <v>667</v>
      </c>
      <c r="C7" s="36" t="s">
        <v>220</v>
      </c>
      <c r="D7" s="36">
        <v>1</v>
      </c>
      <c r="E7" s="36">
        <v>37.065770000000001</v>
      </c>
      <c r="F7">
        <v>2500</v>
      </c>
      <c r="H7" t="s">
        <v>668</v>
      </c>
      <c r="J7">
        <v>450</v>
      </c>
      <c r="L7" t="s">
        <v>669</v>
      </c>
      <c r="M7">
        <v>13569</v>
      </c>
      <c r="N7" s="93" t="s">
        <v>655</v>
      </c>
      <c r="O7">
        <f t="shared" si="0"/>
        <v>1</v>
      </c>
      <c r="P7">
        <f t="shared" si="1"/>
        <v>2500</v>
      </c>
      <c r="Q7" t="str">
        <f t="shared" si="2"/>
        <v/>
      </c>
      <c r="R7">
        <f t="shared" si="3"/>
        <v>450</v>
      </c>
      <c r="S7" t="str">
        <f t="shared" si="4"/>
        <v/>
      </c>
      <c r="T7">
        <f t="shared" si="5"/>
        <v>13569</v>
      </c>
      <c r="U7" t="s">
        <v>656</v>
      </c>
      <c r="V7">
        <v>3.9263800000000001E-2</v>
      </c>
      <c r="W7" s="55" t="s">
        <v>657</v>
      </c>
    </row>
    <row r="8" spans="1:23" ht="14.45">
      <c r="A8" s="36" t="s">
        <v>670</v>
      </c>
      <c r="C8" s="36" t="s">
        <v>220</v>
      </c>
      <c r="D8" s="36">
        <v>1</v>
      </c>
      <c r="E8" s="36">
        <v>1647.3679999999999</v>
      </c>
      <c r="F8">
        <v>2600</v>
      </c>
      <c r="H8" s="93" t="s">
        <v>671</v>
      </c>
      <c r="J8">
        <v>800</v>
      </c>
      <c r="L8" t="s">
        <v>672</v>
      </c>
      <c r="M8">
        <v>13569</v>
      </c>
      <c r="N8" s="93" t="s">
        <v>655</v>
      </c>
      <c r="O8">
        <f t="shared" si="0"/>
        <v>1</v>
      </c>
      <c r="P8">
        <f t="shared" si="1"/>
        <v>2600</v>
      </c>
      <c r="Q8" t="str">
        <f t="shared" si="2"/>
        <v/>
      </c>
      <c r="R8">
        <f t="shared" si="3"/>
        <v>800</v>
      </c>
      <c r="S8" t="str">
        <f t="shared" si="4"/>
        <v/>
      </c>
      <c r="T8">
        <f t="shared" si="5"/>
        <v>13569</v>
      </c>
      <c r="U8" t="s">
        <v>656</v>
      </c>
      <c r="V8">
        <v>3.9263800000000001E-2</v>
      </c>
      <c r="W8" s="55" t="s">
        <v>657</v>
      </c>
    </row>
    <row r="9" spans="1:23" ht="14.45">
      <c r="A9" s="36" t="s">
        <v>673</v>
      </c>
      <c r="C9" s="36" t="s">
        <v>220</v>
      </c>
      <c r="D9" s="36">
        <v>1</v>
      </c>
      <c r="E9" s="36">
        <v>12355.26</v>
      </c>
      <c r="F9">
        <v>2500</v>
      </c>
      <c r="H9" s="93" t="s">
        <v>674</v>
      </c>
      <c r="J9">
        <v>375</v>
      </c>
      <c r="L9" t="s">
        <v>675</v>
      </c>
      <c r="M9">
        <v>13569</v>
      </c>
      <c r="N9" s="93" t="s">
        <v>655</v>
      </c>
      <c r="O9">
        <f t="shared" si="0"/>
        <v>1</v>
      </c>
      <c r="P9">
        <f t="shared" si="1"/>
        <v>2500</v>
      </c>
      <c r="Q9" t="str">
        <f t="shared" si="2"/>
        <v/>
      </c>
      <c r="R9">
        <f t="shared" si="3"/>
        <v>375</v>
      </c>
      <c r="S9" t="str">
        <f t="shared" si="4"/>
        <v/>
      </c>
      <c r="T9">
        <f t="shared" si="5"/>
        <v>13569</v>
      </c>
      <c r="U9" t="s">
        <v>656</v>
      </c>
      <c r="V9">
        <v>3.9263800000000001E-2</v>
      </c>
      <c r="W9" s="55" t="s">
        <v>657</v>
      </c>
    </row>
    <row r="10" spans="1:23" ht="14.45">
      <c r="A10" s="36" t="s">
        <v>676</v>
      </c>
      <c r="C10" s="36" t="s">
        <v>220</v>
      </c>
      <c r="D10" s="36">
        <v>1</v>
      </c>
      <c r="E10" s="36">
        <v>37065.769999999997</v>
      </c>
      <c r="F10">
        <v>2900</v>
      </c>
      <c r="H10" s="93" t="s">
        <v>677</v>
      </c>
      <c r="J10">
        <v>350</v>
      </c>
      <c r="L10" t="s">
        <v>678</v>
      </c>
      <c r="M10">
        <v>13569</v>
      </c>
      <c r="N10" s="93" t="s">
        <v>655</v>
      </c>
      <c r="O10">
        <f t="shared" si="0"/>
        <v>1</v>
      </c>
      <c r="P10">
        <f t="shared" si="1"/>
        <v>2900</v>
      </c>
      <c r="Q10" t="str">
        <f t="shared" si="2"/>
        <v/>
      </c>
      <c r="R10">
        <f t="shared" si="3"/>
        <v>350</v>
      </c>
      <c r="S10" t="str">
        <f t="shared" si="4"/>
        <v/>
      </c>
      <c r="T10">
        <f t="shared" si="5"/>
        <v>13569</v>
      </c>
      <c r="U10" t="s">
        <v>656</v>
      </c>
      <c r="V10">
        <v>3.9263800000000001E-2</v>
      </c>
      <c r="W10" s="55" t="s">
        <v>657</v>
      </c>
    </row>
    <row r="11" spans="1:23" ht="14.45">
      <c r="A11" s="36" t="s">
        <v>679</v>
      </c>
      <c r="C11" s="36" t="s">
        <v>680</v>
      </c>
      <c r="D11" s="36">
        <v>5</v>
      </c>
      <c r="E11" s="36">
        <v>4942.1030000000001</v>
      </c>
      <c r="F11">
        <v>2500</v>
      </c>
      <c r="H11" s="93" t="s">
        <v>681</v>
      </c>
      <c r="J11">
        <v>450</v>
      </c>
      <c r="L11" t="s">
        <v>682</v>
      </c>
      <c r="M11">
        <v>13569</v>
      </c>
      <c r="N11" s="93" t="s">
        <v>655</v>
      </c>
      <c r="O11">
        <f t="shared" si="0"/>
        <v>5</v>
      </c>
      <c r="P11">
        <f t="shared" si="1"/>
        <v>2500</v>
      </c>
      <c r="Q11" t="str">
        <f t="shared" si="2"/>
        <v/>
      </c>
      <c r="R11">
        <f t="shared" si="3"/>
        <v>450</v>
      </c>
      <c r="S11" t="str">
        <f t="shared" si="4"/>
        <v/>
      </c>
      <c r="T11">
        <f t="shared" si="5"/>
        <v>13569</v>
      </c>
      <c r="U11" t="s">
        <v>656</v>
      </c>
      <c r="V11">
        <v>3.9263800000000001E-2</v>
      </c>
      <c r="W11" s="55" t="s">
        <v>657</v>
      </c>
    </row>
    <row r="12" spans="1:23" ht="14.45">
      <c r="A12" s="36" t="s">
        <v>679</v>
      </c>
      <c r="C12" s="36" t="s">
        <v>683</v>
      </c>
      <c r="D12" s="36">
        <v>7</v>
      </c>
      <c r="E12" s="36">
        <v>7.4131549999999997</v>
      </c>
      <c r="F12">
        <v>2500</v>
      </c>
      <c r="H12" s="93" t="s">
        <v>681</v>
      </c>
      <c r="J12">
        <v>450</v>
      </c>
      <c r="L12" t="s">
        <v>684</v>
      </c>
      <c r="M12">
        <v>13569</v>
      </c>
      <c r="N12" s="93" t="s">
        <v>655</v>
      </c>
      <c r="O12">
        <f t="shared" si="0"/>
        <v>7</v>
      </c>
      <c r="P12">
        <f t="shared" si="1"/>
        <v>2500</v>
      </c>
      <c r="Q12" t="str">
        <f t="shared" si="2"/>
        <v/>
      </c>
      <c r="R12">
        <f t="shared" si="3"/>
        <v>450</v>
      </c>
      <c r="S12" t="str">
        <f t="shared" si="4"/>
        <v/>
      </c>
      <c r="T12">
        <f t="shared" si="5"/>
        <v>13569</v>
      </c>
      <c r="U12" t="s">
        <v>656</v>
      </c>
      <c r="V12">
        <v>3.9263800000000001E-2</v>
      </c>
      <c r="W12" s="55" t="s">
        <v>657</v>
      </c>
    </row>
    <row r="13" spans="1:23" ht="14.45">
      <c r="A13" s="36" t="s">
        <v>679</v>
      </c>
      <c r="C13" s="36" t="s">
        <v>220</v>
      </c>
      <c r="D13" s="36">
        <v>1</v>
      </c>
      <c r="E13" s="36">
        <v>14826.31</v>
      </c>
      <c r="F13">
        <v>2500</v>
      </c>
      <c r="H13" s="93" t="s">
        <v>681</v>
      </c>
      <c r="J13">
        <v>450</v>
      </c>
      <c r="L13" t="s">
        <v>685</v>
      </c>
      <c r="M13">
        <v>13569</v>
      </c>
      <c r="N13" s="93" t="s">
        <v>655</v>
      </c>
      <c r="O13">
        <f t="shared" si="0"/>
        <v>1</v>
      </c>
      <c r="P13">
        <f t="shared" si="1"/>
        <v>2500</v>
      </c>
      <c r="Q13" t="str">
        <f t="shared" si="2"/>
        <v/>
      </c>
      <c r="R13">
        <f t="shared" si="3"/>
        <v>450</v>
      </c>
      <c r="S13" t="str">
        <f t="shared" si="4"/>
        <v/>
      </c>
      <c r="T13">
        <f t="shared" si="5"/>
        <v>13569</v>
      </c>
      <c r="U13" t="s">
        <v>656</v>
      </c>
      <c r="V13">
        <v>3.9263800000000001E-2</v>
      </c>
      <c r="W13" s="55" t="s">
        <v>657</v>
      </c>
    </row>
    <row r="14" spans="1:23" ht="14.45">
      <c r="A14" s="36" t="s">
        <v>311</v>
      </c>
      <c r="C14" s="36" t="s">
        <v>220</v>
      </c>
      <c r="D14" s="36">
        <v>1</v>
      </c>
      <c r="E14" s="36">
        <v>27456.13</v>
      </c>
      <c r="F14">
        <v>6000</v>
      </c>
      <c r="G14">
        <v>9200</v>
      </c>
      <c r="H14" t="s">
        <v>686</v>
      </c>
      <c r="J14">
        <v>800</v>
      </c>
      <c r="K14">
        <v>800</v>
      </c>
      <c r="L14" t="s">
        <v>687</v>
      </c>
      <c r="M14">
        <v>13569</v>
      </c>
      <c r="N14" s="93" t="s">
        <v>655</v>
      </c>
      <c r="O14">
        <f t="shared" si="0"/>
        <v>1</v>
      </c>
      <c r="P14">
        <f t="shared" si="1"/>
        <v>6000</v>
      </c>
      <c r="Q14">
        <f t="shared" si="2"/>
        <v>9200</v>
      </c>
      <c r="R14">
        <f t="shared" si="3"/>
        <v>800</v>
      </c>
      <c r="S14">
        <f t="shared" si="4"/>
        <v>800</v>
      </c>
      <c r="T14">
        <f t="shared" si="5"/>
        <v>13569</v>
      </c>
      <c r="U14" t="s">
        <v>656</v>
      </c>
      <c r="V14">
        <v>3.9263800000000001E-2</v>
      </c>
      <c r="W14" s="55" t="s">
        <v>657</v>
      </c>
    </row>
    <row r="15" spans="1:23" ht="14.45">
      <c r="A15" s="36" t="s">
        <v>688</v>
      </c>
      <c r="C15" s="36" t="s">
        <v>220</v>
      </c>
      <c r="D15" s="36">
        <v>1</v>
      </c>
      <c r="E15" s="36">
        <v>55598.66</v>
      </c>
      <c r="F15" s="77" t="s">
        <v>314</v>
      </c>
      <c r="G15">
        <v>85000</v>
      </c>
      <c r="H15" s="93" t="s">
        <v>689</v>
      </c>
      <c r="J15" t="s">
        <v>314</v>
      </c>
      <c r="K15" t="s">
        <v>314</v>
      </c>
      <c r="L15" t="s">
        <v>690</v>
      </c>
      <c r="M15">
        <v>13569</v>
      </c>
      <c r="N15" s="93" t="s">
        <v>655</v>
      </c>
      <c r="O15">
        <f t="shared" si="0"/>
        <v>1</v>
      </c>
      <c r="Q15">
        <f t="shared" si="2"/>
        <v>85000</v>
      </c>
      <c r="R15" t="str">
        <f t="shared" si="3"/>
        <v/>
      </c>
      <c r="S15" t="str">
        <f t="shared" si="4"/>
        <v/>
      </c>
      <c r="T15">
        <f t="shared" si="5"/>
        <v>13569</v>
      </c>
      <c r="U15" t="s">
        <v>656</v>
      </c>
      <c r="V15">
        <v>3.9263800000000001E-2</v>
      </c>
      <c r="W15" s="55" t="s">
        <v>657</v>
      </c>
    </row>
    <row r="16" spans="1:23" ht="14.45">
      <c r="A16" s="36" t="s">
        <v>691</v>
      </c>
      <c r="C16" s="36" t="s">
        <v>220</v>
      </c>
      <c r="D16" s="36">
        <v>1</v>
      </c>
      <c r="E16" s="36">
        <v>49421.03</v>
      </c>
      <c r="F16">
        <v>1000</v>
      </c>
      <c r="H16" t="s">
        <v>692</v>
      </c>
      <c r="J16">
        <v>0</v>
      </c>
      <c r="L16" t="s">
        <v>693</v>
      </c>
      <c r="M16">
        <v>13569</v>
      </c>
      <c r="N16" s="93" t="s">
        <v>655</v>
      </c>
      <c r="O16">
        <f t="shared" si="0"/>
        <v>1</v>
      </c>
      <c r="P16">
        <f t="shared" si="1"/>
        <v>1000</v>
      </c>
      <c r="Q16" t="str">
        <f t="shared" si="2"/>
        <v/>
      </c>
      <c r="R16">
        <f t="shared" si="3"/>
        <v>0</v>
      </c>
      <c r="S16" t="str">
        <f t="shared" si="4"/>
        <v/>
      </c>
      <c r="T16">
        <f t="shared" si="5"/>
        <v>13569</v>
      </c>
      <c r="U16" t="s">
        <v>656</v>
      </c>
      <c r="V16">
        <v>3.9263800000000001E-2</v>
      </c>
      <c r="W16" s="55" t="s">
        <v>657</v>
      </c>
    </row>
    <row r="17" spans="1:23" ht="14.45">
      <c r="A17" s="36" t="s">
        <v>323</v>
      </c>
      <c r="C17" s="36" t="s">
        <v>220</v>
      </c>
      <c r="D17" s="36">
        <v>1</v>
      </c>
      <c r="E17" s="36">
        <v>247.1052</v>
      </c>
      <c r="F17">
        <v>3200</v>
      </c>
      <c r="H17" s="93" t="s">
        <v>677</v>
      </c>
      <c r="J17">
        <v>550</v>
      </c>
      <c r="L17" t="s">
        <v>694</v>
      </c>
      <c r="M17">
        <v>13569</v>
      </c>
      <c r="N17" s="93" t="s">
        <v>655</v>
      </c>
      <c r="O17">
        <f t="shared" si="0"/>
        <v>1</v>
      </c>
      <c r="P17">
        <f t="shared" si="1"/>
        <v>3200</v>
      </c>
      <c r="Q17" t="str">
        <f t="shared" si="2"/>
        <v/>
      </c>
      <c r="R17">
        <f t="shared" si="3"/>
        <v>550</v>
      </c>
      <c r="S17" t="str">
        <f t="shared" si="4"/>
        <v/>
      </c>
      <c r="T17">
        <f t="shared" si="5"/>
        <v>13569</v>
      </c>
      <c r="U17" t="s">
        <v>656</v>
      </c>
      <c r="V17">
        <v>3.9263800000000001E-2</v>
      </c>
      <c r="W17" s="55" t="s">
        <v>657</v>
      </c>
    </row>
    <row r="18" spans="1:23" ht="14.45">
      <c r="A18" s="36" t="s">
        <v>695</v>
      </c>
      <c r="C18" s="36" t="s">
        <v>680</v>
      </c>
      <c r="D18" s="36"/>
      <c r="E18" s="36">
        <v>1853.289</v>
      </c>
      <c r="L18" t="s">
        <v>696</v>
      </c>
      <c r="M18">
        <v>13569</v>
      </c>
      <c r="N18" s="93" t="s">
        <v>655</v>
      </c>
      <c r="O18">
        <f t="shared" si="0"/>
        <v>0</v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13569</v>
      </c>
      <c r="U18" t="s">
        <v>656</v>
      </c>
      <c r="V18">
        <v>3.9263800000000001E-2</v>
      </c>
      <c r="W18" s="55" t="s">
        <v>657</v>
      </c>
    </row>
    <row r="19" spans="1:23" ht="14.45">
      <c r="A19" s="36" t="s">
        <v>697</v>
      </c>
      <c r="C19" s="36" t="s">
        <v>220</v>
      </c>
      <c r="D19" s="36">
        <v>1</v>
      </c>
      <c r="E19" s="36">
        <v>32947.360000000001</v>
      </c>
      <c r="F19" t="s">
        <v>314</v>
      </c>
      <c r="G19">
        <v>112000</v>
      </c>
      <c r="H19" s="93" t="s">
        <v>698</v>
      </c>
      <c r="K19">
        <v>1000</v>
      </c>
      <c r="L19" t="s">
        <v>699</v>
      </c>
      <c r="M19">
        <v>13569</v>
      </c>
      <c r="N19" s="93" t="s">
        <v>655</v>
      </c>
      <c r="O19">
        <f t="shared" si="0"/>
        <v>1</v>
      </c>
      <c r="Q19">
        <f t="shared" si="2"/>
        <v>112000</v>
      </c>
      <c r="R19" t="str">
        <f t="shared" si="3"/>
        <v/>
      </c>
      <c r="S19">
        <f t="shared" si="4"/>
        <v>1000</v>
      </c>
      <c r="T19">
        <f t="shared" si="5"/>
        <v>13569</v>
      </c>
      <c r="U19" t="s">
        <v>656</v>
      </c>
      <c r="V19">
        <v>3.9263800000000001E-2</v>
      </c>
      <c r="W19" s="55" t="s">
        <v>657</v>
      </c>
    </row>
    <row r="20" spans="1:23">
      <c r="A20" s="36" t="s">
        <v>432</v>
      </c>
      <c r="C20" s="36" t="s">
        <v>220</v>
      </c>
      <c r="D20" s="36">
        <v>1</v>
      </c>
      <c r="E20" s="36">
        <v>2471.0520000000001</v>
      </c>
      <c r="F20">
        <v>5445.8</v>
      </c>
      <c r="G20" t="s">
        <v>314</v>
      </c>
      <c r="H20" s="55" t="s">
        <v>700</v>
      </c>
      <c r="J20" t="s">
        <v>314</v>
      </c>
      <c r="L20" t="s">
        <v>701</v>
      </c>
      <c r="M20">
        <v>13569</v>
      </c>
      <c r="N20" s="93" t="s">
        <v>655</v>
      </c>
      <c r="O20">
        <f t="shared" si="0"/>
        <v>1</v>
      </c>
      <c r="P20">
        <v>5445.8</v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13569</v>
      </c>
      <c r="U20" t="s">
        <v>656</v>
      </c>
      <c r="V20">
        <v>3.9263800000000001E-2</v>
      </c>
      <c r="W20" s="55" t="s">
        <v>657</v>
      </c>
    </row>
    <row r="21" spans="1:23">
      <c r="A21" s="36" t="s">
        <v>637</v>
      </c>
      <c r="C21" s="36" t="s">
        <v>220</v>
      </c>
      <c r="D21" s="36">
        <v>1</v>
      </c>
      <c r="E21" s="36">
        <v>138.9967</v>
      </c>
      <c r="F21" t="s">
        <v>314</v>
      </c>
      <c r="G21">
        <v>90000</v>
      </c>
      <c r="H21" s="93" t="s">
        <v>702</v>
      </c>
      <c r="K21">
        <v>750</v>
      </c>
      <c r="L21" t="s">
        <v>703</v>
      </c>
      <c r="M21">
        <v>13569</v>
      </c>
      <c r="N21" s="93" t="s">
        <v>655</v>
      </c>
      <c r="O21">
        <f t="shared" si="0"/>
        <v>1</v>
      </c>
      <c r="Q21">
        <f t="shared" si="2"/>
        <v>90000</v>
      </c>
      <c r="R21" t="str">
        <f t="shared" si="3"/>
        <v/>
      </c>
      <c r="S21">
        <f t="shared" si="4"/>
        <v>750</v>
      </c>
      <c r="T21">
        <f t="shared" si="5"/>
        <v>13569</v>
      </c>
      <c r="U21" t="s">
        <v>656</v>
      </c>
      <c r="V21">
        <v>3.9263800000000001E-2</v>
      </c>
      <c r="W21" s="55" t="s">
        <v>657</v>
      </c>
    </row>
    <row r="22" spans="1:23" ht="14.45">
      <c r="A22" s="36" t="s">
        <v>704</v>
      </c>
      <c r="C22" s="36" t="s">
        <v>220</v>
      </c>
      <c r="D22" s="36">
        <v>1</v>
      </c>
      <c r="E22" s="36">
        <v>8236.8389999999999</v>
      </c>
      <c r="F22" t="s">
        <v>314</v>
      </c>
      <c r="G22">
        <v>90000</v>
      </c>
      <c r="H22" s="52" t="s">
        <v>705</v>
      </c>
      <c r="J22">
        <v>1260</v>
      </c>
      <c r="K22">
        <v>1260</v>
      </c>
      <c r="L22" t="s">
        <v>706</v>
      </c>
      <c r="M22">
        <v>13569</v>
      </c>
      <c r="N22" s="93" t="s">
        <v>655</v>
      </c>
      <c r="O22">
        <f t="shared" si="0"/>
        <v>1</v>
      </c>
      <c r="Q22">
        <f t="shared" si="2"/>
        <v>90000</v>
      </c>
      <c r="R22">
        <f t="shared" si="3"/>
        <v>1260</v>
      </c>
      <c r="S22">
        <f t="shared" si="4"/>
        <v>1260</v>
      </c>
      <c r="T22">
        <f t="shared" si="5"/>
        <v>13569</v>
      </c>
      <c r="U22" t="s">
        <v>656</v>
      </c>
      <c r="V22">
        <v>3.9263800000000001E-2</v>
      </c>
      <c r="W22" s="55" t="s">
        <v>657</v>
      </c>
    </row>
    <row r="23" spans="1:23" ht="14.45">
      <c r="A23" s="36" t="s">
        <v>707</v>
      </c>
      <c r="C23" s="36" t="s">
        <v>220</v>
      </c>
      <c r="D23" s="36">
        <v>1</v>
      </c>
      <c r="E23" s="36">
        <v>1235.5260000000001</v>
      </c>
      <c r="F23">
        <v>2900</v>
      </c>
      <c r="G23" t="s">
        <v>314</v>
      </c>
      <c r="H23" t="s">
        <v>708</v>
      </c>
      <c r="J23">
        <v>550</v>
      </c>
      <c r="L23" t="s">
        <v>709</v>
      </c>
      <c r="M23">
        <v>13569</v>
      </c>
      <c r="N23" s="93" t="s">
        <v>655</v>
      </c>
      <c r="O23">
        <f t="shared" si="0"/>
        <v>1</v>
      </c>
      <c r="P23">
        <f t="shared" si="1"/>
        <v>2900</v>
      </c>
      <c r="Q23" t="str">
        <f t="shared" si="2"/>
        <v/>
      </c>
      <c r="R23">
        <f t="shared" si="3"/>
        <v>550</v>
      </c>
      <c r="S23" t="str">
        <f t="shared" si="4"/>
        <v/>
      </c>
      <c r="T23">
        <f t="shared" si="5"/>
        <v>13569</v>
      </c>
      <c r="U23" t="s">
        <v>656</v>
      </c>
      <c r="V23">
        <v>3.9263800000000001E-2</v>
      </c>
      <c r="W23" s="55" t="s">
        <v>657</v>
      </c>
    </row>
    <row r="24" spans="1:23" ht="14.45">
      <c r="A24" s="36" t="s">
        <v>325</v>
      </c>
      <c r="C24" s="36" t="s">
        <v>220</v>
      </c>
      <c r="D24" s="36">
        <v>1</v>
      </c>
      <c r="E24" s="36">
        <v>247.1052</v>
      </c>
      <c r="F24">
        <v>4000</v>
      </c>
      <c r="G24" t="s">
        <v>314</v>
      </c>
      <c r="H24" s="93" t="s">
        <v>710</v>
      </c>
      <c r="J24">
        <v>200</v>
      </c>
      <c r="K24">
        <v>200</v>
      </c>
      <c r="L24" t="s">
        <v>711</v>
      </c>
      <c r="M24">
        <v>13569</v>
      </c>
      <c r="N24" s="93" t="s">
        <v>655</v>
      </c>
      <c r="O24">
        <f t="shared" si="0"/>
        <v>1</v>
      </c>
      <c r="P24">
        <f t="shared" si="1"/>
        <v>4000</v>
      </c>
      <c r="Q24" t="str">
        <f t="shared" si="2"/>
        <v/>
      </c>
      <c r="R24">
        <f t="shared" si="3"/>
        <v>200</v>
      </c>
      <c r="S24">
        <f t="shared" si="4"/>
        <v>200</v>
      </c>
      <c r="T24">
        <f t="shared" si="5"/>
        <v>13569</v>
      </c>
      <c r="U24" t="s">
        <v>656</v>
      </c>
      <c r="V24">
        <v>3.9263800000000001E-2</v>
      </c>
      <c r="W24" s="55" t="s">
        <v>657</v>
      </c>
    </row>
    <row r="25" spans="1:23" ht="14.45">
      <c r="A25" s="36" t="s">
        <v>712</v>
      </c>
      <c r="C25" s="36" t="s">
        <v>220</v>
      </c>
      <c r="D25" s="36">
        <v>1</v>
      </c>
      <c r="E25" s="36">
        <v>345.94720000000001</v>
      </c>
      <c r="F25">
        <v>600</v>
      </c>
      <c r="G25" t="s">
        <v>314</v>
      </c>
      <c r="H25" s="93" t="s">
        <v>713</v>
      </c>
      <c r="J25" t="s">
        <v>314</v>
      </c>
      <c r="L25" t="s">
        <v>714</v>
      </c>
      <c r="M25">
        <v>13569</v>
      </c>
      <c r="N25" s="93" t="s">
        <v>655</v>
      </c>
      <c r="O25">
        <f t="shared" si="0"/>
        <v>1</v>
      </c>
      <c r="P25">
        <f t="shared" si="1"/>
        <v>600</v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13569</v>
      </c>
      <c r="U25" t="s">
        <v>656</v>
      </c>
      <c r="V25">
        <v>3.9263800000000001E-2</v>
      </c>
      <c r="W25" s="55" t="s">
        <v>657</v>
      </c>
    </row>
    <row r="26" spans="1:23" ht="14.45">
      <c r="A26" s="36" t="s">
        <v>715</v>
      </c>
      <c r="C26" s="36" t="s">
        <v>683</v>
      </c>
      <c r="D26" s="36">
        <v>7</v>
      </c>
      <c r="E26" s="36">
        <v>1.482631</v>
      </c>
      <c r="F26">
        <v>3500</v>
      </c>
      <c r="G26" t="s">
        <v>314</v>
      </c>
      <c r="H26" s="93" t="s">
        <v>716</v>
      </c>
      <c r="J26">
        <v>350</v>
      </c>
      <c r="L26" t="s">
        <v>717</v>
      </c>
      <c r="M26">
        <v>13569</v>
      </c>
      <c r="N26" s="93" t="s">
        <v>655</v>
      </c>
      <c r="O26">
        <f t="shared" si="0"/>
        <v>7</v>
      </c>
      <c r="P26">
        <f t="shared" si="1"/>
        <v>3500</v>
      </c>
      <c r="Q26" t="str">
        <f t="shared" si="2"/>
        <v/>
      </c>
      <c r="R26">
        <f t="shared" si="3"/>
        <v>350</v>
      </c>
      <c r="S26" t="str">
        <f t="shared" si="4"/>
        <v/>
      </c>
      <c r="T26">
        <f t="shared" si="5"/>
        <v>13569</v>
      </c>
      <c r="U26" t="s">
        <v>656</v>
      </c>
      <c r="V26">
        <v>3.9263800000000001E-2</v>
      </c>
      <c r="W26" s="55" t="s">
        <v>657</v>
      </c>
    </row>
    <row r="27" spans="1:23" ht="14.45">
      <c r="A27" s="36" t="s">
        <v>715</v>
      </c>
      <c r="C27" s="36" t="s">
        <v>220</v>
      </c>
      <c r="D27" s="36">
        <v>1</v>
      </c>
      <c r="E27" s="36">
        <v>1235.5260000000001</v>
      </c>
      <c r="F27">
        <v>3500</v>
      </c>
      <c r="G27" t="s">
        <v>314</v>
      </c>
      <c r="H27" s="93" t="s">
        <v>716</v>
      </c>
      <c r="J27">
        <v>350</v>
      </c>
      <c r="L27" t="s">
        <v>718</v>
      </c>
      <c r="M27">
        <v>13569</v>
      </c>
      <c r="N27" s="93" t="s">
        <v>655</v>
      </c>
      <c r="O27">
        <f t="shared" si="0"/>
        <v>1</v>
      </c>
      <c r="P27">
        <f t="shared" si="1"/>
        <v>3500</v>
      </c>
      <c r="Q27" t="str">
        <f t="shared" si="2"/>
        <v/>
      </c>
      <c r="R27">
        <f t="shared" si="3"/>
        <v>350</v>
      </c>
      <c r="S27" t="str">
        <f t="shared" si="4"/>
        <v/>
      </c>
      <c r="T27">
        <f t="shared" si="5"/>
        <v>13569</v>
      </c>
      <c r="U27" t="s">
        <v>656</v>
      </c>
      <c r="V27">
        <v>3.9263800000000001E-2</v>
      </c>
      <c r="W27" s="55" t="s">
        <v>657</v>
      </c>
    </row>
    <row r="28" spans="1:23" ht="14.45">
      <c r="A28" s="36" t="s">
        <v>719</v>
      </c>
      <c r="C28" s="36" t="s">
        <v>220</v>
      </c>
      <c r="D28" s="36">
        <v>1</v>
      </c>
      <c r="E28" s="36">
        <v>2471.0520000000001</v>
      </c>
      <c r="F28">
        <v>1500</v>
      </c>
      <c r="G28" t="s">
        <v>314</v>
      </c>
      <c r="H28" t="s">
        <v>720</v>
      </c>
      <c r="J28">
        <v>500</v>
      </c>
      <c r="L28" t="s">
        <v>721</v>
      </c>
      <c r="M28">
        <v>13569</v>
      </c>
      <c r="N28" s="93" t="s">
        <v>655</v>
      </c>
      <c r="O28">
        <f t="shared" si="0"/>
        <v>1</v>
      </c>
      <c r="P28">
        <f t="shared" si="1"/>
        <v>1500</v>
      </c>
      <c r="Q28" t="str">
        <f t="shared" si="2"/>
        <v/>
      </c>
      <c r="R28">
        <f t="shared" si="3"/>
        <v>500</v>
      </c>
      <c r="S28" t="str">
        <f t="shared" si="4"/>
        <v/>
      </c>
      <c r="T28">
        <f t="shared" si="5"/>
        <v>13569</v>
      </c>
      <c r="U28" t="s">
        <v>656</v>
      </c>
      <c r="V28">
        <v>3.9263800000000001E-2</v>
      </c>
      <c r="W28" s="55" t="s">
        <v>657</v>
      </c>
    </row>
    <row r="29" spans="1:23" ht="14.45">
      <c r="A29" s="36" t="s">
        <v>320</v>
      </c>
      <c r="C29" s="36" t="s">
        <v>220</v>
      </c>
      <c r="D29" s="36">
        <v>1</v>
      </c>
      <c r="E29" s="36">
        <v>2965.2620000000002</v>
      </c>
      <c r="F29">
        <v>3000</v>
      </c>
      <c r="G29" t="s">
        <v>314</v>
      </c>
      <c r="H29" t="s">
        <v>722</v>
      </c>
      <c r="J29">
        <v>550</v>
      </c>
      <c r="L29" t="s">
        <v>723</v>
      </c>
      <c r="M29">
        <v>13569</v>
      </c>
      <c r="N29" s="93" t="s">
        <v>655</v>
      </c>
      <c r="O29">
        <f t="shared" si="0"/>
        <v>1</v>
      </c>
      <c r="P29">
        <f t="shared" si="1"/>
        <v>3000</v>
      </c>
      <c r="Q29" t="str">
        <f t="shared" si="2"/>
        <v/>
      </c>
      <c r="R29">
        <f t="shared" si="3"/>
        <v>550</v>
      </c>
      <c r="S29" t="str">
        <f t="shared" si="4"/>
        <v/>
      </c>
      <c r="T29">
        <f t="shared" si="5"/>
        <v>13569</v>
      </c>
      <c r="U29" t="s">
        <v>656</v>
      </c>
      <c r="V29">
        <v>3.9263800000000001E-2</v>
      </c>
      <c r="W29" s="55" t="s">
        <v>657</v>
      </c>
    </row>
    <row r="30" spans="1:23" ht="14.45">
      <c r="A30" s="36" t="s">
        <v>724</v>
      </c>
      <c r="C30" s="36" t="s">
        <v>220</v>
      </c>
      <c r="D30" s="36">
        <v>1</v>
      </c>
      <c r="E30" s="36">
        <v>30.88815</v>
      </c>
      <c r="F30">
        <v>4000</v>
      </c>
      <c r="G30" t="s">
        <v>314</v>
      </c>
      <c r="H30" s="93" t="s">
        <v>725</v>
      </c>
      <c r="J30">
        <v>250</v>
      </c>
      <c r="L30" t="s">
        <v>726</v>
      </c>
      <c r="M30">
        <v>13569</v>
      </c>
      <c r="N30" s="93" t="s">
        <v>655</v>
      </c>
      <c r="O30">
        <f t="shared" si="0"/>
        <v>1</v>
      </c>
      <c r="P30">
        <f t="shared" si="1"/>
        <v>4000</v>
      </c>
      <c r="Q30" t="str">
        <f t="shared" si="2"/>
        <v/>
      </c>
      <c r="R30">
        <f t="shared" si="3"/>
        <v>250</v>
      </c>
      <c r="S30" t="str">
        <f t="shared" si="4"/>
        <v/>
      </c>
      <c r="T30">
        <f t="shared" si="5"/>
        <v>13569</v>
      </c>
      <c r="U30" t="s">
        <v>656</v>
      </c>
      <c r="V30">
        <v>3.9263800000000001E-2</v>
      </c>
      <c r="W30" s="55" t="s">
        <v>657</v>
      </c>
    </row>
    <row r="31" spans="1:23" ht="14.45">
      <c r="A31" s="36" t="s">
        <v>727</v>
      </c>
      <c r="C31" s="36" t="s">
        <v>220</v>
      </c>
      <c r="D31" s="36">
        <v>1</v>
      </c>
      <c r="E31" s="36">
        <v>1235.5260000000001</v>
      </c>
      <c r="F31">
        <v>3000</v>
      </c>
      <c r="G31" t="s">
        <v>314</v>
      </c>
      <c r="H31" s="93" t="s">
        <v>728</v>
      </c>
      <c r="J31">
        <v>100</v>
      </c>
      <c r="L31" t="s">
        <v>729</v>
      </c>
      <c r="M31">
        <v>13569</v>
      </c>
      <c r="N31" s="93" t="s">
        <v>655</v>
      </c>
      <c r="O31">
        <f t="shared" si="0"/>
        <v>1</v>
      </c>
      <c r="P31">
        <f t="shared" si="1"/>
        <v>3000</v>
      </c>
      <c r="Q31" t="str">
        <f t="shared" si="2"/>
        <v/>
      </c>
      <c r="R31">
        <f t="shared" si="3"/>
        <v>100</v>
      </c>
      <c r="S31" t="str">
        <f t="shared" si="4"/>
        <v/>
      </c>
      <c r="T31">
        <f t="shared" si="5"/>
        <v>13569</v>
      </c>
      <c r="U31" t="s">
        <v>656</v>
      </c>
      <c r="V31">
        <v>3.9263800000000001E-2</v>
      </c>
      <c r="W31" s="55" t="s">
        <v>657</v>
      </c>
    </row>
    <row r="32" spans="1:23" ht="14.45">
      <c r="A32" s="36" t="s">
        <v>730</v>
      </c>
      <c r="C32" s="36" t="s">
        <v>220</v>
      </c>
      <c r="D32" s="36">
        <v>1</v>
      </c>
      <c r="E32" s="36">
        <v>1976.8409999999999</v>
      </c>
      <c r="F32">
        <v>3500</v>
      </c>
      <c r="G32" t="s">
        <v>314</v>
      </c>
      <c r="H32" s="93" t="s">
        <v>731</v>
      </c>
      <c r="J32">
        <v>300</v>
      </c>
      <c r="L32" t="s">
        <v>732</v>
      </c>
      <c r="M32">
        <v>13569</v>
      </c>
      <c r="N32" s="93" t="s">
        <v>655</v>
      </c>
      <c r="O32">
        <f t="shared" si="0"/>
        <v>1</v>
      </c>
      <c r="P32">
        <f t="shared" si="1"/>
        <v>3500</v>
      </c>
      <c r="Q32" t="str">
        <f t="shared" si="2"/>
        <v/>
      </c>
      <c r="R32">
        <f t="shared" si="3"/>
        <v>300</v>
      </c>
      <c r="S32" t="str">
        <f t="shared" si="4"/>
        <v/>
      </c>
      <c r="T32">
        <f t="shared" si="5"/>
        <v>13569</v>
      </c>
      <c r="U32" t="s">
        <v>656</v>
      </c>
      <c r="V32">
        <v>3.9263800000000001E-2</v>
      </c>
      <c r="W32" s="55" t="s">
        <v>657</v>
      </c>
    </row>
    <row r="33" spans="1:23" ht="14.45">
      <c r="A33" s="36" t="s">
        <v>454</v>
      </c>
      <c r="C33" s="36" t="s">
        <v>220</v>
      </c>
      <c r="D33" s="36">
        <v>1</v>
      </c>
      <c r="E33" s="36">
        <v>14826.31</v>
      </c>
      <c r="F33">
        <v>52000</v>
      </c>
      <c r="G33" t="s">
        <v>314</v>
      </c>
      <c r="H33" s="93" t="s">
        <v>733</v>
      </c>
      <c r="J33">
        <v>1000</v>
      </c>
      <c r="L33" t="s">
        <v>734</v>
      </c>
      <c r="M33">
        <v>13569</v>
      </c>
      <c r="N33" s="93" t="s">
        <v>655</v>
      </c>
      <c r="O33">
        <f t="shared" si="0"/>
        <v>1</v>
      </c>
      <c r="P33">
        <f t="shared" si="1"/>
        <v>52000</v>
      </c>
      <c r="Q33" t="str">
        <f t="shared" si="2"/>
        <v/>
      </c>
      <c r="R33">
        <f t="shared" si="3"/>
        <v>1000</v>
      </c>
      <c r="S33" t="str">
        <f t="shared" si="4"/>
        <v/>
      </c>
      <c r="T33">
        <f t="shared" si="5"/>
        <v>13569</v>
      </c>
      <c r="U33" t="s">
        <v>656</v>
      </c>
      <c r="V33">
        <v>3.9263800000000001E-2</v>
      </c>
      <c r="W33" s="55" t="s">
        <v>657</v>
      </c>
    </row>
    <row r="34" spans="1:23" ht="14.45">
      <c r="A34" s="36" t="s">
        <v>735</v>
      </c>
      <c r="C34" s="36" t="s">
        <v>220</v>
      </c>
      <c r="D34" s="36">
        <v>1</v>
      </c>
      <c r="E34" s="36">
        <v>1556.7629999999999</v>
      </c>
      <c r="F34">
        <v>1500</v>
      </c>
      <c r="G34" t="s">
        <v>314</v>
      </c>
      <c r="H34" t="s">
        <v>736</v>
      </c>
      <c r="J34">
        <v>600</v>
      </c>
      <c r="L34" t="s">
        <v>737</v>
      </c>
      <c r="M34">
        <v>13569</v>
      </c>
      <c r="N34" s="93" t="s">
        <v>655</v>
      </c>
      <c r="O34">
        <f t="shared" si="0"/>
        <v>1</v>
      </c>
      <c r="P34">
        <f t="shared" si="1"/>
        <v>1500</v>
      </c>
      <c r="Q34" t="str">
        <f t="shared" si="2"/>
        <v/>
      </c>
      <c r="R34">
        <f t="shared" si="3"/>
        <v>600</v>
      </c>
      <c r="S34" t="str">
        <f t="shared" si="4"/>
        <v/>
      </c>
      <c r="T34">
        <f t="shared" si="5"/>
        <v>13569</v>
      </c>
      <c r="U34" t="s">
        <v>656</v>
      </c>
      <c r="V34">
        <v>3.9263800000000001E-2</v>
      </c>
      <c r="W34" s="55" t="s">
        <v>657</v>
      </c>
    </row>
    <row r="35" spans="1:23" ht="14.45">
      <c r="A35" s="36" t="s">
        <v>461</v>
      </c>
      <c r="C35" s="36" t="s">
        <v>220</v>
      </c>
      <c r="D35" s="36">
        <v>1</v>
      </c>
      <c r="E35" s="36">
        <v>7907.3649999999998</v>
      </c>
      <c r="F35" t="s">
        <v>314</v>
      </c>
      <c r="G35">
        <v>78500</v>
      </c>
      <c r="H35" t="s">
        <v>738</v>
      </c>
      <c r="K35">
        <v>750</v>
      </c>
      <c r="L35" t="s">
        <v>739</v>
      </c>
      <c r="M35">
        <v>13569</v>
      </c>
      <c r="N35" s="93" t="s">
        <v>655</v>
      </c>
      <c r="O35">
        <f t="shared" si="0"/>
        <v>1</v>
      </c>
      <c r="Q35">
        <f t="shared" si="2"/>
        <v>78500</v>
      </c>
      <c r="R35" t="str">
        <f t="shared" si="3"/>
        <v/>
      </c>
      <c r="S35">
        <f t="shared" si="4"/>
        <v>750</v>
      </c>
      <c r="T35">
        <f t="shared" si="5"/>
        <v>13569</v>
      </c>
      <c r="U35" t="s">
        <v>656</v>
      </c>
      <c r="V35">
        <v>3.9263800000000001E-2</v>
      </c>
      <c r="W35" s="55" t="s">
        <v>657</v>
      </c>
    </row>
    <row r="36" spans="1:23" ht="14.45">
      <c r="A36" s="36" t="s">
        <v>740</v>
      </c>
      <c r="C36" s="36" t="s">
        <v>220</v>
      </c>
      <c r="D36" s="36">
        <v>1</v>
      </c>
      <c r="E36" s="36">
        <v>988.42070000000001</v>
      </c>
      <c r="F36">
        <v>988</v>
      </c>
      <c r="G36" t="s">
        <v>314</v>
      </c>
      <c r="H36" t="s">
        <v>741</v>
      </c>
      <c r="J36">
        <v>100</v>
      </c>
      <c r="L36" t="s">
        <v>742</v>
      </c>
      <c r="M36">
        <v>13569</v>
      </c>
      <c r="N36" s="93" t="s">
        <v>655</v>
      </c>
      <c r="O36">
        <f t="shared" si="0"/>
        <v>1</v>
      </c>
      <c r="P36">
        <f t="shared" si="1"/>
        <v>988</v>
      </c>
      <c r="Q36" t="str">
        <f t="shared" si="2"/>
        <v/>
      </c>
      <c r="R36">
        <f t="shared" si="3"/>
        <v>100</v>
      </c>
      <c r="S36" t="str">
        <f t="shared" si="4"/>
        <v/>
      </c>
      <c r="T36">
        <f t="shared" si="5"/>
        <v>13569</v>
      </c>
      <c r="U36" t="s">
        <v>656</v>
      </c>
      <c r="V36">
        <v>3.9263800000000001E-2</v>
      </c>
      <c r="W36" s="55" t="s">
        <v>657</v>
      </c>
    </row>
    <row r="37" spans="1:23" ht="14.45">
      <c r="A37" s="36"/>
    </row>
  </sheetData>
  <autoFilter ref="A1:L36" xr:uid="{710CF3E9-0D10-46D7-B3E2-75CEF6F7984B}"/>
  <phoneticPr fontId="45" type="noConversion"/>
  <hyperlinks>
    <hyperlink ref="H33" r:id="rId1" xr:uid="{C6234C15-9DEF-4EF9-A80C-29DF6766C681}"/>
    <hyperlink ref="H32" r:id="rId2" xr:uid="{911B3C90-D991-47BC-A123-1A80A595C537}"/>
    <hyperlink ref="H31" r:id="rId3" xr:uid="{8949035A-FD39-4F07-A043-7DCAB1F9D8CD}"/>
    <hyperlink ref="H30" r:id="rId4" xr:uid="{F05587B8-BE14-4964-BC08-17AD53AB4A5D}"/>
    <hyperlink ref="H2" r:id="rId5" xr:uid="{7EB25254-6D2F-4450-A7E8-997687244921}"/>
    <hyperlink ref="H13" r:id="rId6" xr:uid="{2E63E016-9A3E-4F34-99F9-18D582484070}"/>
    <hyperlink ref="H4" r:id="rId7" xr:uid="{8AFDE5C0-9A95-4529-91DC-96BFFEBD62BB}"/>
    <hyperlink ref="H6" r:id="rId8" xr:uid="{8B0E45D9-DFE0-45C2-8CBF-0A5626EEBB9E}"/>
    <hyperlink ref="H8" r:id="rId9" xr:uid="{419891CA-3635-4CB2-ACE6-9EA2DC8FDD51}"/>
    <hyperlink ref="H9" r:id="rId10" xr:uid="{47FEBC65-E21D-417A-8416-CCF380EC82A1}"/>
    <hyperlink ref="H10" r:id="rId11" xr:uid="{4E714E4B-F635-466C-A88A-4390AC988522}"/>
    <hyperlink ref="H15" r:id="rId12" xr:uid="{41E167E8-55D4-48EC-A871-06CE1BE2EA96}"/>
    <hyperlink ref="H17" r:id="rId13" xr:uid="{EF45BA79-B721-49A8-AC57-974B1DF01A31}"/>
    <hyperlink ref="H19" r:id="rId14" xr:uid="{2037C7CD-DF3D-489F-827C-A425FB6CD3F8}"/>
    <hyperlink ref="H12" r:id="rId15" xr:uid="{91E8D72D-D175-46F0-950B-C4D8BE04BC11}"/>
    <hyperlink ref="H11" r:id="rId16" xr:uid="{8189A0E3-2406-482A-8083-D95DA8D37878}"/>
    <hyperlink ref="H24" r:id="rId17" xr:uid="{426EB158-114A-4F5B-B6BF-426133EB75FC}"/>
    <hyperlink ref="H25" r:id="rId18" xr:uid="{0F511DF6-55B3-4F3B-89D4-4AF03088CA6B}"/>
    <hyperlink ref="H26" r:id="rId19" xr:uid="{8EEE0F7F-B306-4F01-94E9-75FDFB04C726}"/>
    <hyperlink ref="H27" r:id="rId20" xr:uid="{5A57A270-510D-40EB-BFF3-819CBECB3501}"/>
    <hyperlink ref="N2" r:id="rId21" xr:uid="{9A6B1880-CDF5-42D9-A0F2-5656716A4095}"/>
    <hyperlink ref="N3:N36" r:id="rId22" display="https://data.worldbank.org/indicator/NY.GNP.PCAP.KN?locations=ZW" xr:uid="{5E325D1E-3F02-497F-8A10-F901F4ACAFB6}"/>
    <hyperlink ref="W2" r:id="rId23" xr:uid="{D5A7BB3F-2C9C-4BC6-9FBB-C48FE4C3F2EE}"/>
    <hyperlink ref="W3" r:id="rId24" xr:uid="{D502556B-1BFB-4174-A387-C02BEC6B8A43}"/>
    <hyperlink ref="W4" r:id="rId25" xr:uid="{C46493E4-2F05-4851-849C-3E9A5A00DEE8}"/>
    <hyperlink ref="W6" r:id="rId26" xr:uid="{EEC455DA-0712-47A7-B265-C3C81D3D15FA}"/>
    <hyperlink ref="W8" r:id="rId27" xr:uid="{E12A8311-9097-4531-BF27-3E6388817E38}"/>
    <hyperlink ref="W10" r:id="rId28" xr:uid="{7ACADCED-E3C2-45BC-B444-520898554143}"/>
    <hyperlink ref="W12" r:id="rId29" xr:uid="{E10F9D78-6885-49A8-A019-68CE2B48984C}"/>
    <hyperlink ref="W14" r:id="rId30" xr:uid="{E8F4C283-578A-4DB7-AF93-4833B3E6BF24}"/>
    <hyperlink ref="W16" r:id="rId31" xr:uid="{5E8041FC-1960-4537-8843-9D073375D3D4}"/>
    <hyperlink ref="W18" r:id="rId32" xr:uid="{01DB8899-5F5E-4389-9DF8-2530FF488EB8}"/>
    <hyperlink ref="W20" r:id="rId33" xr:uid="{35182ED0-AE40-4C52-BE5F-A1EC7ECBD5A1}"/>
    <hyperlink ref="W22" r:id="rId34" xr:uid="{DAB9A1B3-8166-4ED5-B553-23FE907A55C5}"/>
    <hyperlink ref="W24" r:id="rId35" xr:uid="{72C444EA-09E2-4940-8C47-40FC43B7D008}"/>
    <hyperlink ref="W26" r:id="rId36" xr:uid="{10C81D2D-9887-4122-B117-451D87EB91A1}"/>
    <hyperlink ref="W28" r:id="rId37" xr:uid="{3CD4569F-D195-4F8A-B8BD-186B7ED1CFD2}"/>
    <hyperlink ref="W30" r:id="rId38" xr:uid="{E18AEC58-5AD1-4374-B876-E86F736078D8}"/>
    <hyperlink ref="W32" r:id="rId39" xr:uid="{FAAEB2CC-01E8-4F96-87F1-ECB15FC44EE2}"/>
    <hyperlink ref="W34" r:id="rId40" xr:uid="{4C306D6C-7809-4582-9035-2C66FC3EB7E1}"/>
    <hyperlink ref="W36" r:id="rId41" xr:uid="{7C689125-8DD9-4129-91BA-FA9D6737D990}"/>
    <hyperlink ref="W5" r:id="rId42" xr:uid="{630B6D23-07D7-48FC-B3F4-F46176C29FC8}"/>
    <hyperlink ref="W7" r:id="rId43" xr:uid="{1E5531C0-F05A-48B7-B0BA-3F11C97A44C1}"/>
    <hyperlink ref="W9" r:id="rId44" xr:uid="{655D3A5B-98B0-472E-BD94-CC4BBA687184}"/>
    <hyperlink ref="W11" r:id="rId45" xr:uid="{D5A41990-AC8D-4B3D-A773-7FBBC99E37B3}"/>
    <hyperlink ref="W13" r:id="rId46" xr:uid="{2DCB4906-D67A-4ADF-BFD7-B86424CB4F16}"/>
    <hyperlink ref="W15" r:id="rId47" xr:uid="{5B4A345C-29ED-44C4-973F-B850CABD1BB3}"/>
    <hyperlink ref="W17" r:id="rId48" xr:uid="{24220FC2-6BE0-48FF-9787-33F594015130}"/>
    <hyperlink ref="W19" r:id="rId49" xr:uid="{4BDC5DE7-08E2-444C-BAED-B45D9F7B0B52}"/>
    <hyperlink ref="W21" r:id="rId50" xr:uid="{B1706383-DFB4-4804-B462-99E9462BC330}"/>
    <hyperlink ref="W23" r:id="rId51" xr:uid="{7AA3BC09-42FB-4226-A566-174155958EF3}"/>
    <hyperlink ref="W25" r:id="rId52" xr:uid="{D216F0E7-1A32-4C6E-809C-1C3CBACEFA31}"/>
    <hyperlink ref="W27" r:id="rId53" xr:uid="{26AB0DFD-3269-4132-8929-C25D7F839389}"/>
    <hyperlink ref="W29" r:id="rId54" xr:uid="{F93F589E-ED59-430F-80B8-D265A66AC6EB}"/>
    <hyperlink ref="W31" r:id="rId55" xr:uid="{0E24EEF8-2022-44BB-BF82-E1A7B338A053}"/>
    <hyperlink ref="W33" r:id="rId56" xr:uid="{D8BA0E1C-398A-4199-8A2A-CA9D004E51DE}"/>
    <hyperlink ref="W35" r:id="rId57" xr:uid="{44A9BFB6-EFDB-4601-98DA-472E81A9C94F}"/>
    <hyperlink ref="H20" r:id="rId58" xr:uid="{E94AE05A-41B9-40E1-879C-FFFA09669A46}"/>
    <hyperlink ref="H21" r:id="rId59" xr:uid="{BB8BA70B-D8E6-4D3D-8D98-12E59783563F}"/>
  </hyperlinks>
  <pageMargins left="0.7" right="0.7" top="0.75" bottom="0.75" header="0.3" footer="0.3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9EF3-E936-41F6-8721-DC09FED21253}">
  <dimension ref="A1:AG10"/>
  <sheetViews>
    <sheetView workbookViewId="0">
      <pane xSplit="2" ySplit="1" topLeftCell="C2" activePane="bottomRight" state="frozen"/>
      <selection pane="bottomRight" activeCell="Q3" sqref="Q3"/>
      <selection pane="bottomLeft" activeCell="A2" sqref="A2"/>
      <selection pane="topRight" activeCell="C1" sqref="C1"/>
    </sheetView>
  </sheetViews>
  <sheetFormatPr defaultColWidth="8.7109375" defaultRowHeight="15" customHeight="1"/>
  <cols>
    <col min="2" max="2" width="16.5703125" customWidth="1"/>
    <col min="3" max="3" width="11.42578125" customWidth="1"/>
    <col min="4" max="4" width="22.140625" customWidth="1"/>
    <col min="5" max="9" width="13" customWidth="1"/>
    <col min="10" max="10" width="18.140625" customWidth="1"/>
    <col min="11" max="13" width="13" customWidth="1"/>
    <col min="14" max="15" width="23" customWidth="1"/>
    <col min="16" max="16" width="30.140625" customWidth="1"/>
    <col min="17" max="17" width="17.5703125" customWidth="1"/>
    <col min="18" max="18" width="20.85546875" customWidth="1"/>
    <col min="19" max="19" width="38.140625" customWidth="1"/>
    <col min="20" max="20" width="14.42578125" customWidth="1"/>
    <col min="21" max="21" width="11.85546875" customWidth="1"/>
    <col min="22" max="22" width="14.7109375" customWidth="1"/>
    <col min="23" max="23" width="13.42578125" customWidth="1"/>
  </cols>
  <sheetData>
    <row r="1" spans="1:33" ht="116.25" customHeight="1">
      <c r="A1" s="39" t="s">
        <v>25</v>
      </c>
      <c r="B1" s="40" t="s">
        <v>26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38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  <c r="U1" s="19" t="s">
        <v>45</v>
      </c>
      <c r="V1" s="19" t="s">
        <v>46</v>
      </c>
      <c r="W1" s="19" t="s">
        <v>47</v>
      </c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26.1">
      <c r="A2" s="39" t="s">
        <v>48</v>
      </c>
      <c r="B2" s="40" t="s">
        <v>6</v>
      </c>
      <c r="C2" s="20" t="s">
        <v>49</v>
      </c>
      <c r="D2" s="20"/>
      <c r="E2" s="21">
        <v>204</v>
      </c>
      <c r="F2" s="21">
        <v>204</v>
      </c>
      <c r="G2" s="21">
        <v>0</v>
      </c>
      <c r="H2" s="21">
        <v>0</v>
      </c>
      <c r="I2" s="22">
        <v>45383</v>
      </c>
      <c r="J2" s="20"/>
      <c r="K2" s="20" t="s">
        <v>50</v>
      </c>
      <c r="L2" s="23" t="s">
        <v>51</v>
      </c>
      <c r="M2" s="20" t="s">
        <v>49</v>
      </c>
      <c r="N2" s="20" t="s">
        <v>49</v>
      </c>
      <c r="O2" s="20"/>
      <c r="P2" s="20" t="s">
        <v>52</v>
      </c>
      <c r="Q2" s="20" t="s">
        <v>53</v>
      </c>
      <c r="R2" s="20" t="s">
        <v>54</v>
      </c>
      <c r="S2" s="20"/>
      <c r="T2" s="20"/>
      <c r="U2" s="20"/>
      <c r="V2" s="20"/>
      <c r="W2" s="22">
        <v>45596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81.5" customHeight="1">
      <c r="A3" s="39" t="s">
        <v>55</v>
      </c>
      <c r="B3" s="40" t="s">
        <v>10</v>
      </c>
      <c r="C3" s="20" t="s">
        <v>49</v>
      </c>
      <c r="D3" s="20" t="s">
        <v>56</v>
      </c>
      <c r="E3" s="21">
        <v>300</v>
      </c>
      <c r="F3" s="21">
        <v>300</v>
      </c>
      <c r="G3" s="21">
        <v>0</v>
      </c>
      <c r="H3" s="21">
        <v>0</v>
      </c>
      <c r="I3" s="22">
        <v>45413</v>
      </c>
      <c r="J3" s="20" t="s">
        <v>57</v>
      </c>
      <c r="K3" s="20" t="s">
        <v>58</v>
      </c>
      <c r="L3" s="20" t="s">
        <v>59</v>
      </c>
      <c r="M3" s="20" t="s">
        <v>60</v>
      </c>
      <c r="N3" s="20"/>
      <c r="O3" s="20"/>
      <c r="P3" s="20" t="s">
        <v>61</v>
      </c>
      <c r="Q3" s="20" t="s">
        <v>53</v>
      </c>
      <c r="R3" s="20" t="s">
        <v>54</v>
      </c>
      <c r="S3" s="27" t="s">
        <v>62</v>
      </c>
      <c r="T3" s="20"/>
      <c r="U3" s="20"/>
      <c r="V3" s="20"/>
      <c r="W3" s="22">
        <v>45261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63.6">
      <c r="A4" s="39" t="s">
        <v>63</v>
      </c>
      <c r="B4" s="40" t="s">
        <v>13</v>
      </c>
      <c r="C4" s="20" t="s">
        <v>49</v>
      </c>
      <c r="D4" s="20"/>
      <c r="E4" s="21">
        <v>479</v>
      </c>
      <c r="F4" s="21">
        <v>451</v>
      </c>
      <c r="G4" s="21">
        <v>0</v>
      </c>
      <c r="H4" s="21">
        <v>0</v>
      </c>
      <c r="I4" s="21">
        <v>2023</v>
      </c>
      <c r="J4" s="20"/>
      <c r="K4" s="20" t="s">
        <v>49</v>
      </c>
      <c r="L4" s="20" t="s">
        <v>49</v>
      </c>
      <c r="M4" s="20" t="s">
        <v>49</v>
      </c>
      <c r="N4" s="20" t="s">
        <v>49</v>
      </c>
      <c r="O4" s="20" t="s">
        <v>49</v>
      </c>
      <c r="P4" s="20" t="s">
        <v>64</v>
      </c>
      <c r="Q4" s="20" t="s">
        <v>53</v>
      </c>
      <c r="R4" s="20" t="s">
        <v>54</v>
      </c>
      <c r="S4" s="20" t="s">
        <v>65</v>
      </c>
      <c r="T4" s="24">
        <v>45412</v>
      </c>
      <c r="U4" s="20" t="s">
        <v>66</v>
      </c>
      <c r="V4" s="20" t="s">
        <v>66</v>
      </c>
      <c r="W4" s="22">
        <v>45596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63.6">
      <c r="A5" s="39" t="s">
        <v>67</v>
      </c>
      <c r="B5" s="40" t="s">
        <v>15</v>
      </c>
      <c r="C5" s="20" t="s">
        <v>49</v>
      </c>
      <c r="D5" s="20"/>
      <c r="E5" s="21">
        <v>220</v>
      </c>
      <c r="F5" s="21">
        <v>187</v>
      </c>
      <c r="G5" s="21">
        <v>0</v>
      </c>
      <c r="H5" s="21">
        <v>0</v>
      </c>
      <c r="I5" s="22">
        <v>45352</v>
      </c>
      <c r="J5" s="20"/>
      <c r="K5" s="20" t="s">
        <v>49</v>
      </c>
      <c r="L5" s="20" t="s">
        <v>49</v>
      </c>
      <c r="M5" s="20" t="s">
        <v>66</v>
      </c>
      <c r="N5" s="20" t="s">
        <v>49</v>
      </c>
      <c r="O5" s="20" t="s">
        <v>49</v>
      </c>
      <c r="P5" s="25" t="s">
        <v>68</v>
      </c>
      <c r="Q5" s="20" t="s">
        <v>53</v>
      </c>
      <c r="R5" s="20" t="s">
        <v>54</v>
      </c>
      <c r="S5" s="20" t="s">
        <v>69</v>
      </c>
      <c r="T5" s="26">
        <v>45394</v>
      </c>
      <c r="U5" s="20" t="s">
        <v>66</v>
      </c>
      <c r="V5" s="20" t="s">
        <v>66</v>
      </c>
      <c r="W5" s="22">
        <v>45596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63.6">
      <c r="A6" s="39" t="s">
        <v>70</v>
      </c>
      <c r="B6" s="40" t="s">
        <v>17</v>
      </c>
      <c r="C6" s="20" t="s">
        <v>49</v>
      </c>
      <c r="D6" s="20"/>
      <c r="E6" s="21">
        <v>200</v>
      </c>
      <c r="F6" s="21">
        <v>200</v>
      </c>
      <c r="G6" s="21">
        <v>0</v>
      </c>
      <c r="H6" s="21">
        <v>0</v>
      </c>
      <c r="I6" s="22">
        <v>45352</v>
      </c>
      <c r="J6" s="20"/>
      <c r="K6" s="20" t="s">
        <v>71</v>
      </c>
      <c r="L6" s="20" t="s">
        <v>49</v>
      </c>
      <c r="M6" s="20" t="s">
        <v>72</v>
      </c>
      <c r="N6" s="20" t="s">
        <v>49</v>
      </c>
      <c r="O6" s="20"/>
      <c r="P6" s="20" t="s">
        <v>73</v>
      </c>
      <c r="Q6" s="20" t="s">
        <v>53</v>
      </c>
      <c r="R6" s="20" t="s">
        <v>54</v>
      </c>
      <c r="S6" s="23" t="s">
        <v>74</v>
      </c>
      <c r="T6" s="20"/>
      <c r="U6" s="20"/>
      <c r="V6" s="20"/>
      <c r="W6" s="22">
        <v>45596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75.95">
      <c r="A7" s="39" t="s">
        <v>75</v>
      </c>
      <c r="B7" s="40" t="s">
        <v>19</v>
      </c>
      <c r="C7" s="20" t="s">
        <v>49</v>
      </c>
      <c r="D7" s="20" t="s">
        <v>76</v>
      </c>
      <c r="E7" s="21">
        <v>176</v>
      </c>
      <c r="F7" s="21">
        <v>59</v>
      </c>
      <c r="G7" s="21">
        <v>0</v>
      </c>
      <c r="H7" s="21">
        <v>0</v>
      </c>
      <c r="I7" s="22">
        <v>45352</v>
      </c>
      <c r="J7" s="20" t="s">
        <v>77</v>
      </c>
      <c r="K7" s="20" t="s">
        <v>49</v>
      </c>
      <c r="L7" s="20" t="s">
        <v>78</v>
      </c>
      <c r="M7" s="20" t="s">
        <v>79</v>
      </c>
      <c r="N7" s="20" t="s">
        <v>49</v>
      </c>
      <c r="O7" s="20" t="s">
        <v>49</v>
      </c>
      <c r="P7" s="25" t="s">
        <v>80</v>
      </c>
      <c r="Q7" s="20" t="s">
        <v>53</v>
      </c>
      <c r="R7" s="20" t="s">
        <v>54</v>
      </c>
      <c r="S7" s="20" t="s">
        <v>81</v>
      </c>
      <c r="T7" s="26">
        <v>45384</v>
      </c>
      <c r="U7" s="20" t="s">
        <v>82</v>
      </c>
      <c r="V7" s="20" t="s">
        <v>82</v>
      </c>
      <c r="W7" s="22">
        <v>45596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63.6">
      <c r="A8" s="39" t="s">
        <v>83</v>
      </c>
      <c r="B8" s="40" t="s">
        <v>22</v>
      </c>
      <c r="C8" s="20" t="s">
        <v>49</v>
      </c>
      <c r="D8" s="20"/>
      <c r="E8" s="21">
        <v>200</v>
      </c>
      <c r="F8" s="21">
        <v>200</v>
      </c>
      <c r="G8" s="21">
        <v>0</v>
      </c>
      <c r="H8" s="21">
        <v>0</v>
      </c>
      <c r="I8" s="21">
        <v>2023</v>
      </c>
      <c r="J8" s="20"/>
      <c r="K8" s="20" t="s">
        <v>49</v>
      </c>
      <c r="L8" s="20" t="s">
        <v>49</v>
      </c>
      <c r="M8" s="20" t="s">
        <v>49</v>
      </c>
      <c r="N8" s="20" t="s">
        <v>49</v>
      </c>
      <c r="O8" s="20" t="s">
        <v>49</v>
      </c>
      <c r="P8" s="25" t="s">
        <v>84</v>
      </c>
      <c r="Q8" s="20" t="s">
        <v>53</v>
      </c>
      <c r="R8" s="20" t="s">
        <v>54</v>
      </c>
      <c r="S8" s="20" t="s">
        <v>74</v>
      </c>
      <c r="T8" s="26">
        <v>45384</v>
      </c>
      <c r="U8" s="20" t="s">
        <v>66</v>
      </c>
      <c r="V8" s="20" t="s">
        <v>66</v>
      </c>
      <c r="W8" s="22">
        <v>45596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51">
      <c r="A9" s="39" t="s">
        <v>85</v>
      </c>
      <c r="B9" s="40" t="s">
        <v>24</v>
      </c>
      <c r="C9" s="20" t="s">
        <v>49</v>
      </c>
      <c r="D9" s="20"/>
      <c r="E9" s="21">
        <v>200</v>
      </c>
      <c r="F9" s="21">
        <v>200</v>
      </c>
      <c r="G9" s="21">
        <v>0</v>
      </c>
      <c r="H9" s="21">
        <v>0</v>
      </c>
      <c r="I9" s="22">
        <v>45413</v>
      </c>
      <c r="J9" s="20"/>
      <c r="K9" s="20" t="s">
        <v>49</v>
      </c>
      <c r="L9" s="20" t="s">
        <v>86</v>
      </c>
      <c r="M9" s="20" t="s">
        <v>66</v>
      </c>
      <c r="N9" s="20" t="s">
        <v>49</v>
      </c>
      <c r="O9" s="20" t="s">
        <v>49</v>
      </c>
      <c r="P9" s="20" t="s">
        <v>87</v>
      </c>
      <c r="Q9" s="20" t="s">
        <v>53</v>
      </c>
      <c r="R9" s="20" t="s">
        <v>54</v>
      </c>
      <c r="S9" s="20"/>
      <c r="T9" s="20"/>
      <c r="U9" s="20" t="s">
        <v>88</v>
      </c>
      <c r="V9" s="20"/>
      <c r="W9" s="22">
        <v>45596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4.45">
      <c r="B10" s="17"/>
      <c r="C10" s="17"/>
      <c r="D10" s="17"/>
      <c r="E10" s="18">
        <f>SUM(E2:E9)</f>
        <v>1979</v>
      </c>
      <c r="F10" s="18">
        <f>SUM(F2:F9)</f>
        <v>1801</v>
      </c>
      <c r="G10" s="18">
        <f>SUM(G2:G9)</f>
        <v>0</v>
      </c>
      <c r="H10" s="18">
        <f>SUM(H2:H9)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AB6C-E965-4556-8BE3-51DF0F75E16E}">
  <dimension ref="A1:H37"/>
  <sheetViews>
    <sheetView workbookViewId="0">
      <selection activeCell="C6" sqref="C6"/>
    </sheetView>
  </sheetViews>
  <sheetFormatPr defaultRowHeight="15" customHeight="1"/>
  <cols>
    <col min="1" max="1" width="16.5703125" customWidth="1"/>
    <col min="3" max="3" width="59.5703125" customWidth="1"/>
    <col min="4" max="4" width="33.85546875" customWidth="1"/>
    <col min="5" max="5" width="27.85546875" customWidth="1"/>
    <col min="6" max="6" width="30.7109375" customWidth="1"/>
    <col min="7" max="7" width="24.42578125" customWidth="1"/>
    <col min="8" max="8" width="64.7109375" style="16" customWidth="1"/>
  </cols>
  <sheetData>
    <row r="1" spans="1:8" ht="26.1">
      <c r="A1" s="1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41" t="s">
        <v>95</v>
      </c>
      <c r="H1" s="43" t="s">
        <v>96</v>
      </c>
    </row>
    <row r="2" spans="1:8" ht="26.1">
      <c r="A2" s="99" t="s">
        <v>97</v>
      </c>
      <c r="B2" s="15">
        <v>3.1</v>
      </c>
      <c r="C2" s="15" t="s">
        <v>98</v>
      </c>
      <c r="D2" s="15" t="s">
        <v>99</v>
      </c>
      <c r="E2" s="101" t="s">
        <v>100</v>
      </c>
      <c r="F2" s="101" t="s">
        <v>101</v>
      </c>
      <c r="G2" s="103" t="s">
        <v>102</v>
      </c>
      <c r="H2" s="44" t="s">
        <v>103</v>
      </c>
    </row>
    <row r="3" spans="1:8" ht="26.1">
      <c r="A3" s="100"/>
      <c r="B3" s="3">
        <v>3.2</v>
      </c>
      <c r="C3" s="3" t="s">
        <v>104</v>
      </c>
      <c r="D3" s="3" t="s">
        <v>99</v>
      </c>
      <c r="E3" s="102"/>
      <c r="F3" s="102"/>
      <c r="G3" s="104"/>
      <c r="H3" s="44" t="s">
        <v>105</v>
      </c>
    </row>
    <row r="4" spans="1:8" ht="26.45" customHeight="1">
      <c r="A4" s="99" t="s">
        <v>106</v>
      </c>
      <c r="B4" s="3">
        <v>4.0999999999999996</v>
      </c>
      <c r="C4" s="3" t="s">
        <v>107</v>
      </c>
      <c r="D4" s="3" t="s">
        <v>108</v>
      </c>
      <c r="E4" s="101" t="s">
        <v>109</v>
      </c>
      <c r="F4" s="101" t="s">
        <v>110</v>
      </c>
      <c r="G4" s="103" t="s">
        <v>111</v>
      </c>
      <c r="H4" s="45" t="s">
        <v>112</v>
      </c>
    </row>
    <row r="5" spans="1:8" ht="39.6">
      <c r="A5" s="100"/>
      <c r="B5" s="3">
        <v>4.2</v>
      </c>
      <c r="C5" s="3" t="s">
        <v>113</v>
      </c>
      <c r="D5" s="3" t="s">
        <v>108</v>
      </c>
      <c r="E5" s="102"/>
      <c r="F5" s="102"/>
      <c r="G5" s="104"/>
      <c r="H5" s="45" t="s">
        <v>114</v>
      </c>
    </row>
    <row r="6" spans="1:8" ht="39">
      <c r="A6" s="8" t="s">
        <v>115</v>
      </c>
      <c r="B6" s="3">
        <v>7.3</v>
      </c>
      <c r="C6" s="3" t="s">
        <v>116</v>
      </c>
      <c r="D6" s="3" t="s">
        <v>102</v>
      </c>
      <c r="E6" s="3" t="s">
        <v>117</v>
      </c>
      <c r="F6" s="3" t="s">
        <v>118</v>
      </c>
      <c r="G6" s="42" t="s">
        <v>102</v>
      </c>
      <c r="H6" s="44" t="s">
        <v>119</v>
      </c>
    </row>
    <row r="7" spans="1:8" ht="39">
      <c r="A7" s="106" t="s">
        <v>120</v>
      </c>
      <c r="B7" s="101">
        <v>8.1</v>
      </c>
      <c r="C7" s="4" t="s">
        <v>121</v>
      </c>
      <c r="D7" s="101" t="s">
        <v>122</v>
      </c>
      <c r="E7" s="101" t="s">
        <v>123</v>
      </c>
      <c r="F7" s="101" t="s">
        <v>124</v>
      </c>
      <c r="G7" s="103" t="s">
        <v>125</v>
      </c>
      <c r="H7" s="46" t="s">
        <v>126</v>
      </c>
    </row>
    <row r="8" spans="1:8" ht="14.45">
      <c r="A8" s="107"/>
      <c r="B8" s="109"/>
      <c r="C8" s="4"/>
      <c r="D8" s="109"/>
      <c r="E8" s="109"/>
      <c r="F8" s="109"/>
      <c r="G8" s="105"/>
      <c r="H8" s="45"/>
    </row>
    <row r="9" spans="1:8" ht="14.45">
      <c r="A9" s="107"/>
      <c r="B9" s="109"/>
      <c r="C9" s="5" t="s">
        <v>127</v>
      </c>
      <c r="D9" s="109"/>
      <c r="E9" s="109"/>
      <c r="F9" s="109"/>
      <c r="G9" s="105"/>
      <c r="H9" s="45"/>
    </row>
    <row r="10" spans="1:8" ht="14.45">
      <c r="A10" s="107"/>
      <c r="B10" s="109"/>
      <c r="C10" s="5" t="s">
        <v>128</v>
      </c>
      <c r="D10" s="109"/>
      <c r="E10" s="109"/>
      <c r="F10" s="109"/>
      <c r="G10" s="105"/>
      <c r="H10" s="45"/>
    </row>
    <row r="11" spans="1:8" ht="14.45">
      <c r="A11" s="107"/>
      <c r="B11" s="109"/>
      <c r="C11" s="5" t="s">
        <v>129</v>
      </c>
      <c r="D11" s="109"/>
      <c r="E11" s="109"/>
      <c r="F11" s="109"/>
      <c r="G11" s="105"/>
      <c r="H11" s="45"/>
    </row>
    <row r="12" spans="1:8" ht="14.45">
      <c r="A12" s="107"/>
      <c r="B12" s="109"/>
      <c r="C12" s="5" t="s">
        <v>130</v>
      </c>
      <c r="D12" s="109"/>
      <c r="E12" s="109"/>
      <c r="F12" s="109"/>
      <c r="G12" s="105"/>
      <c r="H12" s="45"/>
    </row>
    <row r="13" spans="1:8" ht="14.45">
      <c r="A13" s="107"/>
      <c r="B13" s="109"/>
      <c r="C13" s="5" t="s">
        <v>131</v>
      </c>
      <c r="D13" s="109"/>
      <c r="E13" s="109"/>
      <c r="F13" s="109"/>
      <c r="G13" s="105"/>
      <c r="H13" s="45"/>
    </row>
    <row r="14" spans="1:8" ht="14.45">
      <c r="A14" s="107"/>
      <c r="B14" s="109"/>
      <c r="C14" s="5" t="s">
        <v>132</v>
      </c>
      <c r="D14" s="109"/>
      <c r="E14" s="109"/>
      <c r="F14" s="109"/>
      <c r="G14" s="105"/>
      <c r="H14" s="45"/>
    </row>
    <row r="15" spans="1:8" ht="14.45">
      <c r="A15" s="107"/>
      <c r="B15" s="109"/>
      <c r="C15" s="5" t="s">
        <v>133</v>
      </c>
      <c r="D15" s="109"/>
      <c r="E15" s="109"/>
      <c r="F15" s="109"/>
      <c r="G15" s="105"/>
      <c r="H15" s="45"/>
    </row>
    <row r="16" spans="1:8" ht="14.45">
      <c r="A16" s="107"/>
      <c r="B16" s="109"/>
      <c r="C16" s="5" t="s">
        <v>134</v>
      </c>
      <c r="D16" s="109"/>
      <c r="E16" s="109"/>
      <c r="F16" s="109"/>
      <c r="G16" s="105"/>
      <c r="H16" s="45"/>
    </row>
    <row r="17" spans="1:8" ht="14.45">
      <c r="A17" s="107"/>
      <c r="B17" s="109"/>
      <c r="C17" s="5" t="s">
        <v>135</v>
      </c>
      <c r="D17" s="109"/>
      <c r="E17" s="109"/>
      <c r="F17" s="109"/>
      <c r="G17" s="105"/>
      <c r="H17" s="45"/>
    </row>
    <row r="18" spans="1:8" ht="14.45">
      <c r="A18" s="107"/>
      <c r="B18" s="109"/>
      <c r="C18" s="5" t="s">
        <v>136</v>
      </c>
      <c r="D18" s="109"/>
      <c r="E18" s="109"/>
      <c r="F18" s="109"/>
      <c r="G18" s="105"/>
      <c r="H18" s="45"/>
    </row>
    <row r="19" spans="1:8" ht="14.45">
      <c r="A19" s="107"/>
      <c r="B19" s="109"/>
      <c r="C19" s="5" t="s">
        <v>137</v>
      </c>
      <c r="D19" s="109"/>
      <c r="E19" s="109"/>
      <c r="F19" s="109"/>
      <c r="G19" s="105"/>
      <c r="H19" s="45"/>
    </row>
    <row r="20" spans="1:8" ht="14.45">
      <c r="A20" s="108"/>
      <c r="B20" s="102"/>
      <c r="C20" s="6" t="s">
        <v>138</v>
      </c>
      <c r="D20" s="102"/>
      <c r="E20" s="102"/>
      <c r="F20" s="102"/>
      <c r="G20" s="104"/>
      <c r="H20" s="45"/>
    </row>
    <row r="21" spans="1:8" ht="65.099999999999994">
      <c r="A21" s="8" t="s">
        <v>139</v>
      </c>
      <c r="B21" s="3">
        <v>8.1999999999999993</v>
      </c>
      <c r="C21" s="3" t="s">
        <v>140</v>
      </c>
      <c r="D21" s="3" t="s">
        <v>102</v>
      </c>
      <c r="E21" s="3" t="s">
        <v>141</v>
      </c>
      <c r="F21" s="3" t="s">
        <v>142</v>
      </c>
      <c r="G21" s="42" t="s">
        <v>102</v>
      </c>
      <c r="H21" s="44" t="s">
        <v>103</v>
      </c>
    </row>
    <row r="22" spans="1:8" ht="26.45">
      <c r="A22" s="110" t="s">
        <v>143</v>
      </c>
      <c r="B22" s="101">
        <v>11.1</v>
      </c>
      <c r="C22" s="112" t="s">
        <v>144</v>
      </c>
      <c r="D22" s="101" t="s">
        <v>145</v>
      </c>
      <c r="E22" s="101" t="s">
        <v>146</v>
      </c>
      <c r="F22" s="101" t="s">
        <v>147</v>
      </c>
      <c r="G22" s="103" t="s">
        <v>148</v>
      </c>
      <c r="H22" s="45" t="s">
        <v>149</v>
      </c>
    </row>
    <row r="23" spans="1:8" ht="46.5" customHeight="1">
      <c r="A23" s="111"/>
      <c r="B23" s="102"/>
      <c r="C23" s="102"/>
      <c r="D23" s="102"/>
      <c r="E23" s="102"/>
      <c r="F23" s="102"/>
      <c r="G23" s="104"/>
      <c r="H23" s="45"/>
    </row>
    <row r="24" spans="1:8" ht="65.099999999999994">
      <c r="A24" s="9" t="s">
        <v>150</v>
      </c>
      <c r="B24" s="3">
        <v>12.1</v>
      </c>
      <c r="C24" s="3" t="s">
        <v>151</v>
      </c>
      <c r="D24" s="3" t="s">
        <v>152</v>
      </c>
      <c r="E24" s="3" t="s">
        <v>153</v>
      </c>
      <c r="F24" s="3" t="s">
        <v>154</v>
      </c>
      <c r="G24" s="42" t="s">
        <v>148</v>
      </c>
      <c r="H24" s="44" t="s">
        <v>155</v>
      </c>
    </row>
    <row r="25" spans="1:8" ht="26.45">
      <c r="A25" s="113" t="s">
        <v>156</v>
      </c>
      <c r="B25" s="101">
        <v>16.100000000000001</v>
      </c>
      <c r="C25" s="101" t="s">
        <v>157</v>
      </c>
      <c r="D25" s="10" t="s">
        <v>158</v>
      </c>
      <c r="E25" s="101" t="s">
        <v>159</v>
      </c>
      <c r="F25" s="101" t="s">
        <v>160</v>
      </c>
      <c r="G25" s="103" t="s">
        <v>161</v>
      </c>
      <c r="H25" s="45" t="s">
        <v>162</v>
      </c>
    </row>
    <row r="26" spans="1:8" ht="26.1">
      <c r="A26" s="114"/>
      <c r="B26" s="109"/>
      <c r="C26" s="109"/>
      <c r="D26" s="11" t="s">
        <v>163</v>
      </c>
      <c r="E26" s="109"/>
      <c r="F26" s="109"/>
      <c r="G26" s="105"/>
      <c r="H26" s="45"/>
    </row>
    <row r="27" spans="1:8" ht="26.1">
      <c r="A27" s="114"/>
      <c r="B27" s="109"/>
      <c r="C27" s="109"/>
      <c r="D27" s="11" t="s">
        <v>164</v>
      </c>
      <c r="E27" s="109"/>
      <c r="F27" s="109"/>
      <c r="G27" s="105"/>
      <c r="H27" s="45"/>
    </row>
    <row r="28" spans="1:8" ht="26.1">
      <c r="A28" s="115"/>
      <c r="B28" s="102"/>
      <c r="C28" s="102"/>
      <c r="D28" s="12" t="s">
        <v>165</v>
      </c>
      <c r="E28" s="102"/>
      <c r="F28" s="102"/>
      <c r="G28" s="104"/>
      <c r="H28" s="45"/>
    </row>
    <row r="29" spans="1:8" ht="14.45">
      <c r="A29" s="13"/>
    </row>
    <row r="30" spans="1:8" ht="14.45">
      <c r="A30" s="13"/>
    </row>
    <row r="31" spans="1:8" ht="14.45">
      <c r="A31" s="13"/>
    </row>
    <row r="32" spans="1:8" ht="14.45">
      <c r="A32" s="13"/>
    </row>
    <row r="33" spans="1:1" ht="14.45">
      <c r="A33" s="13"/>
    </row>
    <row r="34" spans="1:1" ht="14.45">
      <c r="A34" s="13"/>
    </row>
    <row r="35" spans="1:1" ht="14.45">
      <c r="A35" s="13"/>
    </row>
    <row r="36" spans="1:1" ht="14.45">
      <c r="A36" s="13"/>
    </row>
    <row r="37" spans="1:1" ht="14.45">
      <c r="A37" s="13"/>
    </row>
  </sheetData>
  <mergeCells count="27">
    <mergeCell ref="G25:G28"/>
    <mergeCell ref="F22:F23"/>
    <mergeCell ref="G22:G23"/>
    <mergeCell ref="A22:A23"/>
    <mergeCell ref="B22:B23"/>
    <mergeCell ref="C22:C23"/>
    <mergeCell ref="D22:D23"/>
    <mergeCell ref="E22:E23"/>
    <mergeCell ref="A25:A28"/>
    <mergeCell ref="B25:B28"/>
    <mergeCell ref="C25:C28"/>
    <mergeCell ref="E25:E28"/>
    <mergeCell ref="F25:F28"/>
    <mergeCell ref="A2:A3"/>
    <mergeCell ref="E2:E3"/>
    <mergeCell ref="F2:F3"/>
    <mergeCell ref="G2:G3"/>
    <mergeCell ref="G7:G20"/>
    <mergeCell ref="A4:A5"/>
    <mergeCell ref="E4:E5"/>
    <mergeCell ref="F4:F5"/>
    <mergeCell ref="G4:G5"/>
    <mergeCell ref="A7:A20"/>
    <mergeCell ref="B7:B20"/>
    <mergeCell ref="D7:D20"/>
    <mergeCell ref="E7:E20"/>
    <mergeCell ref="F7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0AD3-A274-4BD1-BBE1-BEBCA4938B9F}">
  <dimension ref="A1:I24"/>
  <sheetViews>
    <sheetView topLeftCell="A14" workbookViewId="0">
      <selection activeCell="C23" sqref="C23"/>
    </sheetView>
  </sheetViews>
  <sheetFormatPr defaultColWidth="8.7109375" defaultRowHeight="14.45"/>
  <cols>
    <col min="1" max="1" width="25.7109375" style="62" customWidth="1"/>
    <col min="2" max="2" width="18.42578125" style="62" customWidth="1"/>
    <col min="3" max="3" width="24" style="62" customWidth="1"/>
    <col min="4" max="6" width="13.5703125" style="62" customWidth="1"/>
    <col min="7" max="7" width="16.28515625" style="62" customWidth="1"/>
    <col min="8" max="8" width="30.42578125" style="62" customWidth="1"/>
    <col min="9" max="9" width="15.85546875" style="62" customWidth="1"/>
    <col min="10" max="16384" width="8.7109375" style="62"/>
  </cols>
  <sheetData>
    <row r="1" spans="1:9" ht="29.1">
      <c r="A1" s="63" t="s">
        <v>166</v>
      </c>
      <c r="B1" s="63" t="s">
        <v>167</v>
      </c>
      <c r="C1" s="64" t="s">
        <v>168</v>
      </c>
      <c r="D1" s="64" t="s">
        <v>169</v>
      </c>
      <c r="E1" s="64" t="s">
        <v>170</v>
      </c>
      <c r="F1" s="64" t="s">
        <v>171</v>
      </c>
      <c r="G1" s="64" t="s">
        <v>172</v>
      </c>
      <c r="H1" s="64" t="s">
        <v>173</v>
      </c>
      <c r="I1" s="66" t="s">
        <v>174</v>
      </c>
    </row>
    <row r="2" spans="1:9">
      <c r="A2" s="66" t="s">
        <v>175</v>
      </c>
      <c r="B2" s="65" t="s">
        <v>176</v>
      </c>
      <c r="C2" s="65" t="s">
        <v>177</v>
      </c>
      <c r="D2" s="65">
        <v>5</v>
      </c>
      <c r="E2" s="65">
        <v>5</v>
      </c>
      <c r="F2" s="65">
        <v>4</v>
      </c>
      <c r="G2" s="68">
        <v>4.66</v>
      </c>
      <c r="H2" s="65" t="s">
        <v>178</v>
      </c>
      <c r="I2" s="66"/>
    </row>
    <row r="3" spans="1:9">
      <c r="A3" s="66" t="s">
        <v>175</v>
      </c>
      <c r="B3" s="65" t="s">
        <v>176</v>
      </c>
      <c r="C3" s="65" t="s">
        <v>179</v>
      </c>
      <c r="D3" s="65">
        <v>3</v>
      </c>
      <c r="E3" s="65">
        <v>3</v>
      </c>
      <c r="F3" s="65">
        <v>2</v>
      </c>
      <c r="G3" s="69">
        <v>2.66</v>
      </c>
      <c r="H3" s="65" t="s">
        <v>178</v>
      </c>
      <c r="I3" s="66"/>
    </row>
    <row r="4" spans="1:9">
      <c r="A4" s="66" t="s">
        <v>175</v>
      </c>
      <c r="B4" s="65" t="s">
        <v>176</v>
      </c>
      <c r="C4" s="65" t="s">
        <v>180</v>
      </c>
      <c r="D4" s="65">
        <v>3</v>
      </c>
      <c r="E4" s="65">
        <v>3</v>
      </c>
      <c r="F4" s="65">
        <v>3</v>
      </c>
      <c r="G4" s="69">
        <v>3</v>
      </c>
      <c r="H4" s="65" t="s">
        <v>178</v>
      </c>
      <c r="I4" s="66"/>
    </row>
    <row r="5" spans="1:9">
      <c r="A5" s="66" t="s">
        <v>175</v>
      </c>
      <c r="B5" s="65" t="s">
        <v>176</v>
      </c>
      <c r="C5" s="65" t="s">
        <v>181</v>
      </c>
      <c r="D5" s="65">
        <v>3</v>
      </c>
      <c r="E5" s="65">
        <v>3</v>
      </c>
      <c r="F5" s="65">
        <v>2</v>
      </c>
      <c r="G5" s="69">
        <v>2.66</v>
      </c>
      <c r="H5" s="65" t="s">
        <v>178</v>
      </c>
      <c r="I5" s="66"/>
    </row>
    <row r="6" spans="1:9" ht="29.1">
      <c r="A6" s="66" t="s">
        <v>175</v>
      </c>
      <c r="B6" s="65" t="s">
        <v>176</v>
      </c>
      <c r="C6" s="65" t="s">
        <v>182</v>
      </c>
      <c r="D6" s="65">
        <v>4</v>
      </c>
      <c r="E6" s="65">
        <v>5</v>
      </c>
      <c r="F6" s="65">
        <v>4</v>
      </c>
      <c r="G6" s="70">
        <v>4.33</v>
      </c>
      <c r="H6" s="65" t="s">
        <v>178</v>
      </c>
      <c r="I6" s="66"/>
    </row>
    <row r="7" spans="1:9">
      <c r="A7" s="66" t="s">
        <v>175</v>
      </c>
      <c r="B7" s="65" t="s">
        <v>176</v>
      </c>
      <c r="C7" s="65" t="s">
        <v>183</v>
      </c>
      <c r="D7" s="65">
        <v>4</v>
      </c>
      <c r="E7" s="65">
        <v>3</v>
      </c>
      <c r="F7" s="65">
        <v>2</v>
      </c>
      <c r="G7" s="69">
        <v>3</v>
      </c>
      <c r="H7" s="65" t="s">
        <v>178</v>
      </c>
      <c r="I7" s="66"/>
    </row>
    <row r="8" spans="1:9">
      <c r="A8" s="66" t="s">
        <v>175</v>
      </c>
      <c r="B8" s="65" t="s">
        <v>176</v>
      </c>
      <c r="C8" s="65" t="s">
        <v>184</v>
      </c>
      <c r="D8" s="65">
        <v>5</v>
      </c>
      <c r="E8" s="65">
        <v>3</v>
      </c>
      <c r="F8" s="65">
        <v>5</v>
      </c>
      <c r="G8" s="70">
        <v>4.33</v>
      </c>
      <c r="H8" s="65" t="s">
        <v>178</v>
      </c>
      <c r="I8" s="66"/>
    </row>
    <row r="9" spans="1:9">
      <c r="A9" s="66" t="s">
        <v>175</v>
      </c>
      <c r="B9" s="65" t="s">
        <v>176</v>
      </c>
      <c r="C9" s="65" t="s">
        <v>185</v>
      </c>
      <c r="D9" s="65">
        <v>3</v>
      </c>
      <c r="E9" s="65">
        <v>3</v>
      </c>
      <c r="F9" s="65">
        <v>2</v>
      </c>
      <c r="G9" s="69">
        <v>2.66</v>
      </c>
      <c r="H9" s="65" t="s">
        <v>178</v>
      </c>
      <c r="I9" s="66"/>
    </row>
    <row r="10" spans="1:9">
      <c r="A10" s="66" t="s">
        <v>175</v>
      </c>
      <c r="B10" s="65" t="s">
        <v>176</v>
      </c>
      <c r="C10" s="65" t="s">
        <v>186</v>
      </c>
      <c r="D10" s="65">
        <v>4</v>
      </c>
      <c r="E10" s="65">
        <v>3</v>
      </c>
      <c r="F10" s="65">
        <v>3</v>
      </c>
      <c r="G10" s="69">
        <v>3.33</v>
      </c>
      <c r="H10" s="65" t="s">
        <v>178</v>
      </c>
      <c r="I10" s="66"/>
    </row>
    <row r="11" spans="1:9">
      <c r="A11" s="66" t="s">
        <v>175</v>
      </c>
      <c r="B11" s="65" t="s">
        <v>176</v>
      </c>
      <c r="C11" s="65" t="s">
        <v>187</v>
      </c>
      <c r="D11" s="65">
        <v>4</v>
      </c>
      <c r="E11" s="65">
        <v>3</v>
      </c>
      <c r="F11" s="65">
        <v>4</v>
      </c>
      <c r="G11" s="70">
        <v>3.66</v>
      </c>
      <c r="H11" s="65" t="s">
        <v>178</v>
      </c>
      <c r="I11" s="66"/>
    </row>
    <row r="12" spans="1:9" ht="29.1">
      <c r="A12" s="66" t="s">
        <v>175</v>
      </c>
      <c r="B12" s="65" t="s">
        <v>188</v>
      </c>
      <c r="C12" s="65" t="s">
        <v>189</v>
      </c>
      <c r="D12" s="65">
        <v>4</v>
      </c>
      <c r="E12" s="65">
        <v>4</v>
      </c>
      <c r="F12" s="65">
        <v>2</v>
      </c>
      <c r="G12" s="69">
        <v>3.33</v>
      </c>
      <c r="H12" s="65" t="s">
        <v>178</v>
      </c>
      <c r="I12" s="66"/>
    </row>
    <row r="13" spans="1:9" ht="29.1">
      <c r="A13" s="66" t="s">
        <v>175</v>
      </c>
      <c r="B13" s="65" t="s">
        <v>188</v>
      </c>
      <c r="C13" s="65" t="s">
        <v>190</v>
      </c>
      <c r="D13" s="65">
        <v>4</v>
      </c>
      <c r="E13" s="65">
        <v>4</v>
      </c>
      <c r="F13" s="65">
        <v>4</v>
      </c>
      <c r="G13" s="70">
        <v>4</v>
      </c>
      <c r="H13" s="65" t="s">
        <v>178</v>
      </c>
      <c r="I13" s="66"/>
    </row>
    <row r="14" spans="1:9" ht="29.1">
      <c r="A14" s="66" t="s">
        <v>175</v>
      </c>
      <c r="B14" s="65" t="s">
        <v>188</v>
      </c>
      <c r="C14" s="65" t="s">
        <v>191</v>
      </c>
      <c r="D14" s="65">
        <v>4</v>
      </c>
      <c r="E14" s="65">
        <v>4</v>
      </c>
      <c r="F14" s="65">
        <v>2</v>
      </c>
      <c r="G14" s="69">
        <v>3.33</v>
      </c>
      <c r="H14" s="65" t="s">
        <v>178</v>
      </c>
      <c r="I14" s="66"/>
    </row>
    <row r="15" spans="1:9" ht="29.1">
      <c r="A15" s="66" t="s">
        <v>175</v>
      </c>
      <c r="B15" s="65" t="s">
        <v>188</v>
      </c>
      <c r="C15" s="65" t="s">
        <v>192</v>
      </c>
      <c r="D15" s="65">
        <v>3</v>
      </c>
      <c r="E15" s="65">
        <v>3</v>
      </c>
      <c r="F15" s="65">
        <v>4</v>
      </c>
      <c r="G15" s="69">
        <v>3.33</v>
      </c>
      <c r="H15" s="65" t="s">
        <v>178</v>
      </c>
      <c r="I15" s="66"/>
    </row>
    <row r="16" spans="1:9" ht="29.1">
      <c r="A16" s="66" t="s">
        <v>175</v>
      </c>
      <c r="B16" s="65" t="s">
        <v>188</v>
      </c>
      <c r="C16" s="65" t="s">
        <v>193</v>
      </c>
      <c r="D16" s="65">
        <v>3</v>
      </c>
      <c r="E16" s="65">
        <v>3</v>
      </c>
      <c r="F16" s="65">
        <v>4</v>
      </c>
      <c r="G16" s="69">
        <v>3.33</v>
      </c>
      <c r="H16" s="65" t="s">
        <v>178</v>
      </c>
      <c r="I16" s="66"/>
    </row>
    <row r="17" spans="1:9">
      <c r="A17" s="66" t="s">
        <v>175</v>
      </c>
      <c r="B17" s="65" t="s">
        <v>194</v>
      </c>
      <c r="C17" s="65" t="s">
        <v>195</v>
      </c>
      <c r="D17" s="65">
        <v>4</v>
      </c>
      <c r="E17" s="65">
        <v>4</v>
      </c>
      <c r="F17" s="65">
        <v>4</v>
      </c>
      <c r="G17" s="70">
        <v>4</v>
      </c>
      <c r="H17" s="65" t="s">
        <v>178</v>
      </c>
      <c r="I17" s="66"/>
    </row>
    <row r="18" spans="1:9">
      <c r="A18" s="66" t="s">
        <v>175</v>
      </c>
      <c r="B18" s="65" t="s">
        <v>194</v>
      </c>
      <c r="C18" s="65" t="s">
        <v>196</v>
      </c>
      <c r="D18" s="65">
        <v>4</v>
      </c>
      <c r="E18" s="65">
        <v>3</v>
      </c>
      <c r="F18" s="65">
        <v>3</v>
      </c>
      <c r="G18" s="69">
        <v>3.33</v>
      </c>
      <c r="H18" s="65" t="s">
        <v>178</v>
      </c>
      <c r="I18" s="66"/>
    </row>
    <row r="19" spans="1:9">
      <c r="A19" s="66" t="s">
        <v>175</v>
      </c>
      <c r="B19" s="65" t="s">
        <v>194</v>
      </c>
      <c r="C19" s="65" t="s">
        <v>197</v>
      </c>
      <c r="D19" s="65">
        <v>4</v>
      </c>
      <c r="E19" s="65">
        <v>3</v>
      </c>
      <c r="F19" s="65">
        <v>3</v>
      </c>
      <c r="G19" s="69">
        <v>3.33</v>
      </c>
      <c r="H19" s="65" t="s">
        <v>178</v>
      </c>
      <c r="I19" s="66"/>
    </row>
    <row r="20" spans="1:9">
      <c r="A20" s="66" t="s">
        <v>175</v>
      </c>
      <c r="B20" s="65" t="s">
        <v>198</v>
      </c>
      <c r="C20" s="65" t="s">
        <v>195</v>
      </c>
      <c r="D20" s="65">
        <v>3</v>
      </c>
      <c r="E20" s="65">
        <v>3</v>
      </c>
      <c r="F20" s="65">
        <v>3</v>
      </c>
      <c r="G20" s="69">
        <v>3</v>
      </c>
      <c r="H20" s="65" t="s">
        <v>178</v>
      </c>
      <c r="I20" s="66"/>
    </row>
    <row r="21" spans="1:9" ht="29.1" customHeight="1">
      <c r="A21" s="66" t="s">
        <v>175</v>
      </c>
      <c r="B21" s="65" t="s">
        <v>176</v>
      </c>
      <c r="C21" s="67" t="s">
        <v>199</v>
      </c>
      <c r="D21" s="67">
        <v>3</v>
      </c>
      <c r="E21" s="67">
        <v>1</v>
      </c>
      <c r="F21" s="67">
        <v>1</v>
      </c>
      <c r="G21" s="67">
        <f t="shared" ref="G21:G22" si="0">AVERAGE(D21:F21)</f>
        <v>1.6666666666666667</v>
      </c>
      <c r="H21" s="67" t="s">
        <v>200</v>
      </c>
      <c r="I21" s="67" t="s">
        <v>201</v>
      </c>
    </row>
    <row r="22" spans="1:9" ht="29.1" customHeight="1">
      <c r="A22" s="66" t="s">
        <v>175</v>
      </c>
      <c r="B22" s="65" t="s">
        <v>176</v>
      </c>
      <c r="C22" s="67" t="s">
        <v>202</v>
      </c>
      <c r="D22" s="67">
        <v>3</v>
      </c>
      <c r="E22" s="67">
        <v>2</v>
      </c>
      <c r="F22" s="67">
        <v>3</v>
      </c>
      <c r="G22" s="67">
        <f t="shared" si="0"/>
        <v>2.6666666666666665</v>
      </c>
      <c r="H22" s="67" t="s">
        <v>200</v>
      </c>
      <c r="I22" s="67" t="s">
        <v>201</v>
      </c>
    </row>
    <row r="23" spans="1:9" ht="29.1" customHeight="1">
      <c r="A23" s="66" t="s">
        <v>175</v>
      </c>
      <c r="B23" s="65" t="s">
        <v>176</v>
      </c>
      <c r="C23" s="67" t="s">
        <v>203</v>
      </c>
      <c r="D23" s="67">
        <v>4</v>
      </c>
      <c r="E23" s="67">
        <v>4</v>
      </c>
      <c r="F23" s="67">
        <v>3.5</v>
      </c>
      <c r="G23" s="67">
        <f>AVERAGE(D23:F23)</f>
        <v>3.8333333333333335</v>
      </c>
      <c r="H23" s="67" t="s">
        <v>200</v>
      </c>
      <c r="I23" s="67" t="s">
        <v>201</v>
      </c>
    </row>
    <row r="24" spans="1:9" ht="33" customHeight="1">
      <c r="A24" s="66" t="s">
        <v>175</v>
      </c>
      <c r="B24" s="65" t="s">
        <v>176</v>
      </c>
      <c r="C24" s="67" t="s">
        <v>204</v>
      </c>
      <c r="D24" s="98">
        <v>4</v>
      </c>
      <c r="E24" s="98">
        <v>3</v>
      </c>
      <c r="F24" s="98">
        <v>3</v>
      </c>
      <c r="G24" s="67">
        <f>AVERAGE(D24:F24)</f>
        <v>3.3333333333333335</v>
      </c>
      <c r="H24" s="67" t="s">
        <v>200</v>
      </c>
      <c r="I24" s="67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F53B-B032-4889-A498-6643E801D10D}">
  <dimension ref="A1"/>
  <sheetViews>
    <sheetView workbookViewId="0">
      <selection activeCell="K28" sqref="K28"/>
    </sheetView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6AEF-DD5E-4A52-A767-DB07143DE051}">
  <dimension ref="A1:K45"/>
  <sheetViews>
    <sheetView workbookViewId="0">
      <selection activeCell="B32" sqref="B32"/>
    </sheetView>
  </sheetViews>
  <sheetFormatPr defaultRowHeight="14.45"/>
  <cols>
    <col min="1" max="1" width="16.140625" customWidth="1"/>
    <col min="2" max="3" width="20.140625" customWidth="1"/>
    <col min="4" max="4" width="18.28515625" customWidth="1"/>
    <col min="5" max="5" width="31.5703125" customWidth="1"/>
  </cols>
  <sheetData>
    <row r="1" spans="1:11" ht="43.5">
      <c r="A1" s="63" t="s">
        <v>166</v>
      </c>
      <c r="B1" s="38" t="s">
        <v>205</v>
      </c>
      <c r="C1" s="71" t="s">
        <v>206</v>
      </c>
      <c r="D1" s="38" t="s">
        <v>207</v>
      </c>
      <c r="E1" s="71" t="s">
        <v>208</v>
      </c>
    </row>
    <row r="2" spans="1:11">
      <c r="A2" t="s">
        <v>63</v>
      </c>
      <c r="B2" t="s">
        <v>209</v>
      </c>
      <c r="C2" t="s">
        <v>210</v>
      </c>
      <c r="D2">
        <v>10</v>
      </c>
    </row>
    <row r="3" spans="1:11">
      <c r="A3" t="s">
        <v>63</v>
      </c>
      <c r="B3" t="s">
        <v>211</v>
      </c>
      <c r="C3" t="s">
        <v>212</v>
      </c>
      <c r="D3">
        <v>50</v>
      </c>
    </row>
    <row r="4" spans="1:11">
      <c r="A4" t="s">
        <v>63</v>
      </c>
      <c r="B4" t="s">
        <v>213</v>
      </c>
      <c r="C4" t="s">
        <v>214</v>
      </c>
      <c r="D4">
        <v>70</v>
      </c>
    </row>
    <row r="5" spans="1:11">
      <c r="A5" t="s">
        <v>63</v>
      </c>
      <c r="B5" t="s">
        <v>215</v>
      </c>
      <c r="C5" t="s">
        <v>216</v>
      </c>
      <c r="D5" s="77">
        <v>5000</v>
      </c>
      <c r="E5" t="s">
        <v>217</v>
      </c>
      <c r="G5" t="s">
        <v>218</v>
      </c>
      <c r="I5" t="s">
        <v>219</v>
      </c>
      <c r="K5" t="s">
        <v>218</v>
      </c>
    </row>
    <row r="6" spans="1:11">
      <c r="A6" t="s">
        <v>63</v>
      </c>
      <c r="B6" t="s">
        <v>220</v>
      </c>
      <c r="C6" t="s">
        <v>221</v>
      </c>
      <c r="D6">
        <v>1</v>
      </c>
      <c r="E6" t="s">
        <v>222</v>
      </c>
      <c r="G6" t="s">
        <v>223</v>
      </c>
      <c r="I6" t="s">
        <v>223</v>
      </c>
    </row>
    <row r="7" spans="1:11">
      <c r="A7" t="s">
        <v>63</v>
      </c>
      <c r="B7" t="s">
        <v>224</v>
      </c>
      <c r="C7" t="s">
        <v>225</v>
      </c>
      <c r="D7" s="77">
        <v>5000</v>
      </c>
      <c r="E7" t="s">
        <v>217</v>
      </c>
      <c r="G7" t="s">
        <v>222</v>
      </c>
      <c r="I7" t="s">
        <v>226</v>
      </c>
      <c r="K7" t="s">
        <v>227</v>
      </c>
    </row>
    <row r="8" spans="1:11">
      <c r="A8" t="s">
        <v>63</v>
      </c>
      <c r="B8" t="s">
        <v>228</v>
      </c>
      <c r="C8" t="s">
        <v>229</v>
      </c>
      <c r="D8" s="77">
        <v>5000</v>
      </c>
      <c r="E8" t="s">
        <v>230</v>
      </c>
      <c r="G8" t="s">
        <v>226</v>
      </c>
      <c r="I8" t="s">
        <v>231</v>
      </c>
      <c r="K8" t="s">
        <v>219</v>
      </c>
    </row>
    <row r="9" spans="1:11">
      <c r="A9" t="s">
        <v>63</v>
      </c>
      <c r="B9" t="s">
        <v>232</v>
      </c>
      <c r="C9" t="s">
        <v>233</v>
      </c>
      <c r="D9" s="77">
        <v>2000</v>
      </c>
      <c r="E9" t="s">
        <v>222</v>
      </c>
      <c r="G9" t="s">
        <v>230</v>
      </c>
      <c r="I9" t="s">
        <v>234</v>
      </c>
      <c r="K9" t="s">
        <v>235</v>
      </c>
    </row>
    <row r="10" spans="1:11">
      <c r="A10" t="s">
        <v>63</v>
      </c>
      <c r="B10" t="s">
        <v>236</v>
      </c>
      <c r="C10" t="s">
        <v>237</v>
      </c>
      <c r="D10">
        <v>100</v>
      </c>
      <c r="E10" t="s">
        <v>230</v>
      </c>
      <c r="G10" t="s">
        <v>234</v>
      </c>
      <c r="I10" t="s">
        <v>230</v>
      </c>
      <c r="K10" t="s">
        <v>235</v>
      </c>
    </row>
    <row r="11" spans="1:11">
      <c r="A11" t="s">
        <v>63</v>
      </c>
      <c r="B11" t="s">
        <v>238</v>
      </c>
      <c r="C11" t="s">
        <v>239</v>
      </c>
      <c r="D11">
        <v>6000</v>
      </c>
      <c r="E11" t="s">
        <v>240</v>
      </c>
      <c r="G11" t="s">
        <v>93</v>
      </c>
      <c r="I11" t="s">
        <v>227</v>
      </c>
      <c r="K11" t="s">
        <v>227</v>
      </c>
    </row>
    <row r="12" spans="1:11">
      <c r="A12" t="s">
        <v>63</v>
      </c>
      <c r="B12" t="s">
        <v>241</v>
      </c>
      <c r="C12" t="s">
        <v>242</v>
      </c>
      <c r="D12">
        <v>90</v>
      </c>
      <c r="E12" t="s">
        <v>227</v>
      </c>
      <c r="G12" t="s">
        <v>240</v>
      </c>
    </row>
    <row r="13" spans="1:11">
      <c r="A13" t="s">
        <v>63</v>
      </c>
      <c r="B13" t="s">
        <v>243</v>
      </c>
      <c r="C13" t="s">
        <v>244</v>
      </c>
      <c r="D13" s="77">
        <v>400</v>
      </c>
    </row>
    <row r="14" spans="1:11">
      <c r="A14" t="s">
        <v>63</v>
      </c>
      <c r="B14" t="s">
        <v>245</v>
      </c>
      <c r="C14" t="s">
        <v>246</v>
      </c>
      <c r="D14">
        <v>1.23</v>
      </c>
      <c r="E14" s="55" t="s">
        <v>247</v>
      </c>
    </row>
    <row r="15" spans="1:11">
      <c r="A15" t="s">
        <v>63</v>
      </c>
      <c r="B15" t="s">
        <v>248</v>
      </c>
      <c r="C15" t="s">
        <v>249</v>
      </c>
      <c r="D15" s="77">
        <v>50</v>
      </c>
    </row>
    <row r="16" spans="1:11">
      <c r="A16" t="s">
        <v>63</v>
      </c>
      <c r="B16" t="s">
        <v>250</v>
      </c>
      <c r="C16" t="s">
        <v>233</v>
      </c>
      <c r="D16" s="77">
        <v>2000</v>
      </c>
    </row>
    <row r="17" spans="1:5">
      <c r="A17" t="s">
        <v>63</v>
      </c>
      <c r="B17" t="s">
        <v>251</v>
      </c>
      <c r="C17" t="s">
        <v>252</v>
      </c>
      <c r="D17" s="77">
        <v>200</v>
      </c>
    </row>
    <row r="18" spans="1:5">
      <c r="A18" t="s">
        <v>63</v>
      </c>
      <c r="B18" t="s">
        <v>253</v>
      </c>
      <c r="C18" t="s">
        <v>254</v>
      </c>
      <c r="D18">
        <v>20</v>
      </c>
    </row>
    <row r="19" spans="1:5">
      <c r="A19" t="s">
        <v>63</v>
      </c>
      <c r="B19" t="s">
        <v>255</v>
      </c>
      <c r="C19" t="s">
        <v>239</v>
      </c>
      <c r="D19">
        <v>6000</v>
      </c>
    </row>
    <row r="20" spans="1:5">
      <c r="A20" t="s">
        <v>63</v>
      </c>
      <c r="B20" t="s">
        <v>256</v>
      </c>
      <c r="C20" t="s">
        <v>257</v>
      </c>
      <c r="D20" s="77">
        <v>-9999</v>
      </c>
    </row>
    <row r="21" spans="1:5">
      <c r="A21" t="s">
        <v>63</v>
      </c>
      <c r="B21" t="s">
        <v>243</v>
      </c>
      <c r="C21" t="s">
        <v>244</v>
      </c>
      <c r="D21" s="77">
        <v>400</v>
      </c>
    </row>
    <row r="22" spans="1:5">
      <c r="A22" t="s">
        <v>63</v>
      </c>
      <c r="B22" t="s">
        <v>258</v>
      </c>
      <c r="C22" t="s">
        <v>259</v>
      </c>
      <c r="D22" s="77">
        <v>10000</v>
      </c>
      <c r="E22" s="55" t="s">
        <v>260</v>
      </c>
    </row>
    <row r="23" spans="1:5">
      <c r="A23" t="s">
        <v>63</v>
      </c>
      <c r="B23" t="s">
        <v>261</v>
      </c>
      <c r="C23" t="s">
        <v>262</v>
      </c>
      <c r="D23">
        <v>1000</v>
      </c>
    </row>
    <row r="24" spans="1:5">
      <c r="A24" t="s">
        <v>63</v>
      </c>
      <c r="B24" t="s">
        <v>232</v>
      </c>
      <c r="C24" t="s">
        <v>233</v>
      </c>
      <c r="D24" s="77">
        <v>2000</v>
      </c>
    </row>
    <row r="25" spans="1:5">
      <c r="A25" t="s">
        <v>63</v>
      </c>
      <c r="B25" t="s">
        <v>263</v>
      </c>
      <c r="C25" t="s">
        <v>264</v>
      </c>
      <c r="D25">
        <v>45</v>
      </c>
    </row>
    <row r="26" spans="1:5">
      <c r="A26" t="s">
        <v>63</v>
      </c>
      <c r="B26" t="s">
        <v>265</v>
      </c>
      <c r="C26" t="s">
        <v>266</v>
      </c>
      <c r="D26">
        <v>7000</v>
      </c>
    </row>
    <row r="27" spans="1:5">
      <c r="A27" t="s">
        <v>63</v>
      </c>
      <c r="B27" t="s">
        <v>267</v>
      </c>
      <c r="C27" t="s">
        <v>268</v>
      </c>
      <c r="D27" s="77">
        <v>-9999</v>
      </c>
    </row>
    <row r="28" spans="1:5">
      <c r="A28" t="s">
        <v>63</v>
      </c>
      <c r="B28" t="s">
        <v>269</v>
      </c>
      <c r="C28" t="s">
        <v>233</v>
      </c>
      <c r="D28" s="77">
        <v>2000</v>
      </c>
    </row>
    <row r="29" spans="1:5">
      <c r="A29" t="s">
        <v>63</v>
      </c>
      <c r="B29" t="s">
        <v>270</v>
      </c>
      <c r="C29" t="s">
        <v>244</v>
      </c>
      <c r="D29" s="77">
        <v>400</v>
      </c>
      <c r="E29" t="s">
        <v>217</v>
      </c>
    </row>
    <row r="30" spans="1:5">
      <c r="A30" t="s">
        <v>63</v>
      </c>
      <c r="B30" t="s">
        <v>271</v>
      </c>
      <c r="C30" t="s">
        <v>229</v>
      </c>
      <c r="D30" s="77">
        <v>5000</v>
      </c>
    </row>
    <row r="31" spans="1:5">
      <c r="A31" t="s">
        <v>63</v>
      </c>
      <c r="B31" t="s">
        <v>232</v>
      </c>
      <c r="C31" t="s">
        <v>233</v>
      </c>
      <c r="D31" s="77">
        <v>2000</v>
      </c>
    </row>
    <row r="32" spans="1:5">
      <c r="A32" t="s">
        <v>63</v>
      </c>
      <c r="B32" t="s">
        <v>272</v>
      </c>
      <c r="C32" t="s">
        <v>272</v>
      </c>
      <c r="D32" s="77">
        <v>-9999</v>
      </c>
    </row>
    <row r="33" spans="1:5">
      <c r="A33" t="s">
        <v>85</v>
      </c>
      <c r="B33" t="s">
        <v>273</v>
      </c>
      <c r="C33" t="s">
        <v>274</v>
      </c>
      <c r="D33" s="89">
        <v>250</v>
      </c>
      <c r="E33" s="55" t="s">
        <v>275</v>
      </c>
    </row>
    <row r="34" spans="1:5">
      <c r="A34" t="s">
        <v>85</v>
      </c>
      <c r="B34" t="s">
        <v>276</v>
      </c>
      <c r="C34" t="s">
        <v>221</v>
      </c>
      <c r="D34" s="89">
        <v>1</v>
      </c>
    </row>
    <row r="35" spans="1:5">
      <c r="A35" t="s">
        <v>85</v>
      </c>
      <c r="B35" t="s">
        <v>277</v>
      </c>
      <c r="C35" t="s">
        <v>246</v>
      </c>
      <c r="D35" s="89">
        <v>1.0449999999999999</v>
      </c>
      <c r="E35" s="55" t="s">
        <v>278</v>
      </c>
    </row>
    <row r="36" spans="1:5">
      <c r="A36" t="s">
        <v>85</v>
      </c>
      <c r="B36" t="s">
        <v>248</v>
      </c>
      <c r="C36" t="s">
        <v>249</v>
      </c>
      <c r="D36" s="89">
        <v>30</v>
      </c>
      <c r="E36" s="55" t="s">
        <v>279</v>
      </c>
    </row>
    <row r="37" spans="1:5">
      <c r="A37" t="s">
        <v>85</v>
      </c>
      <c r="B37" t="s">
        <v>280</v>
      </c>
      <c r="C37" t="s">
        <v>281</v>
      </c>
      <c r="D37" s="89" t="s">
        <v>282</v>
      </c>
    </row>
    <row r="38" spans="1:5">
      <c r="A38" t="s">
        <v>85</v>
      </c>
      <c r="B38" t="s">
        <v>283</v>
      </c>
      <c r="C38" t="s">
        <v>284</v>
      </c>
      <c r="D38" s="89">
        <v>1045</v>
      </c>
      <c r="E38" s="55" t="s">
        <v>278</v>
      </c>
    </row>
    <row r="39" spans="1:5">
      <c r="A39" t="s">
        <v>85</v>
      </c>
      <c r="B39" t="s">
        <v>248</v>
      </c>
      <c r="C39" t="s">
        <v>249</v>
      </c>
      <c r="D39" s="89">
        <v>30</v>
      </c>
      <c r="E39" s="55" t="s">
        <v>279</v>
      </c>
    </row>
    <row r="40" spans="1:5">
      <c r="A40" t="s">
        <v>85</v>
      </c>
      <c r="B40" t="s">
        <v>285</v>
      </c>
      <c r="C40" t="s">
        <v>212</v>
      </c>
      <c r="D40">
        <v>30</v>
      </c>
      <c r="E40" s="55" t="s">
        <v>279</v>
      </c>
    </row>
    <row r="41" spans="1:5">
      <c r="A41" t="s">
        <v>85</v>
      </c>
      <c r="B41" t="s">
        <v>286</v>
      </c>
      <c r="C41" t="s">
        <v>274</v>
      </c>
      <c r="D41" s="89">
        <v>250</v>
      </c>
      <c r="E41" s="55" t="s">
        <v>275</v>
      </c>
    </row>
    <row r="42" spans="1:5">
      <c r="A42" t="s">
        <v>85</v>
      </c>
      <c r="B42" s="87" t="s">
        <v>287</v>
      </c>
      <c r="C42" t="s">
        <v>288</v>
      </c>
      <c r="D42" s="89" t="s">
        <v>282</v>
      </c>
    </row>
    <row r="43" spans="1:5">
      <c r="B43" s="85"/>
    </row>
    <row r="44" spans="1:5">
      <c r="B44" s="85"/>
    </row>
    <row r="45" spans="1:5">
      <c r="B45" s="86"/>
    </row>
  </sheetData>
  <hyperlinks>
    <hyperlink ref="E14" r:id="rId1" xr:uid="{5E258D88-5242-4FEF-9AAA-6AF6EE9A54BC}"/>
    <hyperlink ref="E22" r:id="rId2" xr:uid="{0590D2E6-0433-4940-9577-8363965DCFB6}"/>
    <hyperlink ref="E41" r:id="rId3" location="page=81" xr:uid="{D4D87366-C97A-46C9-8AB5-89030A0B2445}"/>
    <hyperlink ref="E33" r:id="rId4" location="page=81" xr:uid="{1B0115F4-2743-40C1-AA24-9F0184598A5C}"/>
    <hyperlink ref="E38" r:id="rId5" display="Réhabilitation des sols dégradés : rôles des amendements dans le succès des techniques de demi-lune et de zaï au Sahel (ird.fr)" xr:uid="{24A9529F-F9F6-4AD5-953F-BFE20FFF17EB}"/>
    <hyperlink ref="E35" r:id="rId6" display="Réhabilitation des sols dégradés : rôles des amendements dans le succès des techniques de demi-lune et de zaï au Sahel (ird.fr)" xr:uid="{908B342D-17EB-4928-9881-E25B101A1EA3}"/>
    <hyperlink ref="E36" r:id="rId7" location=":~:text=empi%C3%A8te%20sur%20les%20territoires%20pastoraux%20et" xr:uid="{A7C49371-BDC4-458F-97C2-4FF20EC6E11A}"/>
    <hyperlink ref="E39" r:id="rId8" location=":~:text=empi%C3%A8te%20sur%20les%20territoires%20pastoraux%20et" xr:uid="{52081BED-4F82-42C5-A59E-47FB980E0E74}"/>
    <hyperlink ref="E40" r:id="rId9" location=":~:text=empi%C3%A8te%20sur%20les%20territoires%20pastoraux%20et" xr:uid="{B8C5BB2F-973C-4F99-AE7D-91807B741CC5}"/>
  </hyperlinks>
  <pageMargins left="0.7" right="0.7" top="0.75" bottom="0.75" header="0.3" footer="0.3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5B1D-6A66-45DD-AFA9-964D09095AB4}">
  <dimension ref="A1:W8"/>
  <sheetViews>
    <sheetView workbookViewId="0">
      <selection activeCell="H2" sqref="H2"/>
    </sheetView>
  </sheetViews>
  <sheetFormatPr defaultRowHeight="14.45"/>
  <cols>
    <col min="3" max="3" width="12.5703125" customWidth="1"/>
    <col min="4" max="4" width="16.140625" customWidth="1"/>
    <col min="5" max="6" width="20.7109375" customWidth="1"/>
    <col min="7" max="7" width="19.85546875" customWidth="1"/>
    <col min="9" max="9" width="14" customWidth="1"/>
    <col min="10" max="10" width="22" customWidth="1"/>
    <col min="11" max="11" width="19" customWidth="1"/>
    <col min="13" max="13" width="20.28515625" customWidth="1"/>
  </cols>
  <sheetData>
    <row r="1" spans="1:23" ht="57.95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>
      <c r="A2" t="s">
        <v>311</v>
      </c>
      <c r="C2" t="s">
        <v>312</v>
      </c>
      <c r="D2">
        <v>1</v>
      </c>
      <c r="E2">
        <v>6200</v>
      </c>
      <c r="F2" s="97">
        <v>2500</v>
      </c>
      <c r="G2" s="77"/>
      <c r="H2" s="93" t="s">
        <v>313</v>
      </c>
      <c r="I2" t="s">
        <v>314</v>
      </c>
      <c r="J2" t="s">
        <v>315</v>
      </c>
      <c r="K2" s="77"/>
      <c r="L2" s="93" t="s">
        <v>316</v>
      </c>
      <c r="M2" s="96">
        <v>416902</v>
      </c>
      <c r="N2" s="93" t="s">
        <v>317</v>
      </c>
      <c r="O2">
        <f>D2</f>
        <v>1</v>
      </c>
      <c r="P2">
        <f>F2</f>
        <v>2500</v>
      </c>
      <c r="R2">
        <v>250</v>
      </c>
      <c r="T2" s="96">
        <f>M2</f>
        <v>416902</v>
      </c>
      <c r="U2" s="96" t="s">
        <v>318</v>
      </c>
      <c r="V2">
        <v>1.6131299999999999E-3</v>
      </c>
      <c r="W2" s="55" t="s">
        <v>319</v>
      </c>
    </row>
    <row r="3" spans="1:23">
      <c r="A3" t="s">
        <v>320</v>
      </c>
      <c r="C3" t="s">
        <v>312</v>
      </c>
      <c r="D3">
        <v>1</v>
      </c>
      <c r="E3">
        <v>2000</v>
      </c>
      <c r="F3" s="97">
        <v>850</v>
      </c>
      <c r="G3" s="77"/>
      <c r="H3" s="93" t="s">
        <v>313</v>
      </c>
      <c r="I3" t="s">
        <v>314</v>
      </c>
      <c r="J3" s="88" t="s">
        <v>321</v>
      </c>
      <c r="K3" s="77"/>
      <c r="L3" s="93" t="s">
        <v>322</v>
      </c>
      <c r="M3" s="96">
        <v>416902</v>
      </c>
      <c r="N3" s="93" t="s">
        <v>317</v>
      </c>
      <c r="O3">
        <f t="shared" ref="O3:O8" si="0">D3</f>
        <v>1</v>
      </c>
      <c r="P3">
        <f t="shared" ref="P3:P8" si="1">F3</f>
        <v>850</v>
      </c>
      <c r="R3">
        <v>150</v>
      </c>
      <c r="T3" s="96">
        <f t="shared" ref="T3:T8" si="2">M3</f>
        <v>416902</v>
      </c>
      <c r="U3" s="96" t="s">
        <v>318</v>
      </c>
      <c r="V3">
        <v>1.6131299999999999E-3</v>
      </c>
      <c r="W3" s="55" t="s">
        <v>319</v>
      </c>
    </row>
    <row r="4" spans="1:23">
      <c r="A4" t="s">
        <v>323</v>
      </c>
      <c r="C4" t="s">
        <v>312</v>
      </c>
      <c r="D4">
        <v>1</v>
      </c>
      <c r="E4">
        <v>1400</v>
      </c>
      <c r="F4" s="97">
        <v>900</v>
      </c>
      <c r="G4" s="77"/>
      <c r="H4" s="93" t="s">
        <v>313</v>
      </c>
      <c r="I4" t="s">
        <v>314</v>
      </c>
      <c r="J4" t="s">
        <v>324</v>
      </c>
      <c r="K4" s="77"/>
      <c r="L4" s="93" t="s">
        <v>322</v>
      </c>
      <c r="M4" s="96">
        <v>416902</v>
      </c>
      <c r="N4" s="93" t="s">
        <v>317</v>
      </c>
      <c r="O4">
        <f t="shared" si="0"/>
        <v>1</v>
      </c>
      <c r="P4">
        <f t="shared" si="1"/>
        <v>900</v>
      </c>
      <c r="R4">
        <v>100</v>
      </c>
      <c r="T4" s="96">
        <f t="shared" si="2"/>
        <v>416902</v>
      </c>
      <c r="U4" s="96" t="s">
        <v>318</v>
      </c>
      <c r="V4">
        <v>1.6131299999999999E-3</v>
      </c>
      <c r="W4" s="55" t="s">
        <v>319</v>
      </c>
    </row>
    <row r="5" spans="1:23">
      <c r="A5" t="s">
        <v>325</v>
      </c>
      <c r="C5" t="s">
        <v>312</v>
      </c>
      <c r="D5">
        <v>1</v>
      </c>
      <c r="E5">
        <v>4800</v>
      </c>
      <c r="F5" s="97">
        <v>2000</v>
      </c>
      <c r="G5" s="77"/>
      <c r="H5" s="93" t="s">
        <v>313</v>
      </c>
      <c r="I5" t="s">
        <v>314</v>
      </c>
      <c r="J5" t="s">
        <v>326</v>
      </c>
      <c r="K5" s="77"/>
      <c r="L5" s="93" t="s">
        <v>327</v>
      </c>
      <c r="M5" s="96">
        <v>416902</v>
      </c>
      <c r="N5" s="93" t="s">
        <v>317</v>
      </c>
      <c r="O5">
        <f t="shared" si="0"/>
        <v>1</v>
      </c>
      <c r="P5">
        <f t="shared" si="1"/>
        <v>2000</v>
      </c>
      <c r="R5">
        <v>300</v>
      </c>
      <c r="T5" s="96">
        <f t="shared" si="2"/>
        <v>416902</v>
      </c>
      <c r="U5" s="96" t="s">
        <v>318</v>
      </c>
      <c r="V5">
        <v>1.6131299999999999E-3</v>
      </c>
      <c r="W5" s="55" t="s">
        <v>319</v>
      </c>
    </row>
    <row r="6" spans="1:23">
      <c r="A6" t="s">
        <v>328</v>
      </c>
      <c r="C6" t="s">
        <v>312</v>
      </c>
      <c r="D6">
        <v>1</v>
      </c>
      <c r="E6">
        <v>600</v>
      </c>
      <c r="F6" s="97">
        <v>850</v>
      </c>
      <c r="G6" s="77"/>
      <c r="H6" s="93" t="s">
        <v>313</v>
      </c>
      <c r="I6" t="s">
        <v>314</v>
      </c>
      <c r="J6" t="s">
        <v>329</v>
      </c>
      <c r="K6" s="77"/>
      <c r="L6" s="93" t="s">
        <v>330</v>
      </c>
      <c r="M6" s="96">
        <v>416902</v>
      </c>
      <c r="N6" s="93" t="s">
        <v>317</v>
      </c>
      <c r="O6">
        <f t="shared" si="0"/>
        <v>1</v>
      </c>
      <c r="P6">
        <f t="shared" si="1"/>
        <v>850</v>
      </c>
      <c r="R6">
        <v>100</v>
      </c>
      <c r="T6" s="96">
        <f t="shared" si="2"/>
        <v>416902</v>
      </c>
      <c r="U6" s="96" t="s">
        <v>318</v>
      </c>
      <c r="V6">
        <v>1.6131299999999999E-3</v>
      </c>
      <c r="W6" s="55" t="s">
        <v>319</v>
      </c>
    </row>
    <row r="7" spans="1:23">
      <c r="A7" t="s">
        <v>331</v>
      </c>
      <c r="C7" t="s">
        <v>312</v>
      </c>
      <c r="D7">
        <v>1</v>
      </c>
      <c r="E7">
        <v>480</v>
      </c>
      <c r="F7" s="97">
        <v>775</v>
      </c>
      <c r="G7" s="77"/>
      <c r="H7" s="93" t="s">
        <v>313</v>
      </c>
      <c r="I7" t="s">
        <v>314</v>
      </c>
      <c r="J7" t="s">
        <v>332</v>
      </c>
      <c r="K7" s="77"/>
      <c r="L7" s="93" t="s">
        <v>333</v>
      </c>
      <c r="M7" s="96">
        <v>416902</v>
      </c>
      <c r="N7" s="93" t="s">
        <v>317</v>
      </c>
      <c r="O7">
        <f t="shared" si="0"/>
        <v>1</v>
      </c>
      <c r="P7">
        <f t="shared" si="1"/>
        <v>775</v>
      </c>
      <c r="R7">
        <v>100</v>
      </c>
      <c r="T7" s="96">
        <f t="shared" si="2"/>
        <v>416902</v>
      </c>
      <c r="U7" s="96" t="s">
        <v>318</v>
      </c>
      <c r="V7">
        <v>1.6131299999999999E-3</v>
      </c>
      <c r="W7" s="55" t="s">
        <v>319</v>
      </c>
    </row>
    <row r="8" spans="1:23">
      <c r="A8" t="s">
        <v>334</v>
      </c>
      <c r="C8" t="s">
        <v>312</v>
      </c>
      <c r="D8">
        <v>1</v>
      </c>
      <c r="E8">
        <v>1200</v>
      </c>
      <c r="F8" s="97">
        <v>1500</v>
      </c>
      <c r="G8" s="77"/>
      <c r="H8" s="93" t="s">
        <v>335</v>
      </c>
      <c r="I8" t="s">
        <v>314</v>
      </c>
      <c r="J8" t="s">
        <v>332</v>
      </c>
      <c r="K8" s="77"/>
      <c r="L8" s="93" t="s">
        <v>335</v>
      </c>
      <c r="M8" s="96">
        <v>416902</v>
      </c>
      <c r="N8" s="93" t="s">
        <v>317</v>
      </c>
      <c r="O8">
        <f t="shared" si="0"/>
        <v>1</v>
      </c>
      <c r="P8">
        <f t="shared" si="1"/>
        <v>1500</v>
      </c>
      <c r="R8">
        <v>100</v>
      </c>
      <c r="T8" s="96">
        <f t="shared" si="2"/>
        <v>416902</v>
      </c>
      <c r="U8" s="96" t="s">
        <v>318</v>
      </c>
      <c r="V8">
        <v>1.6131299999999999E-3</v>
      </c>
      <c r="W8" s="55" t="s">
        <v>319</v>
      </c>
    </row>
  </sheetData>
  <hyperlinks>
    <hyperlink ref="H2" r:id="rId1" xr:uid="{FF1548E2-C526-4C63-9984-B0341D8602A5}"/>
    <hyperlink ref="H3" r:id="rId2" xr:uid="{F9D7DBC1-08AF-41B3-A2B2-DFFA8B92BE25}"/>
    <hyperlink ref="H4" r:id="rId3" xr:uid="{C2160D0F-67BB-4001-B4E8-94BC6EC91C7B}"/>
    <hyperlink ref="H5" r:id="rId4" xr:uid="{2792C913-83A5-4C93-AC98-0CC58909947A}"/>
    <hyperlink ref="H6" r:id="rId5" xr:uid="{E85A052E-A9F8-4804-82A4-D5B175DAD657}"/>
    <hyperlink ref="H7" r:id="rId6" xr:uid="{2F71E92B-258F-403D-B039-CEEC52ABFF3E}"/>
    <hyperlink ref="H8" r:id="rId7" location="fullTextFileContent" xr:uid="{D8716870-65E8-4E87-9329-7959923F0AFD}"/>
    <hyperlink ref="L2" r:id="rId8" xr:uid="{63C626EF-2C8C-487E-B3C9-A7BC9D0EAD2D}"/>
    <hyperlink ref="L8" r:id="rId9" location="fullTextFileContent" xr:uid="{68495D4B-7E5F-4E0D-BFF2-03F47AE85DE0}"/>
    <hyperlink ref="L7" r:id="rId10" xr:uid="{34E6D3FB-91DC-4B9D-9B3A-12C1E4BC300F}"/>
    <hyperlink ref="L6" r:id="rId11" xr:uid="{64AA122A-1822-4320-A768-092E071D59FE}"/>
    <hyperlink ref="L5" r:id="rId12" xr:uid="{F5D03EC6-C279-471E-9283-86AF936D8A3B}"/>
    <hyperlink ref="L3" r:id="rId13" xr:uid="{87074CC0-2955-4144-A234-9309AB793F3B}"/>
    <hyperlink ref="L4" r:id="rId14" xr:uid="{2768BA9B-D6EA-4211-8D0E-36E35C1F8F58}"/>
    <hyperlink ref="N2" r:id="rId15" xr:uid="{CFCA090B-65EC-4789-8D3F-4A26466FEE04}"/>
    <hyperlink ref="N3" r:id="rId16" xr:uid="{47DCED0D-8898-4A1E-819D-E43E2760A241}"/>
    <hyperlink ref="N4" r:id="rId17" xr:uid="{08611883-2C3C-4F9D-BACC-BCE24D2A7F71}"/>
    <hyperlink ref="N5" r:id="rId18" xr:uid="{76DF7824-F63A-4109-AA99-80B3F69CAD2D}"/>
    <hyperlink ref="N6" r:id="rId19" xr:uid="{71A816C0-1ACB-4267-8995-D4ABAD8260CC}"/>
    <hyperlink ref="N7" r:id="rId20" xr:uid="{01B9F529-065D-416E-B181-41AB2FA2B08A}"/>
    <hyperlink ref="N8" r:id="rId21" xr:uid="{BC3AC2AB-3F8F-4F05-8216-137F306460C5}"/>
    <hyperlink ref="W2" r:id="rId22" xr:uid="{317C6EB2-56CD-4FCD-84EB-78167A253946}"/>
    <hyperlink ref="W3" r:id="rId23" xr:uid="{7A4F2FF2-8976-44B4-A5A9-1919D5163960}"/>
    <hyperlink ref="W4" r:id="rId24" xr:uid="{5D50F58C-71D9-43D6-A1BB-4325CD5796EF}"/>
    <hyperlink ref="W6" r:id="rId25" xr:uid="{6F995BCC-C0AB-4383-81CF-0FB103963D2E}"/>
    <hyperlink ref="W8" r:id="rId26" xr:uid="{46406B41-14ED-4DF8-A78A-EBEBA87053C9}"/>
    <hyperlink ref="W5" r:id="rId27" xr:uid="{0A1F7CEA-811F-4667-A8C3-B323374F265E}"/>
    <hyperlink ref="W7" r:id="rId28" xr:uid="{355CF8C2-B176-4165-9C32-D112210CE91C}"/>
  </hyperlinks>
  <pageMargins left="0.7" right="0.7" top="0.75" bottom="0.75" header="0.3" footer="0.3"/>
  <legacy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E730-EBF8-4413-8DA5-8BA84CDDE08A}">
  <dimension ref="A1:W1"/>
  <sheetViews>
    <sheetView topLeftCell="L1" workbookViewId="0">
      <selection activeCell="U1" sqref="U1:W1"/>
    </sheetView>
  </sheetViews>
  <sheetFormatPr defaultRowHeight="14.45"/>
  <sheetData>
    <row r="1" spans="1:23" ht="116.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2DB0-550A-4B4F-B56B-D9DAB7057D2D}">
  <dimension ref="A1:W145"/>
  <sheetViews>
    <sheetView topLeftCell="H1" workbookViewId="0">
      <selection activeCell="A63" sqref="A63"/>
    </sheetView>
  </sheetViews>
  <sheetFormatPr defaultRowHeight="15" customHeight="1"/>
  <cols>
    <col min="1" max="1" width="15.85546875" bestFit="1" customWidth="1"/>
    <col min="2" max="2" width="19.7109375" bestFit="1" customWidth="1"/>
    <col min="3" max="3" width="16.140625" customWidth="1"/>
    <col min="4" max="4" width="20.42578125" customWidth="1"/>
    <col min="5" max="5" width="16.7109375" customWidth="1"/>
    <col min="6" max="6" width="14.5703125" customWidth="1"/>
    <col min="7" max="7" width="12.5703125" customWidth="1"/>
    <col min="8" max="8" width="11.7109375" customWidth="1"/>
    <col min="9" max="9" width="12.28515625" customWidth="1"/>
    <col min="10" max="11" width="12.5703125" customWidth="1"/>
    <col min="12" max="12" width="9.28515625" bestFit="1" customWidth="1"/>
    <col min="13" max="13" width="14.85546875" customWidth="1"/>
  </cols>
  <sheetData>
    <row r="1" spans="1:23" ht="87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50" t="s">
        <v>177</v>
      </c>
      <c r="C2" s="36" t="s">
        <v>337</v>
      </c>
      <c r="D2" s="77"/>
      <c r="E2" s="36">
        <v>1729.7360000000001</v>
      </c>
      <c r="F2" s="79"/>
      <c r="G2" s="73"/>
      <c r="H2" s="79"/>
      <c r="I2" s="73"/>
      <c r="J2" s="79"/>
      <c r="L2" s="79"/>
      <c r="M2" s="96">
        <v>179580</v>
      </c>
      <c r="N2" s="93" t="s">
        <v>338</v>
      </c>
      <c r="O2" t="str">
        <f>IF(AND(D2&lt;&gt;"",D2&lt;&gt;"NA"),D2,"")</f>
        <v/>
      </c>
      <c r="P2" t="str">
        <f>IF(AND(F2&lt;&gt;"",F2&lt;&gt;"NA"),F2,"")</f>
        <v/>
      </c>
      <c r="Q2" t="str">
        <f>IF(AND(G2&lt;&gt;"",G2&lt;&gt;"NA"),G2,"")</f>
        <v/>
      </c>
      <c r="R2" t="s">
        <v>339</v>
      </c>
      <c r="S2" t="str">
        <f>IF(AND(K2&lt;&gt;"",K2&lt;&gt;"NA"),K2,"")</f>
        <v/>
      </c>
      <c r="T2" s="96">
        <f>M2</f>
        <v>179580</v>
      </c>
      <c r="U2" t="s">
        <v>340</v>
      </c>
      <c r="V2">
        <v>7.7335599999999996E-3</v>
      </c>
      <c r="W2" s="55" t="s">
        <v>341</v>
      </c>
    </row>
    <row r="3" spans="1:23" ht="14.45">
      <c r="A3" s="36" t="s">
        <v>342</v>
      </c>
      <c r="C3" s="36" t="s">
        <v>220</v>
      </c>
      <c r="D3">
        <v>1</v>
      </c>
      <c r="E3" s="36">
        <v>3669512</v>
      </c>
      <c r="F3" s="73">
        <v>1550</v>
      </c>
      <c r="G3" s="73">
        <v>3750</v>
      </c>
      <c r="H3" s="55" t="s">
        <v>343</v>
      </c>
      <c r="I3" s="73" t="s">
        <v>344</v>
      </c>
      <c r="J3" s="73" t="s">
        <v>345</v>
      </c>
      <c r="L3" s="55" t="s">
        <v>346</v>
      </c>
      <c r="M3" s="96">
        <v>179581</v>
      </c>
      <c r="N3" s="93" t="s">
        <v>338</v>
      </c>
      <c r="O3">
        <f t="shared" ref="O3:O66" si="0">IF(AND(D3&lt;&gt;"",D3&lt;&gt;"NA"),D3,"")</f>
        <v>1</v>
      </c>
      <c r="P3">
        <f t="shared" ref="P3:P66" si="1">IF(AND(F3&lt;&gt;"",F3&lt;&gt;"NA"),F3,"")</f>
        <v>1550</v>
      </c>
      <c r="Q3">
        <f t="shared" ref="Q3:Q66" si="2">IF(AND(G3&lt;&gt;"",G3&lt;&gt;"NA"),G3,"")</f>
        <v>3750</v>
      </c>
      <c r="R3">
        <v>87.5</v>
      </c>
      <c r="S3" t="str">
        <f t="shared" ref="S3:S66" si="3">IF(AND(K3&lt;&gt;"",K3&lt;&gt;"NA"),K3,"")</f>
        <v/>
      </c>
      <c r="T3" s="96">
        <f t="shared" ref="T3:T66" si="4">M3</f>
        <v>179581</v>
      </c>
      <c r="U3" t="s">
        <v>340</v>
      </c>
      <c r="V3">
        <v>7.7335599999999996E-3</v>
      </c>
      <c r="W3" s="55" t="s">
        <v>341</v>
      </c>
    </row>
    <row r="4" spans="1:23" ht="14.45">
      <c r="A4" s="36" t="s">
        <v>347</v>
      </c>
      <c r="C4" s="36" t="s">
        <v>220</v>
      </c>
      <c r="D4">
        <v>1</v>
      </c>
      <c r="E4" s="36">
        <v>667.18389999999999</v>
      </c>
      <c r="F4" s="79"/>
      <c r="G4" s="73">
        <v>3600</v>
      </c>
      <c r="H4" s="55" t="s">
        <v>343</v>
      </c>
      <c r="I4" s="74"/>
      <c r="J4" s="79"/>
      <c r="L4" s="79"/>
      <c r="M4" s="96">
        <v>179582</v>
      </c>
      <c r="N4" s="93" t="s">
        <v>338</v>
      </c>
      <c r="O4">
        <f t="shared" si="0"/>
        <v>1</v>
      </c>
      <c r="P4" t="str">
        <f t="shared" si="1"/>
        <v/>
      </c>
      <c r="Q4">
        <f t="shared" si="2"/>
        <v>3600</v>
      </c>
      <c r="R4" t="s">
        <v>339</v>
      </c>
      <c r="S4" t="str">
        <f t="shared" si="3"/>
        <v/>
      </c>
      <c r="T4" s="96">
        <f t="shared" si="4"/>
        <v>179582</v>
      </c>
      <c r="U4" t="s">
        <v>340</v>
      </c>
      <c r="V4">
        <v>7.7335599999999996E-3</v>
      </c>
      <c r="W4" s="55" t="s">
        <v>341</v>
      </c>
    </row>
    <row r="5" spans="1:23" ht="14.45">
      <c r="A5" s="36" t="s">
        <v>348</v>
      </c>
      <c r="C5" s="36" t="s">
        <v>349</v>
      </c>
      <c r="D5" s="77"/>
      <c r="E5" s="36">
        <v>2634.1410000000001</v>
      </c>
      <c r="F5" s="79"/>
      <c r="G5" s="73"/>
      <c r="H5" s="79"/>
      <c r="I5" s="73"/>
      <c r="J5" s="79"/>
      <c r="L5" s="79"/>
      <c r="M5" s="96">
        <v>179583</v>
      </c>
      <c r="N5" s="93" t="s">
        <v>338</v>
      </c>
      <c r="O5" t="str">
        <f t="shared" si="0"/>
        <v/>
      </c>
      <c r="P5" t="str">
        <f t="shared" si="1"/>
        <v/>
      </c>
      <c r="Q5" t="str">
        <f t="shared" si="2"/>
        <v/>
      </c>
      <c r="R5" t="s">
        <v>339</v>
      </c>
      <c r="S5" t="str">
        <f t="shared" si="3"/>
        <v/>
      </c>
      <c r="T5" s="96">
        <f t="shared" si="4"/>
        <v>179583</v>
      </c>
      <c r="U5" t="s">
        <v>340</v>
      </c>
      <c r="V5">
        <v>7.7335599999999996E-3</v>
      </c>
      <c r="W5" s="55" t="s">
        <v>341</v>
      </c>
    </row>
    <row r="6" spans="1:23" ht="14.45">
      <c r="A6" s="36" t="s">
        <v>348</v>
      </c>
      <c r="C6" s="36" t="s">
        <v>220</v>
      </c>
      <c r="D6">
        <v>1</v>
      </c>
      <c r="E6" s="36">
        <v>4633.2219999999998</v>
      </c>
      <c r="F6" s="79"/>
      <c r="G6" s="73"/>
      <c r="H6" s="79"/>
      <c r="I6" s="73"/>
      <c r="J6" s="79"/>
      <c r="L6" s="79"/>
      <c r="M6" s="96">
        <v>179584</v>
      </c>
      <c r="N6" s="93" t="s">
        <v>338</v>
      </c>
      <c r="O6">
        <f t="shared" si="0"/>
        <v>1</v>
      </c>
      <c r="P6" t="str">
        <f t="shared" si="1"/>
        <v/>
      </c>
      <c r="Q6" t="str">
        <f t="shared" si="2"/>
        <v/>
      </c>
      <c r="R6" t="s">
        <v>339</v>
      </c>
      <c r="S6" t="str">
        <f t="shared" si="3"/>
        <v/>
      </c>
      <c r="T6" s="96">
        <f t="shared" si="4"/>
        <v>179584</v>
      </c>
      <c r="U6" t="s">
        <v>340</v>
      </c>
      <c r="V6">
        <v>7.7335599999999996E-3</v>
      </c>
      <c r="W6" s="55" t="s">
        <v>341</v>
      </c>
    </row>
    <row r="7" spans="1:23" ht="14.45">
      <c r="A7" s="36" t="s">
        <v>348</v>
      </c>
      <c r="C7" s="36" t="s">
        <v>350</v>
      </c>
      <c r="D7" s="77"/>
      <c r="E7" s="36">
        <v>1383.789</v>
      </c>
      <c r="F7" s="79"/>
      <c r="G7" s="73"/>
      <c r="H7" s="79"/>
      <c r="I7" s="73"/>
      <c r="J7" s="79"/>
      <c r="L7" s="79"/>
      <c r="M7" s="96">
        <v>179585</v>
      </c>
      <c r="N7" s="93" t="s">
        <v>338</v>
      </c>
      <c r="O7" t="str">
        <f t="shared" si="0"/>
        <v/>
      </c>
      <c r="P7" t="str">
        <f t="shared" si="1"/>
        <v/>
      </c>
      <c r="Q7" t="str">
        <f t="shared" si="2"/>
        <v/>
      </c>
      <c r="R7" t="s">
        <v>339</v>
      </c>
      <c r="S7" t="str">
        <f t="shared" si="3"/>
        <v/>
      </c>
      <c r="T7" s="96">
        <f t="shared" si="4"/>
        <v>179585</v>
      </c>
      <c r="U7" t="s">
        <v>340</v>
      </c>
      <c r="V7">
        <v>7.7335599999999996E-3</v>
      </c>
      <c r="W7" s="55" t="s">
        <v>341</v>
      </c>
    </row>
    <row r="8" spans="1:23" ht="14.45">
      <c r="A8" s="36" t="s">
        <v>348</v>
      </c>
      <c r="C8" s="36" t="s">
        <v>337</v>
      </c>
      <c r="D8" s="77"/>
      <c r="E8" s="36">
        <v>11440.05</v>
      </c>
      <c r="F8" s="79"/>
      <c r="G8" s="73"/>
      <c r="H8" s="79"/>
      <c r="I8" s="73"/>
      <c r="J8" s="79"/>
      <c r="L8" s="79"/>
      <c r="M8" s="96">
        <v>179586</v>
      </c>
      <c r="N8" s="93" t="s">
        <v>338</v>
      </c>
      <c r="O8" t="str">
        <f t="shared" si="0"/>
        <v/>
      </c>
      <c r="P8" t="str">
        <f t="shared" si="1"/>
        <v/>
      </c>
      <c r="Q8" t="str">
        <f t="shared" si="2"/>
        <v/>
      </c>
      <c r="R8" t="s">
        <v>339</v>
      </c>
      <c r="S8" t="str">
        <f t="shared" si="3"/>
        <v/>
      </c>
      <c r="T8" s="96">
        <f t="shared" si="4"/>
        <v>179586</v>
      </c>
      <c r="U8" t="s">
        <v>340</v>
      </c>
      <c r="V8">
        <v>7.7335599999999996E-3</v>
      </c>
      <c r="W8" s="55" t="s">
        <v>341</v>
      </c>
    </row>
    <row r="9" spans="1:23" ht="14.45">
      <c r="A9" s="36" t="s">
        <v>351</v>
      </c>
      <c r="C9" s="36" t="s">
        <v>220</v>
      </c>
      <c r="D9">
        <v>1</v>
      </c>
      <c r="E9" s="36">
        <v>247105.2</v>
      </c>
      <c r="F9" s="79"/>
      <c r="G9" s="73"/>
      <c r="H9" s="79"/>
      <c r="I9" s="73"/>
      <c r="J9" s="79"/>
      <c r="L9" s="79"/>
      <c r="M9" s="96">
        <v>179587</v>
      </c>
      <c r="N9" s="93" t="s">
        <v>338</v>
      </c>
      <c r="O9">
        <f t="shared" si="0"/>
        <v>1</v>
      </c>
      <c r="P9" t="str">
        <f t="shared" si="1"/>
        <v/>
      </c>
      <c r="Q9" t="str">
        <f t="shared" si="2"/>
        <v/>
      </c>
      <c r="R9" t="s">
        <v>339</v>
      </c>
      <c r="S9" t="str">
        <f t="shared" si="3"/>
        <v/>
      </c>
      <c r="T9" s="96">
        <f t="shared" si="4"/>
        <v>179587</v>
      </c>
      <c r="U9" t="s">
        <v>340</v>
      </c>
      <c r="V9">
        <v>7.7335599999999996E-3</v>
      </c>
      <c r="W9" s="55" t="s">
        <v>341</v>
      </c>
    </row>
    <row r="10" spans="1:23" ht="14.45">
      <c r="A10" s="36" t="s">
        <v>351</v>
      </c>
      <c r="C10" s="36" t="s">
        <v>350</v>
      </c>
      <c r="D10" s="77"/>
      <c r="E10" s="36">
        <v>617762.9</v>
      </c>
      <c r="F10" s="79"/>
      <c r="G10" s="73"/>
      <c r="H10" s="79"/>
      <c r="I10" s="73"/>
      <c r="J10" s="79"/>
      <c r="L10" s="79"/>
      <c r="M10" s="96">
        <v>179588</v>
      </c>
      <c r="N10" s="93" t="s">
        <v>338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">
        <v>339</v>
      </c>
      <c r="S10" t="str">
        <f t="shared" si="3"/>
        <v/>
      </c>
      <c r="T10" s="96">
        <f t="shared" si="4"/>
        <v>179588</v>
      </c>
      <c r="U10" t="s">
        <v>340</v>
      </c>
      <c r="V10">
        <v>7.7335599999999996E-3</v>
      </c>
      <c r="W10" s="55" t="s">
        <v>341</v>
      </c>
    </row>
    <row r="11" spans="1:23" ht="14.45">
      <c r="A11" s="36" t="s">
        <v>351</v>
      </c>
      <c r="C11" s="36" t="s">
        <v>337</v>
      </c>
      <c r="D11" s="77"/>
      <c r="E11" s="36" t="s">
        <v>352</v>
      </c>
      <c r="F11" s="79"/>
      <c r="G11" s="73"/>
      <c r="H11" s="79"/>
      <c r="I11" s="73"/>
      <c r="J11" s="79"/>
      <c r="L11" s="79"/>
      <c r="M11" s="96">
        <v>179589</v>
      </c>
      <c r="N11" s="93" t="s">
        <v>338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">
        <v>339</v>
      </c>
      <c r="S11" t="str">
        <f t="shared" si="3"/>
        <v/>
      </c>
      <c r="T11" s="96">
        <f t="shared" si="4"/>
        <v>179589</v>
      </c>
      <c r="U11" t="s">
        <v>340</v>
      </c>
      <c r="V11">
        <v>7.7335599999999996E-3</v>
      </c>
      <c r="W11" s="55" t="s">
        <v>341</v>
      </c>
    </row>
    <row r="12" spans="1:23" ht="14.45">
      <c r="A12" s="36" t="s">
        <v>353</v>
      </c>
      <c r="C12" s="36" t="s">
        <v>354</v>
      </c>
      <c r="D12" s="77"/>
      <c r="E12" s="36">
        <v>118.6105</v>
      </c>
      <c r="F12" s="79"/>
      <c r="G12" s="73"/>
      <c r="H12" s="79"/>
      <c r="I12" s="73"/>
      <c r="J12" s="79"/>
      <c r="L12" s="79"/>
      <c r="M12" s="96">
        <v>179590</v>
      </c>
      <c r="N12" s="93" t="s">
        <v>338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">
        <v>339</v>
      </c>
      <c r="S12" t="str">
        <f t="shared" si="3"/>
        <v/>
      </c>
      <c r="T12" s="96">
        <f t="shared" si="4"/>
        <v>179590</v>
      </c>
      <c r="U12" t="s">
        <v>340</v>
      </c>
      <c r="V12">
        <v>7.7335599999999996E-3</v>
      </c>
      <c r="W12" s="55" t="s">
        <v>341</v>
      </c>
    </row>
    <row r="13" spans="1:23" ht="14.45">
      <c r="A13" s="36" t="s">
        <v>353</v>
      </c>
      <c r="C13" s="36" t="s">
        <v>349</v>
      </c>
      <c r="D13" s="77"/>
      <c r="E13" s="36">
        <v>395.36829999999998</v>
      </c>
      <c r="F13" s="79"/>
      <c r="G13" s="73"/>
      <c r="H13" s="79"/>
      <c r="I13" s="73"/>
      <c r="J13" s="79"/>
      <c r="L13" s="79"/>
      <c r="M13" s="96">
        <v>179591</v>
      </c>
      <c r="N13" s="93" t="s">
        <v>338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">
        <v>339</v>
      </c>
      <c r="S13" t="str">
        <f t="shared" si="3"/>
        <v/>
      </c>
      <c r="T13" s="96">
        <f t="shared" si="4"/>
        <v>179591</v>
      </c>
      <c r="U13" t="s">
        <v>340</v>
      </c>
      <c r="V13">
        <v>7.7335599999999996E-3</v>
      </c>
      <c r="W13" s="55" t="s">
        <v>341</v>
      </c>
    </row>
    <row r="14" spans="1:23" ht="14.45">
      <c r="A14" s="36" t="s">
        <v>353</v>
      </c>
      <c r="C14" s="36" t="s">
        <v>220</v>
      </c>
      <c r="D14">
        <v>1</v>
      </c>
      <c r="E14" s="36">
        <v>16473.68</v>
      </c>
      <c r="F14" s="79"/>
      <c r="G14" s="73"/>
      <c r="H14" s="79"/>
      <c r="I14" s="73"/>
      <c r="J14" s="73" t="s">
        <v>355</v>
      </c>
      <c r="L14" s="55" t="s">
        <v>356</v>
      </c>
      <c r="M14" s="96">
        <v>179592</v>
      </c>
      <c r="N14" s="93" t="s">
        <v>338</v>
      </c>
      <c r="O14">
        <f t="shared" si="0"/>
        <v>1</v>
      </c>
      <c r="P14" t="str">
        <f t="shared" si="1"/>
        <v/>
      </c>
      <c r="Q14" t="str">
        <f t="shared" si="2"/>
        <v/>
      </c>
      <c r="R14">
        <v>333.4</v>
      </c>
      <c r="S14" t="str">
        <f t="shared" si="3"/>
        <v/>
      </c>
      <c r="T14" s="96">
        <f t="shared" si="4"/>
        <v>179592</v>
      </c>
      <c r="U14" t="s">
        <v>340</v>
      </c>
      <c r="V14">
        <v>7.7335599999999996E-3</v>
      </c>
      <c r="W14" s="55" t="s">
        <v>341</v>
      </c>
    </row>
    <row r="15" spans="1:23" ht="14.45">
      <c r="A15" s="36" t="s">
        <v>353</v>
      </c>
      <c r="C15" s="36" t="s">
        <v>350</v>
      </c>
      <c r="D15" s="77"/>
      <c r="E15" s="36">
        <v>3706.5770000000002</v>
      </c>
      <c r="F15" s="79"/>
      <c r="G15" s="73"/>
      <c r="H15" s="79"/>
      <c r="I15" s="73"/>
      <c r="J15" s="79"/>
      <c r="L15" s="79"/>
      <c r="M15" s="96">
        <v>179593</v>
      </c>
      <c r="N15" s="93" t="s">
        <v>338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">
        <v>339</v>
      </c>
      <c r="S15" t="str">
        <f t="shared" si="3"/>
        <v/>
      </c>
      <c r="T15" s="96">
        <f t="shared" si="4"/>
        <v>179593</v>
      </c>
      <c r="U15" t="s">
        <v>340</v>
      </c>
      <c r="V15">
        <v>7.7335599999999996E-3</v>
      </c>
      <c r="W15" s="55" t="s">
        <v>341</v>
      </c>
    </row>
    <row r="16" spans="1:23" ht="14.45">
      <c r="A16" s="36" t="s">
        <v>353</v>
      </c>
      <c r="C16" s="36" t="s">
        <v>337</v>
      </c>
      <c r="D16" s="77"/>
      <c r="E16" s="36">
        <v>16944.349999999999</v>
      </c>
      <c r="F16" s="79"/>
      <c r="G16" s="73"/>
      <c r="H16" s="79"/>
      <c r="I16" s="73"/>
      <c r="J16" s="79"/>
      <c r="L16" s="79"/>
      <c r="M16" s="96">
        <v>179594</v>
      </c>
      <c r="N16" s="93" t="s">
        <v>338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">
        <v>339</v>
      </c>
      <c r="S16" t="str">
        <f t="shared" si="3"/>
        <v/>
      </c>
      <c r="T16" s="96">
        <f t="shared" si="4"/>
        <v>179594</v>
      </c>
      <c r="U16" t="s">
        <v>340</v>
      </c>
      <c r="V16">
        <v>7.7335599999999996E-3</v>
      </c>
      <c r="W16" s="55" t="s">
        <v>341</v>
      </c>
    </row>
    <row r="17" spans="1:23" ht="14.45">
      <c r="A17" s="36" t="s">
        <v>353</v>
      </c>
      <c r="C17" s="36" t="s">
        <v>357</v>
      </c>
      <c r="D17" s="77"/>
      <c r="E17" s="36">
        <v>988.42070000000001</v>
      </c>
      <c r="F17" s="79"/>
      <c r="G17" s="73"/>
      <c r="H17" s="79"/>
      <c r="I17" s="73"/>
      <c r="J17" s="79"/>
      <c r="L17" s="79"/>
      <c r="M17" s="96">
        <v>179595</v>
      </c>
      <c r="N17" s="93" t="s">
        <v>338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">
        <v>339</v>
      </c>
      <c r="S17" t="str">
        <f t="shared" si="3"/>
        <v/>
      </c>
      <c r="T17" s="96">
        <f t="shared" si="4"/>
        <v>179595</v>
      </c>
      <c r="U17" t="s">
        <v>340</v>
      </c>
      <c r="V17">
        <v>7.7335599999999996E-3</v>
      </c>
      <c r="W17" s="55" t="s">
        <v>341</v>
      </c>
    </row>
    <row r="18" spans="1:23" ht="14.45">
      <c r="A18" s="36" t="s">
        <v>353</v>
      </c>
      <c r="C18" s="36" t="s">
        <v>358</v>
      </c>
      <c r="D18" s="77"/>
      <c r="E18" s="36">
        <v>247.1052</v>
      </c>
      <c r="F18" s="79"/>
      <c r="G18" s="73"/>
      <c r="H18" s="79"/>
      <c r="I18" s="73"/>
      <c r="J18" s="79"/>
      <c r="L18" s="79"/>
      <c r="M18" s="96">
        <v>179596</v>
      </c>
      <c r="N18" s="93" t="s">
        <v>338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">
        <v>339</v>
      </c>
      <c r="S18" t="str">
        <f t="shared" si="3"/>
        <v/>
      </c>
      <c r="T18" s="96">
        <f t="shared" si="4"/>
        <v>179596</v>
      </c>
      <c r="U18" t="s">
        <v>340</v>
      </c>
      <c r="V18">
        <v>7.7335599999999996E-3</v>
      </c>
      <c r="W18" s="55" t="s">
        <v>341</v>
      </c>
    </row>
    <row r="19" spans="1:23" ht="14.45">
      <c r="A19" s="36" t="s">
        <v>359</v>
      </c>
      <c r="C19" s="36" t="s">
        <v>360</v>
      </c>
      <c r="D19" s="77"/>
      <c r="E19" s="36">
        <v>1.6473679999999999</v>
      </c>
      <c r="F19" s="79"/>
      <c r="G19" s="73"/>
      <c r="H19" s="79"/>
      <c r="I19" s="73"/>
      <c r="J19" s="79"/>
      <c r="L19" s="79"/>
      <c r="M19" s="96">
        <v>179597</v>
      </c>
      <c r="N19" s="93" t="s">
        <v>338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">
        <v>339</v>
      </c>
      <c r="S19" t="str">
        <f t="shared" si="3"/>
        <v/>
      </c>
      <c r="T19" s="96">
        <f t="shared" si="4"/>
        <v>179597</v>
      </c>
      <c r="U19" t="s">
        <v>340</v>
      </c>
      <c r="V19">
        <v>7.7335599999999996E-3</v>
      </c>
      <c r="W19" s="55" t="s">
        <v>341</v>
      </c>
    </row>
    <row r="20" spans="1:23" ht="14.45">
      <c r="A20" s="36" t="s">
        <v>359</v>
      </c>
      <c r="C20" s="36" t="s">
        <v>361</v>
      </c>
      <c r="D20" s="77"/>
      <c r="E20" s="36">
        <v>2.4710519999999998</v>
      </c>
      <c r="F20" s="73">
        <v>1501</v>
      </c>
      <c r="G20" s="73">
        <v>2011</v>
      </c>
      <c r="H20" s="55" t="s">
        <v>362</v>
      </c>
      <c r="I20" s="74"/>
      <c r="J20" s="73" t="s">
        <v>363</v>
      </c>
      <c r="L20" s="73" t="s">
        <v>364</v>
      </c>
      <c r="M20" s="96">
        <v>179598</v>
      </c>
      <c r="N20" s="93" t="s">
        <v>338</v>
      </c>
      <c r="O20" t="str">
        <f t="shared" si="0"/>
        <v/>
      </c>
      <c r="P20">
        <f t="shared" si="1"/>
        <v>1501</v>
      </c>
      <c r="Q20">
        <f t="shared" si="2"/>
        <v>2011</v>
      </c>
      <c r="R20">
        <v>125</v>
      </c>
      <c r="S20" t="str">
        <f t="shared" si="3"/>
        <v/>
      </c>
      <c r="T20" s="96">
        <f t="shared" si="4"/>
        <v>179598</v>
      </c>
      <c r="U20" t="s">
        <v>340</v>
      </c>
      <c r="V20">
        <v>7.7335599999999996E-3</v>
      </c>
      <c r="W20" s="55" t="s">
        <v>341</v>
      </c>
    </row>
    <row r="21" spans="1:23" ht="14.45">
      <c r="A21" s="36" t="s">
        <v>359</v>
      </c>
      <c r="C21" s="36" t="s">
        <v>267</v>
      </c>
      <c r="D21" s="77"/>
      <c r="E21" s="36">
        <v>37.065770000000001</v>
      </c>
      <c r="F21" s="79"/>
      <c r="G21" s="73"/>
      <c r="H21" s="79"/>
      <c r="I21" s="73"/>
      <c r="J21" s="79"/>
      <c r="L21" s="79"/>
      <c r="M21" s="96">
        <v>179599</v>
      </c>
      <c r="N21" s="93" t="s">
        <v>338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">
        <v>339</v>
      </c>
      <c r="S21" t="str">
        <f t="shared" si="3"/>
        <v/>
      </c>
      <c r="T21" s="96">
        <f t="shared" si="4"/>
        <v>179599</v>
      </c>
      <c r="U21" t="s">
        <v>340</v>
      </c>
      <c r="V21">
        <v>7.7335599999999996E-3</v>
      </c>
      <c r="W21" s="55" t="s">
        <v>341</v>
      </c>
    </row>
    <row r="22" spans="1:23" ht="14.45">
      <c r="A22" s="36" t="s">
        <v>359</v>
      </c>
      <c r="C22" s="36" t="s">
        <v>365</v>
      </c>
      <c r="D22" s="77"/>
      <c r="E22" s="36">
        <v>14.826309999999999</v>
      </c>
      <c r="F22" s="79"/>
      <c r="G22" s="73"/>
      <c r="H22" s="79"/>
      <c r="I22" s="73"/>
      <c r="J22" s="79"/>
      <c r="L22" s="79"/>
      <c r="M22" s="96">
        <v>179600</v>
      </c>
      <c r="N22" s="93" t="s">
        <v>338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">
        <v>339</v>
      </c>
      <c r="S22" t="str">
        <f t="shared" si="3"/>
        <v/>
      </c>
      <c r="T22" s="96">
        <f t="shared" si="4"/>
        <v>179600</v>
      </c>
      <c r="U22" t="s">
        <v>340</v>
      </c>
      <c r="V22">
        <v>7.7335599999999996E-3</v>
      </c>
      <c r="W22" s="55" t="s">
        <v>341</v>
      </c>
    </row>
    <row r="23" spans="1:23" ht="14.45">
      <c r="A23" s="36" t="s">
        <v>359</v>
      </c>
      <c r="C23" s="36" t="s">
        <v>366</v>
      </c>
      <c r="D23" s="77"/>
      <c r="E23" s="36">
        <v>65.894710000000003</v>
      </c>
      <c r="F23" s="79"/>
      <c r="G23" s="73"/>
      <c r="H23" s="79"/>
      <c r="I23" s="73"/>
      <c r="J23" s="79"/>
      <c r="L23" s="79"/>
      <c r="M23" s="96">
        <v>179601</v>
      </c>
      <c r="N23" s="93" t="s">
        <v>338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">
        <v>339</v>
      </c>
      <c r="S23" t="str">
        <f t="shared" si="3"/>
        <v/>
      </c>
      <c r="T23" s="96">
        <f t="shared" si="4"/>
        <v>179601</v>
      </c>
      <c r="U23" t="s">
        <v>340</v>
      </c>
      <c r="V23">
        <v>7.7335599999999996E-3</v>
      </c>
      <c r="W23" s="55" t="s">
        <v>341</v>
      </c>
    </row>
    <row r="24" spans="1:23" ht="14.45">
      <c r="A24" s="36" t="s">
        <v>359</v>
      </c>
      <c r="C24" s="36" t="s">
        <v>220</v>
      </c>
      <c r="D24">
        <v>1</v>
      </c>
      <c r="E24" s="36">
        <v>7668.7809999999999</v>
      </c>
      <c r="F24" s="73">
        <v>1065</v>
      </c>
      <c r="G24" s="73"/>
      <c r="H24" s="55" t="s">
        <v>367</v>
      </c>
      <c r="I24" s="74"/>
      <c r="J24" s="73" t="s">
        <v>368</v>
      </c>
      <c r="L24" s="55" t="s">
        <v>369</v>
      </c>
      <c r="M24" s="96">
        <v>179602</v>
      </c>
      <c r="N24" s="93" t="s">
        <v>338</v>
      </c>
      <c r="O24">
        <f t="shared" si="0"/>
        <v>1</v>
      </c>
      <c r="P24">
        <f t="shared" si="1"/>
        <v>1065</v>
      </c>
      <c r="Q24" t="str">
        <f t="shared" si="2"/>
        <v/>
      </c>
      <c r="R24">
        <v>200</v>
      </c>
      <c r="S24" t="str">
        <f t="shared" si="3"/>
        <v/>
      </c>
      <c r="T24" s="96">
        <f t="shared" si="4"/>
        <v>179602</v>
      </c>
      <c r="U24" t="s">
        <v>340</v>
      </c>
      <c r="V24">
        <v>7.7335599999999996E-3</v>
      </c>
      <c r="W24" s="55" t="s">
        <v>341</v>
      </c>
    </row>
    <row r="25" spans="1:23" ht="14.45">
      <c r="A25" s="36" t="s">
        <v>359</v>
      </c>
      <c r="C25" s="36" t="s">
        <v>370</v>
      </c>
      <c r="D25" s="77"/>
      <c r="E25" s="36">
        <v>889.57860000000005</v>
      </c>
      <c r="F25" s="79"/>
      <c r="G25" s="73"/>
      <c r="H25" s="79"/>
      <c r="I25" s="73"/>
      <c r="J25" s="79"/>
      <c r="L25" s="79"/>
      <c r="M25" s="96">
        <v>179603</v>
      </c>
      <c r="N25" s="93" t="s">
        <v>338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">
        <v>339</v>
      </c>
      <c r="S25" t="str">
        <f t="shared" si="3"/>
        <v/>
      </c>
      <c r="T25" s="96">
        <f t="shared" si="4"/>
        <v>179603</v>
      </c>
      <c r="U25" t="s">
        <v>340</v>
      </c>
      <c r="V25">
        <v>7.7335599999999996E-3</v>
      </c>
      <c r="W25" s="55" t="s">
        <v>341</v>
      </c>
    </row>
    <row r="26" spans="1:23" ht="14.45">
      <c r="A26" s="36" t="s">
        <v>371</v>
      </c>
      <c r="C26" s="36" t="s">
        <v>220</v>
      </c>
      <c r="D26">
        <v>1</v>
      </c>
      <c r="E26" s="36">
        <v>194595.3</v>
      </c>
      <c r="F26" s="73">
        <v>20000</v>
      </c>
      <c r="G26" s="73">
        <v>40000</v>
      </c>
      <c r="H26" s="55" t="s">
        <v>362</v>
      </c>
      <c r="I26" s="74"/>
      <c r="J26" s="73" t="s">
        <v>372</v>
      </c>
      <c r="L26" s="73"/>
      <c r="M26" s="96">
        <v>179604</v>
      </c>
      <c r="N26" s="93" t="s">
        <v>338</v>
      </c>
      <c r="O26">
        <f t="shared" si="0"/>
        <v>1</v>
      </c>
      <c r="P26">
        <f t="shared" si="1"/>
        <v>20000</v>
      </c>
      <c r="Q26">
        <f t="shared" si="2"/>
        <v>40000</v>
      </c>
      <c r="R26" s="97">
        <v>8000</v>
      </c>
      <c r="S26" t="str">
        <f t="shared" si="3"/>
        <v/>
      </c>
      <c r="T26" s="96">
        <f t="shared" si="4"/>
        <v>179604</v>
      </c>
      <c r="U26" t="s">
        <v>340</v>
      </c>
      <c r="V26">
        <v>7.7335599999999996E-3</v>
      </c>
      <c r="W26" s="55" t="s">
        <v>341</v>
      </c>
    </row>
    <row r="27" spans="1:23" ht="14.45">
      <c r="A27" s="36" t="s">
        <v>373</v>
      </c>
      <c r="C27" s="36" t="s">
        <v>220</v>
      </c>
      <c r="D27">
        <v>1</v>
      </c>
      <c r="E27" s="36">
        <v>4942.1030000000001</v>
      </c>
      <c r="F27" s="79"/>
      <c r="G27" s="73"/>
      <c r="H27" s="79"/>
      <c r="I27" s="73"/>
      <c r="J27" s="79"/>
      <c r="L27" s="79"/>
      <c r="M27" s="96">
        <v>179605</v>
      </c>
      <c r="N27" s="93" t="s">
        <v>338</v>
      </c>
      <c r="O27">
        <f t="shared" si="0"/>
        <v>1</v>
      </c>
      <c r="P27" t="str">
        <f t="shared" si="1"/>
        <v/>
      </c>
      <c r="Q27" t="str">
        <f t="shared" si="2"/>
        <v/>
      </c>
      <c r="R27" t="s">
        <v>339</v>
      </c>
      <c r="S27" t="str">
        <f t="shared" si="3"/>
        <v/>
      </c>
      <c r="T27" s="96">
        <f t="shared" si="4"/>
        <v>179605</v>
      </c>
      <c r="U27" t="s">
        <v>340</v>
      </c>
      <c r="V27">
        <v>7.7335599999999996E-3</v>
      </c>
      <c r="W27" s="55" t="s">
        <v>341</v>
      </c>
    </row>
    <row r="28" spans="1:23" ht="14.45">
      <c r="A28" s="36" t="s">
        <v>374</v>
      </c>
      <c r="C28" s="36" t="s">
        <v>375</v>
      </c>
      <c r="D28" s="77"/>
      <c r="E28" s="36">
        <v>3459.4720000000002</v>
      </c>
      <c r="F28" s="79"/>
      <c r="G28" s="73"/>
      <c r="H28" s="79"/>
      <c r="I28" s="73"/>
      <c r="J28" s="79"/>
      <c r="L28" s="79"/>
      <c r="M28" s="96">
        <v>179606</v>
      </c>
      <c r="N28" s="93" t="s">
        <v>338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">
        <v>339</v>
      </c>
      <c r="S28" t="str">
        <f t="shared" si="3"/>
        <v/>
      </c>
      <c r="T28" s="96">
        <f t="shared" si="4"/>
        <v>179606</v>
      </c>
      <c r="U28" t="s">
        <v>340</v>
      </c>
      <c r="V28">
        <v>7.7335599999999996E-3</v>
      </c>
      <c r="W28" s="55" t="s">
        <v>341</v>
      </c>
    </row>
    <row r="29" spans="1:23" ht="14.45">
      <c r="A29" s="36" t="s">
        <v>374</v>
      </c>
      <c r="C29" s="36" t="s">
        <v>220</v>
      </c>
      <c r="D29">
        <v>1</v>
      </c>
      <c r="E29" s="36">
        <v>104772.6</v>
      </c>
      <c r="F29" s="79"/>
      <c r="G29" s="73"/>
      <c r="H29" s="55" t="s">
        <v>362</v>
      </c>
      <c r="I29" s="74"/>
      <c r="J29" s="73" t="s">
        <v>376</v>
      </c>
      <c r="L29" s="55" t="s">
        <v>377</v>
      </c>
      <c r="M29" s="96">
        <v>179607</v>
      </c>
      <c r="N29" s="93" t="s">
        <v>338</v>
      </c>
      <c r="O29">
        <f t="shared" si="0"/>
        <v>1</v>
      </c>
      <c r="P29" t="str">
        <f t="shared" si="1"/>
        <v/>
      </c>
      <c r="Q29" t="str">
        <f t="shared" si="2"/>
        <v/>
      </c>
      <c r="R29">
        <v>275</v>
      </c>
      <c r="S29" t="str">
        <f t="shared" si="3"/>
        <v/>
      </c>
      <c r="T29" s="96">
        <f t="shared" si="4"/>
        <v>179607</v>
      </c>
      <c r="U29" t="s">
        <v>340</v>
      </c>
      <c r="V29">
        <v>7.7335599999999996E-3</v>
      </c>
      <c r="W29" s="55" t="s">
        <v>341</v>
      </c>
    </row>
    <row r="30" spans="1:23" ht="14.45">
      <c r="A30" s="36" t="s">
        <v>374</v>
      </c>
      <c r="C30" s="36" t="s">
        <v>350</v>
      </c>
      <c r="D30" s="77"/>
      <c r="E30" s="36">
        <v>27033.3</v>
      </c>
      <c r="F30" s="79"/>
      <c r="G30" s="73"/>
      <c r="H30" s="79"/>
      <c r="I30" s="73"/>
      <c r="J30" s="79"/>
      <c r="L30" s="79"/>
      <c r="M30" s="96">
        <v>179608</v>
      </c>
      <c r="N30" s="93" t="s">
        <v>338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">
        <v>339</v>
      </c>
      <c r="S30" t="str">
        <f t="shared" si="3"/>
        <v/>
      </c>
      <c r="T30" s="96">
        <f t="shared" si="4"/>
        <v>179608</v>
      </c>
      <c r="U30" t="s">
        <v>340</v>
      </c>
      <c r="V30">
        <v>7.7335599999999996E-3</v>
      </c>
      <c r="W30" s="55" t="s">
        <v>341</v>
      </c>
    </row>
    <row r="31" spans="1:23" ht="14.45">
      <c r="A31" s="36" t="s">
        <v>374</v>
      </c>
      <c r="C31" s="36" t="s">
        <v>337</v>
      </c>
      <c r="D31" s="77"/>
      <c r="E31" s="36">
        <v>125611.8</v>
      </c>
      <c r="F31" s="79"/>
      <c r="G31" s="73"/>
      <c r="H31" s="79"/>
      <c r="I31" s="73"/>
      <c r="J31" s="79"/>
      <c r="L31" s="79"/>
      <c r="M31" s="96">
        <v>179609</v>
      </c>
      <c r="N31" s="93" t="s">
        <v>338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">
        <v>339</v>
      </c>
      <c r="S31" t="str">
        <f t="shared" si="3"/>
        <v/>
      </c>
      <c r="T31" s="96">
        <f t="shared" si="4"/>
        <v>179609</v>
      </c>
      <c r="U31" t="s">
        <v>340</v>
      </c>
      <c r="V31">
        <v>7.7335599999999996E-3</v>
      </c>
      <c r="W31" s="55" t="s">
        <v>341</v>
      </c>
    </row>
    <row r="32" spans="1:23" ht="14.45">
      <c r="A32" s="36" t="s">
        <v>374</v>
      </c>
      <c r="C32" s="36" t="s">
        <v>357</v>
      </c>
      <c r="D32" s="77"/>
      <c r="E32" s="36">
        <v>8401.5759999999991</v>
      </c>
      <c r="F32" s="79"/>
      <c r="G32" s="73"/>
      <c r="H32" s="79"/>
      <c r="I32" s="73"/>
      <c r="J32" s="79"/>
      <c r="L32" s="79"/>
      <c r="M32" s="96">
        <v>179610</v>
      </c>
      <c r="N32" s="93" t="s">
        <v>338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">
        <v>339</v>
      </c>
      <c r="S32" t="str">
        <f t="shared" si="3"/>
        <v/>
      </c>
      <c r="T32" s="96">
        <f t="shared" si="4"/>
        <v>179610</v>
      </c>
      <c r="U32" t="s">
        <v>340</v>
      </c>
      <c r="V32">
        <v>7.7335599999999996E-3</v>
      </c>
      <c r="W32" s="55" t="s">
        <v>341</v>
      </c>
    </row>
    <row r="33" spans="1:23" ht="16.5">
      <c r="A33" s="36" t="s">
        <v>378</v>
      </c>
      <c r="C33" s="36" t="s">
        <v>220</v>
      </c>
      <c r="D33">
        <v>1</v>
      </c>
      <c r="E33" s="36">
        <v>247.1052</v>
      </c>
      <c r="F33" s="79"/>
      <c r="G33" s="73">
        <v>5250</v>
      </c>
      <c r="H33" s="55" t="s">
        <v>362</v>
      </c>
      <c r="I33" s="74"/>
      <c r="J33" s="73" t="s">
        <v>379</v>
      </c>
      <c r="L33" s="55" t="s">
        <v>380</v>
      </c>
      <c r="M33" s="96">
        <v>179611</v>
      </c>
      <c r="N33" s="93" t="s">
        <v>338</v>
      </c>
      <c r="O33">
        <f t="shared" si="0"/>
        <v>1</v>
      </c>
      <c r="P33" t="str">
        <f t="shared" si="1"/>
        <v/>
      </c>
      <c r="Q33">
        <f t="shared" si="2"/>
        <v>5250</v>
      </c>
      <c r="R33">
        <v>146</v>
      </c>
      <c r="S33" t="str">
        <f t="shared" si="3"/>
        <v/>
      </c>
      <c r="T33" s="96">
        <f t="shared" si="4"/>
        <v>179611</v>
      </c>
      <c r="U33" t="s">
        <v>340</v>
      </c>
      <c r="V33">
        <v>7.7335599999999996E-3</v>
      </c>
      <c r="W33" s="55" t="s">
        <v>341</v>
      </c>
    </row>
    <row r="34" spans="1:23" ht="14.45">
      <c r="A34" s="36" t="s">
        <v>378</v>
      </c>
      <c r="C34" s="36" t="s">
        <v>350</v>
      </c>
      <c r="D34" s="77"/>
      <c r="E34" s="36">
        <v>149449.20000000001</v>
      </c>
      <c r="F34" s="79"/>
      <c r="G34" s="73"/>
      <c r="H34" s="79"/>
      <c r="I34" s="73"/>
      <c r="J34" s="79"/>
      <c r="L34" s="79"/>
      <c r="M34" s="96">
        <v>179612</v>
      </c>
      <c r="N34" s="93" t="s">
        <v>338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">
        <v>339</v>
      </c>
      <c r="S34" t="str">
        <f t="shared" si="3"/>
        <v/>
      </c>
      <c r="T34" s="96">
        <f t="shared" si="4"/>
        <v>179612</v>
      </c>
      <c r="U34" t="s">
        <v>340</v>
      </c>
      <c r="V34">
        <v>7.7335599999999996E-3</v>
      </c>
      <c r="W34" s="55" t="s">
        <v>341</v>
      </c>
    </row>
    <row r="35" spans="1:23" ht="14.45">
      <c r="A35" s="36" t="s">
        <v>381</v>
      </c>
      <c r="C35" s="36" t="s">
        <v>220</v>
      </c>
      <c r="D35">
        <v>1</v>
      </c>
      <c r="E35" s="36">
        <v>10674.94</v>
      </c>
      <c r="F35" s="79"/>
      <c r="G35" s="73"/>
      <c r="H35" s="79"/>
      <c r="I35" s="73"/>
      <c r="J35" s="79"/>
      <c r="L35" s="79"/>
      <c r="M35" s="96">
        <v>179613</v>
      </c>
      <c r="N35" s="93" t="s">
        <v>338</v>
      </c>
      <c r="O35">
        <f t="shared" si="0"/>
        <v>1</v>
      </c>
      <c r="P35" t="str">
        <f t="shared" si="1"/>
        <v/>
      </c>
      <c r="Q35" t="str">
        <f t="shared" si="2"/>
        <v/>
      </c>
      <c r="R35" t="s">
        <v>339</v>
      </c>
      <c r="S35" t="str">
        <f t="shared" si="3"/>
        <v/>
      </c>
      <c r="T35" s="96">
        <f t="shared" si="4"/>
        <v>179613</v>
      </c>
      <c r="U35" t="s">
        <v>340</v>
      </c>
      <c r="V35">
        <v>7.7335599999999996E-3</v>
      </c>
      <c r="W35" s="55" t="s">
        <v>341</v>
      </c>
    </row>
    <row r="36" spans="1:23" ht="14.45">
      <c r="A36" s="36" t="s">
        <v>382</v>
      </c>
      <c r="C36" s="36" t="s">
        <v>220</v>
      </c>
      <c r="D36">
        <v>1</v>
      </c>
      <c r="E36" s="36">
        <v>17297.36</v>
      </c>
      <c r="F36" s="79"/>
      <c r="G36" s="73"/>
      <c r="H36" s="79"/>
      <c r="I36" s="73"/>
      <c r="J36" s="79"/>
      <c r="L36" s="79"/>
      <c r="M36" s="96">
        <v>179614</v>
      </c>
      <c r="N36" s="93" t="s">
        <v>338</v>
      </c>
      <c r="O36">
        <f t="shared" si="0"/>
        <v>1</v>
      </c>
      <c r="P36" t="str">
        <f t="shared" si="1"/>
        <v/>
      </c>
      <c r="Q36" t="str">
        <f t="shared" si="2"/>
        <v/>
      </c>
      <c r="R36" t="s">
        <v>339</v>
      </c>
      <c r="S36" t="str">
        <f t="shared" si="3"/>
        <v/>
      </c>
      <c r="T36" s="96">
        <f t="shared" si="4"/>
        <v>179614</v>
      </c>
      <c r="U36" t="s">
        <v>340</v>
      </c>
      <c r="V36">
        <v>7.7335599999999996E-3</v>
      </c>
      <c r="W36" s="55" t="s">
        <v>341</v>
      </c>
    </row>
    <row r="37" spans="1:23" ht="14.45">
      <c r="A37" s="36" t="s">
        <v>382</v>
      </c>
      <c r="C37" s="36" t="s">
        <v>337</v>
      </c>
      <c r="D37" s="77"/>
      <c r="E37" s="36">
        <v>19768.41</v>
      </c>
      <c r="F37" s="79"/>
      <c r="G37" s="73"/>
      <c r="H37" s="79"/>
      <c r="I37" s="73"/>
      <c r="J37" s="79"/>
      <c r="L37" s="79"/>
      <c r="M37" s="96">
        <v>179615</v>
      </c>
      <c r="N37" s="93" t="s">
        <v>338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">
        <v>339</v>
      </c>
      <c r="S37" t="str">
        <f t="shared" si="3"/>
        <v/>
      </c>
      <c r="T37" s="96">
        <f t="shared" si="4"/>
        <v>179615</v>
      </c>
      <c r="U37" t="s">
        <v>340</v>
      </c>
      <c r="V37">
        <v>7.7335599999999996E-3</v>
      </c>
      <c r="W37" s="55" t="s">
        <v>341</v>
      </c>
    </row>
    <row r="38" spans="1:23" ht="14.45">
      <c r="A38" s="36" t="s">
        <v>383</v>
      </c>
      <c r="C38" s="36" t="s">
        <v>220</v>
      </c>
      <c r="D38">
        <v>1</v>
      </c>
      <c r="E38" s="36">
        <v>17297.36</v>
      </c>
      <c r="F38" s="79"/>
      <c r="G38" s="73"/>
      <c r="H38" s="79"/>
      <c r="I38" s="73"/>
      <c r="J38" s="79"/>
      <c r="L38" s="79"/>
      <c r="M38" s="96">
        <v>179616</v>
      </c>
      <c r="N38" s="93" t="s">
        <v>338</v>
      </c>
      <c r="O38">
        <f t="shared" si="0"/>
        <v>1</v>
      </c>
      <c r="P38" t="str">
        <f t="shared" si="1"/>
        <v/>
      </c>
      <c r="Q38" t="str">
        <f t="shared" si="2"/>
        <v/>
      </c>
      <c r="R38" t="s">
        <v>339</v>
      </c>
      <c r="S38" t="str">
        <f t="shared" si="3"/>
        <v/>
      </c>
      <c r="T38" s="96">
        <f t="shared" si="4"/>
        <v>179616</v>
      </c>
      <c r="U38" t="s">
        <v>340</v>
      </c>
      <c r="V38">
        <v>7.7335599999999996E-3</v>
      </c>
      <c r="W38" s="55" t="s">
        <v>341</v>
      </c>
    </row>
    <row r="39" spans="1:23" ht="14.45">
      <c r="A39" s="36" t="s">
        <v>384</v>
      </c>
      <c r="C39" s="36" t="s">
        <v>220</v>
      </c>
      <c r="D39">
        <v>1</v>
      </c>
      <c r="E39" s="36">
        <v>26687.360000000001</v>
      </c>
      <c r="F39" s="79"/>
      <c r="G39" s="73"/>
      <c r="H39" s="79"/>
      <c r="I39" s="73"/>
      <c r="J39" s="79"/>
      <c r="L39" s="79"/>
      <c r="M39" s="96">
        <v>179617</v>
      </c>
      <c r="N39" s="93" t="s">
        <v>338</v>
      </c>
      <c r="O39">
        <f t="shared" si="0"/>
        <v>1</v>
      </c>
      <c r="P39" t="str">
        <f t="shared" si="1"/>
        <v/>
      </c>
      <c r="Q39" t="str">
        <f t="shared" si="2"/>
        <v/>
      </c>
      <c r="R39" t="s">
        <v>339</v>
      </c>
      <c r="S39" t="str">
        <f t="shared" si="3"/>
        <v/>
      </c>
      <c r="T39" s="96">
        <f t="shared" si="4"/>
        <v>179617</v>
      </c>
      <c r="U39" t="s">
        <v>340</v>
      </c>
      <c r="V39">
        <v>7.7335599999999996E-3</v>
      </c>
      <c r="W39" s="55" t="s">
        <v>341</v>
      </c>
    </row>
    <row r="40" spans="1:23" ht="14.45">
      <c r="A40" s="36" t="s">
        <v>385</v>
      </c>
      <c r="C40" s="36" t="s">
        <v>386</v>
      </c>
      <c r="D40" s="77"/>
      <c r="E40" s="36">
        <v>2.4710519999999998</v>
      </c>
      <c r="F40" s="79"/>
      <c r="G40" s="73"/>
      <c r="H40" s="79"/>
      <c r="I40" s="73"/>
      <c r="J40" s="79"/>
      <c r="L40" s="79"/>
      <c r="M40" s="96">
        <v>179618</v>
      </c>
      <c r="N40" s="93" t="s">
        <v>338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">
        <v>339</v>
      </c>
      <c r="S40" t="str">
        <f t="shared" si="3"/>
        <v/>
      </c>
      <c r="T40" s="96">
        <f t="shared" si="4"/>
        <v>179618</v>
      </c>
      <c r="U40" t="s">
        <v>340</v>
      </c>
      <c r="V40">
        <v>7.7335599999999996E-3</v>
      </c>
      <c r="W40" s="55" t="s">
        <v>341</v>
      </c>
    </row>
    <row r="41" spans="1:23" ht="14.45">
      <c r="A41" s="36" t="s">
        <v>385</v>
      </c>
      <c r="C41" s="36" t="s">
        <v>349</v>
      </c>
      <c r="D41" s="77"/>
      <c r="E41" s="36">
        <v>79073.649999999994</v>
      </c>
      <c r="F41" s="73">
        <v>2000</v>
      </c>
      <c r="G41" s="73">
        <v>4000</v>
      </c>
      <c r="H41" s="55" t="s">
        <v>362</v>
      </c>
      <c r="I41" s="74"/>
      <c r="J41" s="79"/>
      <c r="L41" s="79"/>
      <c r="M41" s="96">
        <v>179619</v>
      </c>
      <c r="N41" s="93" t="s">
        <v>338</v>
      </c>
      <c r="O41" t="str">
        <f t="shared" si="0"/>
        <v/>
      </c>
      <c r="P41">
        <f t="shared" si="1"/>
        <v>2000</v>
      </c>
      <c r="Q41">
        <f t="shared" si="2"/>
        <v>4000</v>
      </c>
      <c r="R41" t="s">
        <v>339</v>
      </c>
      <c r="S41" t="str">
        <f t="shared" si="3"/>
        <v/>
      </c>
      <c r="T41" s="96">
        <f t="shared" si="4"/>
        <v>179619</v>
      </c>
      <c r="U41" t="s">
        <v>340</v>
      </c>
      <c r="V41">
        <v>7.7335599999999996E-3</v>
      </c>
      <c r="W41" s="55" t="s">
        <v>341</v>
      </c>
    </row>
    <row r="42" spans="1:23" ht="14.45">
      <c r="A42" s="36" t="s">
        <v>385</v>
      </c>
      <c r="C42" s="36" t="s">
        <v>220</v>
      </c>
      <c r="D42">
        <v>1</v>
      </c>
      <c r="E42" s="36">
        <v>1606.184</v>
      </c>
      <c r="F42" s="73">
        <v>1200</v>
      </c>
      <c r="G42" s="73">
        <v>1500</v>
      </c>
      <c r="H42" s="55" t="s">
        <v>343</v>
      </c>
      <c r="I42" s="74"/>
      <c r="J42" s="79"/>
      <c r="L42" s="79"/>
      <c r="M42" s="96">
        <v>179620</v>
      </c>
      <c r="N42" s="93" t="s">
        <v>338</v>
      </c>
      <c r="O42">
        <f t="shared" si="0"/>
        <v>1</v>
      </c>
      <c r="P42">
        <f t="shared" si="1"/>
        <v>1200</v>
      </c>
      <c r="Q42">
        <f t="shared" si="2"/>
        <v>1500</v>
      </c>
      <c r="R42" t="s">
        <v>339</v>
      </c>
      <c r="S42" t="str">
        <f t="shared" si="3"/>
        <v/>
      </c>
      <c r="T42" s="96">
        <f t="shared" si="4"/>
        <v>179620</v>
      </c>
      <c r="U42" t="s">
        <v>340</v>
      </c>
      <c r="V42">
        <v>7.7335599999999996E-3</v>
      </c>
      <c r="W42" s="55" t="s">
        <v>341</v>
      </c>
    </row>
    <row r="43" spans="1:23" ht="14.45">
      <c r="A43" s="36" t="s">
        <v>387</v>
      </c>
      <c r="C43" s="36" t="s">
        <v>220</v>
      </c>
      <c r="D43">
        <v>1</v>
      </c>
      <c r="E43" s="36">
        <v>63423.66</v>
      </c>
      <c r="F43" s="79"/>
      <c r="G43" s="73"/>
      <c r="H43" s="79"/>
      <c r="I43" s="73"/>
      <c r="J43" s="79"/>
      <c r="L43" s="79"/>
      <c r="M43" s="96">
        <v>179621</v>
      </c>
      <c r="N43" s="93" t="s">
        <v>338</v>
      </c>
      <c r="O43">
        <f t="shared" si="0"/>
        <v>1</v>
      </c>
      <c r="P43" t="str">
        <f t="shared" si="1"/>
        <v/>
      </c>
      <c r="Q43" t="str">
        <f t="shared" si="2"/>
        <v/>
      </c>
      <c r="R43" t="s">
        <v>339</v>
      </c>
      <c r="S43" t="str">
        <f t="shared" si="3"/>
        <v/>
      </c>
      <c r="T43" s="96">
        <f t="shared" si="4"/>
        <v>179621</v>
      </c>
      <c r="U43" t="s">
        <v>340</v>
      </c>
      <c r="V43">
        <v>7.7335599999999996E-3</v>
      </c>
      <c r="W43" s="55" t="s">
        <v>341</v>
      </c>
    </row>
    <row r="44" spans="1:23" ht="14.45">
      <c r="A44" s="36" t="s">
        <v>387</v>
      </c>
      <c r="C44" s="36" t="s">
        <v>337</v>
      </c>
      <c r="D44" s="77"/>
      <c r="E44" s="36">
        <v>889.57860000000005</v>
      </c>
      <c r="F44" s="79"/>
      <c r="G44" s="73"/>
      <c r="H44" s="79"/>
      <c r="I44" s="73"/>
      <c r="J44" s="79"/>
      <c r="L44" s="79"/>
      <c r="M44" s="96">
        <v>179622</v>
      </c>
      <c r="N44" s="93" t="s">
        <v>338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">
        <v>339</v>
      </c>
      <c r="S44" t="str">
        <f t="shared" si="3"/>
        <v/>
      </c>
      <c r="T44" s="96">
        <f t="shared" si="4"/>
        <v>179622</v>
      </c>
      <c r="U44" t="s">
        <v>340</v>
      </c>
      <c r="V44">
        <v>7.7335599999999996E-3</v>
      </c>
      <c r="W44" s="55" t="s">
        <v>341</v>
      </c>
    </row>
    <row r="45" spans="1:23" ht="14.45">
      <c r="A45" s="36" t="s">
        <v>334</v>
      </c>
      <c r="C45" s="36" t="s">
        <v>220</v>
      </c>
      <c r="D45">
        <v>1</v>
      </c>
      <c r="E45" s="36">
        <v>22239.46</v>
      </c>
      <c r="F45" s="73">
        <v>1618</v>
      </c>
      <c r="G45" s="73">
        <v>2350</v>
      </c>
      <c r="H45" s="55" t="s">
        <v>362</v>
      </c>
      <c r="I45" s="74"/>
      <c r="J45" s="73" t="s">
        <v>388</v>
      </c>
      <c r="L45" s="55" t="s">
        <v>389</v>
      </c>
      <c r="M45" s="96">
        <v>179623</v>
      </c>
      <c r="N45" s="93" t="s">
        <v>338</v>
      </c>
      <c r="O45">
        <f t="shared" si="0"/>
        <v>1</v>
      </c>
      <c r="P45">
        <f t="shared" si="1"/>
        <v>1618</v>
      </c>
      <c r="Q45">
        <f t="shared" si="2"/>
        <v>2350</v>
      </c>
      <c r="R45">
        <v>57.5</v>
      </c>
      <c r="S45" t="str">
        <f t="shared" si="3"/>
        <v/>
      </c>
      <c r="T45" s="96">
        <f t="shared" si="4"/>
        <v>179623</v>
      </c>
      <c r="U45" t="s">
        <v>340</v>
      </c>
      <c r="V45">
        <v>7.7335599999999996E-3</v>
      </c>
      <c r="W45" s="55" t="s">
        <v>341</v>
      </c>
    </row>
    <row r="46" spans="1:23" ht="14.45">
      <c r="A46" s="36" t="s">
        <v>390</v>
      </c>
      <c r="C46" s="36" t="s">
        <v>220</v>
      </c>
      <c r="D46">
        <v>1</v>
      </c>
      <c r="E46" s="36">
        <v>1945.953</v>
      </c>
      <c r="F46" s="73">
        <v>12000</v>
      </c>
      <c r="G46" s="73">
        <v>15000</v>
      </c>
      <c r="H46" s="55" t="s">
        <v>362</v>
      </c>
      <c r="I46" s="74"/>
      <c r="J46" s="79"/>
      <c r="L46" s="79"/>
      <c r="M46" s="96">
        <v>179624</v>
      </c>
      <c r="N46" s="93" t="s">
        <v>338</v>
      </c>
      <c r="O46">
        <f t="shared" si="0"/>
        <v>1</v>
      </c>
      <c r="P46">
        <f t="shared" si="1"/>
        <v>12000</v>
      </c>
      <c r="Q46">
        <f t="shared" si="2"/>
        <v>15000</v>
      </c>
      <c r="R46" t="s">
        <v>339</v>
      </c>
      <c r="S46" t="str">
        <f t="shared" si="3"/>
        <v/>
      </c>
      <c r="T46" s="96">
        <f t="shared" si="4"/>
        <v>179624</v>
      </c>
      <c r="U46" t="s">
        <v>340</v>
      </c>
      <c r="V46">
        <v>7.7335599999999996E-3</v>
      </c>
      <c r="W46" s="55" t="s">
        <v>341</v>
      </c>
    </row>
    <row r="47" spans="1:23" ht="14.45">
      <c r="A47" s="36" t="s">
        <v>391</v>
      </c>
      <c r="C47" s="36" t="s">
        <v>220</v>
      </c>
      <c r="D47">
        <v>1</v>
      </c>
      <c r="E47" s="36">
        <v>1853.289</v>
      </c>
      <c r="F47" s="79"/>
      <c r="G47" s="73"/>
      <c r="H47" s="79"/>
      <c r="I47" s="73"/>
      <c r="J47" s="79"/>
      <c r="L47" s="79"/>
      <c r="M47" s="96">
        <v>179625</v>
      </c>
      <c r="N47" s="93" t="s">
        <v>338</v>
      </c>
      <c r="O47">
        <f t="shared" si="0"/>
        <v>1</v>
      </c>
      <c r="P47" t="str">
        <f t="shared" si="1"/>
        <v/>
      </c>
      <c r="Q47" t="str">
        <f t="shared" si="2"/>
        <v/>
      </c>
      <c r="R47" t="s">
        <v>339</v>
      </c>
      <c r="S47" t="str">
        <f t="shared" si="3"/>
        <v/>
      </c>
      <c r="T47" s="96">
        <f t="shared" si="4"/>
        <v>179625</v>
      </c>
      <c r="U47" t="s">
        <v>340</v>
      </c>
      <c r="V47">
        <v>7.7335599999999996E-3</v>
      </c>
      <c r="W47" s="55" t="s">
        <v>341</v>
      </c>
    </row>
    <row r="48" spans="1:23" ht="14.45">
      <c r="A48" s="36" t="s">
        <v>392</v>
      </c>
      <c r="C48" s="36" t="s">
        <v>386</v>
      </c>
      <c r="D48" s="77"/>
      <c r="E48" s="36">
        <v>2.4710519999999998</v>
      </c>
      <c r="F48" s="79"/>
      <c r="G48" s="73"/>
      <c r="H48" s="79"/>
      <c r="I48" s="73"/>
      <c r="J48" s="79"/>
      <c r="L48" s="79"/>
      <c r="M48" s="96">
        <v>179626</v>
      </c>
      <c r="N48" s="93" t="s">
        <v>338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">
        <v>339</v>
      </c>
      <c r="S48" t="str">
        <f t="shared" si="3"/>
        <v/>
      </c>
      <c r="T48" s="96">
        <f t="shared" si="4"/>
        <v>179626</v>
      </c>
      <c r="U48" t="s">
        <v>340</v>
      </c>
      <c r="V48">
        <v>7.7335599999999996E-3</v>
      </c>
      <c r="W48" s="55" t="s">
        <v>341</v>
      </c>
    </row>
    <row r="49" spans="1:23" ht="14.45">
      <c r="A49" s="36" t="s">
        <v>392</v>
      </c>
      <c r="C49" s="36" t="s">
        <v>220</v>
      </c>
      <c r="D49">
        <v>1</v>
      </c>
      <c r="E49" s="36">
        <v>53374.720000000001</v>
      </c>
      <c r="F49" s="73">
        <v>50000</v>
      </c>
      <c r="G49" s="73">
        <v>60000</v>
      </c>
      <c r="H49" s="55" t="s">
        <v>343</v>
      </c>
      <c r="I49" s="74"/>
      <c r="J49" s="79"/>
      <c r="L49" s="79"/>
      <c r="M49" s="96">
        <v>179627</v>
      </c>
      <c r="N49" s="93" t="s">
        <v>338</v>
      </c>
      <c r="O49">
        <f t="shared" si="0"/>
        <v>1</v>
      </c>
      <c r="P49">
        <f t="shared" si="1"/>
        <v>50000</v>
      </c>
      <c r="Q49">
        <f t="shared" si="2"/>
        <v>60000</v>
      </c>
      <c r="R49" t="s">
        <v>339</v>
      </c>
      <c r="S49" t="str">
        <f t="shared" si="3"/>
        <v/>
      </c>
      <c r="T49" s="96">
        <f t="shared" si="4"/>
        <v>179627</v>
      </c>
      <c r="U49" t="s">
        <v>340</v>
      </c>
      <c r="V49">
        <v>7.7335599999999996E-3</v>
      </c>
      <c r="W49" s="55" t="s">
        <v>341</v>
      </c>
    </row>
    <row r="50" spans="1:23" ht="14.45">
      <c r="A50" s="36" t="s">
        <v>393</v>
      </c>
      <c r="C50" s="36" t="s">
        <v>394</v>
      </c>
      <c r="D50" s="77"/>
      <c r="E50" s="36">
        <v>1186.105</v>
      </c>
      <c r="F50" s="79"/>
      <c r="G50" s="73"/>
      <c r="H50" s="79"/>
      <c r="I50" s="73"/>
      <c r="J50" s="79"/>
      <c r="L50" s="79"/>
      <c r="M50" s="96">
        <v>179628</v>
      </c>
      <c r="N50" s="93" t="s">
        <v>338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">
        <v>339</v>
      </c>
      <c r="S50" t="str">
        <f t="shared" si="3"/>
        <v/>
      </c>
      <c r="T50" s="96">
        <f t="shared" si="4"/>
        <v>179628</v>
      </c>
      <c r="U50" t="s">
        <v>340</v>
      </c>
      <c r="V50">
        <v>7.7335599999999996E-3</v>
      </c>
      <c r="W50" s="55" t="s">
        <v>341</v>
      </c>
    </row>
    <row r="51" spans="1:23" ht="14.45">
      <c r="A51" s="36" t="s">
        <v>395</v>
      </c>
      <c r="C51" s="36" t="s">
        <v>220</v>
      </c>
      <c r="D51">
        <v>1</v>
      </c>
      <c r="E51" s="36">
        <v>17516.32</v>
      </c>
      <c r="F51" s="79"/>
      <c r="G51" s="73"/>
      <c r="H51" s="79"/>
      <c r="I51" s="73"/>
      <c r="J51" s="79"/>
      <c r="L51" s="79"/>
      <c r="M51" s="96">
        <v>179629</v>
      </c>
      <c r="N51" s="93" t="s">
        <v>338</v>
      </c>
      <c r="O51">
        <f t="shared" si="0"/>
        <v>1</v>
      </c>
      <c r="P51" t="str">
        <f t="shared" si="1"/>
        <v/>
      </c>
      <c r="Q51" t="str">
        <f t="shared" si="2"/>
        <v/>
      </c>
      <c r="R51" t="s">
        <v>339</v>
      </c>
      <c r="S51" t="str">
        <f t="shared" si="3"/>
        <v/>
      </c>
      <c r="T51" s="96">
        <f t="shared" si="4"/>
        <v>179629</v>
      </c>
      <c r="U51" t="s">
        <v>340</v>
      </c>
      <c r="V51">
        <v>7.7335599999999996E-3</v>
      </c>
      <c r="W51" s="55" t="s">
        <v>341</v>
      </c>
    </row>
    <row r="52" spans="1:23" ht="14.45">
      <c r="A52" s="36" t="s">
        <v>396</v>
      </c>
      <c r="C52" s="36" t="s">
        <v>220</v>
      </c>
      <c r="D52">
        <v>1</v>
      </c>
      <c r="E52" s="36">
        <v>296.52620000000002</v>
      </c>
      <c r="F52" s="79"/>
      <c r="G52" s="73"/>
      <c r="H52" s="79"/>
      <c r="I52" s="73"/>
      <c r="J52" s="79"/>
      <c r="L52" s="79"/>
      <c r="M52" s="96">
        <v>179630</v>
      </c>
      <c r="N52" s="93" t="s">
        <v>338</v>
      </c>
      <c r="O52">
        <f t="shared" si="0"/>
        <v>1</v>
      </c>
      <c r="P52" t="str">
        <f t="shared" si="1"/>
        <v/>
      </c>
      <c r="Q52" t="str">
        <f t="shared" si="2"/>
        <v/>
      </c>
      <c r="R52" t="s">
        <v>339</v>
      </c>
      <c r="S52" t="str">
        <f t="shared" si="3"/>
        <v/>
      </c>
      <c r="T52" s="96">
        <f t="shared" si="4"/>
        <v>179630</v>
      </c>
      <c r="U52" t="s">
        <v>340</v>
      </c>
      <c r="V52">
        <v>7.7335599999999996E-3</v>
      </c>
      <c r="W52" s="55" t="s">
        <v>341</v>
      </c>
    </row>
    <row r="53" spans="1:23" ht="14.45">
      <c r="A53" s="36" t="s">
        <v>397</v>
      </c>
      <c r="C53" s="36" t="s">
        <v>220</v>
      </c>
      <c r="D53">
        <v>1</v>
      </c>
      <c r="E53" s="36">
        <v>2446.3409999999999</v>
      </c>
      <c r="F53" s="73">
        <v>1833</v>
      </c>
      <c r="G53" s="73">
        <v>2233</v>
      </c>
      <c r="H53" s="55" t="s">
        <v>362</v>
      </c>
      <c r="I53" s="74"/>
      <c r="J53" s="73" t="s">
        <v>398</v>
      </c>
      <c r="L53" s="55" t="s">
        <v>399</v>
      </c>
      <c r="M53" s="96">
        <v>179631</v>
      </c>
      <c r="N53" s="93" t="s">
        <v>338</v>
      </c>
      <c r="O53">
        <f t="shared" si="0"/>
        <v>1</v>
      </c>
      <c r="P53">
        <f t="shared" si="1"/>
        <v>1833</v>
      </c>
      <c r="Q53">
        <f t="shared" si="2"/>
        <v>2233</v>
      </c>
      <c r="R53">
        <v>124</v>
      </c>
      <c r="S53" t="str">
        <f t="shared" si="3"/>
        <v/>
      </c>
      <c r="T53" s="96">
        <f t="shared" si="4"/>
        <v>179631</v>
      </c>
      <c r="U53" t="s">
        <v>340</v>
      </c>
      <c r="V53">
        <v>7.7335599999999996E-3</v>
      </c>
      <c r="W53" s="55" t="s">
        <v>341</v>
      </c>
    </row>
    <row r="54" spans="1:23" ht="14.45">
      <c r="A54" s="36" t="s">
        <v>400</v>
      </c>
      <c r="C54" s="36" t="s">
        <v>220</v>
      </c>
      <c r="D54">
        <v>1</v>
      </c>
      <c r="E54" s="36">
        <v>790.73649999999998</v>
      </c>
      <c r="F54" s="73">
        <v>1800</v>
      </c>
      <c r="G54" s="73">
        <v>3200</v>
      </c>
      <c r="H54" s="55" t="s">
        <v>362</v>
      </c>
      <c r="I54" s="74"/>
      <c r="J54" s="79"/>
      <c r="L54" s="79"/>
      <c r="M54" s="96">
        <v>179632</v>
      </c>
      <c r="N54" s="93" t="s">
        <v>338</v>
      </c>
      <c r="O54">
        <f t="shared" si="0"/>
        <v>1</v>
      </c>
      <c r="P54">
        <f t="shared" si="1"/>
        <v>1800</v>
      </c>
      <c r="Q54">
        <f t="shared" si="2"/>
        <v>3200</v>
      </c>
      <c r="R54" t="s">
        <v>339</v>
      </c>
      <c r="S54" t="str">
        <f t="shared" si="3"/>
        <v/>
      </c>
      <c r="T54" s="96">
        <f t="shared" si="4"/>
        <v>179632</v>
      </c>
      <c r="U54" t="s">
        <v>340</v>
      </c>
      <c r="V54">
        <v>7.7335599999999996E-3</v>
      </c>
      <c r="W54" s="55" t="s">
        <v>341</v>
      </c>
    </row>
    <row r="55" spans="1:23" ht="14.45">
      <c r="A55" s="36" t="s">
        <v>401</v>
      </c>
      <c r="C55" s="36" t="s">
        <v>337</v>
      </c>
      <c r="D55" s="77"/>
      <c r="E55" s="36">
        <v>123552.6</v>
      </c>
      <c r="F55" s="79"/>
      <c r="G55" s="73"/>
      <c r="H55" s="79"/>
      <c r="I55" s="73"/>
      <c r="J55" s="79"/>
      <c r="L55" s="79"/>
      <c r="M55" s="96">
        <v>179633</v>
      </c>
      <c r="N55" s="93" t="s">
        <v>338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">
        <v>339</v>
      </c>
      <c r="S55" t="str">
        <f t="shared" si="3"/>
        <v/>
      </c>
      <c r="T55" s="96">
        <f t="shared" si="4"/>
        <v>179633</v>
      </c>
      <c r="U55" t="s">
        <v>340</v>
      </c>
      <c r="V55">
        <v>7.7335599999999996E-3</v>
      </c>
      <c r="W55" s="55" t="s">
        <v>341</v>
      </c>
    </row>
    <row r="56" spans="1:23" ht="14.45">
      <c r="A56" s="36" t="s">
        <v>402</v>
      </c>
      <c r="C56" s="36" t="s">
        <v>403</v>
      </c>
      <c r="D56" s="77"/>
      <c r="E56" s="36">
        <v>533.33330000000001</v>
      </c>
      <c r="F56" s="79"/>
      <c r="G56" s="73"/>
      <c r="H56" s="79"/>
      <c r="I56" s="73"/>
      <c r="J56" s="79"/>
      <c r="L56" s="79">
        <v>123.55249999999999</v>
      </c>
      <c r="M56" s="96">
        <v>179634</v>
      </c>
      <c r="N56" s="93" t="s">
        <v>338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">
        <v>339</v>
      </c>
      <c r="S56" t="str">
        <f t="shared" si="3"/>
        <v/>
      </c>
      <c r="T56" s="96">
        <f t="shared" si="4"/>
        <v>179634</v>
      </c>
      <c r="U56" t="s">
        <v>340</v>
      </c>
      <c r="V56">
        <v>7.7335599999999996E-3</v>
      </c>
      <c r="W56" s="55" t="s">
        <v>341</v>
      </c>
    </row>
    <row r="57" spans="1:23" ht="14.45">
      <c r="A57" s="36" t="s">
        <v>404</v>
      </c>
      <c r="C57" s="36" t="s">
        <v>220</v>
      </c>
      <c r="D57">
        <v>1</v>
      </c>
      <c r="E57" s="36">
        <v>397839.3</v>
      </c>
      <c r="F57" s="79"/>
      <c r="G57" s="73"/>
      <c r="H57" s="79"/>
      <c r="I57" s="73"/>
      <c r="J57" s="79"/>
      <c r="L57" s="79"/>
      <c r="M57" s="96">
        <v>179635</v>
      </c>
      <c r="N57" s="93" t="s">
        <v>338</v>
      </c>
      <c r="O57">
        <f t="shared" si="0"/>
        <v>1</v>
      </c>
      <c r="P57" t="str">
        <f t="shared" si="1"/>
        <v/>
      </c>
      <c r="Q57" t="str">
        <f t="shared" si="2"/>
        <v/>
      </c>
      <c r="R57" t="s">
        <v>339</v>
      </c>
      <c r="S57" t="str">
        <f t="shared" si="3"/>
        <v/>
      </c>
      <c r="T57" s="96">
        <f t="shared" si="4"/>
        <v>179635</v>
      </c>
      <c r="U57" t="s">
        <v>340</v>
      </c>
      <c r="V57">
        <v>7.7335599999999996E-3</v>
      </c>
      <c r="W57" s="55" t="s">
        <v>341</v>
      </c>
    </row>
    <row r="58" spans="1:23" ht="14.45">
      <c r="A58" s="36" t="s">
        <v>405</v>
      </c>
      <c r="C58" s="36" t="s">
        <v>267</v>
      </c>
      <c r="D58" s="77"/>
      <c r="E58" s="36">
        <v>39.536830000000002</v>
      </c>
      <c r="F58" s="79"/>
      <c r="G58" s="73"/>
      <c r="H58" s="79"/>
      <c r="I58" s="73"/>
      <c r="J58" s="79"/>
      <c r="L58" s="79"/>
      <c r="M58" s="96">
        <v>179636</v>
      </c>
      <c r="N58" s="93" t="s">
        <v>338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">
        <v>339</v>
      </c>
      <c r="S58" t="str">
        <f t="shared" si="3"/>
        <v/>
      </c>
      <c r="T58" s="96">
        <f t="shared" si="4"/>
        <v>179636</v>
      </c>
      <c r="U58" t="s">
        <v>340</v>
      </c>
      <c r="V58">
        <v>7.7335599999999996E-3</v>
      </c>
      <c r="W58" s="55" t="s">
        <v>341</v>
      </c>
    </row>
    <row r="59" spans="1:23" ht="14.45">
      <c r="A59" s="36" t="s">
        <v>405</v>
      </c>
      <c r="C59" s="36" t="s">
        <v>365</v>
      </c>
      <c r="D59" s="77"/>
      <c r="E59" s="36">
        <v>6435.03</v>
      </c>
      <c r="F59" s="79"/>
      <c r="G59" s="73"/>
      <c r="H59" s="79"/>
      <c r="I59" s="73"/>
      <c r="J59" s="79"/>
      <c r="L59" s="79"/>
      <c r="M59" s="96">
        <v>179637</v>
      </c>
      <c r="N59" s="93" t="s">
        <v>338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">
        <v>339</v>
      </c>
      <c r="S59" t="str">
        <f t="shared" si="3"/>
        <v/>
      </c>
      <c r="T59" s="96">
        <f t="shared" si="4"/>
        <v>179637</v>
      </c>
      <c r="U59" t="s">
        <v>340</v>
      </c>
      <c r="V59">
        <v>7.7335599999999996E-3</v>
      </c>
      <c r="W59" s="55" t="s">
        <v>341</v>
      </c>
    </row>
    <row r="60" spans="1:23" ht="14.45">
      <c r="A60" s="36" t="s">
        <v>405</v>
      </c>
      <c r="C60" s="36" t="s">
        <v>220</v>
      </c>
      <c r="D60">
        <v>1</v>
      </c>
      <c r="E60" s="36">
        <v>41184.19</v>
      </c>
      <c r="F60" s="73">
        <v>31566</v>
      </c>
      <c r="G60" s="73">
        <v>39363</v>
      </c>
      <c r="H60" s="55" t="s">
        <v>362</v>
      </c>
      <c r="I60" s="73" t="s">
        <v>406</v>
      </c>
      <c r="J60" s="79"/>
      <c r="L60" s="78" t="s">
        <v>407</v>
      </c>
      <c r="M60" s="96">
        <v>179638</v>
      </c>
      <c r="N60" s="93" t="s">
        <v>338</v>
      </c>
      <c r="O60">
        <f t="shared" si="0"/>
        <v>1</v>
      </c>
      <c r="P60">
        <f t="shared" si="1"/>
        <v>31566</v>
      </c>
      <c r="Q60">
        <f t="shared" si="2"/>
        <v>39363</v>
      </c>
      <c r="R60" t="s">
        <v>339</v>
      </c>
      <c r="S60" t="str">
        <f t="shared" si="3"/>
        <v/>
      </c>
      <c r="T60" s="96">
        <f t="shared" si="4"/>
        <v>179638</v>
      </c>
      <c r="U60" t="s">
        <v>340</v>
      </c>
      <c r="V60">
        <v>7.7335599999999996E-3</v>
      </c>
      <c r="W60" s="55" t="s">
        <v>341</v>
      </c>
    </row>
    <row r="61" spans="1:23" ht="14.45">
      <c r="A61" s="36" t="s">
        <v>408</v>
      </c>
      <c r="C61" s="36" t="s">
        <v>361</v>
      </c>
      <c r="D61" s="77"/>
      <c r="E61" s="36">
        <v>494.21030000000002</v>
      </c>
      <c r="F61" s="79"/>
      <c r="G61" s="73"/>
      <c r="H61" s="79"/>
      <c r="I61" s="73"/>
      <c r="J61" s="79"/>
      <c r="L61" s="79"/>
      <c r="M61" s="96">
        <v>179639</v>
      </c>
      <c r="N61" s="93" t="s">
        <v>338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">
        <v>339</v>
      </c>
      <c r="S61" t="str">
        <f t="shared" si="3"/>
        <v/>
      </c>
      <c r="T61" s="96">
        <f t="shared" si="4"/>
        <v>179639</v>
      </c>
      <c r="U61" t="s">
        <v>340</v>
      </c>
      <c r="V61">
        <v>7.7335599999999996E-3</v>
      </c>
      <c r="W61" s="55" t="s">
        <v>341</v>
      </c>
    </row>
    <row r="62" spans="1:23" ht="14.45">
      <c r="A62" s="36" t="s">
        <v>408</v>
      </c>
      <c r="C62" s="36" t="s">
        <v>349</v>
      </c>
      <c r="D62" s="77"/>
      <c r="E62" s="36">
        <v>213498.9</v>
      </c>
      <c r="F62" s="79"/>
      <c r="G62" s="73"/>
      <c r="H62" s="79"/>
      <c r="I62" s="73"/>
      <c r="J62" s="79"/>
      <c r="L62" s="79"/>
      <c r="M62" s="96">
        <v>179640</v>
      </c>
      <c r="N62" s="93" t="s">
        <v>338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">
        <v>339</v>
      </c>
      <c r="S62" t="str">
        <f t="shared" si="3"/>
        <v/>
      </c>
      <c r="T62" s="96">
        <f t="shared" si="4"/>
        <v>179640</v>
      </c>
      <c r="U62" t="s">
        <v>340</v>
      </c>
      <c r="V62">
        <v>7.7335599999999996E-3</v>
      </c>
      <c r="W62" s="55" t="s">
        <v>341</v>
      </c>
    </row>
    <row r="63" spans="1:23" ht="14.45">
      <c r="A63" s="36" t="s">
        <v>408</v>
      </c>
      <c r="C63" s="36" t="s">
        <v>220</v>
      </c>
      <c r="D63">
        <v>1</v>
      </c>
      <c r="E63" s="36">
        <v>714035.1</v>
      </c>
      <c r="F63" s="73">
        <v>105000</v>
      </c>
      <c r="G63" s="73">
        <v>231750</v>
      </c>
      <c r="H63" s="55" t="s">
        <v>362</v>
      </c>
      <c r="I63" s="74"/>
      <c r="J63" s="73" t="s">
        <v>376</v>
      </c>
      <c r="L63" s="55" t="s">
        <v>377</v>
      </c>
      <c r="M63" s="96">
        <v>179641</v>
      </c>
      <c r="N63" s="93" t="s">
        <v>338</v>
      </c>
      <c r="O63">
        <f t="shared" si="0"/>
        <v>1</v>
      </c>
      <c r="P63">
        <f t="shared" si="1"/>
        <v>105000</v>
      </c>
      <c r="Q63">
        <f t="shared" si="2"/>
        <v>231750</v>
      </c>
      <c r="R63">
        <v>275</v>
      </c>
      <c r="S63" t="str">
        <f t="shared" si="3"/>
        <v/>
      </c>
      <c r="T63" s="96">
        <f t="shared" si="4"/>
        <v>179641</v>
      </c>
      <c r="U63" t="s">
        <v>340</v>
      </c>
      <c r="V63">
        <v>7.7335599999999996E-3</v>
      </c>
      <c r="W63" s="55" t="s">
        <v>341</v>
      </c>
    </row>
    <row r="64" spans="1:23" ht="14.45">
      <c r="A64" s="36" t="s">
        <v>409</v>
      </c>
      <c r="C64" s="36" t="s">
        <v>220</v>
      </c>
      <c r="D64">
        <v>1</v>
      </c>
      <c r="E64" s="36">
        <v>6671.8389999999999</v>
      </c>
      <c r="F64" s="79"/>
      <c r="G64" s="73"/>
      <c r="H64" s="79"/>
      <c r="I64" s="73"/>
      <c r="J64" s="79"/>
      <c r="L64" s="79"/>
      <c r="M64" s="96">
        <v>179642</v>
      </c>
      <c r="N64" s="93" t="s">
        <v>338</v>
      </c>
      <c r="O64">
        <f t="shared" si="0"/>
        <v>1</v>
      </c>
      <c r="P64" t="str">
        <f t="shared" si="1"/>
        <v/>
      </c>
      <c r="Q64" t="str">
        <f t="shared" si="2"/>
        <v/>
      </c>
      <c r="R64" t="s">
        <v>339</v>
      </c>
      <c r="S64" t="str">
        <f t="shared" si="3"/>
        <v/>
      </c>
      <c r="T64" s="96">
        <f t="shared" si="4"/>
        <v>179642</v>
      </c>
      <c r="U64" t="s">
        <v>340</v>
      </c>
      <c r="V64">
        <v>7.7335599999999996E-3</v>
      </c>
      <c r="W64" s="55" t="s">
        <v>341</v>
      </c>
    </row>
    <row r="65" spans="1:23" ht="14.45">
      <c r="A65" s="36" t="s">
        <v>410</v>
      </c>
      <c r="C65" s="36" t="s">
        <v>220</v>
      </c>
      <c r="D65">
        <v>1</v>
      </c>
      <c r="E65" s="36">
        <v>1148.2149999999999</v>
      </c>
      <c r="F65" s="73">
        <v>1528</v>
      </c>
      <c r="G65" s="73">
        <v>2350</v>
      </c>
      <c r="H65" s="79"/>
      <c r="I65" s="73"/>
      <c r="J65" s="79"/>
      <c r="L65" s="79"/>
      <c r="M65" s="96">
        <v>179643</v>
      </c>
      <c r="N65" s="93" t="s">
        <v>338</v>
      </c>
      <c r="O65">
        <f t="shared" si="0"/>
        <v>1</v>
      </c>
      <c r="P65">
        <f t="shared" si="1"/>
        <v>1528</v>
      </c>
      <c r="Q65">
        <f t="shared" si="2"/>
        <v>2350</v>
      </c>
      <c r="R65" t="s">
        <v>339</v>
      </c>
      <c r="S65" t="str">
        <f t="shared" si="3"/>
        <v/>
      </c>
      <c r="T65" s="96">
        <f t="shared" si="4"/>
        <v>179643</v>
      </c>
      <c r="U65" t="s">
        <v>340</v>
      </c>
      <c r="V65">
        <v>7.7335599999999996E-3</v>
      </c>
      <c r="W65" s="55" t="s">
        <v>341</v>
      </c>
    </row>
    <row r="66" spans="1:23" ht="14.45">
      <c r="A66" s="36" t="s">
        <v>411</v>
      </c>
      <c r="C66" s="36" t="s">
        <v>220</v>
      </c>
      <c r="D66">
        <v>1</v>
      </c>
      <c r="E66" s="36">
        <v>1482.6310000000001</v>
      </c>
      <c r="F66" s="79"/>
      <c r="G66" s="73"/>
      <c r="H66" s="79"/>
      <c r="I66" s="73"/>
      <c r="J66" s="79"/>
      <c r="L66" s="79"/>
      <c r="M66" s="96">
        <v>179644</v>
      </c>
      <c r="N66" s="93" t="s">
        <v>338</v>
      </c>
      <c r="O66">
        <f t="shared" si="0"/>
        <v>1</v>
      </c>
      <c r="P66" t="str">
        <f t="shared" si="1"/>
        <v/>
      </c>
      <c r="Q66" t="str">
        <f t="shared" si="2"/>
        <v/>
      </c>
      <c r="R66" t="s">
        <v>339</v>
      </c>
      <c r="S66" t="str">
        <f t="shared" si="3"/>
        <v/>
      </c>
      <c r="T66" s="96">
        <f t="shared" si="4"/>
        <v>179644</v>
      </c>
      <c r="U66" t="s">
        <v>340</v>
      </c>
      <c r="V66">
        <v>7.7335599999999996E-3</v>
      </c>
      <c r="W66" s="55" t="s">
        <v>341</v>
      </c>
    </row>
    <row r="67" spans="1:23" ht="14.45">
      <c r="A67" s="36" t="s">
        <v>412</v>
      </c>
      <c r="C67" s="36" t="s">
        <v>220</v>
      </c>
      <c r="D67">
        <v>1</v>
      </c>
      <c r="E67" s="36">
        <v>4151.3670000000002</v>
      </c>
      <c r="F67" s="73" t="s">
        <v>413</v>
      </c>
      <c r="G67" s="73" t="s">
        <v>414</v>
      </c>
      <c r="H67" s="55" t="s">
        <v>362</v>
      </c>
      <c r="I67" s="74"/>
      <c r="J67" s="79"/>
      <c r="L67" s="79"/>
      <c r="M67" s="96">
        <v>179645</v>
      </c>
      <c r="N67" s="93" t="s">
        <v>338</v>
      </c>
      <c r="O67">
        <f t="shared" ref="O67:O130" si="5">IF(AND(D67&lt;&gt;"",D67&lt;&gt;"NA"),D67,"")</f>
        <v>1</v>
      </c>
      <c r="P67" t="str">
        <f t="shared" ref="P67:P130" si="6">IF(AND(F67&lt;&gt;"",F67&lt;&gt;"NA"),F67,"")</f>
        <v>42500 kg/tree/year</v>
      </c>
      <c r="Q67" t="str">
        <f t="shared" ref="Q67:Q130" si="7">IF(AND(G67&lt;&gt;"",G67&lt;&gt;"NA"),G67,"")</f>
        <v>58750 kg/tree/year</v>
      </c>
      <c r="R67" t="s">
        <v>339</v>
      </c>
      <c r="S67" t="str">
        <f t="shared" ref="S67:S130" si="8">IF(AND(K67&lt;&gt;"",K67&lt;&gt;"NA"),K67,"")</f>
        <v/>
      </c>
      <c r="T67" s="96">
        <f t="shared" ref="T67:T130" si="9">M67</f>
        <v>179645</v>
      </c>
      <c r="U67" t="s">
        <v>340</v>
      </c>
      <c r="V67">
        <v>7.7335599999999996E-3</v>
      </c>
      <c r="W67" s="55" t="s">
        <v>341</v>
      </c>
    </row>
    <row r="68" spans="1:23" ht="14.45">
      <c r="A68" s="36" t="s">
        <v>311</v>
      </c>
      <c r="C68" s="36" t="s">
        <v>360</v>
      </c>
      <c r="D68" s="77"/>
      <c r="E68" s="36">
        <v>19.768409999999999</v>
      </c>
      <c r="F68" s="79"/>
      <c r="G68" s="73"/>
      <c r="H68" s="79"/>
      <c r="I68" s="73"/>
      <c r="J68" s="79"/>
      <c r="L68" s="79"/>
      <c r="M68" s="96">
        <v>179646</v>
      </c>
      <c r="N68" s="93" t="s">
        <v>338</v>
      </c>
      <c r="O68" t="str">
        <f t="shared" si="5"/>
        <v/>
      </c>
      <c r="P68" t="str">
        <f t="shared" si="6"/>
        <v/>
      </c>
      <c r="Q68" t="str">
        <f t="shared" si="7"/>
        <v/>
      </c>
      <c r="R68" t="s">
        <v>339</v>
      </c>
      <c r="S68" t="str">
        <f t="shared" si="8"/>
        <v/>
      </c>
      <c r="T68" s="96">
        <f t="shared" si="9"/>
        <v>179646</v>
      </c>
      <c r="U68" t="s">
        <v>340</v>
      </c>
      <c r="V68">
        <v>7.7335599999999996E-3</v>
      </c>
      <c r="W68" s="55" t="s">
        <v>341</v>
      </c>
    </row>
    <row r="69" spans="1:23" ht="14.45">
      <c r="A69" s="36" t="s">
        <v>311</v>
      </c>
      <c r="C69" s="36" t="s">
        <v>361</v>
      </c>
      <c r="D69" s="77"/>
      <c r="E69" s="36">
        <v>8.2368389999999998</v>
      </c>
      <c r="F69" s="79"/>
      <c r="G69" s="73"/>
      <c r="H69" s="79"/>
      <c r="I69" s="73"/>
      <c r="J69" s="79"/>
      <c r="L69" s="79"/>
      <c r="M69" s="96">
        <v>179647</v>
      </c>
      <c r="N69" s="93" t="s">
        <v>338</v>
      </c>
      <c r="O69" t="str">
        <f t="shared" si="5"/>
        <v/>
      </c>
      <c r="P69" t="str">
        <f t="shared" si="6"/>
        <v/>
      </c>
      <c r="Q69" t="str">
        <f t="shared" si="7"/>
        <v/>
      </c>
      <c r="R69" t="s">
        <v>339</v>
      </c>
      <c r="S69" t="str">
        <f t="shared" si="8"/>
        <v/>
      </c>
      <c r="T69" s="96">
        <f t="shared" si="9"/>
        <v>179647</v>
      </c>
      <c r="U69" t="s">
        <v>340</v>
      </c>
      <c r="V69">
        <v>7.7335599999999996E-3</v>
      </c>
      <c r="W69" s="55" t="s">
        <v>341</v>
      </c>
    </row>
    <row r="70" spans="1:23" ht="14.45">
      <c r="A70" s="36" t="s">
        <v>311</v>
      </c>
      <c r="C70" s="36" t="s">
        <v>267</v>
      </c>
      <c r="D70" s="77"/>
      <c r="E70" s="36">
        <v>79.073650000000001</v>
      </c>
      <c r="F70" s="79"/>
      <c r="G70" s="73"/>
      <c r="H70" s="79"/>
      <c r="I70" s="73"/>
      <c r="J70" s="79"/>
      <c r="L70" s="79"/>
      <c r="M70" s="96">
        <v>179648</v>
      </c>
      <c r="N70" s="93" t="s">
        <v>338</v>
      </c>
      <c r="O70" t="str">
        <f t="shared" si="5"/>
        <v/>
      </c>
      <c r="P70" t="str">
        <f t="shared" si="6"/>
        <v/>
      </c>
      <c r="Q70" t="str">
        <f t="shared" si="7"/>
        <v/>
      </c>
      <c r="R70" t="s">
        <v>339</v>
      </c>
      <c r="S70" t="str">
        <f t="shared" si="8"/>
        <v/>
      </c>
      <c r="T70" s="96">
        <f t="shared" si="9"/>
        <v>179648</v>
      </c>
      <c r="U70" t="s">
        <v>340</v>
      </c>
      <c r="V70">
        <v>7.7335599999999996E-3</v>
      </c>
      <c r="W70" s="55" t="s">
        <v>341</v>
      </c>
    </row>
    <row r="71" spans="1:23" ht="14.45">
      <c r="A71" s="36" t="s">
        <v>311</v>
      </c>
      <c r="C71" s="36" t="s">
        <v>365</v>
      </c>
      <c r="D71" s="77"/>
      <c r="E71" s="36">
        <v>2.4710519999999998</v>
      </c>
      <c r="F71" s="79"/>
      <c r="G71" s="73"/>
      <c r="H71" s="79"/>
      <c r="I71" s="73" t="s">
        <v>415</v>
      </c>
      <c r="J71" s="79"/>
      <c r="L71" s="78" t="s">
        <v>416</v>
      </c>
      <c r="M71" s="96">
        <v>179649</v>
      </c>
      <c r="N71" s="93" t="s">
        <v>338</v>
      </c>
      <c r="O71" t="str">
        <f t="shared" si="5"/>
        <v/>
      </c>
      <c r="P71" t="str">
        <f t="shared" si="6"/>
        <v/>
      </c>
      <c r="Q71" t="str">
        <f t="shared" si="7"/>
        <v/>
      </c>
      <c r="R71" t="s">
        <v>339</v>
      </c>
      <c r="S71" t="str">
        <f t="shared" si="8"/>
        <v/>
      </c>
      <c r="T71" s="96">
        <f t="shared" si="9"/>
        <v>179649</v>
      </c>
      <c r="U71" t="s">
        <v>340</v>
      </c>
      <c r="V71">
        <v>7.7335599999999996E-3</v>
      </c>
      <c r="W71" s="55" t="s">
        <v>341</v>
      </c>
    </row>
    <row r="72" spans="1:23" ht="14.45">
      <c r="A72" s="36" t="s">
        <v>311</v>
      </c>
      <c r="C72" s="36" t="s">
        <v>220</v>
      </c>
      <c r="D72">
        <v>1</v>
      </c>
      <c r="E72" s="36" t="s">
        <v>352</v>
      </c>
      <c r="F72" s="73">
        <v>2000</v>
      </c>
      <c r="G72" s="73">
        <v>6200</v>
      </c>
      <c r="H72" s="55" t="s">
        <v>417</v>
      </c>
      <c r="I72" s="74"/>
      <c r="J72" s="73" t="s">
        <v>418</v>
      </c>
      <c r="L72" s="55" t="s">
        <v>389</v>
      </c>
      <c r="M72" s="96">
        <v>179650</v>
      </c>
      <c r="N72" s="93" t="s">
        <v>338</v>
      </c>
      <c r="O72">
        <f t="shared" si="5"/>
        <v>1</v>
      </c>
      <c r="P72">
        <f t="shared" si="6"/>
        <v>2000</v>
      </c>
      <c r="Q72">
        <f t="shared" si="7"/>
        <v>6200</v>
      </c>
      <c r="R72">
        <v>275</v>
      </c>
      <c r="S72" t="str">
        <f t="shared" si="8"/>
        <v/>
      </c>
      <c r="T72" s="96">
        <f t="shared" si="9"/>
        <v>179650</v>
      </c>
      <c r="U72" t="s">
        <v>340</v>
      </c>
      <c r="V72">
        <v>7.7335599999999996E-3</v>
      </c>
      <c r="W72" s="55" t="s">
        <v>341</v>
      </c>
    </row>
    <row r="73" spans="1:23" ht="14.45">
      <c r="A73" s="36" t="s">
        <v>311</v>
      </c>
      <c r="C73" s="36" t="s">
        <v>258</v>
      </c>
      <c r="D73" s="77"/>
      <c r="E73" s="36">
        <v>3.2947359999999999</v>
      </c>
      <c r="F73" s="79"/>
      <c r="G73" s="73"/>
      <c r="H73" s="79"/>
      <c r="I73" s="73"/>
      <c r="J73" s="79"/>
      <c r="L73" s="79"/>
      <c r="M73" s="96">
        <v>179651</v>
      </c>
      <c r="N73" s="93" t="s">
        <v>338</v>
      </c>
      <c r="O73" t="str">
        <f t="shared" si="5"/>
        <v/>
      </c>
      <c r="P73" t="str">
        <f t="shared" si="6"/>
        <v/>
      </c>
      <c r="Q73" t="str">
        <f t="shared" si="7"/>
        <v/>
      </c>
      <c r="R73" t="s">
        <v>339</v>
      </c>
      <c r="S73" t="str">
        <f t="shared" si="8"/>
        <v/>
      </c>
      <c r="T73" s="96">
        <f t="shared" si="9"/>
        <v>179651</v>
      </c>
      <c r="U73" t="s">
        <v>340</v>
      </c>
      <c r="V73">
        <v>7.7335599999999996E-3</v>
      </c>
      <c r="W73" s="55" t="s">
        <v>341</v>
      </c>
    </row>
    <row r="74" spans="1:23" ht="14.45">
      <c r="A74" s="36" t="s">
        <v>311</v>
      </c>
      <c r="C74" s="36" t="s">
        <v>224</v>
      </c>
      <c r="D74" s="77"/>
      <c r="E74" s="36">
        <v>4.9421030000000004</v>
      </c>
      <c r="F74" s="79"/>
      <c r="G74" s="73"/>
      <c r="H74" s="79"/>
      <c r="I74" s="73"/>
      <c r="J74" s="79"/>
      <c r="L74" s="79"/>
      <c r="M74" s="96">
        <v>179652</v>
      </c>
      <c r="N74" s="93" t="s">
        <v>338</v>
      </c>
      <c r="O74" t="str">
        <f t="shared" si="5"/>
        <v/>
      </c>
      <c r="P74" t="str">
        <f t="shared" si="6"/>
        <v/>
      </c>
      <c r="Q74" t="str">
        <f t="shared" si="7"/>
        <v/>
      </c>
      <c r="R74" t="s">
        <v>339</v>
      </c>
      <c r="S74" t="str">
        <f t="shared" si="8"/>
        <v/>
      </c>
      <c r="T74" s="96">
        <f t="shared" si="9"/>
        <v>179652</v>
      </c>
      <c r="U74" t="s">
        <v>340</v>
      </c>
      <c r="V74">
        <v>7.7335599999999996E-3</v>
      </c>
      <c r="W74" s="55" t="s">
        <v>341</v>
      </c>
    </row>
    <row r="75" spans="1:23" ht="14.45">
      <c r="A75" s="36" t="s">
        <v>311</v>
      </c>
      <c r="C75" s="36" t="s">
        <v>337</v>
      </c>
      <c r="D75" s="77"/>
      <c r="E75" s="36">
        <v>27799.33</v>
      </c>
      <c r="F75" s="79"/>
      <c r="G75" s="73"/>
      <c r="H75" s="79"/>
      <c r="I75" s="73"/>
      <c r="J75" s="79"/>
      <c r="L75" s="79"/>
      <c r="M75" s="96">
        <v>179653</v>
      </c>
      <c r="N75" s="93" t="s">
        <v>338</v>
      </c>
      <c r="O75" t="str">
        <f t="shared" si="5"/>
        <v/>
      </c>
      <c r="P75" t="str">
        <f t="shared" si="6"/>
        <v/>
      </c>
      <c r="Q75" t="str">
        <f t="shared" si="7"/>
        <v/>
      </c>
      <c r="R75" t="s">
        <v>339</v>
      </c>
      <c r="S75" t="str">
        <f t="shared" si="8"/>
        <v/>
      </c>
      <c r="T75" s="96">
        <f t="shared" si="9"/>
        <v>179653</v>
      </c>
      <c r="U75" t="s">
        <v>340</v>
      </c>
      <c r="V75">
        <v>7.7335599999999996E-3</v>
      </c>
      <c r="W75" s="55" t="s">
        <v>341</v>
      </c>
    </row>
    <row r="76" spans="1:23" ht="14.45">
      <c r="A76" s="36" t="s">
        <v>419</v>
      </c>
      <c r="C76" s="36" t="s">
        <v>220</v>
      </c>
      <c r="D76">
        <v>1</v>
      </c>
      <c r="E76" s="36">
        <v>18532.89</v>
      </c>
      <c r="F76" s="79"/>
      <c r="G76" s="73"/>
      <c r="H76" s="79"/>
      <c r="I76" s="73"/>
      <c r="J76" s="79"/>
      <c r="L76" s="79"/>
      <c r="M76" s="96">
        <v>179654</v>
      </c>
      <c r="N76" s="93" t="s">
        <v>338</v>
      </c>
      <c r="O76">
        <f t="shared" si="5"/>
        <v>1</v>
      </c>
      <c r="P76" t="str">
        <f t="shared" si="6"/>
        <v/>
      </c>
      <c r="Q76" t="str">
        <f t="shared" si="7"/>
        <v/>
      </c>
      <c r="R76" t="s">
        <v>339</v>
      </c>
      <c r="S76" t="str">
        <f t="shared" si="8"/>
        <v/>
      </c>
      <c r="T76" s="96">
        <f t="shared" si="9"/>
        <v>179654</v>
      </c>
      <c r="U76" t="s">
        <v>340</v>
      </c>
      <c r="V76">
        <v>7.7335599999999996E-3</v>
      </c>
      <c r="W76" s="55" t="s">
        <v>341</v>
      </c>
    </row>
    <row r="77" spans="1:23" ht="14.45">
      <c r="A77" s="36" t="s">
        <v>420</v>
      </c>
      <c r="C77" s="36" t="s">
        <v>421</v>
      </c>
      <c r="D77" s="77"/>
      <c r="E77" s="36">
        <v>129730.2</v>
      </c>
      <c r="F77" s="79"/>
      <c r="G77" s="73"/>
      <c r="H77" s="79"/>
      <c r="I77" s="73"/>
      <c r="J77" s="79"/>
      <c r="L77" s="79"/>
      <c r="M77" s="96">
        <v>179655</v>
      </c>
      <c r="N77" s="93" t="s">
        <v>338</v>
      </c>
      <c r="O77" t="str">
        <f t="shared" si="5"/>
        <v/>
      </c>
      <c r="P77" t="str">
        <f t="shared" si="6"/>
        <v/>
      </c>
      <c r="Q77" t="str">
        <f t="shared" si="7"/>
        <v/>
      </c>
      <c r="R77" t="s">
        <v>339</v>
      </c>
      <c r="S77" t="str">
        <f t="shared" si="8"/>
        <v/>
      </c>
      <c r="T77" s="96">
        <f t="shared" si="9"/>
        <v>179655</v>
      </c>
      <c r="U77" t="s">
        <v>340</v>
      </c>
      <c r="V77">
        <v>7.7335599999999996E-3</v>
      </c>
      <c r="W77" s="55" t="s">
        <v>341</v>
      </c>
    </row>
    <row r="78" spans="1:23" ht="14.45">
      <c r="A78" s="36" t="s">
        <v>420</v>
      </c>
      <c r="C78" s="36" t="s">
        <v>220</v>
      </c>
      <c r="D78">
        <v>1</v>
      </c>
      <c r="E78" s="36">
        <v>20460.310000000001</v>
      </c>
      <c r="F78" s="79"/>
      <c r="G78" s="73"/>
      <c r="H78" s="79"/>
      <c r="I78" s="73"/>
      <c r="J78" s="79"/>
      <c r="L78" s="79"/>
      <c r="M78" s="96">
        <v>179656</v>
      </c>
      <c r="N78" s="93" t="s">
        <v>338</v>
      </c>
      <c r="O78">
        <f t="shared" si="5"/>
        <v>1</v>
      </c>
      <c r="P78" t="str">
        <f t="shared" si="6"/>
        <v/>
      </c>
      <c r="Q78" t="str">
        <f t="shared" si="7"/>
        <v/>
      </c>
      <c r="R78" t="s">
        <v>339</v>
      </c>
      <c r="S78" t="str">
        <f t="shared" si="8"/>
        <v/>
      </c>
      <c r="T78" s="96">
        <f t="shared" si="9"/>
        <v>179656</v>
      </c>
      <c r="U78" t="s">
        <v>340</v>
      </c>
      <c r="V78">
        <v>7.7335599999999996E-3</v>
      </c>
      <c r="W78" s="55" t="s">
        <v>341</v>
      </c>
    </row>
    <row r="79" spans="1:23" ht="14.45">
      <c r="A79" s="36" t="s">
        <v>420</v>
      </c>
      <c r="C79" s="36" t="s">
        <v>350</v>
      </c>
      <c r="D79" s="77"/>
      <c r="E79" s="36" t="s">
        <v>352</v>
      </c>
      <c r="F79" s="79"/>
      <c r="G79" s="73"/>
      <c r="H79" s="79"/>
      <c r="I79" s="73"/>
      <c r="J79" s="79"/>
      <c r="L79" s="79"/>
      <c r="M79" s="96">
        <v>179657</v>
      </c>
      <c r="N79" s="93" t="s">
        <v>338</v>
      </c>
      <c r="O79" t="str">
        <f t="shared" si="5"/>
        <v/>
      </c>
      <c r="P79" t="str">
        <f t="shared" si="6"/>
        <v/>
      </c>
      <c r="Q79" t="str">
        <f t="shared" si="7"/>
        <v/>
      </c>
      <c r="R79" t="s">
        <v>339</v>
      </c>
      <c r="S79" t="str">
        <f t="shared" si="8"/>
        <v/>
      </c>
      <c r="T79" s="96">
        <f t="shared" si="9"/>
        <v>179657</v>
      </c>
      <c r="U79" t="s">
        <v>340</v>
      </c>
      <c r="V79">
        <v>7.7335599999999996E-3</v>
      </c>
      <c r="W79" s="55" t="s">
        <v>341</v>
      </c>
    </row>
    <row r="80" spans="1:23" ht="14.45">
      <c r="A80" s="36" t="s">
        <v>420</v>
      </c>
      <c r="C80" s="36" t="s">
        <v>224</v>
      </c>
      <c r="D80" s="77"/>
      <c r="E80" s="36">
        <v>123.5526</v>
      </c>
      <c r="F80" s="79"/>
      <c r="G80" s="73"/>
      <c r="H80" s="79"/>
      <c r="I80" s="73"/>
      <c r="J80" s="79"/>
      <c r="L80" s="79"/>
      <c r="M80" s="96">
        <v>179658</v>
      </c>
      <c r="N80" s="93" t="s">
        <v>338</v>
      </c>
      <c r="O80" t="str">
        <f t="shared" si="5"/>
        <v/>
      </c>
      <c r="P80" t="str">
        <f t="shared" si="6"/>
        <v/>
      </c>
      <c r="Q80" t="str">
        <f t="shared" si="7"/>
        <v/>
      </c>
      <c r="R80" t="s">
        <v>339</v>
      </c>
      <c r="S80" t="str">
        <f t="shared" si="8"/>
        <v/>
      </c>
      <c r="T80" s="96">
        <f t="shared" si="9"/>
        <v>179658</v>
      </c>
      <c r="U80" t="s">
        <v>340</v>
      </c>
      <c r="V80">
        <v>7.7335599999999996E-3</v>
      </c>
      <c r="W80" s="55" t="s">
        <v>341</v>
      </c>
    </row>
    <row r="81" spans="1:23" ht="14.45">
      <c r="A81" s="36" t="s">
        <v>420</v>
      </c>
      <c r="C81" s="36" t="s">
        <v>337</v>
      </c>
      <c r="D81" s="77"/>
      <c r="E81" s="36">
        <v>16308941</v>
      </c>
      <c r="F81" s="79"/>
      <c r="G81" s="73"/>
      <c r="H81" s="79"/>
      <c r="I81" s="73"/>
      <c r="J81" s="79"/>
      <c r="L81" s="79"/>
      <c r="M81" s="96">
        <v>179659</v>
      </c>
      <c r="N81" s="93" t="s">
        <v>338</v>
      </c>
      <c r="O81" t="str">
        <f t="shared" si="5"/>
        <v/>
      </c>
      <c r="P81" t="str">
        <f t="shared" si="6"/>
        <v/>
      </c>
      <c r="Q81" t="str">
        <f t="shared" si="7"/>
        <v/>
      </c>
      <c r="R81" t="s">
        <v>339</v>
      </c>
      <c r="S81" t="str">
        <f t="shared" si="8"/>
        <v/>
      </c>
      <c r="T81" s="96">
        <f t="shared" si="9"/>
        <v>179659</v>
      </c>
      <c r="U81" t="s">
        <v>340</v>
      </c>
      <c r="V81">
        <v>7.7335599999999996E-3</v>
      </c>
      <c r="W81" s="55" t="s">
        <v>341</v>
      </c>
    </row>
    <row r="82" spans="1:23" ht="14.45">
      <c r="A82" s="36" t="s">
        <v>420</v>
      </c>
      <c r="C82" s="36" t="s">
        <v>251</v>
      </c>
      <c r="D82" s="77"/>
      <c r="E82" s="36">
        <v>19.768409999999999</v>
      </c>
      <c r="F82" s="79"/>
      <c r="G82" s="73"/>
      <c r="H82" s="79"/>
      <c r="I82" s="73"/>
      <c r="J82" s="79"/>
      <c r="L82" s="79"/>
      <c r="M82" s="96">
        <v>179660</v>
      </c>
      <c r="N82" s="93" t="s">
        <v>338</v>
      </c>
      <c r="O82" t="str">
        <f t="shared" si="5"/>
        <v/>
      </c>
      <c r="P82" t="str">
        <f t="shared" si="6"/>
        <v/>
      </c>
      <c r="Q82" t="str">
        <f t="shared" si="7"/>
        <v/>
      </c>
      <c r="R82" t="s">
        <v>339</v>
      </c>
      <c r="S82" t="str">
        <f t="shared" si="8"/>
        <v/>
      </c>
      <c r="T82" s="96">
        <f t="shared" si="9"/>
        <v>179660</v>
      </c>
      <c r="U82" t="s">
        <v>340</v>
      </c>
      <c r="V82">
        <v>7.7335599999999996E-3</v>
      </c>
      <c r="W82" s="55" t="s">
        <v>341</v>
      </c>
    </row>
    <row r="83" spans="1:23" ht="14.45">
      <c r="A83" s="36" t="s">
        <v>422</v>
      </c>
      <c r="C83" s="36" t="s">
        <v>220</v>
      </c>
      <c r="D83">
        <v>1</v>
      </c>
      <c r="E83" s="36">
        <v>234.09960000000001</v>
      </c>
      <c r="F83" s="73">
        <v>1829</v>
      </c>
      <c r="G83" s="73">
        <v>2350</v>
      </c>
      <c r="H83" s="55" t="s">
        <v>362</v>
      </c>
      <c r="I83" s="74"/>
      <c r="J83" s="79"/>
      <c r="L83" s="79"/>
      <c r="M83" s="96">
        <v>179661</v>
      </c>
      <c r="N83" s="93" t="s">
        <v>338</v>
      </c>
      <c r="O83">
        <f t="shared" si="5"/>
        <v>1</v>
      </c>
      <c r="P83">
        <f t="shared" si="6"/>
        <v>1829</v>
      </c>
      <c r="Q83">
        <f t="shared" si="7"/>
        <v>2350</v>
      </c>
      <c r="R83" t="s">
        <v>339</v>
      </c>
      <c r="S83" t="str">
        <f t="shared" si="8"/>
        <v/>
      </c>
      <c r="T83" s="96">
        <f t="shared" si="9"/>
        <v>179661</v>
      </c>
      <c r="U83" t="s">
        <v>340</v>
      </c>
      <c r="V83">
        <v>7.7335599999999996E-3</v>
      </c>
      <c r="W83" s="55" t="s">
        <v>341</v>
      </c>
    </row>
    <row r="84" spans="1:23" ht="14.45">
      <c r="A84" s="36" t="s">
        <v>423</v>
      </c>
      <c r="C84" s="36" t="s">
        <v>220</v>
      </c>
      <c r="D84">
        <v>1</v>
      </c>
      <c r="E84" s="36">
        <v>864.86810000000003</v>
      </c>
      <c r="F84" s="79"/>
      <c r="G84" s="73"/>
      <c r="H84" s="79"/>
      <c r="I84" s="73"/>
      <c r="J84" s="79"/>
      <c r="L84" s="79"/>
      <c r="M84" s="96">
        <v>179662</v>
      </c>
      <c r="N84" s="93" t="s">
        <v>338</v>
      </c>
      <c r="O84">
        <f t="shared" si="5"/>
        <v>1</v>
      </c>
      <c r="P84" t="str">
        <f t="shared" si="6"/>
        <v/>
      </c>
      <c r="Q84" t="str">
        <f t="shared" si="7"/>
        <v/>
      </c>
      <c r="R84" t="s">
        <v>339</v>
      </c>
      <c r="S84" t="str">
        <f t="shared" si="8"/>
        <v/>
      </c>
      <c r="T84" s="96">
        <f t="shared" si="9"/>
        <v>179662</v>
      </c>
      <c r="U84" t="s">
        <v>340</v>
      </c>
      <c r="V84">
        <v>7.7335599999999996E-3</v>
      </c>
      <c r="W84" s="55" t="s">
        <v>341</v>
      </c>
    </row>
    <row r="85" spans="1:23" ht="14.45">
      <c r="A85" s="36" t="s">
        <v>323</v>
      </c>
      <c r="C85" s="36" t="s">
        <v>220</v>
      </c>
      <c r="D85">
        <v>1</v>
      </c>
      <c r="E85" s="36">
        <v>247.1052</v>
      </c>
      <c r="F85" s="73">
        <v>1663</v>
      </c>
      <c r="G85" s="73">
        <v>3620</v>
      </c>
      <c r="H85" s="55" t="s">
        <v>362</v>
      </c>
      <c r="I85" s="74"/>
      <c r="J85" s="73" t="s">
        <v>424</v>
      </c>
      <c r="L85" s="73"/>
      <c r="M85" s="96">
        <v>179663</v>
      </c>
      <c r="N85" s="93" t="s">
        <v>338</v>
      </c>
      <c r="O85">
        <f t="shared" si="5"/>
        <v>1</v>
      </c>
      <c r="P85">
        <f t="shared" si="6"/>
        <v>1663</v>
      </c>
      <c r="Q85">
        <f t="shared" si="7"/>
        <v>3620</v>
      </c>
      <c r="R85">
        <v>50</v>
      </c>
      <c r="S85" t="str">
        <f t="shared" si="8"/>
        <v/>
      </c>
      <c r="T85" s="96">
        <f t="shared" si="9"/>
        <v>179663</v>
      </c>
      <c r="U85" t="s">
        <v>340</v>
      </c>
      <c r="V85">
        <v>7.7335599999999996E-3</v>
      </c>
      <c r="W85" s="55" t="s">
        <v>341</v>
      </c>
    </row>
    <row r="86" spans="1:23" ht="14.45">
      <c r="A86" s="36" t="s">
        <v>425</v>
      </c>
      <c r="C86" s="36" t="s">
        <v>215</v>
      </c>
      <c r="D86" s="77"/>
      <c r="E86" s="36">
        <v>49.421030000000002</v>
      </c>
      <c r="F86" s="79"/>
      <c r="G86" s="73"/>
      <c r="H86" s="79"/>
      <c r="I86" s="73"/>
      <c r="J86" s="79"/>
      <c r="L86" s="79"/>
      <c r="M86" s="96">
        <v>179664</v>
      </c>
      <c r="N86" s="93" t="s">
        <v>338</v>
      </c>
      <c r="O86" t="str">
        <f t="shared" si="5"/>
        <v/>
      </c>
      <c r="P86" t="str">
        <f t="shared" si="6"/>
        <v/>
      </c>
      <c r="Q86" t="str">
        <f t="shared" si="7"/>
        <v/>
      </c>
      <c r="R86" t="s">
        <v>339</v>
      </c>
      <c r="S86" t="str">
        <f t="shared" si="8"/>
        <v/>
      </c>
      <c r="T86" s="96">
        <f t="shared" si="9"/>
        <v>179664</v>
      </c>
      <c r="U86" t="s">
        <v>340</v>
      </c>
      <c r="V86">
        <v>7.7335599999999996E-3</v>
      </c>
      <c r="W86" s="55" t="s">
        <v>341</v>
      </c>
    </row>
    <row r="87" spans="1:23" ht="14.45">
      <c r="A87" s="36" t="s">
        <v>425</v>
      </c>
      <c r="C87" s="36" t="s">
        <v>243</v>
      </c>
      <c r="D87" s="77"/>
      <c r="E87" s="36">
        <v>59.305239999999998</v>
      </c>
      <c r="F87" s="79"/>
      <c r="G87" s="73"/>
      <c r="H87" s="79"/>
      <c r="I87" s="73"/>
      <c r="J87" s="79"/>
      <c r="L87" s="79"/>
      <c r="M87" s="96">
        <v>179665</v>
      </c>
      <c r="N87" s="93" t="s">
        <v>338</v>
      </c>
      <c r="O87" t="str">
        <f t="shared" si="5"/>
        <v/>
      </c>
      <c r="P87" t="str">
        <f t="shared" si="6"/>
        <v/>
      </c>
      <c r="Q87" t="str">
        <f t="shared" si="7"/>
        <v/>
      </c>
      <c r="R87" t="s">
        <v>339</v>
      </c>
      <c r="S87" t="str">
        <f t="shared" si="8"/>
        <v/>
      </c>
      <c r="T87" s="96">
        <f t="shared" si="9"/>
        <v>179665</v>
      </c>
      <c r="U87" t="s">
        <v>340</v>
      </c>
      <c r="V87">
        <v>7.7335599999999996E-3</v>
      </c>
      <c r="W87" s="55" t="s">
        <v>341</v>
      </c>
    </row>
    <row r="88" spans="1:23" ht="14.45">
      <c r="A88" s="36" t="s">
        <v>425</v>
      </c>
      <c r="C88" s="36" t="s">
        <v>220</v>
      </c>
      <c r="D88">
        <v>1</v>
      </c>
      <c r="E88" s="36">
        <v>1067494</v>
      </c>
      <c r="F88" s="79"/>
      <c r="G88" s="73"/>
      <c r="H88" s="79"/>
      <c r="I88" s="73"/>
      <c r="J88" s="79"/>
      <c r="L88" s="79"/>
      <c r="M88" s="96">
        <v>179666</v>
      </c>
      <c r="N88" s="93" t="s">
        <v>338</v>
      </c>
      <c r="O88">
        <f t="shared" si="5"/>
        <v>1</v>
      </c>
      <c r="P88" t="str">
        <f t="shared" si="6"/>
        <v/>
      </c>
      <c r="Q88" t="str">
        <f t="shared" si="7"/>
        <v/>
      </c>
      <c r="R88" t="s">
        <v>339</v>
      </c>
      <c r="S88" t="str">
        <f t="shared" si="8"/>
        <v/>
      </c>
      <c r="T88" s="96">
        <f t="shared" si="9"/>
        <v>179666</v>
      </c>
      <c r="U88" t="s">
        <v>340</v>
      </c>
      <c r="V88">
        <v>7.7335599999999996E-3</v>
      </c>
      <c r="W88" s="55" t="s">
        <v>341</v>
      </c>
    </row>
    <row r="89" spans="1:23" ht="14.45">
      <c r="A89" s="36" t="s">
        <v>425</v>
      </c>
      <c r="C89" s="36" t="s">
        <v>258</v>
      </c>
      <c r="D89" s="77"/>
      <c r="E89" s="36">
        <v>123.5526</v>
      </c>
      <c r="F89" s="79"/>
      <c r="G89" s="73"/>
      <c r="H89" s="79"/>
      <c r="I89" s="73"/>
      <c r="J89" s="79"/>
      <c r="L89" s="79"/>
      <c r="M89" s="96">
        <v>179667</v>
      </c>
      <c r="N89" s="93" t="s">
        <v>338</v>
      </c>
      <c r="O89" t="str">
        <f t="shared" si="5"/>
        <v/>
      </c>
      <c r="P89" t="str">
        <f t="shared" si="6"/>
        <v/>
      </c>
      <c r="Q89" t="str">
        <f t="shared" si="7"/>
        <v/>
      </c>
      <c r="R89" t="s">
        <v>339</v>
      </c>
      <c r="S89" t="str">
        <f t="shared" si="8"/>
        <v/>
      </c>
      <c r="T89" s="96">
        <f t="shared" si="9"/>
        <v>179667</v>
      </c>
      <c r="U89" t="s">
        <v>340</v>
      </c>
      <c r="V89">
        <v>7.7335599999999996E-3</v>
      </c>
      <c r="W89" s="55" t="s">
        <v>341</v>
      </c>
    </row>
    <row r="90" spans="1:23" ht="14.45">
      <c r="A90" s="36" t="s">
        <v>425</v>
      </c>
      <c r="C90" s="36" t="s">
        <v>224</v>
      </c>
      <c r="D90" s="77"/>
      <c r="E90" s="36">
        <v>237.221</v>
      </c>
      <c r="F90" s="79"/>
      <c r="G90" s="73"/>
      <c r="H90" s="79"/>
      <c r="I90" s="73"/>
      <c r="J90" s="79"/>
      <c r="L90" s="79"/>
      <c r="M90" s="96">
        <v>179668</v>
      </c>
      <c r="N90" s="93" t="s">
        <v>338</v>
      </c>
      <c r="O90" t="str">
        <f t="shared" si="5"/>
        <v/>
      </c>
      <c r="P90" t="str">
        <f t="shared" si="6"/>
        <v/>
      </c>
      <c r="Q90" t="str">
        <f t="shared" si="7"/>
        <v/>
      </c>
      <c r="R90" t="s">
        <v>339</v>
      </c>
      <c r="S90" t="str">
        <f t="shared" si="8"/>
        <v/>
      </c>
      <c r="T90" s="96">
        <f t="shared" si="9"/>
        <v>179668</v>
      </c>
      <c r="U90" t="s">
        <v>340</v>
      </c>
      <c r="V90">
        <v>7.7335599999999996E-3</v>
      </c>
      <c r="W90" s="55" t="s">
        <v>341</v>
      </c>
    </row>
    <row r="91" spans="1:23" ht="14.45">
      <c r="A91" s="36" t="s">
        <v>425</v>
      </c>
      <c r="C91" s="36" t="s">
        <v>251</v>
      </c>
      <c r="D91" s="77"/>
      <c r="E91" s="36">
        <v>13284.37</v>
      </c>
      <c r="F91" s="79"/>
      <c r="G91" s="73"/>
      <c r="H91" s="79"/>
      <c r="I91" s="73"/>
      <c r="J91" s="79"/>
      <c r="L91" s="79"/>
      <c r="M91" s="96">
        <v>179669</v>
      </c>
      <c r="N91" s="93" t="s">
        <v>338</v>
      </c>
      <c r="O91" t="str">
        <f t="shared" si="5"/>
        <v/>
      </c>
      <c r="P91" t="str">
        <f t="shared" si="6"/>
        <v/>
      </c>
      <c r="Q91" t="str">
        <f t="shared" si="7"/>
        <v/>
      </c>
      <c r="R91" t="s">
        <v>339</v>
      </c>
      <c r="S91" t="str">
        <f t="shared" si="8"/>
        <v/>
      </c>
      <c r="T91" s="96">
        <f t="shared" si="9"/>
        <v>179669</v>
      </c>
      <c r="U91" t="s">
        <v>340</v>
      </c>
      <c r="V91">
        <v>7.7335599999999996E-3</v>
      </c>
      <c r="W91" s="55" t="s">
        <v>341</v>
      </c>
    </row>
    <row r="92" spans="1:23" ht="14.45">
      <c r="A92" s="36" t="s">
        <v>426</v>
      </c>
      <c r="C92" s="36" t="s">
        <v>220</v>
      </c>
      <c r="D92">
        <v>1</v>
      </c>
      <c r="E92" s="36">
        <v>197.6841</v>
      </c>
      <c r="F92" s="79"/>
      <c r="G92" s="73"/>
      <c r="H92" s="79"/>
      <c r="I92" s="73"/>
      <c r="J92" s="79"/>
      <c r="L92" s="80"/>
      <c r="M92" s="96">
        <v>179670</v>
      </c>
      <c r="N92" s="93" t="s">
        <v>338</v>
      </c>
      <c r="O92">
        <f t="shared" si="5"/>
        <v>1</v>
      </c>
      <c r="P92" t="str">
        <f t="shared" si="6"/>
        <v/>
      </c>
      <c r="Q92" t="str">
        <f t="shared" si="7"/>
        <v/>
      </c>
      <c r="R92" t="s">
        <v>339</v>
      </c>
      <c r="S92" t="str">
        <f t="shared" si="8"/>
        <v/>
      </c>
      <c r="T92" s="96">
        <f t="shared" si="9"/>
        <v>179670</v>
      </c>
      <c r="U92" t="s">
        <v>340</v>
      </c>
      <c r="V92">
        <v>7.7335599999999996E-3</v>
      </c>
      <c r="W92" s="55" t="s">
        <v>341</v>
      </c>
    </row>
    <row r="93" spans="1:23" ht="14.45">
      <c r="A93" s="36" t="s">
        <v>427</v>
      </c>
      <c r="C93" s="36" t="s">
        <v>220</v>
      </c>
      <c r="D93">
        <v>1</v>
      </c>
      <c r="E93" s="36">
        <v>21003.94</v>
      </c>
      <c r="F93" s="79"/>
      <c r="G93" s="73"/>
      <c r="H93" s="79"/>
      <c r="I93" s="73"/>
      <c r="J93" s="79"/>
      <c r="L93" s="80"/>
      <c r="M93" s="96">
        <v>179671</v>
      </c>
      <c r="N93" s="93" t="s">
        <v>338</v>
      </c>
      <c r="O93">
        <f t="shared" si="5"/>
        <v>1</v>
      </c>
      <c r="P93" t="str">
        <f t="shared" si="6"/>
        <v/>
      </c>
      <c r="Q93" t="str">
        <f t="shared" si="7"/>
        <v/>
      </c>
      <c r="R93" t="s">
        <v>339</v>
      </c>
      <c r="S93" t="str">
        <f t="shared" si="8"/>
        <v/>
      </c>
      <c r="T93" s="96">
        <f t="shared" si="9"/>
        <v>179671</v>
      </c>
      <c r="U93" t="s">
        <v>340</v>
      </c>
      <c r="V93">
        <v>7.7335599999999996E-3</v>
      </c>
      <c r="W93" s="55" t="s">
        <v>341</v>
      </c>
    </row>
    <row r="94" spans="1:23" ht="14.45">
      <c r="A94" s="36" t="s">
        <v>428</v>
      </c>
      <c r="C94" s="36" t="s">
        <v>361</v>
      </c>
      <c r="D94" s="77"/>
      <c r="E94" s="36">
        <v>34.594720000000002</v>
      </c>
      <c r="F94" s="79"/>
      <c r="G94" s="73"/>
      <c r="H94" s="79"/>
      <c r="I94" s="73"/>
      <c r="J94" s="79"/>
      <c r="L94" s="80"/>
      <c r="M94" s="96">
        <v>179672</v>
      </c>
      <c r="N94" s="93" t="s">
        <v>338</v>
      </c>
      <c r="O94" t="str">
        <f t="shared" si="5"/>
        <v/>
      </c>
      <c r="P94" t="str">
        <f t="shared" si="6"/>
        <v/>
      </c>
      <c r="Q94" t="str">
        <f t="shared" si="7"/>
        <v/>
      </c>
      <c r="R94" t="s">
        <v>339</v>
      </c>
      <c r="S94" t="str">
        <f t="shared" si="8"/>
        <v/>
      </c>
      <c r="T94" s="96">
        <f t="shared" si="9"/>
        <v>179672</v>
      </c>
      <c r="U94" t="s">
        <v>340</v>
      </c>
      <c r="V94">
        <v>7.7335599999999996E-3</v>
      </c>
      <c r="W94" s="55" t="s">
        <v>341</v>
      </c>
    </row>
    <row r="95" spans="1:23" ht="14.45">
      <c r="A95" s="36" t="s">
        <v>428</v>
      </c>
      <c r="C95" s="36" t="s">
        <v>215</v>
      </c>
      <c r="D95" s="77"/>
      <c r="E95" s="36">
        <v>5</v>
      </c>
      <c r="F95" s="79"/>
      <c r="G95" s="73"/>
      <c r="H95" s="79"/>
      <c r="I95" s="73"/>
      <c r="J95" s="79"/>
      <c r="L95" s="80"/>
      <c r="M95" s="96">
        <v>179673</v>
      </c>
      <c r="N95" s="93" t="s">
        <v>338</v>
      </c>
      <c r="O95" t="str">
        <f t="shared" si="5"/>
        <v/>
      </c>
      <c r="P95" t="str">
        <f t="shared" si="6"/>
        <v/>
      </c>
      <c r="Q95" t="str">
        <f t="shared" si="7"/>
        <v/>
      </c>
      <c r="R95" t="s">
        <v>339</v>
      </c>
      <c r="S95" t="str">
        <f t="shared" si="8"/>
        <v/>
      </c>
      <c r="T95" s="96">
        <f t="shared" si="9"/>
        <v>179673</v>
      </c>
      <c r="U95" t="s">
        <v>340</v>
      </c>
      <c r="V95">
        <v>7.7335599999999996E-3</v>
      </c>
      <c r="W95" s="55" t="s">
        <v>341</v>
      </c>
    </row>
    <row r="96" spans="1:23" ht="14.45">
      <c r="A96" s="36" t="s">
        <v>428</v>
      </c>
      <c r="C96" s="36" t="s">
        <v>220</v>
      </c>
      <c r="D96">
        <v>1</v>
      </c>
      <c r="E96" s="36">
        <v>88957.86</v>
      </c>
      <c r="F96" s="79"/>
      <c r="G96" s="73"/>
      <c r="H96" s="79"/>
      <c r="I96" s="73"/>
      <c r="J96" s="79"/>
      <c r="L96" s="80"/>
      <c r="M96" s="96">
        <v>179674</v>
      </c>
      <c r="N96" s="93" t="s">
        <v>338</v>
      </c>
      <c r="O96">
        <f t="shared" si="5"/>
        <v>1</v>
      </c>
      <c r="P96" t="str">
        <f t="shared" si="6"/>
        <v/>
      </c>
      <c r="Q96" t="str">
        <f t="shared" si="7"/>
        <v/>
      </c>
      <c r="R96" t="s">
        <v>339</v>
      </c>
      <c r="S96" t="str">
        <f t="shared" si="8"/>
        <v/>
      </c>
      <c r="T96" s="96">
        <f t="shared" si="9"/>
        <v>179674</v>
      </c>
      <c r="U96" t="s">
        <v>340</v>
      </c>
      <c r="V96">
        <v>7.7335599999999996E-3</v>
      </c>
      <c r="W96" s="55" t="s">
        <v>341</v>
      </c>
    </row>
    <row r="97" spans="1:23" ht="14.45">
      <c r="A97" s="36" t="s">
        <v>428</v>
      </c>
      <c r="C97" s="36" t="s">
        <v>337</v>
      </c>
      <c r="D97" s="77"/>
      <c r="E97" s="36">
        <v>9884.2070000000003</v>
      </c>
      <c r="F97" s="79"/>
      <c r="G97" s="73"/>
      <c r="H97" s="79"/>
      <c r="I97" s="73"/>
      <c r="J97" s="79"/>
      <c r="L97" s="80"/>
      <c r="M97" s="96">
        <v>179675</v>
      </c>
      <c r="N97" s="93" t="s">
        <v>338</v>
      </c>
      <c r="O97" t="str">
        <f t="shared" si="5"/>
        <v/>
      </c>
      <c r="P97" t="str">
        <f t="shared" si="6"/>
        <v/>
      </c>
      <c r="Q97" t="str">
        <f t="shared" si="7"/>
        <v/>
      </c>
      <c r="R97" t="s">
        <v>339</v>
      </c>
      <c r="S97" t="str">
        <f t="shared" si="8"/>
        <v/>
      </c>
      <c r="T97" s="96">
        <f t="shared" si="9"/>
        <v>179675</v>
      </c>
      <c r="U97" t="s">
        <v>340</v>
      </c>
      <c r="V97">
        <v>7.7335599999999996E-3</v>
      </c>
      <c r="W97" s="55" t="s">
        <v>341</v>
      </c>
    </row>
    <row r="98" spans="1:23" ht="14.45">
      <c r="A98" s="36" t="s">
        <v>428</v>
      </c>
      <c r="C98" s="36" t="s">
        <v>429</v>
      </c>
      <c r="D98" s="77"/>
      <c r="E98" s="36">
        <v>3.7065769999999998</v>
      </c>
      <c r="F98" s="79"/>
      <c r="G98" s="73"/>
      <c r="H98" s="79"/>
      <c r="I98" s="73"/>
      <c r="J98" s="79"/>
      <c r="L98" s="80"/>
      <c r="M98" s="96">
        <v>179676</v>
      </c>
      <c r="N98" s="93" t="s">
        <v>338</v>
      </c>
      <c r="O98" t="str">
        <f t="shared" si="5"/>
        <v/>
      </c>
      <c r="P98" t="str">
        <f t="shared" si="6"/>
        <v/>
      </c>
      <c r="Q98" t="str">
        <f t="shared" si="7"/>
        <v/>
      </c>
      <c r="R98" t="s">
        <v>339</v>
      </c>
      <c r="S98" t="str">
        <f t="shared" si="8"/>
        <v/>
      </c>
      <c r="T98" s="96">
        <f t="shared" si="9"/>
        <v>179676</v>
      </c>
      <c r="U98" t="s">
        <v>340</v>
      </c>
      <c r="V98">
        <v>7.7335599999999996E-3</v>
      </c>
      <c r="W98" s="55" t="s">
        <v>341</v>
      </c>
    </row>
    <row r="99" spans="1:23" ht="14.45">
      <c r="A99" s="36" t="s">
        <v>430</v>
      </c>
      <c r="C99" s="36" t="s">
        <v>220</v>
      </c>
      <c r="D99">
        <v>1</v>
      </c>
      <c r="E99" s="36" t="s">
        <v>352</v>
      </c>
      <c r="F99" s="79"/>
      <c r="G99" s="73"/>
      <c r="H99" s="79"/>
      <c r="I99" s="73"/>
      <c r="J99" s="79"/>
      <c r="L99" s="80"/>
      <c r="M99" s="96">
        <v>179677</v>
      </c>
      <c r="N99" s="93" t="s">
        <v>338</v>
      </c>
      <c r="O99">
        <f t="shared" si="5"/>
        <v>1</v>
      </c>
      <c r="P99" t="str">
        <f t="shared" si="6"/>
        <v/>
      </c>
      <c r="Q99" t="str">
        <f t="shared" si="7"/>
        <v/>
      </c>
      <c r="R99" t="s">
        <v>339</v>
      </c>
      <c r="S99" t="str">
        <f t="shared" si="8"/>
        <v/>
      </c>
      <c r="T99" s="96">
        <f t="shared" si="9"/>
        <v>179677</v>
      </c>
      <c r="U99" t="s">
        <v>340</v>
      </c>
      <c r="V99">
        <v>7.7335599999999996E-3</v>
      </c>
      <c r="W99" s="55" t="s">
        <v>341</v>
      </c>
    </row>
    <row r="100" spans="1:23" ht="14.45">
      <c r="A100" s="36" t="s">
        <v>431</v>
      </c>
      <c r="C100" s="36" t="s">
        <v>220</v>
      </c>
      <c r="D100">
        <v>1</v>
      </c>
      <c r="E100" s="36">
        <v>1268.473</v>
      </c>
      <c r="F100" s="79"/>
      <c r="G100" s="73"/>
      <c r="H100" s="79"/>
      <c r="I100" s="73"/>
      <c r="J100" s="79"/>
      <c r="L100" s="80"/>
      <c r="M100" s="96">
        <v>179678</v>
      </c>
      <c r="N100" s="93" t="s">
        <v>338</v>
      </c>
      <c r="O100">
        <f t="shared" si="5"/>
        <v>1</v>
      </c>
      <c r="P100" t="str">
        <f t="shared" si="6"/>
        <v/>
      </c>
      <c r="Q100" t="str">
        <f t="shared" si="7"/>
        <v/>
      </c>
      <c r="R100" t="s">
        <v>339</v>
      </c>
      <c r="S100" t="str">
        <f t="shared" si="8"/>
        <v/>
      </c>
      <c r="T100" s="96">
        <f t="shared" si="9"/>
        <v>179678</v>
      </c>
      <c r="U100" t="s">
        <v>340</v>
      </c>
      <c r="V100">
        <v>7.7335599999999996E-3</v>
      </c>
      <c r="W100" s="55" t="s">
        <v>341</v>
      </c>
    </row>
    <row r="101" spans="1:23" ht="14.45">
      <c r="A101" s="36" t="s">
        <v>431</v>
      </c>
      <c r="C101" s="36" t="s">
        <v>337</v>
      </c>
      <c r="D101" s="77"/>
      <c r="E101" s="36">
        <v>197.6841</v>
      </c>
      <c r="F101" s="79"/>
      <c r="G101" s="73"/>
      <c r="H101" s="79"/>
      <c r="I101" s="73"/>
      <c r="J101" s="79"/>
      <c r="L101" s="80"/>
      <c r="M101" s="96">
        <v>179679</v>
      </c>
      <c r="N101" s="93" t="s">
        <v>338</v>
      </c>
      <c r="O101" t="str">
        <f t="shared" si="5"/>
        <v/>
      </c>
      <c r="P101" t="str">
        <f t="shared" si="6"/>
        <v/>
      </c>
      <c r="Q101" t="str">
        <f t="shared" si="7"/>
        <v/>
      </c>
      <c r="R101" t="s">
        <v>339</v>
      </c>
      <c r="S101" t="str">
        <f t="shared" si="8"/>
        <v/>
      </c>
      <c r="T101" s="96">
        <f t="shared" si="9"/>
        <v>179679</v>
      </c>
      <c r="U101" t="s">
        <v>340</v>
      </c>
      <c r="V101">
        <v>7.7335599999999996E-3</v>
      </c>
      <c r="W101" s="55" t="s">
        <v>341</v>
      </c>
    </row>
    <row r="102" spans="1:23" ht="14.45">
      <c r="A102" s="36" t="s">
        <v>432</v>
      </c>
      <c r="C102" s="36" t="s">
        <v>220</v>
      </c>
      <c r="D102">
        <v>1</v>
      </c>
      <c r="E102" s="36">
        <v>11861.05</v>
      </c>
      <c r="F102" s="79"/>
      <c r="G102" s="73"/>
      <c r="H102" s="79"/>
      <c r="I102" s="73"/>
      <c r="J102" s="79"/>
      <c r="L102" s="80"/>
      <c r="M102" s="96">
        <v>179680</v>
      </c>
      <c r="N102" s="93" t="s">
        <v>338</v>
      </c>
      <c r="O102">
        <f t="shared" si="5"/>
        <v>1</v>
      </c>
      <c r="P102" t="str">
        <f t="shared" si="6"/>
        <v/>
      </c>
      <c r="Q102" t="str">
        <f t="shared" si="7"/>
        <v/>
      </c>
      <c r="R102" t="s">
        <v>339</v>
      </c>
      <c r="S102" t="str">
        <f t="shared" si="8"/>
        <v/>
      </c>
      <c r="T102" s="96">
        <f t="shared" si="9"/>
        <v>179680</v>
      </c>
      <c r="U102" t="s">
        <v>340</v>
      </c>
      <c r="V102">
        <v>7.7335599999999996E-3</v>
      </c>
      <c r="W102" s="55" t="s">
        <v>341</v>
      </c>
    </row>
    <row r="103" spans="1:23" ht="14.45">
      <c r="A103" s="51" t="s">
        <v>433</v>
      </c>
      <c r="C103" s="36" t="s">
        <v>220</v>
      </c>
      <c r="D103">
        <v>1</v>
      </c>
      <c r="E103" s="36">
        <v>65.894710000000003</v>
      </c>
      <c r="F103" s="79"/>
      <c r="G103" s="73"/>
      <c r="H103" s="79"/>
      <c r="I103" s="73"/>
      <c r="J103" s="79"/>
      <c r="L103" s="80"/>
      <c r="M103" s="96">
        <v>179681</v>
      </c>
      <c r="N103" s="93" t="s">
        <v>338</v>
      </c>
      <c r="O103">
        <f t="shared" si="5"/>
        <v>1</v>
      </c>
      <c r="P103" t="str">
        <f t="shared" si="6"/>
        <v/>
      </c>
      <c r="Q103" t="str">
        <f t="shared" si="7"/>
        <v/>
      </c>
      <c r="R103" t="s">
        <v>339</v>
      </c>
      <c r="S103" t="str">
        <f t="shared" si="8"/>
        <v/>
      </c>
      <c r="T103" s="96">
        <f t="shared" si="9"/>
        <v>179681</v>
      </c>
      <c r="U103" t="s">
        <v>340</v>
      </c>
      <c r="V103">
        <v>7.7335599999999996E-3</v>
      </c>
      <c r="W103" s="55" t="s">
        <v>341</v>
      </c>
    </row>
    <row r="104" spans="1:23" ht="14.45">
      <c r="A104" s="36" t="s">
        <v>434</v>
      </c>
      <c r="C104" s="36" t="s">
        <v>386</v>
      </c>
      <c r="D104" s="77"/>
      <c r="E104" s="36">
        <v>2.4710519999999998</v>
      </c>
      <c r="F104" s="79"/>
      <c r="G104" s="73"/>
      <c r="H104" s="79"/>
      <c r="I104" s="73"/>
      <c r="J104" s="79"/>
      <c r="L104" s="80"/>
      <c r="M104" s="96">
        <v>179682</v>
      </c>
      <c r="N104" s="93" t="s">
        <v>338</v>
      </c>
      <c r="O104" t="str">
        <f t="shared" si="5"/>
        <v/>
      </c>
      <c r="P104" t="str">
        <f t="shared" si="6"/>
        <v/>
      </c>
      <c r="Q104" t="str">
        <f t="shared" si="7"/>
        <v/>
      </c>
      <c r="R104" t="s">
        <v>339</v>
      </c>
      <c r="S104" t="str">
        <f t="shared" si="8"/>
        <v/>
      </c>
      <c r="T104" s="96">
        <f t="shared" si="9"/>
        <v>179682</v>
      </c>
      <c r="U104" t="s">
        <v>340</v>
      </c>
      <c r="V104">
        <v>7.7335599999999996E-3</v>
      </c>
      <c r="W104" s="55" t="s">
        <v>341</v>
      </c>
    </row>
    <row r="105" spans="1:23" ht="14.45">
      <c r="A105" s="36" t="s">
        <v>434</v>
      </c>
      <c r="C105" s="36" t="s">
        <v>220</v>
      </c>
      <c r="D105">
        <v>1</v>
      </c>
      <c r="E105" s="36">
        <v>8648.6810000000005</v>
      </c>
      <c r="F105" s="79"/>
      <c r="G105" s="73"/>
      <c r="H105" s="79"/>
      <c r="I105" s="73"/>
      <c r="J105" s="79"/>
      <c r="L105" s="80"/>
      <c r="M105" s="96">
        <v>179683</v>
      </c>
      <c r="N105" s="93" t="s">
        <v>338</v>
      </c>
      <c r="O105">
        <f t="shared" si="5"/>
        <v>1</v>
      </c>
      <c r="P105" t="str">
        <f t="shared" si="6"/>
        <v/>
      </c>
      <c r="Q105" t="str">
        <f t="shared" si="7"/>
        <v/>
      </c>
      <c r="R105" t="s">
        <v>339</v>
      </c>
      <c r="S105" t="str">
        <f t="shared" si="8"/>
        <v/>
      </c>
      <c r="T105" s="96">
        <f t="shared" si="9"/>
        <v>179683</v>
      </c>
      <c r="U105" t="s">
        <v>340</v>
      </c>
      <c r="V105">
        <v>7.7335599999999996E-3</v>
      </c>
      <c r="W105" s="55" t="s">
        <v>341</v>
      </c>
    </row>
    <row r="106" spans="1:23" ht="14.45">
      <c r="A106" s="36" t="s">
        <v>435</v>
      </c>
      <c r="C106" s="36" t="s">
        <v>267</v>
      </c>
      <c r="D106" s="77"/>
      <c r="E106" s="36">
        <v>17.297360000000001</v>
      </c>
      <c r="F106" s="79"/>
      <c r="G106" s="73"/>
      <c r="H106" s="79"/>
      <c r="I106" s="73"/>
      <c r="J106" s="79"/>
      <c r="L106" s="80"/>
      <c r="M106" s="96">
        <v>179684</v>
      </c>
      <c r="N106" s="93" t="s">
        <v>338</v>
      </c>
      <c r="O106" t="str">
        <f t="shared" si="5"/>
        <v/>
      </c>
      <c r="P106" t="str">
        <f t="shared" si="6"/>
        <v/>
      </c>
      <c r="Q106" t="str">
        <f t="shared" si="7"/>
        <v/>
      </c>
      <c r="R106" t="s">
        <v>339</v>
      </c>
      <c r="S106" t="str">
        <f t="shared" si="8"/>
        <v/>
      </c>
      <c r="T106" s="96">
        <f t="shared" si="9"/>
        <v>179684</v>
      </c>
      <c r="U106" t="s">
        <v>340</v>
      </c>
      <c r="V106">
        <v>7.7335599999999996E-3</v>
      </c>
      <c r="W106" s="55" t="s">
        <v>341</v>
      </c>
    </row>
    <row r="107" spans="1:23" ht="14.45">
      <c r="A107" s="36" t="s">
        <v>435</v>
      </c>
      <c r="C107" s="36" t="s">
        <v>220</v>
      </c>
      <c r="D107">
        <v>1</v>
      </c>
      <c r="E107" s="36">
        <v>9884.2070000000003</v>
      </c>
      <c r="F107" s="79"/>
      <c r="G107" s="73"/>
      <c r="H107" s="79"/>
      <c r="I107" s="73"/>
      <c r="J107" s="79"/>
      <c r="L107" s="80"/>
      <c r="M107" s="96">
        <v>179685</v>
      </c>
      <c r="N107" s="93" t="s">
        <v>338</v>
      </c>
      <c r="O107">
        <f t="shared" si="5"/>
        <v>1</v>
      </c>
      <c r="P107" t="str">
        <f t="shared" si="6"/>
        <v/>
      </c>
      <c r="Q107" t="str">
        <f t="shared" si="7"/>
        <v/>
      </c>
      <c r="R107" t="s">
        <v>339</v>
      </c>
      <c r="S107" t="str">
        <f t="shared" si="8"/>
        <v/>
      </c>
      <c r="T107" s="96">
        <f t="shared" si="9"/>
        <v>179685</v>
      </c>
      <c r="U107" t="s">
        <v>340</v>
      </c>
      <c r="V107">
        <v>7.7335599999999996E-3</v>
      </c>
      <c r="W107" s="55" t="s">
        <v>341</v>
      </c>
    </row>
    <row r="108" spans="1:23" ht="14.45">
      <c r="A108" s="51" t="s">
        <v>436</v>
      </c>
      <c r="C108" s="36" t="s">
        <v>220</v>
      </c>
      <c r="D108">
        <v>1</v>
      </c>
      <c r="E108" s="36">
        <v>494.21030000000002</v>
      </c>
      <c r="F108" s="79"/>
      <c r="G108" s="73"/>
      <c r="H108" s="79"/>
      <c r="I108" s="73"/>
      <c r="J108" s="79"/>
      <c r="L108" s="80"/>
      <c r="M108" s="96">
        <v>179686</v>
      </c>
      <c r="N108" s="93" t="s">
        <v>338</v>
      </c>
      <c r="O108">
        <f t="shared" si="5"/>
        <v>1</v>
      </c>
      <c r="P108" t="str">
        <f t="shared" si="6"/>
        <v/>
      </c>
      <c r="Q108" t="str">
        <f t="shared" si="7"/>
        <v/>
      </c>
      <c r="R108" t="s">
        <v>339</v>
      </c>
      <c r="S108" t="str">
        <f t="shared" si="8"/>
        <v/>
      </c>
      <c r="T108" s="96">
        <f t="shared" si="9"/>
        <v>179686</v>
      </c>
      <c r="U108" t="s">
        <v>340</v>
      </c>
      <c r="V108">
        <v>7.7335599999999996E-3</v>
      </c>
      <c r="W108" s="55" t="s">
        <v>341</v>
      </c>
    </row>
    <row r="109" spans="1:23" ht="14.45">
      <c r="A109" s="36" t="s">
        <v>437</v>
      </c>
      <c r="C109" s="36" t="s">
        <v>220</v>
      </c>
      <c r="D109">
        <v>1</v>
      </c>
      <c r="E109" s="36">
        <v>760.32360000000006</v>
      </c>
      <c r="F109" s="79"/>
      <c r="G109" s="73"/>
      <c r="H109" s="79"/>
      <c r="I109" s="73"/>
      <c r="J109" s="79"/>
      <c r="L109" s="80"/>
      <c r="M109" s="96">
        <v>179687</v>
      </c>
      <c r="N109" s="93" t="s">
        <v>338</v>
      </c>
      <c r="O109">
        <f t="shared" si="5"/>
        <v>1</v>
      </c>
      <c r="P109" t="str">
        <f t="shared" si="6"/>
        <v/>
      </c>
      <c r="Q109" t="str">
        <f t="shared" si="7"/>
        <v/>
      </c>
      <c r="R109" t="s">
        <v>339</v>
      </c>
      <c r="S109" t="str">
        <f t="shared" si="8"/>
        <v/>
      </c>
      <c r="T109" s="96">
        <f t="shared" si="9"/>
        <v>179687</v>
      </c>
      <c r="U109" t="s">
        <v>340</v>
      </c>
      <c r="V109">
        <v>7.7335599999999996E-3</v>
      </c>
      <c r="W109" s="55" t="s">
        <v>341</v>
      </c>
    </row>
    <row r="110" spans="1:23" ht="14.45">
      <c r="A110" s="36" t="s">
        <v>438</v>
      </c>
      <c r="C110" s="36" t="s">
        <v>220</v>
      </c>
      <c r="D110">
        <v>1</v>
      </c>
      <c r="E110" s="36">
        <v>3558.3139999999999</v>
      </c>
      <c r="F110" s="73">
        <v>1700</v>
      </c>
      <c r="G110" s="73">
        <v>2350</v>
      </c>
      <c r="H110" s="55" t="s">
        <v>362</v>
      </c>
      <c r="I110" s="74"/>
      <c r="J110" s="73" t="s">
        <v>439</v>
      </c>
      <c r="L110" s="72"/>
      <c r="M110" s="96">
        <v>179688</v>
      </c>
      <c r="N110" s="93" t="s">
        <v>338</v>
      </c>
      <c r="O110">
        <f t="shared" si="5"/>
        <v>1</v>
      </c>
      <c r="P110">
        <f t="shared" si="6"/>
        <v>1700</v>
      </c>
      <c r="Q110">
        <f t="shared" si="7"/>
        <v>2350</v>
      </c>
      <c r="R110">
        <v>50</v>
      </c>
      <c r="S110" t="str">
        <f t="shared" si="8"/>
        <v/>
      </c>
      <c r="T110" s="96">
        <f t="shared" si="9"/>
        <v>179688</v>
      </c>
      <c r="U110" t="s">
        <v>340</v>
      </c>
      <c r="V110">
        <v>7.7335599999999996E-3</v>
      </c>
      <c r="W110" s="55" t="s">
        <v>341</v>
      </c>
    </row>
    <row r="111" spans="1:23" ht="14.45">
      <c r="A111" s="36" t="s">
        <v>440</v>
      </c>
      <c r="C111" s="36" t="s">
        <v>220</v>
      </c>
      <c r="D111">
        <v>1</v>
      </c>
      <c r="E111" s="36">
        <v>194595.3</v>
      </c>
      <c r="F111" s="79"/>
      <c r="G111" s="73"/>
      <c r="H111" s="79"/>
      <c r="I111" s="73"/>
      <c r="J111" s="79"/>
      <c r="L111" s="80"/>
      <c r="M111" s="96">
        <v>179689</v>
      </c>
      <c r="N111" s="93" t="s">
        <v>338</v>
      </c>
      <c r="O111">
        <f t="shared" si="5"/>
        <v>1</v>
      </c>
      <c r="P111" t="str">
        <f t="shared" si="6"/>
        <v/>
      </c>
      <c r="Q111" t="str">
        <f t="shared" si="7"/>
        <v/>
      </c>
      <c r="R111" t="s">
        <v>339</v>
      </c>
      <c r="S111" t="str">
        <f t="shared" si="8"/>
        <v/>
      </c>
      <c r="T111" s="96">
        <f t="shared" si="9"/>
        <v>179689</v>
      </c>
      <c r="U111" t="s">
        <v>340</v>
      </c>
      <c r="V111">
        <v>7.7335599999999996E-3</v>
      </c>
      <c r="W111" s="55" t="s">
        <v>341</v>
      </c>
    </row>
    <row r="112" spans="1:23" ht="14.45">
      <c r="A112" s="36" t="s">
        <v>441</v>
      </c>
      <c r="C112" s="36" t="s">
        <v>220</v>
      </c>
      <c r="D112">
        <v>1</v>
      </c>
      <c r="E112" s="36">
        <v>988.42070000000001</v>
      </c>
      <c r="F112" s="79"/>
      <c r="G112" s="73"/>
      <c r="H112" s="79"/>
      <c r="I112" s="73"/>
      <c r="J112" s="79"/>
      <c r="L112" s="80"/>
      <c r="M112" s="96">
        <v>179690</v>
      </c>
      <c r="N112" s="93" t="s">
        <v>338</v>
      </c>
      <c r="O112">
        <f t="shared" si="5"/>
        <v>1</v>
      </c>
      <c r="P112" t="str">
        <f t="shared" si="6"/>
        <v/>
      </c>
      <c r="Q112" t="str">
        <f t="shared" si="7"/>
        <v/>
      </c>
      <c r="R112" t="s">
        <v>339</v>
      </c>
      <c r="S112" t="str">
        <f t="shared" si="8"/>
        <v/>
      </c>
      <c r="T112" s="96">
        <f t="shared" si="9"/>
        <v>179690</v>
      </c>
      <c r="U112" t="s">
        <v>340</v>
      </c>
      <c r="V112">
        <v>7.7335599999999996E-3</v>
      </c>
      <c r="W112" s="55" t="s">
        <v>341</v>
      </c>
    </row>
    <row r="113" spans="1:23" ht="14.45">
      <c r="A113" s="36" t="s">
        <v>442</v>
      </c>
      <c r="C113" s="36" t="s">
        <v>220</v>
      </c>
      <c r="D113">
        <v>1</v>
      </c>
      <c r="E113" s="36">
        <v>4447.893</v>
      </c>
      <c r="F113" s="79"/>
      <c r="G113" s="73"/>
      <c r="H113" s="79"/>
      <c r="I113" s="73"/>
      <c r="J113" s="79"/>
      <c r="L113" s="80"/>
      <c r="M113" s="96">
        <v>179691</v>
      </c>
      <c r="N113" s="93" t="s">
        <v>338</v>
      </c>
      <c r="O113">
        <f t="shared" si="5"/>
        <v>1</v>
      </c>
      <c r="P113" t="str">
        <f t="shared" si="6"/>
        <v/>
      </c>
      <c r="Q113" t="str">
        <f t="shared" si="7"/>
        <v/>
      </c>
      <c r="R113" t="s">
        <v>339</v>
      </c>
      <c r="S113" t="str">
        <f t="shared" si="8"/>
        <v/>
      </c>
      <c r="T113" s="96">
        <f t="shared" si="9"/>
        <v>179691</v>
      </c>
      <c r="U113" t="s">
        <v>340</v>
      </c>
      <c r="V113">
        <v>7.7335599999999996E-3</v>
      </c>
      <c r="W113" s="55" t="s">
        <v>341</v>
      </c>
    </row>
    <row r="114" spans="1:23" ht="14.45">
      <c r="A114" s="36" t="s">
        <v>442</v>
      </c>
      <c r="C114" s="36" t="s">
        <v>337</v>
      </c>
      <c r="D114" s="77"/>
      <c r="E114" s="36">
        <v>6177.6289999999999</v>
      </c>
      <c r="F114" s="79"/>
      <c r="G114" s="73"/>
      <c r="H114" s="79"/>
      <c r="I114" s="73"/>
      <c r="J114" s="79"/>
      <c r="L114" s="80"/>
      <c r="M114" s="96">
        <v>179692</v>
      </c>
      <c r="N114" s="93" t="s">
        <v>338</v>
      </c>
      <c r="O114" t="str">
        <f t="shared" si="5"/>
        <v/>
      </c>
      <c r="P114" t="str">
        <f t="shared" si="6"/>
        <v/>
      </c>
      <c r="Q114" t="str">
        <f t="shared" si="7"/>
        <v/>
      </c>
      <c r="R114" t="s">
        <v>339</v>
      </c>
      <c r="S114" t="str">
        <f t="shared" si="8"/>
        <v/>
      </c>
      <c r="T114" s="96">
        <f t="shared" si="9"/>
        <v>179692</v>
      </c>
      <c r="U114" t="s">
        <v>340</v>
      </c>
      <c r="V114">
        <v>7.7335599999999996E-3</v>
      </c>
      <c r="W114" s="55" t="s">
        <v>341</v>
      </c>
    </row>
    <row r="115" spans="1:23" ht="14.45">
      <c r="A115" s="36" t="s">
        <v>443</v>
      </c>
      <c r="C115" s="36" t="s">
        <v>349</v>
      </c>
      <c r="D115" s="77"/>
      <c r="E115" s="36">
        <v>1235.5260000000001</v>
      </c>
      <c r="F115" s="79"/>
      <c r="G115" s="73"/>
      <c r="H115" s="79"/>
      <c r="I115" s="73"/>
      <c r="J115" s="79"/>
      <c r="L115" s="80"/>
      <c r="M115" s="96">
        <v>179693</v>
      </c>
      <c r="N115" s="93" t="s">
        <v>338</v>
      </c>
      <c r="O115" t="str">
        <f t="shared" si="5"/>
        <v/>
      </c>
      <c r="P115" t="str">
        <f t="shared" si="6"/>
        <v/>
      </c>
      <c r="Q115" t="str">
        <f t="shared" si="7"/>
        <v/>
      </c>
      <c r="R115" t="s">
        <v>339</v>
      </c>
      <c r="S115" t="str">
        <f t="shared" si="8"/>
        <v/>
      </c>
      <c r="T115" s="96">
        <f t="shared" si="9"/>
        <v>179693</v>
      </c>
      <c r="U115" t="s">
        <v>340</v>
      </c>
      <c r="V115">
        <v>7.7335599999999996E-3</v>
      </c>
      <c r="W115" s="55" t="s">
        <v>341</v>
      </c>
    </row>
    <row r="116" spans="1:23" ht="14.45">
      <c r="A116" s="36" t="s">
        <v>444</v>
      </c>
      <c r="C116" s="36" t="s">
        <v>220</v>
      </c>
      <c r="D116">
        <v>1</v>
      </c>
      <c r="E116" s="36">
        <v>7413.1549999999997</v>
      </c>
      <c r="F116" s="79"/>
      <c r="G116" s="73"/>
      <c r="H116" s="79"/>
      <c r="I116" s="73"/>
      <c r="J116" s="79"/>
      <c r="L116" s="80"/>
      <c r="M116" s="96">
        <v>179694</v>
      </c>
      <c r="N116" s="93" t="s">
        <v>338</v>
      </c>
      <c r="O116">
        <f t="shared" si="5"/>
        <v>1</v>
      </c>
      <c r="P116" t="str">
        <f t="shared" si="6"/>
        <v/>
      </c>
      <c r="Q116" t="str">
        <f t="shared" si="7"/>
        <v/>
      </c>
      <c r="R116" t="s">
        <v>339</v>
      </c>
      <c r="S116" t="str">
        <f t="shared" si="8"/>
        <v/>
      </c>
      <c r="T116" s="96">
        <f t="shared" si="9"/>
        <v>179694</v>
      </c>
      <c r="U116" t="s">
        <v>340</v>
      </c>
      <c r="V116">
        <v>7.7335599999999996E-3</v>
      </c>
      <c r="W116" s="55" t="s">
        <v>341</v>
      </c>
    </row>
    <row r="117" spans="1:23" ht="14.45">
      <c r="A117" s="36" t="s">
        <v>445</v>
      </c>
      <c r="C117" s="36" t="s">
        <v>361</v>
      </c>
      <c r="D117" s="77"/>
      <c r="E117" s="36">
        <v>6.1776289999999996</v>
      </c>
      <c r="F117" s="79"/>
      <c r="G117" s="73"/>
      <c r="H117" s="79"/>
      <c r="I117" s="73"/>
      <c r="J117" s="79"/>
      <c r="L117" s="80"/>
      <c r="M117" s="96">
        <v>179695</v>
      </c>
      <c r="N117" s="93" t="s">
        <v>338</v>
      </c>
      <c r="O117" t="str">
        <f t="shared" si="5"/>
        <v/>
      </c>
      <c r="P117" t="str">
        <f t="shared" si="6"/>
        <v/>
      </c>
      <c r="Q117" t="str">
        <f t="shared" si="7"/>
        <v/>
      </c>
      <c r="R117" t="s">
        <v>339</v>
      </c>
      <c r="S117" t="str">
        <f t="shared" si="8"/>
        <v/>
      </c>
      <c r="T117" s="96">
        <f t="shared" si="9"/>
        <v>179695</v>
      </c>
      <c r="U117" t="s">
        <v>340</v>
      </c>
      <c r="V117">
        <v>7.7335599999999996E-3</v>
      </c>
      <c r="W117" s="55" t="s">
        <v>341</v>
      </c>
    </row>
    <row r="118" spans="1:23" ht="14.45">
      <c r="A118" s="36" t="s">
        <v>445</v>
      </c>
      <c r="C118" s="36" t="s">
        <v>267</v>
      </c>
      <c r="D118" s="77"/>
      <c r="E118" s="36">
        <v>59.305239999999998</v>
      </c>
      <c r="F118" s="79"/>
      <c r="G118" s="73"/>
      <c r="H118" s="79"/>
      <c r="I118" s="73"/>
      <c r="J118" s="79"/>
      <c r="L118" s="80"/>
      <c r="M118" s="96">
        <v>179696</v>
      </c>
      <c r="N118" s="93" t="s">
        <v>338</v>
      </c>
      <c r="O118" t="str">
        <f t="shared" si="5"/>
        <v/>
      </c>
      <c r="P118" t="str">
        <f t="shared" si="6"/>
        <v/>
      </c>
      <c r="Q118" t="str">
        <f t="shared" si="7"/>
        <v/>
      </c>
      <c r="R118" t="s">
        <v>339</v>
      </c>
      <c r="S118" t="str">
        <f t="shared" si="8"/>
        <v/>
      </c>
      <c r="T118" s="96">
        <f t="shared" si="9"/>
        <v>179696</v>
      </c>
      <c r="U118" t="s">
        <v>340</v>
      </c>
      <c r="V118">
        <v>7.7335599999999996E-3</v>
      </c>
      <c r="W118" s="55" t="s">
        <v>341</v>
      </c>
    </row>
    <row r="119" spans="1:23" ht="14.45">
      <c r="A119" s="36" t="s">
        <v>445</v>
      </c>
      <c r="C119" s="36" t="s">
        <v>365</v>
      </c>
      <c r="D119" s="77"/>
      <c r="E119" s="36">
        <v>118.6105</v>
      </c>
      <c r="F119" s="79"/>
      <c r="G119" s="73"/>
      <c r="H119" s="79"/>
      <c r="I119" s="73"/>
      <c r="J119" s="79"/>
      <c r="L119" s="80"/>
      <c r="M119" s="96">
        <v>179697</v>
      </c>
      <c r="N119" s="93" t="s">
        <v>338</v>
      </c>
      <c r="O119" t="str">
        <f t="shared" si="5"/>
        <v/>
      </c>
      <c r="P119" t="str">
        <f t="shared" si="6"/>
        <v/>
      </c>
      <c r="Q119" t="str">
        <f t="shared" si="7"/>
        <v/>
      </c>
      <c r="R119" t="s">
        <v>339</v>
      </c>
      <c r="S119" t="str">
        <f t="shared" si="8"/>
        <v/>
      </c>
      <c r="T119" s="96">
        <f t="shared" si="9"/>
        <v>179697</v>
      </c>
      <c r="U119" t="s">
        <v>340</v>
      </c>
      <c r="V119">
        <v>7.7335599999999996E-3</v>
      </c>
      <c r="W119" s="55" t="s">
        <v>341</v>
      </c>
    </row>
    <row r="120" spans="1:23" ht="14.45">
      <c r="A120" s="36" t="s">
        <v>445</v>
      </c>
      <c r="C120" s="36" t="s">
        <v>220</v>
      </c>
      <c r="D120">
        <v>1</v>
      </c>
      <c r="E120" s="36">
        <v>43243.4</v>
      </c>
      <c r="F120" s="79"/>
      <c r="G120" s="73"/>
      <c r="H120" s="79"/>
      <c r="I120" s="73"/>
      <c r="J120" s="79"/>
      <c r="L120" s="80"/>
      <c r="M120" s="96">
        <v>179698</v>
      </c>
      <c r="N120" s="93" t="s">
        <v>338</v>
      </c>
      <c r="O120">
        <f t="shared" si="5"/>
        <v>1</v>
      </c>
      <c r="P120" t="str">
        <f t="shared" si="6"/>
        <v/>
      </c>
      <c r="Q120" t="str">
        <f t="shared" si="7"/>
        <v/>
      </c>
      <c r="R120" t="s">
        <v>339</v>
      </c>
      <c r="S120" t="str">
        <f t="shared" si="8"/>
        <v/>
      </c>
      <c r="T120" s="96">
        <f t="shared" si="9"/>
        <v>179698</v>
      </c>
      <c r="U120" t="s">
        <v>340</v>
      </c>
      <c r="V120">
        <v>7.7335599999999996E-3</v>
      </c>
      <c r="W120" s="55" t="s">
        <v>341</v>
      </c>
    </row>
    <row r="121" spans="1:23" ht="14.45">
      <c r="A121" s="36" t="s">
        <v>446</v>
      </c>
      <c r="C121" s="36" t="s">
        <v>220</v>
      </c>
      <c r="D121">
        <v>1</v>
      </c>
      <c r="E121" s="36">
        <v>296.52620000000002</v>
      </c>
      <c r="F121" s="73">
        <v>8250</v>
      </c>
      <c r="G121" s="73">
        <v>17143</v>
      </c>
      <c r="H121" s="55" t="s">
        <v>362</v>
      </c>
      <c r="I121" s="74"/>
      <c r="J121" s="79"/>
      <c r="L121" s="80"/>
      <c r="M121" s="96">
        <v>179699</v>
      </c>
      <c r="N121" s="93" t="s">
        <v>338</v>
      </c>
      <c r="O121">
        <f t="shared" si="5"/>
        <v>1</v>
      </c>
      <c r="P121">
        <f t="shared" si="6"/>
        <v>8250</v>
      </c>
      <c r="Q121">
        <f t="shared" si="7"/>
        <v>17143</v>
      </c>
      <c r="R121" t="s">
        <v>339</v>
      </c>
      <c r="S121" t="str">
        <f t="shared" si="8"/>
        <v/>
      </c>
      <c r="T121" s="96">
        <f t="shared" si="9"/>
        <v>179699</v>
      </c>
      <c r="U121" t="s">
        <v>340</v>
      </c>
      <c r="V121">
        <v>7.7335599999999996E-3</v>
      </c>
      <c r="W121" s="55" t="s">
        <v>341</v>
      </c>
    </row>
    <row r="122" spans="1:23" ht="14.45">
      <c r="A122" s="36" t="s">
        <v>446</v>
      </c>
      <c r="C122" s="36" t="s">
        <v>337</v>
      </c>
      <c r="D122" s="77"/>
      <c r="E122" s="36">
        <v>247.1052</v>
      </c>
      <c r="F122" s="79"/>
      <c r="G122" s="73"/>
      <c r="H122" s="79"/>
      <c r="I122" s="73"/>
      <c r="J122" s="79"/>
      <c r="L122" s="80"/>
      <c r="M122" s="96">
        <v>179700</v>
      </c>
      <c r="N122" s="93" t="s">
        <v>338</v>
      </c>
      <c r="O122" t="str">
        <f t="shared" si="5"/>
        <v/>
      </c>
      <c r="P122" t="str">
        <f t="shared" si="6"/>
        <v/>
      </c>
      <c r="Q122" t="str">
        <f t="shared" si="7"/>
        <v/>
      </c>
      <c r="R122" t="s">
        <v>339</v>
      </c>
      <c r="S122" t="str">
        <f t="shared" si="8"/>
        <v/>
      </c>
      <c r="T122" s="96">
        <f t="shared" si="9"/>
        <v>179700</v>
      </c>
      <c r="U122" t="s">
        <v>340</v>
      </c>
      <c r="V122">
        <v>7.7335599999999996E-3</v>
      </c>
      <c r="W122" s="55" t="s">
        <v>341</v>
      </c>
    </row>
    <row r="123" spans="1:23" ht="14.45">
      <c r="A123" s="36" t="s">
        <v>447</v>
      </c>
      <c r="C123" s="36" t="s">
        <v>220</v>
      </c>
      <c r="D123">
        <v>1</v>
      </c>
      <c r="E123" s="36">
        <v>271.81569999999999</v>
      </c>
      <c r="F123" s="79"/>
      <c r="G123" s="73"/>
      <c r="H123" s="79"/>
      <c r="I123" s="73"/>
      <c r="J123" s="79"/>
      <c r="L123" s="80"/>
      <c r="M123" s="96">
        <v>179701</v>
      </c>
      <c r="N123" s="93" t="s">
        <v>338</v>
      </c>
      <c r="O123">
        <f t="shared" si="5"/>
        <v>1</v>
      </c>
      <c r="P123" t="str">
        <f t="shared" si="6"/>
        <v/>
      </c>
      <c r="Q123" t="str">
        <f t="shared" si="7"/>
        <v/>
      </c>
      <c r="R123" t="s">
        <v>339</v>
      </c>
      <c r="S123" t="str">
        <f t="shared" si="8"/>
        <v/>
      </c>
      <c r="T123" s="96">
        <f t="shared" si="9"/>
        <v>179701</v>
      </c>
      <c r="U123" t="s">
        <v>340</v>
      </c>
      <c r="V123">
        <v>7.7335599999999996E-3</v>
      </c>
      <c r="W123" s="55" t="s">
        <v>341</v>
      </c>
    </row>
    <row r="124" spans="1:23" ht="14.45">
      <c r="A124" s="36" t="s">
        <v>448</v>
      </c>
      <c r="C124" s="36" t="s">
        <v>220</v>
      </c>
      <c r="D124">
        <v>1</v>
      </c>
      <c r="E124" s="36">
        <v>14826.31</v>
      </c>
      <c r="F124" s="79"/>
      <c r="G124" s="73"/>
      <c r="H124" s="79"/>
      <c r="I124" s="73"/>
      <c r="J124" s="79"/>
      <c r="L124" s="80"/>
      <c r="M124" s="96">
        <v>179702</v>
      </c>
      <c r="N124" s="93" t="s">
        <v>338</v>
      </c>
      <c r="O124">
        <f t="shared" si="5"/>
        <v>1</v>
      </c>
      <c r="P124" t="str">
        <f t="shared" si="6"/>
        <v/>
      </c>
      <c r="Q124" t="str">
        <f t="shared" si="7"/>
        <v/>
      </c>
      <c r="R124" t="s">
        <v>339</v>
      </c>
      <c r="S124" t="str">
        <f t="shared" si="8"/>
        <v/>
      </c>
      <c r="T124" s="96">
        <f t="shared" si="9"/>
        <v>179702</v>
      </c>
      <c r="U124" t="s">
        <v>340</v>
      </c>
      <c r="V124">
        <v>7.7335599999999996E-3</v>
      </c>
      <c r="W124" s="55" t="s">
        <v>341</v>
      </c>
    </row>
    <row r="125" spans="1:23" ht="14.45">
      <c r="A125" s="36" t="s">
        <v>320</v>
      </c>
      <c r="C125" s="36" t="s">
        <v>220</v>
      </c>
      <c r="D125">
        <v>1</v>
      </c>
      <c r="E125" s="36">
        <v>197.6841</v>
      </c>
      <c r="F125" s="73">
        <v>2544</v>
      </c>
      <c r="G125" s="73">
        <v>2706</v>
      </c>
      <c r="H125" s="55" t="s">
        <v>362</v>
      </c>
      <c r="I125" s="74"/>
      <c r="J125" s="73" t="s">
        <v>449</v>
      </c>
      <c r="L125" s="72"/>
      <c r="M125" s="96">
        <v>179703</v>
      </c>
      <c r="N125" s="93" t="s">
        <v>338</v>
      </c>
      <c r="O125">
        <f t="shared" si="5"/>
        <v>1</v>
      </c>
      <c r="P125">
        <f t="shared" si="6"/>
        <v>2544</v>
      </c>
      <c r="Q125">
        <f t="shared" si="7"/>
        <v>2706</v>
      </c>
      <c r="R125">
        <v>100</v>
      </c>
      <c r="S125" t="str">
        <f t="shared" si="8"/>
        <v/>
      </c>
      <c r="T125" s="96">
        <f t="shared" si="9"/>
        <v>179703</v>
      </c>
      <c r="U125" t="s">
        <v>340</v>
      </c>
      <c r="V125">
        <v>7.7335599999999996E-3</v>
      </c>
      <c r="W125" s="55" t="s">
        <v>341</v>
      </c>
    </row>
    <row r="126" spans="1:23" ht="14.45">
      <c r="A126" s="36" t="s">
        <v>450</v>
      </c>
      <c r="C126" s="36" t="s">
        <v>361</v>
      </c>
      <c r="D126" s="77"/>
      <c r="E126" s="36">
        <v>543.63139999999999</v>
      </c>
      <c r="F126" s="79"/>
      <c r="G126" s="73"/>
      <c r="H126" s="79"/>
      <c r="I126" s="73"/>
      <c r="J126" s="79"/>
      <c r="L126" s="80"/>
      <c r="M126" s="96">
        <v>179704</v>
      </c>
      <c r="N126" s="93" t="s">
        <v>338</v>
      </c>
      <c r="O126" t="str">
        <f t="shared" si="5"/>
        <v/>
      </c>
      <c r="P126" t="str">
        <f t="shared" si="6"/>
        <v/>
      </c>
      <c r="Q126" t="str">
        <f t="shared" si="7"/>
        <v/>
      </c>
      <c r="R126" t="s">
        <v>339</v>
      </c>
      <c r="S126" t="str">
        <f t="shared" si="8"/>
        <v/>
      </c>
      <c r="T126" s="96">
        <f t="shared" si="9"/>
        <v>179704</v>
      </c>
      <c r="U126" t="s">
        <v>340</v>
      </c>
      <c r="V126">
        <v>7.7335599999999996E-3</v>
      </c>
      <c r="W126" s="55" t="s">
        <v>341</v>
      </c>
    </row>
    <row r="127" spans="1:23" ht="14.45">
      <c r="A127" s="36" t="s">
        <v>450</v>
      </c>
      <c r="C127" s="36" t="s">
        <v>349</v>
      </c>
      <c r="D127" s="77"/>
      <c r="E127" s="36">
        <v>1153157</v>
      </c>
      <c r="F127" s="79"/>
      <c r="G127" s="73"/>
      <c r="H127" s="79"/>
      <c r="I127" s="73"/>
      <c r="J127" s="79"/>
      <c r="L127" s="80"/>
      <c r="M127" s="96">
        <v>179705</v>
      </c>
      <c r="N127" s="93" t="s">
        <v>338</v>
      </c>
      <c r="O127" t="str">
        <f t="shared" si="5"/>
        <v/>
      </c>
      <c r="P127" t="str">
        <f t="shared" si="6"/>
        <v/>
      </c>
      <c r="Q127" t="str">
        <f t="shared" si="7"/>
        <v/>
      </c>
      <c r="R127" t="s">
        <v>339</v>
      </c>
      <c r="S127" t="str">
        <f t="shared" si="8"/>
        <v/>
      </c>
      <c r="T127" s="96">
        <f t="shared" si="9"/>
        <v>179705</v>
      </c>
      <c r="U127" t="s">
        <v>340</v>
      </c>
      <c r="V127">
        <v>7.7335599999999996E-3</v>
      </c>
      <c r="W127" s="55" t="s">
        <v>341</v>
      </c>
    </row>
    <row r="128" spans="1:23" ht="14.45">
      <c r="A128" s="36" t="s">
        <v>450</v>
      </c>
      <c r="C128" s="36" t="s">
        <v>220</v>
      </c>
      <c r="D128">
        <v>1</v>
      </c>
      <c r="E128" s="36">
        <v>951256</v>
      </c>
      <c r="F128" s="79"/>
      <c r="G128" s="73"/>
      <c r="H128" s="79"/>
      <c r="I128" s="73"/>
      <c r="J128" s="79"/>
      <c r="L128" s="80"/>
      <c r="M128" s="96">
        <v>179706</v>
      </c>
      <c r="N128" s="93" t="s">
        <v>338</v>
      </c>
      <c r="O128">
        <f t="shared" si="5"/>
        <v>1</v>
      </c>
      <c r="P128" t="str">
        <f t="shared" si="6"/>
        <v/>
      </c>
      <c r="Q128" t="str">
        <f t="shared" si="7"/>
        <v/>
      </c>
      <c r="R128" t="s">
        <v>339</v>
      </c>
      <c r="S128" t="str">
        <f t="shared" si="8"/>
        <v/>
      </c>
      <c r="T128" s="96">
        <f t="shared" si="9"/>
        <v>179706</v>
      </c>
      <c r="U128" t="s">
        <v>340</v>
      </c>
      <c r="V128">
        <v>7.7335599999999996E-3</v>
      </c>
      <c r="W128" s="55" t="s">
        <v>341</v>
      </c>
    </row>
    <row r="129" spans="1:23" ht="16.5">
      <c r="A129" s="36" t="s">
        <v>451</v>
      </c>
      <c r="C129" s="36" t="s">
        <v>350</v>
      </c>
      <c r="D129" s="77"/>
      <c r="E129" s="36">
        <v>9884.2070000000003</v>
      </c>
      <c r="F129" s="73">
        <v>88200</v>
      </c>
      <c r="G129" s="73">
        <v>123209</v>
      </c>
      <c r="H129" s="55" t="s">
        <v>362</v>
      </c>
      <c r="I129" s="74"/>
      <c r="J129" s="73" t="s">
        <v>452</v>
      </c>
      <c r="L129" s="72"/>
      <c r="M129" s="96">
        <v>179707</v>
      </c>
      <c r="N129" s="93" t="s">
        <v>338</v>
      </c>
      <c r="O129" t="str">
        <f t="shared" si="5"/>
        <v/>
      </c>
      <c r="P129">
        <f t="shared" si="6"/>
        <v>88200</v>
      </c>
      <c r="Q129">
        <f t="shared" si="7"/>
        <v>123209</v>
      </c>
      <c r="R129">
        <v>240</v>
      </c>
      <c r="S129" t="str">
        <f t="shared" si="8"/>
        <v/>
      </c>
      <c r="T129" s="96">
        <f t="shared" si="9"/>
        <v>179707</v>
      </c>
      <c r="U129" t="s">
        <v>340</v>
      </c>
      <c r="V129">
        <v>7.7335599999999996E-3</v>
      </c>
      <c r="W129" s="55" t="s">
        <v>341</v>
      </c>
    </row>
    <row r="130" spans="1:23" ht="14.45">
      <c r="A130" s="36" t="s">
        <v>453</v>
      </c>
      <c r="C130" s="36" t="s">
        <v>361</v>
      </c>
      <c r="D130" s="77"/>
      <c r="E130" s="36">
        <v>395.36829999999998</v>
      </c>
      <c r="F130" s="79"/>
      <c r="G130" s="73"/>
      <c r="H130" s="79"/>
      <c r="I130" s="73"/>
      <c r="J130" s="79"/>
      <c r="L130" s="80"/>
      <c r="M130" s="96">
        <v>179708</v>
      </c>
      <c r="N130" s="93" t="s">
        <v>338</v>
      </c>
      <c r="O130" t="str">
        <f t="shared" si="5"/>
        <v/>
      </c>
      <c r="P130" t="str">
        <f t="shared" si="6"/>
        <v/>
      </c>
      <c r="Q130" t="str">
        <f t="shared" si="7"/>
        <v/>
      </c>
      <c r="R130" t="s">
        <v>339</v>
      </c>
      <c r="S130" t="str">
        <f t="shared" si="8"/>
        <v/>
      </c>
      <c r="T130" s="96">
        <f t="shared" si="9"/>
        <v>179708</v>
      </c>
      <c r="U130" t="s">
        <v>340</v>
      </c>
      <c r="V130">
        <v>7.7335599999999996E-3</v>
      </c>
      <c r="W130" s="55" t="s">
        <v>341</v>
      </c>
    </row>
    <row r="131" spans="1:23" ht="14.45">
      <c r="A131" s="36" t="s">
        <v>453</v>
      </c>
      <c r="C131" s="36" t="s">
        <v>220</v>
      </c>
      <c r="D131">
        <v>1</v>
      </c>
      <c r="E131" s="36">
        <v>13590.78</v>
      </c>
      <c r="F131" s="79"/>
      <c r="G131" s="73"/>
      <c r="H131" s="79"/>
      <c r="I131" s="73"/>
      <c r="J131" s="79"/>
      <c r="L131" s="80"/>
      <c r="M131" s="96">
        <v>179709</v>
      </c>
      <c r="N131" s="93" t="s">
        <v>338</v>
      </c>
      <c r="O131">
        <f t="shared" ref="O131:O139" si="10">IF(AND(D131&lt;&gt;"",D131&lt;&gt;"NA"),D131,"")</f>
        <v>1</v>
      </c>
      <c r="P131" t="str">
        <f t="shared" ref="P131:P139" si="11">IF(AND(F131&lt;&gt;"",F131&lt;&gt;"NA"),F131,"")</f>
        <v/>
      </c>
      <c r="Q131" t="str">
        <f t="shared" ref="Q131:Q139" si="12">IF(AND(G131&lt;&gt;"",G131&lt;&gt;"NA"),G131,"")</f>
        <v/>
      </c>
      <c r="R131" t="s">
        <v>339</v>
      </c>
      <c r="S131" t="str">
        <f t="shared" ref="S131:S139" si="13">IF(AND(K131&lt;&gt;"",K131&lt;&gt;"NA"),K131,"")</f>
        <v/>
      </c>
      <c r="T131" s="96">
        <f t="shared" ref="T131:T139" si="14">M131</f>
        <v>179709</v>
      </c>
      <c r="U131" t="s">
        <v>340</v>
      </c>
      <c r="V131">
        <v>7.7335599999999996E-3</v>
      </c>
      <c r="W131" s="55" t="s">
        <v>341</v>
      </c>
    </row>
    <row r="132" spans="1:23" ht="16.5">
      <c r="A132" s="36" t="s">
        <v>454</v>
      </c>
      <c r="C132" s="36" t="s">
        <v>220</v>
      </c>
      <c r="D132">
        <v>1</v>
      </c>
      <c r="E132" s="36">
        <v>9607.4490000000005</v>
      </c>
      <c r="F132" s="73">
        <v>16765</v>
      </c>
      <c r="G132" s="73">
        <v>24055</v>
      </c>
      <c r="H132" s="55" t="s">
        <v>362</v>
      </c>
      <c r="I132" s="74"/>
      <c r="J132" s="73" t="s">
        <v>455</v>
      </c>
      <c r="L132" s="72"/>
      <c r="M132" s="96">
        <v>179710</v>
      </c>
      <c r="N132" s="93" t="s">
        <v>338</v>
      </c>
      <c r="O132">
        <f t="shared" si="10"/>
        <v>1</v>
      </c>
      <c r="P132">
        <f t="shared" si="11"/>
        <v>16765</v>
      </c>
      <c r="Q132">
        <f t="shared" si="12"/>
        <v>24055</v>
      </c>
      <c r="R132">
        <v>30</v>
      </c>
      <c r="S132" t="str">
        <f t="shared" si="13"/>
        <v/>
      </c>
      <c r="T132" s="96">
        <f t="shared" si="14"/>
        <v>179710</v>
      </c>
      <c r="U132" t="s">
        <v>340</v>
      </c>
      <c r="V132">
        <v>7.7335599999999996E-3</v>
      </c>
      <c r="W132" s="55" t="s">
        <v>341</v>
      </c>
    </row>
    <row r="133" spans="1:23" ht="14.45">
      <c r="A133" s="36" t="s">
        <v>456</v>
      </c>
      <c r="C133" s="36" t="s">
        <v>220</v>
      </c>
      <c r="D133">
        <v>1</v>
      </c>
      <c r="E133" s="36">
        <v>4127.2740000000003</v>
      </c>
      <c r="F133" s="73">
        <v>3555</v>
      </c>
      <c r="G133" s="73">
        <v>5289</v>
      </c>
      <c r="H133" s="55" t="s">
        <v>362</v>
      </c>
      <c r="I133" s="74"/>
      <c r="J133" s="73" t="s">
        <v>457</v>
      </c>
      <c r="L133" s="55" t="s">
        <v>458</v>
      </c>
      <c r="M133" s="96">
        <v>179711</v>
      </c>
      <c r="N133" s="93" t="s">
        <v>338</v>
      </c>
      <c r="O133">
        <f t="shared" si="10"/>
        <v>1</v>
      </c>
      <c r="P133">
        <f t="shared" si="11"/>
        <v>3555</v>
      </c>
      <c r="Q133">
        <f t="shared" si="12"/>
        <v>5289</v>
      </c>
      <c r="R133">
        <v>200</v>
      </c>
      <c r="S133" t="str">
        <f t="shared" si="13"/>
        <v/>
      </c>
      <c r="T133" s="96">
        <f t="shared" si="14"/>
        <v>179711</v>
      </c>
      <c r="U133" t="s">
        <v>340</v>
      </c>
      <c r="V133">
        <v>7.7335599999999996E-3</v>
      </c>
      <c r="W133" s="55" t="s">
        <v>341</v>
      </c>
    </row>
    <row r="134" spans="1:23" ht="14.45">
      <c r="A134" s="36" t="s">
        <v>459</v>
      </c>
      <c r="C134" s="36" t="s">
        <v>349</v>
      </c>
      <c r="D134" s="77"/>
      <c r="E134" s="36">
        <v>71166.289999999994</v>
      </c>
      <c r="F134" s="79"/>
      <c r="G134" s="73"/>
      <c r="H134" s="79"/>
      <c r="I134" s="73"/>
      <c r="J134" s="79"/>
      <c r="L134" s="80"/>
      <c r="M134" s="96">
        <v>179712</v>
      </c>
      <c r="N134" s="93" t="s">
        <v>338</v>
      </c>
      <c r="O134" t="str">
        <f t="shared" si="10"/>
        <v/>
      </c>
      <c r="P134" t="str">
        <f t="shared" si="11"/>
        <v/>
      </c>
      <c r="Q134" t="str">
        <f t="shared" si="12"/>
        <v/>
      </c>
      <c r="R134" t="s">
        <v>339</v>
      </c>
      <c r="S134" t="str">
        <f t="shared" si="13"/>
        <v/>
      </c>
      <c r="T134" s="96">
        <f t="shared" si="14"/>
        <v>179712</v>
      </c>
      <c r="U134" t="s">
        <v>340</v>
      </c>
      <c r="V134">
        <v>7.7335599999999996E-3</v>
      </c>
      <c r="W134" s="55" t="s">
        <v>341</v>
      </c>
    </row>
    <row r="135" spans="1:23" ht="14.45">
      <c r="A135" s="36" t="s">
        <v>460</v>
      </c>
      <c r="C135" s="36" t="s">
        <v>220</v>
      </c>
      <c r="D135">
        <v>1</v>
      </c>
      <c r="E135" s="36">
        <v>4942.1030000000001</v>
      </c>
      <c r="F135" s="79"/>
      <c r="G135" s="73"/>
      <c r="H135" s="79"/>
      <c r="I135" s="73"/>
      <c r="J135" s="79"/>
      <c r="L135" s="80"/>
      <c r="M135" s="96">
        <v>179713</v>
      </c>
      <c r="N135" s="93" t="s">
        <v>338</v>
      </c>
      <c r="O135">
        <f t="shared" si="10"/>
        <v>1</v>
      </c>
      <c r="P135" t="str">
        <f t="shared" si="11"/>
        <v/>
      </c>
      <c r="Q135" t="str">
        <f t="shared" si="12"/>
        <v/>
      </c>
      <c r="R135" t="s">
        <v>339</v>
      </c>
      <c r="S135" t="str">
        <f t="shared" si="13"/>
        <v/>
      </c>
      <c r="T135" s="96">
        <f t="shared" si="14"/>
        <v>179713</v>
      </c>
      <c r="U135" t="s">
        <v>340</v>
      </c>
      <c r="V135">
        <v>7.7335599999999996E-3</v>
      </c>
      <c r="W135" s="55" t="s">
        <v>341</v>
      </c>
    </row>
    <row r="136" spans="1:23" ht="14.45">
      <c r="A136" s="36" t="s">
        <v>461</v>
      </c>
      <c r="C136" s="36" t="s">
        <v>462</v>
      </c>
      <c r="D136" s="77"/>
      <c r="E136" s="36">
        <v>1284.9469999999999</v>
      </c>
      <c r="F136" s="79"/>
      <c r="G136" s="73"/>
      <c r="H136" s="79"/>
      <c r="I136" s="73"/>
      <c r="J136" s="79"/>
      <c r="L136" s="80"/>
      <c r="M136" s="96">
        <v>179714</v>
      </c>
      <c r="N136" s="93" t="s">
        <v>338</v>
      </c>
      <c r="O136" t="str">
        <f t="shared" si="10"/>
        <v/>
      </c>
      <c r="P136" t="str">
        <f t="shared" si="11"/>
        <v/>
      </c>
      <c r="Q136" t="str">
        <f t="shared" si="12"/>
        <v/>
      </c>
      <c r="R136" t="s">
        <v>339</v>
      </c>
      <c r="S136" t="str">
        <f t="shared" si="13"/>
        <v/>
      </c>
      <c r="T136" s="96">
        <f t="shared" si="14"/>
        <v>179714</v>
      </c>
      <c r="U136" t="s">
        <v>340</v>
      </c>
      <c r="V136">
        <v>7.7335599999999996E-3</v>
      </c>
      <c r="W136" s="55" t="s">
        <v>341</v>
      </c>
    </row>
    <row r="137" spans="1:23" ht="14.45">
      <c r="A137" s="36" t="s">
        <v>461</v>
      </c>
      <c r="C137" s="36" t="s">
        <v>220</v>
      </c>
      <c r="D137">
        <v>1</v>
      </c>
      <c r="E137" s="36">
        <v>15023.99</v>
      </c>
      <c r="F137" s="73">
        <v>10000</v>
      </c>
      <c r="G137" s="73">
        <v>60000</v>
      </c>
      <c r="H137" s="55" t="s">
        <v>463</v>
      </c>
      <c r="I137" s="74"/>
      <c r="J137" s="79"/>
      <c r="L137" s="81"/>
      <c r="M137" s="96">
        <v>179715</v>
      </c>
      <c r="N137" s="93" t="s">
        <v>338</v>
      </c>
      <c r="O137">
        <f t="shared" si="10"/>
        <v>1</v>
      </c>
      <c r="P137">
        <f t="shared" si="11"/>
        <v>10000</v>
      </c>
      <c r="Q137">
        <f t="shared" si="12"/>
        <v>60000</v>
      </c>
      <c r="R137" t="s">
        <v>339</v>
      </c>
      <c r="S137" t="str">
        <f t="shared" si="13"/>
        <v/>
      </c>
      <c r="T137" s="96">
        <f t="shared" si="14"/>
        <v>179715</v>
      </c>
      <c r="U137" t="s">
        <v>340</v>
      </c>
      <c r="V137">
        <v>7.7335599999999996E-3</v>
      </c>
      <c r="W137" s="55" t="s">
        <v>341</v>
      </c>
    </row>
    <row r="138" spans="1:23" ht="14.45">
      <c r="A138" s="50" t="s">
        <v>464</v>
      </c>
      <c r="C138" s="36" t="s">
        <v>465</v>
      </c>
      <c r="D138" s="77"/>
      <c r="E138" s="36">
        <v>494.21030000000002</v>
      </c>
      <c r="F138" s="79"/>
      <c r="G138" s="73"/>
      <c r="H138" s="79"/>
      <c r="I138" s="73"/>
      <c r="J138" s="79"/>
      <c r="L138" s="80"/>
      <c r="M138" s="96">
        <v>179716</v>
      </c>
      <c r="N138" s="93" t="s">
        <v>338</v>
      </c>
      <c r="O138" t="str">
        <f t="shared" si="10"/>
        <v/>
      </c>
      <c r="P138" t="str">
        <f t="shared" si="11"/>
        <v/>
      </c>
      <c r="Q138" t="str">
        <f t="shared" si="12"/>
        <v/>
      </c>
      <c r="R138" t="s">
        <v>339</v>
      </c>
      <c r="S138" t="str">
        <f t="shared" si="13"/>
        <v/>
      </c>
      <c r="T138" s="96">
        <f t="shared" si="14"/>
        <v>179716</v>
      </c>
      <c r="U138" t="s">
        <v>340</v>
      </c>
      <c r="V138">
        <v>7.7335599999999996E-3</v>
      </c>
      <c r="W138" s="55" t="s">
        <v>341</v>
      </c>
    </row>
    <row r="139" spans="1:23" ht="14.45">
      <c r="A139" s="50" t="s">
        <v>464</v>
      </c>
      <c r="C139" s="36" t="s">
        <v>220</v>
      </c>
      <c r="D139">
        <v>1</v>
      </c>
      <c r="E139" s="36">
        <v>31234.09</v>
      </c>
      <c r="F139" s="79"/>
      <c r="G139" s="73"/>
      <c r="H139" s="79"/>
      <c r="I139" s="73"/>
      <c r="J139" s="79"/>
      <c r="L139" s="80"/>
      <c r="M139" s="96">
        <v>179717</v>
      </c>
      <c r="N139" s="93" t="s">
        <v>338</v>
      </c>
      <c r="O139">
        <f t="shared" si="10"/>
        <v>1</v>
      </c>
      <c r="P139" t="str">
        <f t="shared" si="11"/>
        <v/>
      </c>
      <c r="Q139" t="str">
        <f t="shared" si="12"/>
        <v/>
      </c>
      <c r="R139" t="s">
        <v>339</v>
      </c>
      <c r="S139" t="str">
        <f t="shared" si="13"/>
        <v/>
      </c>
      <c r="T139" s="96">
        <f t="shared" si="14"/>
        <v>179717</v>
      </c>
      <c r="U139" t="s">
        <v>340</v>
      </c>
      <c r="V139">
        <v>7.7335599999999996E-3</v>
      </c>
      <c r="W139" s="55" t="s">
        <v>341</v>
      </c>
    </row>
    <row r="140" spans="1:23" ht="14.45">
      <c r="A140" s="36"/>
      <c r="C140" s="36"/>
      <c r="L140" s="72"/>
    </row>
    <row r="141" spans="1:23" ht="14.45">
      <c r="A141" s="36"/>
      <c r="C141" s="36"/>
      <c r="L141" s="72"/>
    </row>
    <row r="142" spans="1:23" ht="14.45">
      <c r="A142" s="36"/>
      <c r="C142" s="36"/>
    </row>
    <row r="143" spans="1:23" ht="14.45">
      <c r="A143" s="36"/>
      <c r="C143" s="36"/>
    </row>
    <row r="144" spans="1:23" ht="14.45">
      <c r="A144" s="36"/>
      <c r="C144" s="36"/>
    </row>
    <row r="145" spans="1:3" ht="14.45">
      <c r="A145" s="36"/>
      <c r="C145" s="36"/>
    </row>
  </sheetData>
  <hyperlinks>
    <hyperlink ref="L133" r:id="rId1" xr:uid="{3C220D83-EBB4-4BBE-8508-F8667077ABB0}"/>
    <hyperlink ref="H3" r:id="rId2" xr:uid="{23B40DC8-42CC-4084-BAFA-07CBE754A7E6}"/>
    <hyperlink ref="H4" r:id="rId3" xr:uid="{FC55DBB6-B916-46CD-A29E-3797A5CED126}"/>
    <hyperlink ref="H20" r:id="rId4" xr:uid="{955421B4-9C33-4F6F-B749-F61D33F630D0}"/>
    <hyperlink ref="H24" r:id="rId5" xr:uid="{648038B2-DA49-4093-8D32-D9220F0E9004}"/>
    <hyperlink ref="H26" r:id="rId6" xr:uid="{F5273648-467B-4C84-BFCD-4858A53A54FE}"/>
    <hyperlink ref="H29" r:id="rId7" xr:uid="{3473CC2E-6748-4A0A-8FBC-4C9ABA348BA7}"/>
    <hyperlink ref="H33" r:id="rId8" xr:uid="{2CD2CACA-7BE4-4187-846C-D5B0906E77E1}"/>
    <hyperlink ref="H41" r:id="rId9" xr:uid="{F25DA341-193B-401A-BAE1-F0EB9BDC4CFA}"/>
    <hyperlink ref="H42" r:id="rId10" xr:uid="{43D58DE9-25F3-4F0A-9108-0FEB7B71806D}"/>
    <hyperlink ref="H45" r:id="rId11" xr:uid="{3996A8AE-7899-4B00-B315-1D7F29508F8F}"/>
    <hyperlink ref="H46" r:id="rId12" xr:uid="{6CB77526-0837-4427-BE70-AA7E4C6DAA0E}"/>
    <hyperlink ref="H49" r:id="rId13" xr:uid="{09FF4235-6D32-4842-8850-5FCE265E3527}"/>
    <hyperlink ref="H53" r:id="rId14" xr:uid="{B54DE44E-AC33-4A55-9249-66996F3D5BCD}"/>
    <hyperlink ref="H54" r:id="rId15" xr:uid="{5ACA3B85-12C8-44B0-8D04-8A265D7F54DA}"/>
    <hyperlink ref="H60" r:id="rId16" xr:uid="{F694857D-0C57-4D4F-8B95-FD17A5664169}"/>
    <hyperlink ref="H63" r:id="rId17" xr:uid="{7D4EDACA-F9DA-4B75-90AC-08D9B1FD0EFC}"/>
    <hyperlink ref="H67" r:id="rId18" xr:uid="{B90208FA-6B2A-48AB-BEC0-9ECF42CCCDA8}"/>
    <hyperlink ref="H72" r:id="rId19" display="https://doi.org/10.1016/j.still.2008.09.013;_x000a_https://www.researchgate.net/profile/George-Karuku/publication/352413716_Evaluating_maize_performance_under_varying_water_depletion_levels_in_Bura_irrigation_scheme_Kenya/links/60c8e6f4458515dcee92d140/Evaluating-maize-performance-under-varying-water-depletion-levels-in-Bura-irrigation-scheme-Kenya.pdf?origin=journalDetail&amp;_tp=eyJwYWdlIjoiam91cm5hbERldGFpbCJ9" xr:uid="{B2FF9267-5D2F-4DD0-B9CC-979E0B980398}"/>
    <hyperlink ref="H83" r:id="rId20" xr:uid="{C24CD048-C4BD-41D6-BFAB-FAD0EC395A0F}"/>
    <hyperlink ref="H85" r:id="rId21" xr:uid="{2EC2A7DB-A1F6-4F50-B063-1F2BCFA39330}"/>
    <hyperlink ref="H110" r:id="rId22" xr:uid="{8393678B-BB92-4910-B407-0BAFD42A2ACF}"/>
    <hyperlink ref="H121" r:id="rId23" xr:uid="{9C6B2445-028E-4894-9041-946E83E6E564}"/>
    <hyperlink ref="H125" r:id="rId24" xr:uid="{D5B64349-440D-454E-BB32-0972D04E45BA}"/>
    <hyperlink ref="H129" r:id="rId25" xr:uid="{C77B2CB7-2BB6-497A-A841-0A29EFC9B57D}"/>
    <hyperlink ref="H132" r:id="rId26" xr:uid="{16F6F354-A57E-4D70-9B95-01673FA721AE}"/>
    <hyperlink ref="H133" r:id="rId27" xr:uid="{914D1C4B-8F69-4999-BA6A-F245357DB553}"/>
    <hyperlink ref="H137" r:id="rId28" xr:uid="{A1DBB9F8-CAD8-418D-A96C-B9331DE855AA}"/>
    <hyperlink ref="L3" r:id="rId29" xr:uid="{0254F29F-61E9-439A-A85C-34CDAACEEC12}"/>
    <hyperlink ref="L14" r:id="rId30" xr:uid="{A5C6B05E-1550-4173-A1AB-BBBFFA08B86D}"/>
    <hyperlink ref="L24" r:id="rId31" xr:uid="{8AFBC8AE-F731-4CD4-8AA9-957E8A38CDD8}"/>
    <hyperlink ref="L29" r:id="rId32" xr:uid="{DA581909-51BD-4B78-9738-AD02F957A3FC}"/>
    <hyperlink ref="L33" r:id="rId33" xr:uid="{654C205A-92AB-43AE-8E08-5917B9AEA5B4}"/>
    <hyperlink ref="L45" r:id="rId34" xr:uid="{17E1E0E3-5BB3-4DF3-B1BC-32990F7A82DB}"/>
    <hyperlink ref="L53" r:id="rId35" location="page=20.08" xr:uid="{A0C327CC-B10C-40EC-94BC-7C650E5B7248}"/>
    <hyperlink ref="L60" r:id="rId36" xr:uid="{1AD111B8-798D-41CF-82D5-A845444965BD}"/>
    <hyperlink ref="L63" r:id="rId37" xr:uid="{5F4909ED-DEB6-4588-9570-4F1A547CC406}"/>
    <hyperlink ref="L71" r:id="rId38" location="page=9.08" xr:uid="{38123A3D-BA11-4FCC-9540-B88E426AFA93}"/>
    <hyperlink ref="L72" r:id="rId39" xr:uid="{21515839-02ED-487E-9FB8-0FF566419464}"/>
    <hyperlink ref="N2" r:id="rId40" xr:uid="{3ABE8C9B-7B89-4E08-A94A-AA360B82EB67}"/>
    <hyperlink ref="N3" r:id="rId41" xr:uid="{6C803D05-8C0A-46E7-B185-FDB57571F4DF}"/>
    <hyperlink ref="N4" r:id="rId42" xr:uid="{97B2CB3B-9097-41FB-81C2-9D3DC2BA47E4}"/>
    <hyperlink ref="N5" r:id="rId43" xr:uid="{C8328E56-A6B1-4D1D-AC4A-2CA4B29A9ECD}"/>
    <hyperlink ref="N6" r:id="rId44" xr:uid="{21B37D93-F0BE-4A9B-BB74-F37F92C6A4D7}"/>
    <hyperlink ref="N7" r:id="rId45" xr:uid="{5C6E9161-D4AA-440C-AEDA-8CAEE3DEAFED}"/>
    <hyperlink ref="N8" r:id="rId46" xr:uid="{96336E1B-420B-4861-A4A9-0482DA5270DD}"/>
    <hyperlink ref="N9" r:id="rId47" xr:uid="{4B6C723B-00AF-4BD1-AB7C-65388252E4F6}"/>
    <hyperlink ref="N10" r:id="rId48" xr:uid="{F834C62C-544D-4025-A7F5-374B94D75580}"/>
    <hyperlink ref="N11" r:id="rId49" xr:uid="{764E9633-72F4-4F95-B759-22D7B658A15A}"/>
    <hyperlink ref="N12" r:id="rId50" xr:uid="{C84EF796-B5C9-4CE6-874B-2589F45D52BA}"/>
    <hyperlink ref="N13" r:id="rId51" xr:uid="{CDA71818-E78F-4EBE-85CE-1457621118E1}"/>
    <hyperlink ref="N14" r:id="rId52" xr:uid="{8E80C5D6-5975-4768-AE61-9F665871D779}"/>
    <hyperlink ref="N15" r:id="rId53" xr:uid="{991AE112-B347-49FC-A4DD-92ADBE93C035}"/>
    <hyperlink ref="N16" r:id="rId54" xr:uid="{89A53C53-BCF3-471A-AD12-30B66FA848CC}"/>
    <hyperlink ref="N17" r:id="rId55" xr:uid="{E735145A-6985-40FC-9C96-204F950816D1}"/>
    <hyperlink ref="N18" r:id="rId56" xr:uid="{F8013529-C0E0-4041-A304-4ABB9F032E47}"/>
    <hyperlink ref="N19" r:id="rId57" xr:uid="{A1AA2CAC-FCCC-4861-8CA5-0EF3CE13431A}"/>
    <hyperlink ref="N20" r:id="rId58" xr:uid="{549549DC-7416-4CB0-B49C-DDC2872E4CA3}"/>
    <hyperlink ref="N21" r:id="rId59" xr:uid="{D2A391A5-9060-41F0-B7B3-45EBF683CE46}"/>
    <hyperlink ref="N22" r:id="rId60" xr:uid="{B90B44CE-B129-4C0C-A14D-91406271F2BD}"/>
    <hyperlink ref="N23" r:id="rId61" xr:uid="{D8279230-B645-440F-8FDB-1D0B21927E85}"/>
    <hyperlink ref="N24" r:id="rId62" xr:uid="{C65F4BCB-0556-4C78-912C-E28EA103EC3D}"/>
    <hyperlink ref="N25" r:id="rId63" xr:uid="{8CAE31FD-90E5-4A2F-AC78-DFCAE0E5C0F0}"/>
    <hyperlink ref="N26" r:id="rId64" xr:uid="{69C568F3-A6F2-4811-85D5-5C9F3CB233EF}"/>
    <hyperlink ref="N27" r:id="rId65" xr:uid="{65A364F6-08AE-411D-96BF-A294374B38AF}"/>
    <hyperlink ref="N28" r:id="rId66" xr:uid="{94502FD7-4CF1-4E45-8C41-5876725570A5}"/>
    <hyperlink ref="N29" r:id="rId67" xr:uid="{8425B179-57B4-4763-BCD2-57A32CDAEE59}"/>
    <hyperlink ref="N30" r:id="rId68" xr:uid="{3B553704-061A-47D8-8B7D-F92A052E9FA6}"/>
    <hyperlink ref="N31" r:id="rId69" xr:uid="{3906C4AF-8377-4323-9821-50C900B7E6F5}"/>
    <hyperlink ref="N32" r:id="rId70" xr:uid="{A243279C-2A41-48D5-976D-96B27DA47A60}"/>
    <hyperlink ref="N33" r:id="rId71" xr:uid="{E1B680B0-D146-47F6-B206-D0CE9E0FDFA4}"/>
    <hyperlink ref="N34" r:id="rId72" xr:uid="{5B05D473-7E89-4825-80A2-1FE2FB82FBB5}"/>
    <hyperlink ref="N35" r:id="rId73" xr:uid="{D7658378-334C-40D8-BB8A-2C6537FDEABD}"/>
    <hyperlink ref="N36" r:id="rId74" xr:uid="{A4F01951-1036-4B63-97F7-EF6C32E6D552}"/>
    <hyperlink ref="N37" r:id="rId75" xr:uid="{104FC9D0-7965-4FA8-9CE9-1DE34D0A7471}"/>
    <hyperlink ref="N38" r:id="rId76" xr:uid="{EC22AF37-B9DD-4663-A2FE-58F75A388CA7}"/>
    <hyperlink ref="N39" r:id="rId77" xr:uid="{B2A867A1-6D18-453E-8B35-6AC6F23325DB}"/>
    <hyperlink ref="N40" r:id="rId78" xr:uid="{4CC0605B-34C8-4F36-98D2-D2B8816282D3}"/>
    <hyperlink ref="N41" r:id="rId79" xr:uid="{0695D1EA-296E-4F98-B9F0-F2BF912A484A}"/>
    <hyperlink ref="N42" r:id="rId80" xr:uid="{F5C9F889-62FE-459B-8D58-3AB26DE30B8D}"/>
    <hyperlink ref="N43" r:id="rId81" xr:uid="{373AF06D-BCE9-4022-8945-9D18A5887AD5}"/>
    <hyperlink ref="N44" r:id="rId82" xr:uid="{AED80E4F-8BD9-4D56-B86F-C92C6AB8DF48}"/>
    <hyperlink ref="N45" r:id="rId83" xr:uid="{66BFE2AC-5055-46CB-9CDB-C09CE8B85B03}"/>
    <hyperlink ref="N46" r:id="rId84" xr:uid="{E32316CE-0E9F-4A35-9C39-2B6C0C073AE5}"/>
    <hyperlink ref="N47" r:id="rId85" xr:uid="{85239EEE-A693-416D-BE9F-7BD092D07701}"/>
    <hyperlink ref="N48" r:id="rId86" xr:uid="{264AC844-F933-4EF4-8262-285065EE829D}"/>
    <hyperlink ref="N49" r:id="rId87" xr:uid="{9E31A64D-F6E5-41DA-A264-BF51BDA15740}"/>
    <hyperlink ref="N50" r:id="rId88" xr:uid="{9765DDA7-2EBE-4B58-B136-BA8EF285F465}"/>
    <hyperlink ref="N51" r:id="rId89" xr:uid="{CE17E9B5-E50D-4CBC-9AB4-36C9D720B413}"/>
    <hyperlink ref="N52" r:id="rId90" xr:uid="{077D94DF-4859-4F24-A96C-95FB0BCBF550}"/>
    <hyperlink ref="N53" r:id="rId91" xr:uid="{6E7E03E5-10D5-4239-8ED7-7E235FE896B9}"/>
    <hyperlink ref="N54" r:id="rId92" xr:uid="{8B2E31AF-DAB9-4881-9F88-993FD0FCAEE4}"/>
    <hyperlink ref="N55" r:id="rId93" xr:uid="{87E0BEB2-B281-4E61-99C6-88E56719074F}"/>
    <hyperlink ref="N56" r:id="rId94" xr:uid="{70EF59B5-5B78-429F-A678-9232D92127C8}"/>
    <hyperlink ref="N57" r:id="rId95" xr:uid="{BF437D12-DBE1-43C3-BC2A-02C701F9D0B6}"/>
    <hyperlink ref="N58" r:id="rId96" xr:uid="{61DAF2AD-41D8-498A-A429-ABD637EA50B3}"/>
    <hyperlink ref="N59" r:id="rId97" xr:uid="{1FD68D13-A8AE-4FBE-8669-25322C03A766}"/>
    <hyperlink ref="N60" r:id="rId98" xr:uid="{E85B83DA-B772-4748-A698-D293FC5943AD}"/>
    <hyperlink ref="N61" r:id="rId99" xr:uid="{8ABD091A-FCE8-40CB-99CB-183D6B93E041}"/>
    <hyperlink ref="N62" r:id="rId100" xr:uid="{5CFC976F-7DB4-4FF2-8F89-5CC964CD3BE2}"/>
    <hyperlink ref="N63" r:id="rId101" xr:uid="{EB62EBE9-C11C-480F-8E51-79835312604A}"/>
    <hyperlink ref="N64" r:id="rId102" xr:uid="{B06C96AA-56A7-4CAA-8551-7B968DB2E510}"/>
    <hyperlink ref="N65" r:id="rId103" xr:uid="{073524B6-47E5-4B3F-824C-D0F5C543143D}"/>
    <hyperlink ref="N66" r:id="rId104" xr:uid="{85BB0E5F-C84E-4C4D-B03C-311A5A78CAE2}"/>
    <hyperlink ref="N67" r:id="rId105" xr:uid="{8A6350CD-CDD6-49BB-87CF-D20A887E30FB}"/>
    <hyperlink ref="N68" r:id="rId106" xr:uid="{DB23F040-9185-49CB-94AA-8DC4F8103396}"/>
    <hyperlink ref="N69" r:id="rId107" xr:uid="{AE0E5D8A-428C-46DC-B8C7-27C1BC203905}"/>
    <hyperlink ref="N70" r:id="rId108" xr:uid="{D1630978-4D08-4991-B27B-7096DB5AFE56}"/>
    <hyperlink ref="N71" r:id="rId109" xr:uid="{67BFBEA9-EB82-4659-81D9-4C526C1795BA}"/>
    <hyperlink ref="N72" r:id="rId110" xr:uid="{E2227D27-628A-49F9-996B-C863CE993B4F}"/>
    <hyperlink ref="N73" r:id="rId111" xr:uid="{B1D8904F-A1AA-4458-BF93-29F168568B99}"/>
    <hyperlink ref="N74" r:id="rId112" xr:uid="{8416614B-A38C-4089-AE34-A645C4764610}"/>
    <hyperlink ref="N75" r:id="rId113" xr:uid="{C4AB872B-BE20-4378-B57C-F764925F6185}"/>
    <hyperlink ref="N76" r:id="rId114" xr:uid="{706B489A-64F7-4418-9AFC-09BB326DE57F}"/>
    <hyperlink ref="N77" r:id="rId115" xr:uid="{934EF1DB-22D7-464C-A5FB-83D338131F76}"/>
    <hyperlink ref="N78" r:id="rId116" xr:uid="{82CED1C7-ABA2-4A38-912D-3C274DFB9716}"/>
    <hyperlink ref="N79" r:id="rId117" xr:uid="{B4319864-74F8-4780-96CB-90B32535579A}"/>
    <hyperlink ref="N80" r:id="rId118" xr:uid="{69984557-4C8C-4141-B6E7-AC52634D7E58}"/>
    <hyperlink ref="N81" r:id="rId119" xr:uid="{1DE00C0E-90BE-4941-97A8-86D7F43EBA7B}"/>
    <hyperlink ref="N82" r:id="rId120" xr:uid="{012282E5-81B6-4166-A07F-5EFB6D39F176}"/>
    <hyperlink ref="N83" r:id="rId121" xr:uid="{986EBA65-5E55-463B-9BC5-402B96C28E34}"/>
    <hyperlink ref="N84" r:id="rId122" xr:uid="{A6DBABAF-D2A8-427E-809D-DB64D31B2AC6}"/>
    <hyperlink ref="N85" r:id="rId123" xr:uid="{368E615A-2A11-41AB-8723-8B9AE90D5E40}"/>
    <hyperlink ref="N86" r:id="rId124" xr:uid="{8B8126F7-48CA-4C11-B2C9-23EAC034D594}"/>
    <hyperlink ref="N87" r:id="rId125" xr:uid="{6C6D7C85-6F53-4340-8893-FC6AF0D77DF8}"/>
    <hyperlink ref="N88" r:id="rId126" xr:uid="{E6524E5C-49E1-455C-86C3-4EB129F825BB}"/>
    <hyperlink ref="N89" r:id="rId127" xr:uid="{259AEDAB-B0D2-4187-8657-C40748917B27}"/>
    <hyperlink ref="N90" r:id="rId128" xr:uid="{97595FCF-EA6E-4A8E-B642-CDE84FAB8A90}"/>
    <hyperlink ref="N91" r:id="rId129" xr:uid="{18E76763-D0D9-4CEA-8E9F-A5E400699A27}"/>
    <hyperlink ref="N92" r:id="rId130" xr:uid="{1D35DCDF-0ADC-4BA3-BF83-FDAB66157B2A}"/>
    <hyperlink ref="N93" r:id="rId131" xr:uid="{9E5F1434-F7B1-4F3F-B4C9-A376F9A690DF}"/>
    <hyperlink ref="N94" r:id="rId132" xr:uid="{808A5FE4-4F10-4523-8924-72A5E7A3B57C}"/>
    <hyperlink ref="N95" r:id="rId133" xr:uid="{3491AA0A-8116-4DA1-B885-C6F38211E8B8}"/>
    <hyperlink ref="N96" r:id="rId134" xr:uid="{A7A1C9BC-FD02-4638-BDEB-AAD8877C5274}"/>
    <hyperlink ref="N97" r:id="rId135" xr:uid="{B1EBB6F0-4B6E-41BE-87F7-93CE96EAD1DD}"/>
    <hyperlink ref="N98" r:id="rId136" xr:uid="{9A0A84E6-CE65-4D7F-A586-12A29045D625}"/>
    <hyperlink ref="N99" r:id="rId137" xr:uid="{C870DB7C-2709-42F2-85AB-7AAF023AD2BF}"/>
    <hyperlink ref="N100" r:id="rId138" xr:uid="{A9C372E0-BC22-4048-8BFE-94D792224294}"/>
    <hyperlink ref="N101" r:id="rId139" xr:uid="{5BFC5708-3056-4E52-8AEB-C8627B8DB34A}"/>
    <hyperlink ref="N102" r:id="rId140" xr:uid="{B7B43EFE-1E93-4E05-9EC8-D12EC7D34649}"/>
    <hyperlink ref="N103" r:id="rId141" xr:uid="{BB201177-1DD1-4EBB-9D32-E4C7B7BD4ECB}"/>
    <hyperlink ref="N104" r:id="rId142" xr:uid="{ADEE149B-7149-4CE0-90DE-09171E49AEA3}"/>
    <hyperlink ref="N105" r:id="rId143" xr:uid="{17D97248-EE3E-4CFD-8578-1900DEF3C1A4}"/>
    <hyperlink ref="N106" r:id="rId144" xr:uid="{E3A7EC98-02C5-4D00-89C0-72D9E7783A67}"/>
    <hyperlink ref="N107" r:id="rId145" xr:uid="{D8D6E018-BF6A-4783-B693-FF1C0075ED2D}"/>
    <hyperlink ref="N108" r:id="rId146" xr:uid="{4B57EB55-F170-4DF5-8EFB-53F1CD9D7487}"/>
    <hyperlink ref="N109" r:id="rId147" xr:uid="{4B052FBD-03A5-4B74-B02F-A4EA940D250B}"/>
    <hyperlink ref="N110" r:id="rId148" xr:uid="{B2DCB215-52A0-4216-B0A1-63A05CB9F149}"/>
    <hyperlink ref="N111" r:id="rId149" xr:uid="{EEB9F13F-A4E6-47F5-94D8-01D8F0A292A2}"/>
    <hyperlink ref="N112" r:id="rId150" xr:uid="{3DD01906-6F97-47E6-9C35-5F904122DC10}"/>
    <hyperlink ref="N113" r:id="rId151" xr:uid="{3365E92C-BD1B-4B3B-AC0C-6166F6CFF0B2}"/>
    <hyperlink ref="N114" r:id="rId152" xr:uid="{D3A4C724-0195-49FF-8A94-BA743431B176}"/>
    <hyperlink ref="N115" r:id="rId153" xr:uid="{E59EB761-E654-44AC-9CBF-E46D6BBA7403}"/>
    <hyperlink ref="N116" r:id="rId154" xr:uid="{84DDBA4A-9E43-4F68-A56B-6E02862D2F40}"/>
    <hyperlink ref="N117" r:id="rId155" xr:uid="{4DE02E2A-7C06-46D7-8E8A-69273947FA1E}"/>
    <hyperlink ref="N118" r:id="rId156" xr:uid="{B9DC731F-572F-4C10-9872-E64DC99E3C26}"/>
    <hyperlink ref="N119" r:id="rId157" xr:uid="{C8075829-D19C-4E59-BFDB-62066FA2DA9D}"/>
    <hyperlink ref="N120" r:id="rId158" xr:uid="{E8D562A0-C7C2-4387-83E8-D589440BF8D4}"/>
    <hyperlink ref="N121" r:id="rId159" xr:uid="{725DBBAC-CDA8-4A99-A2E5-FA3C34EEB01C}"/>
    <hyperlink ref="N122" r:id="rId160" xr:uid="{A44A7202-F155-494E-B0D6-C323D3ED19FD}"/>
    <hyperlink ref="N123" r:id="rId161" xr:uid="{A388D576-09C8-450D-9926-F1E71D1D5907}"/>
    <hyperlink ref="N124" r:id="rId162" xr:uid="{FBED07AE-253B-44C7-A56B-564EE7B02916}"/>
    <hyperlink ref="N125" r:id="rId163" xr:uid="{8E612BE7-E18C-4141-8350-51658342C96D}"/>
    <hyperlink ref="N126" r:id="rId164" xr:uid="{F233E618-1396-488C-81B2-6A13DBE090C4}"/>
    <hyperlink ref="N127" r:id="rId165" xr:uid="{F8063E1B-90D5-45A8-BAEE-F2D1D9E48777}"/>
    <hyperlink ref="N128" r:id="rId166" xr:uid="{0B8251CF-335B-46A4-94B0-DF4FDDE6B081}"/>
    <hyperlink ref="N129" r:id="rId167" xr:uid="{2310F12B-C36F-4627-9827-513E5F8DD0FA}"/>
    <hyperlink ref="N130" r:id="rId168" xr:uid="{A041F58A-8CF9-438C-BB44-F3590226BF00}"/>
    <hyperlink ref="N131" r:id="rId169" xr:uid="{43634491-AD1B-4CA1-BB03-77A80662C423}"/>
    <hyperlink ref="N132" r:id="rId170" xr:uid="{77763668-EA7E-438B-B58E-7B2BFCEFBD55}"/>
    <hyperlink ref="N133" r:id="rId171" xr:uid="{A04B48A8-8DE7-41E4-8B3E-5ABD95363809}"/>
    <hyperlink ref="N134" r:id="rId172" xr:uid="{25D27859-D4B4-4848-8767-64FD220616E3}"/>
    <hyperlink ref="N135" r:id="rId173" xr:uid="{3CA2C304-9136-4415-A9F8-A05ED7050659}"/>
    <hyperlink ref="N136" r:id="rId174" xr:uid="{19FDFE43-1749-4A8F-82AB-A0C21FEF93AF}"/>
    <hyperlink ref="N137" r:id="rId175" xr:uid="{57F952FD-BA00-4C47-9887-45D555505A7C}"/>
    <hyperlink ref="N138" r:id="rId176" xr:uid="{631AF4E8-50DB-40DC-AE11-07E408A1A27C}"/>
    <hyperlink ref="N139" r:id="rId177" xr:uid="{B742D7FC-8200-4552-9EC1-89139E0E5F12}"/>
    <hyperlink ref="W2" r:id="rId178" xr:uid="{6BD83A7A-A774-44EB-8606-6859A33BE78F}"/>
    <hyperlink ref="W3" r:id="rId179" xr:uid="{954FEDD5-A447-4999-B1F5-E069D54353D9}"/>
    <hyperlink ref="W4" r:id="rId180" xr:uid="{31BA5747-31F7-4F0F-B866-572F9DAC9E17}"/>
    <hyperlink ref="W6" r:id="rId181" xr:uid="{74220A85-C6A4-4CA8-98BB-ACE10968FC51}"/>
    <hyperlink ref="W8" r:id="rId182" xr:uid="{30A3E43E-50FD-414F-85D4-7C7BF2704EDA}"/>
    <hyperlink ref="W10" r:id="rId183" xr:uid="{1991FAD4-7464-4E52-8581-4E89EBEB45D2}"/>
    <hyperlink ref="W12" r:id="rId184" xr:uid="{8FDA6826-71E5-4B75-9645-D2EE22CADEBB}"/>
    <hyperlink ref="W14" r:id="rId185" xr:uid="{494E20DC-4F95-4A79-A762-56757C3F78EE}"/>
    <hyperlink ref="W16" r:id="rId186" xr:uid="{DC793FD5-9286-487B-9FF8-39879DEFAEB2}"/>
    <hyperlink ref="W18" r:id="rId187" xr:uid="{B4CAFEED-0AFD-4EAD-9609-C5401ADF6BFB}"/>
    <hyperlink ref="W20" r:id="rId188" xr:uid="{C764D605-A7D1-4C78-9F8A-934233BC11B9}"/>
    <hyperlink ref="W22" r:id="rId189" xr:uid="{91000C3C-3D86-49D4-904D-45604D4D0DF3}"/>
    <hyperlink ref="W24" r:id="rId190" xr:uid="{62AE5254-7BC5-4AA0-B559-3516C9937589}"/>
    <hyperlink ref="W26" r:id="rId191" xr:uid="{7A164C68-2653-485C-B1C6-3E99980BDFD6}"/>
    <hyperlink ref="W28" r:id="rId192" xr:uid="{5E845AEC-9412-4921-BF3A-89ED91500E43}"/>
    <hyperlink ref="W30" r:id="rId193" xr:uid="{A38FC72F-C95B-400C-B861-8153A7FA1324}"/>
    <hyperlink ref="W32" r:id="rId194" xr:uid="{120BD7CC-DEC7-4A66-BF92-3778E27C0F30}"/>
    <hyperlink ref="W34" r:id="rId195" xr:uid="{CA03329F-A018-4E6C-989F-170DC5FEBFE1}"/>
    <hyperlink ref="W36" r:id="rId196" xr:uid="{D6AD57FD-DD5E-4E12-A6FF-F144318AB358}"/>
    <hyperlink ref="W38" r:id="rId197" xr:uid="{46698FB3-24F1-44BA-B41B-3D4D953880FC}"/>
    <hyperlink ref="W40" r:id="rId198" xr:uid="{75A947A4-13A2-410A-B26C-9251F7F712DC}"/>
    <hyperlink ref="W42" r:id="rId199" xr:uid="{5DD70451-2F43-4D25-91D4-FEAD6F754527}"/>
    <hyperlink ref="W44" r:id="rId200" xr:uid="{88FF0D41-A980-42A7-80DA-0C5842E2B81D}"/>
    <hyperlink ref="W46" r:id="rId201" xr:uid="{1DB84113-CEFC-4187-AE64-17DDFDE58A03}"/>
    <hyperlink ref="W48" r:id="rId202" xr:uid="{0D784160-ED59-4177-8F86-6101B1EF96FF}"/>
    <hyperlink ref="W50" r:id="rId203" xr:uid="{39C3464F-1E2E-474F-BA56-936FC1294442}"/>
    <hyperlink ref="W52" r:id="rId204" xr:uid="{3CD8E63A-77D4-448B-B30E-F617AC394CA2}"/>
    <hyperlink ref="W54" r:id="rId205" xr:uid="{C76683E2-E283-4C56-AC53-9025E14BFFCE}"/>
    <hyperlink ref="W56" r:id="rId206" xr:uid="{8CF099CE-D41C-47A1-A88D-BFE51D75896A}"/>
    <hyperlink ref="W58" r:id="rId207" xr:uid="{1B737685-75DE-4AD3-AAF4-85D970AF88C2}"/>
    <hyperlink ref="W60" r:id="rId208" xr:uid="{12558385-4C0F-43C1-8C8D-0C8C193EAEFE}"/>
    <hyperlink ref="W62" r:id="rId209" xr:uid="{30D8B305-5F0A-4D3D-A753-1FF124121A02}"/>
    <hyperlink ref="W64" r:id="rId210" xr:uid="{DCCE1845-A88F-4D65-A360-231842BB6F46}"/>
    <hyperlink ref="W66" r:id="rId211" xr:uid="{FE13E349-867B-4917-BA56-DDE042548BB9}"/>
    <hyperlink ref="W68" r:id="rId212" xr:uid="{1B775957-51C3-4941-914D-393100C280E3}"/>
    <hyperlink ref="W70" r:id="rId213" xr:uid="{2A189883-542D-43D5-9FBF-A7B4748FF061}"/>
    <hyperlink ref="W72" r:id="rId214" xr:uid="{A7BF2421-0434-468A-B682-CF6BFB78F08F}"/>
    <hyperlink ref="W74" r:id="rId215" xr:uid="{8D52AAF6-2F5B-42D9-B64E-84CDAD3606BB}"/>
    <hyperlink ref="W76" r:id="rId216" xr:uid="{B8ED5CC0-41B5-4539-BF35-1708315C75B8}"/>
    <hyperlink ref="W78" r:id="rId217" xr:uid="{478357C8-93A0-4834-BE11-78C7FBD92DD0}"/>
    <hyperlink ref="W80" r:id="rId218" xr:uid="{6D10F6F7-3CD8-41C1-8E17-D332D4C7B60D}"/>
    <hyperlink ref="W82" r:id="rId219" xr:uid="{2A2D0D56-3AB6-46A5-8772-E81AB6D53A14}"/>
    <hyperlink ref="W84" r:id="rId220" xr:uid="{501830E2-14D8-47F1-AF94-7937FB54CB36}"/>
    <hyperlink ref="W86" r:id="rId221" xr:uid="{A96FCF34-FB27-43EB-8E4F-A5A9C65F06B6}"/>
    <hyperlink ref="W88" r:id="rId222" xr:uid="{C5164723-0176-4570-B624-42484C072741}"/>
    <hyperlink ref="W90" r:id="rId223" xr:uid="{BC1F79E0-A9F8-4C72-90EE-96B54E9CFCC1}"/>
    <hyperlink ref="W92" r:id="rId224" xr:uid="{570BDBB6-C90B-4B32-9C9F-96DC05B4F409}"/>
    <hyperlink ref="W94" r:id="rId225" xr:uid="{BDDE5AE9-5523-4716-927F-F42178FA7BED}"/>
    <hyperlink ref="W96" r:id="rId226" xr:uid="{278711A4-DD1F-4A05-9A96-334442F7A675}"/>
    <hyperlink ref="W98" r:id="rId227" xr:uid="{D2152DBD-5623-458E-8180-182E284E115B}"/>
    <hyperlink ref="W100" r:id="rId228" xr:uid="{076869E3-6A48-48F2-8B31-67DF5709C0B9}"/>
    <hyperlink ref="W102" r:id="rId229" xr:uid="{CCA57CDA-4531-4D03-925A-0085C9084724}"/>
    <hyperlink ref="W104" r:id="rId230" xr:uid="{FA56DAF6-0201-4748-8086-AD201D0FEDA6}"/>
    <hyperlink ref="W106" r:id="rId231" xr:uid="{51E33624-72A1-47ED-A288-02F7A73E8A90}"/>
    <hyperlink ref="W108" r:id="rId232" xr:uid="{275B291E-50D7-453F-A665-F6C5E2008AA3}"/>
    <hyperlink ref="W110" r:id="rId233" xr:uid="{C08779DB-1B74-464C-B4F2-8DDD98CA908A}"/>
    <hyperlink ref="W112" r:id="rId234" xr:uid="{6A43D232-B9D0-48DC-8797-DF84BACD58C4}"/>
    <hyperlink ref="W114" r:id="rId235" xr:uid="{6E245798-9C45-41AB-A83C-E87644A7F9C8}"/>
    <hyperlink ref="W116" r:id="rId236" xr:uid="{21E80924-2D8C-4133-8213-FEC16B7881C9}"/>
    <hyperlink ref="W118" r:id="rId237" xr:uid="{E541E99C-0F9E-46AD-B7B5-229F70FB492B}"/>
    <hyperlink ref="W120" r:id="rId238" xr:uid="{8B9EA810-5EE6-44AC-B5E3-DBF55070E12B}"/>
    <hyperlink ref="W122" r:id="rId239" xr:uid="{EA74C265-A819-4B69-B3D4-337205E337D2}"/>
    <hyperlink ref="W124" r:id="rId240" xr:uid="{1A1EC56E-2BA3-4810-A327-E33BF3B74CD9}"/>
    <hyperlink ref="W126" r:id="rId241" xr:uid="{0F9D14A6-1455-4A26-B329-12D8B0B8DE92}"/>
    <hyperlink ref="W128" r:id="rId242" xr:uid="{D9AB726F-975C-49BB-9AD0-72D9C4D256DF}"/>
    <hyperlink ref="W130" r:id="rId243" xr:uid="{3477C3E3-88DF-4D8C-9CDD-6538162A8341}"/>
    <hyperlink ref="W132" r:id="rId244" xr:uid="{7F9E8810-48F0-44EC-8F93-D11ECEA0F82E}"/>
    <hyperlink ref="W134" r:id="rId245" xr:uid="{87A3F41A-D658-41DD-8350-1B8BD6B9F788}"/>
    <hyperlink ref="W136" r:id="rId246" xr:uid="{681BD6E5-06E0-4883-BB44-FC9F95D2F641}"/>
    <hyperlink ref="W138" r:id="rId247" xr:uid="{20D44B86-04E6-403A-934B-43B6A20D2EAC}"/>
    <hyperlink ref="W5" r:id="rId248" xr:uid="{ED53DDF6-7E33-47F2-850B-BEDB697E173D}"/>
    <hyperlink ref="W7" r:id="rId249" xr:uid="{8CF3326C-C236-4C69-8AAC-240D44D35F9E}"/>
    <hyperlink ref="W9" r:id="rId250" xr:uid="{21C21321-C3ED-4F17-A287-BE00DA124E21}"/>
    <hyperlink ref="W11" r:id="rId251" xr:uid="{2274CF76-4F02-4165-9EFC-E38FF24109EC}"/>
    <hyperlink ref="W13" r:id="rId252" xr:uid="{B3B6FD3A-AB2C-4574-869B-4614D7CCC4DE}"/>
    <hyperlink ref="W15" r:id="rId253" xr:uid="{B79E09C4-EA2F-42D3-B6A1-90231BAAD261}"/>
    <hyperlink ref="W17" r:id="rId254" xr:uid="{83986B9F-5079-4D07-9F07-A9E59162017C}"/>
    <hyperlink ref="W19" r:id="rId255" xr:uid="{CD44C18E-0605-4819-B80A-FE9D369F3E57}"/>
    <hyperlink ref="W21" r:id="rId256" xr:uid="{851C4803-4281-4872-BD28-26C25C48135F}"/>
    <hyperlink ref="W23" r:id="rId257" xr:uid="{F2290E37-E63E-4D8E-BF36-A4CA8724F1A0}"/>
    <hyperlink ref="W25" r:id="rId258" xr:uid="{D8086D56-A153-49F1-874B-47A7B91C6A09}"/>
    <hyperlink ref="W27" r:id="rId259" xr:uid="{87B8BF39-2E32-4349-8D5F-32D245061DA1}"/>
    <hyperlink ref="W29" r:id="rId260" xr:uid="{E5AF610C-8302-467E-AA60-942CB8B99BC7}"/>
    <hyperlink ref="W31" r:id="rId261" xr:uid="{FAC0E87F-E3F2-4A68-9FDF-2E7A8E657C69}"/>
    <hyperlink ref="W33" r:id="rId262" xr:uid="{B420904B-CD5A-4C78-9F3B-8983C731A0A1}"/>
    <hyperlink ref="W35" r:id="rId263" xr:uid="{0D2DA834-3546-48CC-9564-43DF8905F2C2}"/>
    <hyperlink ref="W37" r:id="rId264" xr:uid="{28B8A925-1628-457D-9C7B-AA722E74D1E4}"/>
    <hyperlink ref="W39" r:id="rId265" xr:uid="{D17A77F6-5B7F-404A-936B-D22B7C6A2877}"/>
    <hyperlink ref="W41" r:id="rId266" xr:uid="{87A41935-41BE-4F69-8500-5C2B858473AC}"/>
    <hyperlink ref="W43" r:id="rId267" xr:uid="{418FB9E8-3802-4756-9422-7D4225723FF5}"/>
    <hyperlink ref="W45" r:id="rId268" xr:uid="{18E772F1-2927-4DE9-B300-11D435AA792A}"/>
    <hyperlink ref="W47" r:id="rId269" xr:uid="{601C35F2-FB5F-4B48-B1DA-B9CA93A77796}"/>
    <hyperlink ref="W49" r:id="rId270" xr:uid="{F9BB25AC-4E5B-47B7-AD8A-CCD537209710}"/>
    <hyperlink ref="W51" r:id="rId271" xr:uid="{EA960A5D-BB35-4837-AB1B-65FA4406CADF}"/>
    <hyperlink ref="W53" r:id="rId272" xr:uid="{AE356245-44F9-48BB-B9EC-909FDEF6B6C7}"/>
    <hyperlink ref="W55" r:id="rId273" xr:uid="{78535312-9B99-47AD-B541-8FCF95A41262}"/>
    <hyperlink ref="W57" r:id="rId274" xr:uid="{D4A3649B-A65F-4C9F-9761-FAA3D12ABEC9}"/>
    <hyperlink ref="W59" r:id="rId275" xr:uid="{22EB2528-0602-4239-A8F7-1E89479CD345}"/>
    <hyperlink ref="W61" r:id="rId276" xr:uid="{93CE1775-534D-4D76-AA99-52DDFCFFF28D}"/>
    <hyperlink ref="W63" r:id="rId277" xr:uid="{25D203BA-ACA8-4397-BBC8-D162E8ED2E0C}"/>
    <hyperlink ref="W65" r:id="rId278" xr:uid="{178886E8-D748-44E7-AB9B-5098B9BDDFD3}"/>
    <hyperlink ref="W67" r:id="rId279" xr:uid="{8FBE1F0F-FAD4-472F-9A5B-5C99406967F3}"/>
    <hyperlink ref="W69" r:id="rId280" xr:uid="{92F8EF1B-2937-4109-98AB-D30DC9C2A42A}"/>
    <hyperlink ref="W71" r:id="rId281" xr:uid="{9F6FFE7D-ED35-4F1A-83F4-4A57B17AAAF5}"/>
    <hyperlink ref="W73" r:id="rId282" xr:uid="{CB70B6FC-518E-41DA-9FF8-32FE1324B548}"/>
    <hyperlink ref="W75" r:id="rId283" xr:uid="{8565FDE0-71B2-4B3D-9D33-B400164A569A}"/>
    <hyperlink ref="W77" r:id="rId284" xr:uid="{6BB3D044-4DEB-43BB-B6F0-B6A4752D71D8}"/>
    <hyperlink ref="W79" r:id="rId285" xr:uid="{AEBA175A-3F5E-429A-A4AE-42251383FFFF}"/>
    <hyperlink ref="W81" r:id="rId286" xr:uid="{093DE896-3780-408A-BA9B-0650CDC183C7}"/>
    <hyperlink ref="W83" r:id="rId287" xr:uid="{449D0817-91CF-4656-8B32-F88B30C0B69C}"/>
    <hyperlink ref="W85" r:id="rId288" xr:uid="{436884AE-38F9-4AF5-A054-5C804BEB6F22}"/>
    <hyperlink ref="W87" r:id="rId289" xr:uid="{C71BFCE0-6D5E-493B-927D-CCC37D88CD49}"/>
    <hyperlink ref="W89" r:id="rId290" xr:uid="{DD3A4B0C-0FCD-4501-8F7F-0A203A7208A7}"/>
    <hyperlink ref="W91" r:id="rId291" xr:uid="{08539583-B1B0-488E-8649-25B56DBD7429}"/>
    <hyperlink ref="W93" r:id="rId292" xr:uid="{BBF4627A-A774-4C96-BD3F-50FFA1926B94}"/>
    <hyperlink ref="W95" r:id="rId293" xr:uid="{DA459849-F4E6-47F0-B6F7-D5BAA0F89D10}"/>
    <hyperlink ref="W97" r:id="rId294" xr:uid="{CCE640D8-F35F-4329-A551-A227BD73C887}"/>
    <hyperlink ref="W99" r:id="rId295" xr:uid="{FBED239A-EA95-43F8-BABD-6A9137593090}"/>
    <hyperlink ref="W101" r:id="rId296" xr:uid="{B7BCC7BB-9376-4433-B23D-145FA81DED03}"/>
    <hyperlink ref="W103" r:id="rId297" xr:uid="{14CC208C-CE8F-491D-83D0-BF337AD13F82}"/>
    <hyperlink ref="W105" r:id="rId298" xr:uid="{D3856F8D-8013-4A97-8B66-D7D5CF77EAC4}"/>
    <hyperlink ref="W107" r:id="rId299" xr:uid="{8BDB7792-2524-4DC9-B360-014B169E4D04}"/>
    <hyperlink ref="W109" r:id="rId300" xr:uid="{57214268-C4B4-4650-B56E-15F0C96EDE2D}"/>
    <hyperlink ref="W111" r:id="rId301" xr:uid="{B2F2D6CB-5AE2-41BA-B663-F13DA1354C69}"/>
    <hyperlink ref="W113" r:id="rId302" xr:uid="{FCC622E9-3D26-459F-B28B-003C9378B153}"/>
    <hyperlink ref="W115" r:id="rId303" xr:uid="{AD9870A6-F99B-4197-87CB-844DEC7A3F7D}"/>
    <hyperlink ref="W117" r:id="rId304" xr:uid="{828B6B7D-7968-405E-B245-8AB8A251FFDF}"/>
    <hyperlink ref="W119" r:id="rId305" xr:uid="{6D8DD233-8139-49B6-A136-AA2FAA439E0D}"/>
    <hyperlink ref="W121" r:id="rId306" xr:uid="{58E49812-4A1C-4788-88D3-1C8C42EA7FED}"/>
    <hyperlink ref="W123" r:id="rId307" xr:uid="{5E4681A5-636C-44EC-BF1B-CE11B2C2A6F9}"/>
    <hyperlink ref="W125" r:id="rId308" xr:uid="{1C6E8126-A901-470F-9962-6F6B8C5E7974}"/>
    <hyperlink ref="W127" r:id="rId309" xr:uid="{F64126A9-026B-4C99-92FB-FCA27DB47658}"/>
    <hyperlink ref="W129" r:id="rId310" xr:uid="{9BEE0EC5-28EF-4751-9323-715D7CC8AA48}"/>
    <hyperlink ref="W131" r:id="rId311" xr:uid="{7DA272F9-9DEE-40E1-A2BE-A1ED26E2C277}"/>
    <hyperlink ref="W133" r:id="rId312" xr:uid="{C7A0D522-3BEF-4497-985B-48D20BD9F8F6}"/>
    <hyperlink ref="W135" r:id="rId313" xr:uid="{D1144A8B-FFA1-411E-BB76-7FDC04E7E882}"/>
    <hyperlink ref="W137" r:id="rId314" xr:uid="{D4C3FD97-F42A-4E84-BB86-F534F895CB9A}"/>
    <hyperlink ref="W139" r:id="rId315" xr:uid="{9C3E1E93-9CB8-4D42-825B-AE91D6F81C0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CC1CC6EE6454AAD945CF5454B46D4" ma:contentTypeVersion="18" ma:contentTypeDescription="Create a new document." ma:contentTypeScope="" ma:versionID="4833b49610ef6014bae4655d72fa8e2e">
  <xsd:schema xmlns:xsd="http://www.w3.org/2001/XMLSchema" xmlns:xs="http://www.w3.org/2001/XMLSchema" xmlns:p="http://schemas.microsoft.com/office/2006/metadata/properties" xmlns:ns2="7331611a-941c-4e7a-82a5-d53907eef767" xmlns:ns3="a7811651-0aa0-4c83-a88f-2d0029d74b6e" targetNamespace="http://schemas.microsoft.com/office/2006/metadata/properties" ma:root="true" ma:fieldsID="a10e0e707352cc2a5045943bdcefae6e" ns2:_="" ns3:_="">
    <xsd:import namespace="7331611a-941c-4e7a-82a5-d53907eef767"/>
    <xsd:import namespace="a7811651-0aa0-4c83-a88f-2d0029d74b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1611a-941c-4e7a-82a5-d53907eef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11651-0aa0-4c83-a88f-2d0029d74b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f6ac6ae-bd15-4b02-8e8b-5984b1b8091b}" ma:internalName="TaxCatchAll" ma:showField="CatchAllData" ma:web="a7811651-0aa0-4c83-a88f-2d0029d74b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31611a-941c-4e7a-82a5-d53907eef767">
      <Terms xmlns="http://schemas.microsoft.com/office/infopath/2007/PartnerControls"/>
    </lcf76f155ced4ddcb4097134ff3c332f>
    <TaxCatchAll xmlns="a7811651-0aa0-4c83-a88f-2d0029d74b6e" xsi:nil="true"/>
    <SharedWithUsers xmlns="a7811651-0aa0-4c83-a88f-2d0029d74b6e">
      <UserInfo>
        <DisplayName>Sanchez, Andrea Cecilia (Alliance Bioversity-CIAT)</DisplayName>
        <AccountId>121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F7EF5CD-EC7B-4C22-A1BB-BF517496E9AF}"/>
</file>

<file path=customXml/itemProps2.xml><?xml version="1.0" encoding="utf-8"?>
<ds:datastoreItem xmlns:ds="http://schemas.openxmlformats.org/officeDocument/2006/customXml" ds:itemID="{85FC5078-982A-43DE-A5DA-6C520D7DF8E3}"/>
</file>

<file path=customXml/itemProps3.xml><?xml version="1.0" encoding="utf-8"?>
<ds:datastoreItem xmlns:ds="http://schemas.openxmlformats.org/officeDocument/2006/customXml" ds:itemID="{23D335A1-230B-4CBB-A36A-79C5AC83BB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Jones, Sarah (Alliance Bioversity-CIAT)</dc:creator>
  <cp:keywords/>
  <dc:description/>
  <cp:lastModifiedBy/>
  <cp:revision/>
  <dcterms:created xsi:type="dcterms:W3CDTF">2024-07-18T07:57:05Z</dcterms:created>
  <dcterms:modified xsi:type="dcterms:W3CDTF">2025-07-29T09:11:30Z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0x01010031BCC1CC6EE6454AAD945CF5454B46D4</vt:lpwstr>
  </property>
</Properties>
</file>