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66925"/>
  <mc:AlternateContent xmlns:mc="http://schemas.openxmlformats.org/markup-compatibility/2006">
    <mc:Choice Requires="x15">
      <x15ac:absPath xmlns:x15ac="http://schemas.microsoft.com/office/spreadsheetml/2010/11/ac" url="https://dell-my.sharepoint.com/personal/andrea_mazzai_dell_com/Documents/Documents/Andrea/Elettronica/Ben Eater 8-bit computer/"/>
    </mc:Choice>
  </mc:AlternateContent>
  <xr:revisionPtr revIDLastSave="225" documentId="8_{1C50D291-E55A-47E0-AF4A-730190897EA2}" xr6:coauthVersionLast="47" xr6:coauthVersionMax="47" xr10:uidLastSave="{F1491755-5D40-4EDE-A49E-6785A626D209}"/>
  <bookViews>
    <workbookView xWindow="-120" yWindow="-120" windowWidth="51840" windowHeight="21120" tabRatio="482" activeTab="1" xr2:uid="{FF5373C6-A0A4-4B94-91FF-F200A7C37ABF}"/>
  </bookViews>
  <sheets>
    <sheet name="6502 Inst. Set" sheetId="1" r:id="rId1"/>
    <sheet name="2" sheetId="2" r:id="rId2"/>
    <sheet name="MicroCode" sheetId="4" r:id="rId3"/>
    <sheet name="JSR e Stack Pointer" sheetId="3" r:id="rId4"/>
    <sheet name="138" sheetId="5" r:id="rId5"/>
    <sheet name="Branches" sheetId="9" r:id="rId6"/>
    <sheet name="SSD" sheetId="7" r:id="rId7"/>
    <sheet name="Labels" sheetId="8" r:id="rId8"/>
  </sheets>
  <definedNames>
    <definedName name="_xlnm._FilterDatabase" localSheetId="1" hidden="1">'2'!$B$2:$O$114</definedName>
    <definedName name="_xlnm.Extract" localSheetId="1">'2'!$T$71:$AE$71</definedName>
    <definedName name="_xlnm.Print_Area" localSheetId="7">Labels!$A$1:$AT$49</definedName>
  </definedNames>
  <calcPr calcId="191029"/>
  <pivotCaches>
    <pivotCache cacheId="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 i="1" l="1"/>
  <c r="Q71" i="1"/>
  <c r="Q66" i="1"/>
  <c r="Q40" i="1"/>
  <c r="M6" i="7"/>
  <c r="N6" i="7"/>
  <c r="C7" i="7"/>
  <c r="C8" i="7" s="1"/>
  <c r="C9" i="7" s="1"/>
  <c r="C10" i="7" s="1"/>
  <c r="C11" i="7" s="1"/>
  <c r="C12" i="7" s="1"/>
  <c r="C13" i="7" s="1"/>
  <c r="C14" i="7" s="1"/>
  <c r="C15" i="7" s="1"/>
  <c r="C16" i="7" s="1"/>
  <c r="C17" i="7" s="1"/>
  <c r="C18" i="7" s="1"/>
  <c r="C19" i="7" s="1"/>
  <c r="C20" i="7" s="1"/>
  <c r="C21" i="7" s="1"/>
  <c r="C22" i="7" s="1"/>
  <c r="M7" i="7"/>
  <c r="N7" i="7"/>
  <c r="M8" i="7"/>
  <c r="N8" i="7" s="1"/>
  <c r="M9" i="7"/>
  <c r="N9" i="7" s="1"/>
  <c r="M10" i="7"/>
  <c r="N10" i="7"/>
  <c r="M11" i="7"/>
  <c r="N11" i="7"/>
  <c r="M12" i="7"/>
  <c r="N12" i="7"/>
  <c r="M13" i="7"/>
  <c r="N13" i="7"/>
  <c r="M14" i="7"/>
  <c r="N14" i="7"/>
  <c r="M15" i="7"/>
  <c r="N15" i="7"/>
  <c r="M16" i="7"/>
  <c r="N16" i="7"/>
  <c r="M17" i="7"/>
  <c r="N17" i="7"/>
  <c r="M18" i="7"/>
  <c r="N18" i="7"/>
  <c r="M19" i="7"/>
  <c r="N19" i="7" s="1"/>
  <c r="M20" i="7"/>
  <c r="N20" i="7" s="1"/>
  <c r="M21" i="7"/>
  <c r="N21" i="7"/>
  <c r="M22" i="7"/>
  <c r="N22" i="7" s="1"/>
  <c r="E35" i="2"/>
  <c r="L35" i="2" s="1"/>
  <c r="D80" i="4" s="1"/>
  <c r="L80" i="4" s="1"/>
  <c r="E36" i="2"/>
  <c r="L37" i="2"/>
  <c r="D84" i="4" s="1"/>
  <c r="J84" i="4" s="1"/>
  <c r="E27" i="2"/>
  <c r="E28" i="2"/>
  <c r="AN38" i="2"/>
  <c r="S14"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1" i="4"/>
  <c r="S112" i="4"/>
  <c r="S113" i="4"/>
  <c r="S114" i="4"/>
  <c r="S115" i="4"/>
  <c r="S116" i="4"/>
  <c r="S117" i="4"/>
  <c r="S118" i="4"/>
  <c r="S119" i="4"/>
  <c r="S120" i="4"/>
  <c r="S121" i="4"/>
  <c r="S123" i="4"/>
  <c r="S124" i="4"/>
  <c r="S125" i="4"/>
  <c r="S126" i="4"/>
  <c r="S127" i="4"/>
  <c r="S130" i="4"/>
  <c r="S134" i="4"/>
  <c r="S139" i="4"/>
  <c r="S144" i="4"/>
  <c r="S145" i="4"/>
  <c r="S146" i="4"/>
  <c r="S147" i="4"/>
  <c r="S148" i="4"/>
  <c r="S151" i="4"/>
  <c r="S155" i="4"/>
  <c r="S160" i="4"/>
  <c r="S163" i="4"/>
  <c r="S167"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10" i="4"/>
  <c r="S211" i="4"/>
  <c r="S212" i="4"/>
  <c r="S213" i="4"/>
  <c r="S214" i="4"/>
  <c r="S215" i="4"/>
  <c r="S216" i="4"/>
  <c r="S217" i="4"/>
  <c r="S218" i="4"/>
  <c r="S219" i="4"/>
  <c r="S220" i="4"/>
  <c r="S221" i="4"/>
  <c r="S222" i="4"/>
  <c r="S223" i="4"/>
  <c r="S224" i="4"/>
  <c r="S225" i="4"/>
  <c r="S226" i="4"/>
  <c r="S227" i="4"/>
  <c r="S228" i="4"/>
  <c r="S229" i="4"/>
  <c r="S230" i="4"/>
  <c r="S234" i="4"/>
  <c r="S239" i="4"/>
  <c r="S244" i="4"/>
  <c r="S245" i="4"/>
  <c r="S246" i="4"/>
  <c r="S247" i="4"/>
  <c r="S248" i="4"/>
  <c r="S252" i="4"/>
  <c r="S253" i="4"/>
  <c r="S254" i="4"/>
  <c r="S258" i="4"/>
  <c r="S259" i="4"/>
  <c r="S260" i="4"/>
  <c r="S262" i="4"/>
  <c r="S264" i="4"/>
  <c r="S265" i="4"/>
  <c r="S266" i="4"/>
  <c r="S268" i="4"/>
  <c r="S269" i="4"/>
  <c r="S270" i="4"/>
  <c r="E270" i="4"/>
  <c r="E268" i="4"/>
  <c r="E266" i="4"/>
  <c r="E264" i="4"/>
  <c r="E262" i="4"/>
  <c r="E260" i="4"/>
  <c r="E258" i="4"/>
  <c r="E254" i="4"/>
  <c r="E252" i="4"/>
  <c r="E248" i="4"/>
  <c r="E246" i="4"/>
  <c r="E244" i="4"/>
  <c r="E239" i="4"/>
  <c r="E234" i="4"/>
  <c r="E230" i="4"/>
  <c r="E228" i="4"/>
  <c r="E226" i="4"/>
  <c r="E224" i="4"/>
  <c r="E222" i="4"/>
  <c r="E220" i="4"/>
  <c r="E218" i="4"/>
  <c r="E216" i="4"/>
  <c r="E214" i="4"/>
  <c r="E212" i="4"/>
  <c r="E210" i="4"/>
  <c r="E208" i="4"/>
  <c r="E206" i="4"/>
  <c r="E204" i="4"/>
  <c r="E202" i="4"/>
  <c r="E200" i="4"/>
  <c r="E198" i="4"/>
  <c r="E196" i="4"/>
  <c r="E194" i="4"/>
  <c r="E192" i="4"/>
  <c r="E190" i="4"/>
  <c r="E188" i="4"/>
  <c r="E186" i="4"/>
  <c r="E184" i="4"/>
  <c r="E182" i="4"/>
  <c r="E180" i="4"/>
  <c r="E178" i="4"/>
  <c r="E176" i="4"/>
  <c r="E174" i="4"/>
  <c r="E172" i="4"/>
  <c r="E167" i="4"/>
  <c r="E163" i="4"/>
  <c r="E160" i="4"/>
  <c r="E155" i="4"/>
  <c r="E151" i="4"/>
  <c r="E148" i="4"/>
  <c r="E146" i="4"/>
  <c r="E144" i="4"/>
  <c r="E139" i="4"/>
  <c r="E134" i="4"/>
  <c r="E130" i="4"/>
  <c r="E127" i="4"/>
  <c r="E125" i="4"/>
  <c r="E123" i="4"/>
  <c r="E121" i="4"/>
  <c r="E119" i="4"/>
  <c r="E117" i="4"/>
  <c r="E115" i="4"/>
  <c r="E113" i="4"/>
  <c r="E111" i="4"/>
  <c r="E109" i="4"/>
  <c r="E107" i="4"/>
  <c r="E105" i="4"/>
  <c r="E103" i="4"/>
  <c r="E101" i="4"/>
  <c r="E99" i="4"/>
  <c r="E97" i="4"/>
  <c r="E95" i="4"/>
  <c r="E93" i="4"/>
  <c r="E91" i="4"/>
  <c r="E89" i="4"/>
  <c r="E87" i="4"/>
  <c r="E85" i="4"/>
  <c r="E83" i="4"/>
  <c r="E81" i="4"/>
  <c r="E79" i="4"/>
  <c r="E77" i="4"/>
  <c r="E75" i="4"/>
  <c r="E73" i="4"/>
  <c r="E71" i="4"/>
  <c r="E69" i="4"/>
  <c r="E67" i="4"/>
  <c r="E65" i="4"/>
  <c r="E63" i="4"/>
  <c r="E61" i="4"/>
  <c r="E59" i="4"/>
  <c r="E57" i="4"/>
  <c r="E55" i="4"/>
  <c r="E53" i="4"/>
  <c r="E51" i="4"/>
  <c r="E49" i="4"/>
  <c r="E47" i="4"/>
  <c r="E45" i="4"/>
  <c r="E43" i="4"/>
  <c r="E41" i="4"/>
  <c r="E39" i="4"/>
  <c r="E37" i="4"/>
  <c r="E35" i="4"/>
  <c r="E33" i="4"/>
  <c r="E31" i="4"/>
  <c r="E29" i="4"/>
  <c r="E27" i="4"/>
  <c r="E25" i="4"/>
  <c r="E23" i="4"/>
  <c r="E21" i="4"/>
  <c r="E19" i="4"/>
  <c r="E14" i="4"/>
  <c r="R122" i="4"/>
  <c r="AK169" i="4"/>
  <c r="AK170" i="4"/>
  <c r="AK171" i="4"/>
  <c r="BC169" i="4"/>
  <c r="BC170" i="4"/>
  <c r="BC171" i="4"/>
  <c r="BN169" i="4"/>
  <c r="BN170" i="4"/>
  <c r="BN171" i="4"/>
  <c r="BX169" i="4"/>
  <c r="BX170" i="4"/>
  <c r="BX171" i="4"/>
  <c r="CH169" i="4"/>
  <c r="CH170" i="4"/>
  <c r="CH171" i="4"/>
  <c r="C171" i="4"/>
  <c r="C170" i="4"/>
  <c r="C169" i="4"/>
  <c r="R171" i="4"/>
  <c r="R170" i="4"/>
  <c r="R169" i="4"/>
  <c r="R168" i="4"/>
  <c r="R267" i="4"/>
  <c r="R263" i="4"/>
  <c r="R257" i="4"/>
  <c r="R256" i="4"/>
  <c r="R255" i="4"/>
  <c r="R251" i="4"/>
  <c r="R250" i="4"/>
  <c r="R249" i="4"/>
  <c r="R233" i="4"/>
  <c r="R232" i="4"/>
  <c r="R231" i="4"/>
  <c r="R11" i="4"/>
  <c r="R159" i="4"/>
  <c r="R158" i="4"/>
  <c r="R157" i="4"/>
  <c r="R156" i="4"/>
  <c r="R165" i="4"/>
  <c r="R153" i="4"/>
  <c r="R162" i="4"/>
  <c r="R161" i="4"/>
  <c r="R166" i="4"/>
  <c r="R164" i="4"/>
  <c r="R154" i="4"/>
  <c r="R150" i="4"/>
  <c r="R149" i="4"/>
  <c r="R143" i="4"/>
  <c r="R142" i="4"/>
  <c r="R141" i="4"/>
  <c r="R140" i="4"/>
  <c r="R136" i="4"/>
  <c r="R133" i="4"/>
  <c r="R132" i="4"/>
  <c r="R152" i="4"/>
  <c r="R135" i="4"/>
  <c r="R131" i="4"/>
  <c r="R16" i="4"/>
  <c r="R15" i="4"/>
  <c r="R128" i="4"/>
  <c r="R240" i="4"/>
  <c r="R235" i="4"/>
  <c r="BC233" i="4"/>
  <c r="BC232" i="4"/>
  <c r="BC231" i="4"/>
  <c r="BC238" i="4"/>
  <c r="BC237" i="4"/>
  <c r="BC236" i="4"/>
  <c r="BC235" i="4"/>
  <c r="BC243" i="4"/>
  <c r="BC242" i="4"/>
  <c r="BC241" i="4"/>
  <c r="BC240" i="4"/>
  <c r="BC245" i="4"/>
  <c r="BC247" i="4"/>
  <c r="BC251" i="4"/>
  <c r="BC250" i="4"/>
  <c r="BC249" i="4"/>
  <c r="BC253" i="4"/>
  <c r="BC257" i="4"/>
  <c r="BC256" i="4"/>
  <c r="BC255" i="4"/>
  <c r="BC259" i="4"/>
  <c r="BC261" i="4"/>
  <c r="BC263" i="4"/>
  <c r="BC265" i="4"/>
  <c r="BC267" i="4"/>
  <c r="BC269" i="4"/>
  <c r="BC271" i="4"/>
  <c r="BC211" i="4"/>
  <c r="BC213" i="4"/>
  <c r="BC215" i="4"/>
  <c r="BC217" i="4"/>
  <c r="BC219" i="4"/>
  <c r="BC221" i="4"/>
  <c r="BC223" i="4"/>
  <c r="BC225" i="4"/>
  <c r="BC227" i="4"/>
  <c r="BC229" i="4"/>
  <c r="BC179" i="4"/>
  <c r="BC181" i="4"/>
  <c r="BC183" i="4"/>
  <c r="BC185" i="4"/>
  <c r="BC187" i="4"/>
  <c r="BC189" i="4"/>
  <c r="BC191" i="4"/>
  <c r="BC193" i="4"/>
  <c r="BC195" i="4"/>
  <c r="BC197" i="4"/>
  <c r="BC199" i="4"/>
  <c r="BC201" i="4"/>
  <c r="BC203" i="4"/>
  <c r="BC205" i="4"/>
  <c r="BC207" i="4"/>
  <c r="BC209" i="4"/>
  <c r="BC177" i="4"/>
  <c r="BC175" i="4"/>
  <c r="BC173" i="4"/>
  <c r="BC168" i="4"/>
  <c r="BC166" i="4"/>
  <c r="BC165" i="4"/>
  <c r="BC164" i="4"/>
  <c r="BC162" i="4"/>
  <c r="BC161" i="4"/>
  <c r="BC159" i="4"/>
  <c r="BC158" i="4"/>
  <c r="BC157" i="4"/>
  <c r="BC156" i="4"/>
  <c r="BC154" i="4"/>
  <c r="BC150" i="4"/>
  <c r="BC149" i="4"/>
  <c r="BC147" i="4"/>
  <c r="BC145" i="4"/>
  <c r="BC143" i="4"/>
  <c r="BC142" i="4"/>
  <c r="BC141" i="4"/>
  <c r="BC140" i="4"/>
  <c r="BC138" i="4"/>
  <c r="BC137" i="4"/>
  <c r="BC136" i="4"/>
  <c r="BC135" i="4"/>
  <c r="BC133" i="4"/>
  <c r="BC132" i="4"/>
  <c r="BC131" i="4"/>
  <c r="BC129" i="4"/>
  <c r="BC128" i="4"/>
  <c r="BC126" i="4"/>
  <c r="BC124" i="4"/>
  <c r="BC122" i="4"/>
  <c r="BC120" i="4"/>
  <c r="BC66" i="4"/>
  <c r="BC68" i="4"/>
  <c r="BC70" i="4"/>
  <c r="BC72" i="4"/>
  <c r="BC74" i="4"/>
  <c r="BC76" i="4"/>
  <c r="BC78" i="4"/>
  <c r="BC80" i="4"/>
  <c r="BC82" i="4"/>
  <c r="BC84" i="4"/>
  <c r="BC86" i="4"/>
  <c r="BC88" i="4"/>
  <c r="BC90" i="4"/>
  <c r="BC92" i="4"/>
  <c r="BC94" i="4"/>
  <c r="BC96" i="4"/>
  <c r="BC98" i="4"/>
  <c r="BC100" i="4"/>
  <c r="BC102" i="4"/>
  <c r="BC104" i="4"/>
  <c r="BC106" i="4"/>
  <c r="BC108" i="4"/>
  <c r="BC110" i="4"/>
  <c r="BC112" i="4"/>
  <c r="BC114" i="4"/>
  <c r="BC116" i="4"/>
  <c r="BC118" i="4"/>
  <c r="BC9" i="4"/>
  <c r="BC8" i="4"/>
  <c r="BC13" i="4"/>
  <c r="BC12" i="4"/>
  <c r="BC11" i="4"/>
  <c r="BC18" i="4"/>
  <c r="BC17" i="4"/>
  <c r="BC16" i="4"/>
  <c r="BC15" i="4"/>
  <c r="BC20" i="4"/>
  <c r="BC22" i="4"/>
  <c r="BC64" i="4"/>
  <c r="BC62" i="4"/>
  <c r="BC60" i="4"/>
  <c r="BC58" i="4"/>
  <c r="BC56" i="4"/>
  <c r="BC54" i="4"/>
  <c r="BC52" i="4"/>
  <c r="BC50" i="4"/>
  <c r="BC48" i="4"/>
  <c r="BC46" i="4"/>
  <c r="BC44" i="4"/>
  <c r="BC42" i="4"/>
  <c r="BC40" i="4"/>
  <c r="BC38" i="4"/>
  <c r="BC36" i="4"/>
  <c r="BC34" i="4"/>
  <c r="BC32" i="4"/>
  <c r="BC30" i="4"/>
  <c r="BC28" i="4"/>
  <c r="BC26" i="4"/>
  <c r="BC24" i="4"/>
  <c r="BA2" i="4"/>
  <c r="R243" i="4"/>
  <c r="R242" i="4"/>
  <c r="R241" i="4"/>
  <c r="CH243" i="4"/>
  <c r="BX243" i="4"/>
  <c r="BN243" i="4"/>
  <c r="AK243" i="4"/>
  <c r="C243" i="4"/>
  <c r="CH242" i="4"/>
  <c r="BX242" i="4"/>
  <c r="BN242" i="4"/>
  <c r="AK242" i="4"/>
  <c r="C242" i="4"/>
  <c r="CH241" i="4"/>
  <c r="BX241" i="4"/>
  <c r="BN241" i="4"/>
  <c r="AK241" i="4"/>
  <c r="C241" i="4"/>
  <c r="R9" i="4"/>
  <c r="R8" i="4"/>
  <c r="R13" i="4"/>
  <c r="R12" i="4"/>
  <c r="R18" i="4"/>
  <c r="R17" i="4"/>
  <c r="R238" i="4"/>
  <c r="R237" i="4"/>
  <c r="R236" i="4"/>
  <c r="CH238" i="4"/>
  <c r="BX238" i="4"/>
  <c r="BN238" i="4"/>
  <c r="AK238" i="4"/>
  <c r="C238" i="4"/>
  <c r="CH237" i="4"/>
  <c r="BX237" i="4"/>
  <c r="BN237" i="4"/>
  <c r="AK237" i="4"/>
  <c r="C237" i="4"/>
  <c r="CH236" i="4"/>
  <c r="BX236" i="4"/>
  <c r="BN236" i="4"/>
  <c r="AK236" i="4"/>
  <c r="C236" i="4"/>
  <c r="CH143" i="4"/>
  <c r="BX143" i="4"/>
  <c r="BN143" i="4"/>
  <c r="AK143" i="4"/>
  <c r="C143" i="4"/>
  <c r="CH142" i="4"/>
  <c r="BX142" i="4"/>
  <c r="BN142" i="4"/>
  <c r="AK142" i="4"/>
  <c r="C142" i="4"/>
  <c r="CH141" i="4"/>
  <c r="BX141" i="4"/>
  <c r="BN141" i="4"/>
  <c r="AK141" i="4"/>
  <c r="C141" i="4"/>
  <c r="CH159" i="4"/>
  <c r="BX159" i="4"/>
  <c r="BN159" i="4"/>
  <c r="AK159" i="4"/>
  <c r="C159" i="4"/>
  <c r="CH158" i="4"/>
  <c r="BX158" i="4"/>
  <c r="BN158" i="4"/>
  <c r="AK158" i="4"/>
  <c r="C158" i="4"/>
  <c r="CH157" i="4"/>
  <c r="BX157" i="4"/>
  <c r="BN157" i="4"/>
  <c r="AK157" i="4"/>
  <c r="C157" i="4"/>
  <c r="BN18" i="4"/>
  <c r="BN17" i="4"/>
  <c r="BX18" i="4"/>
  <c r="BX17" i="4"/>
  <c r="CH18" i="4"/>
  <c r="CH17" i="4"/>
  <c r="CH12" i="4"/>
  <c r="BX12" i="4"/>
  <c r="BN12" i="4"/>
  <c r="AK12" i="4"/>
  <c r="AK17" i="4"/>
  <c r="AK18" i="4"/>
  <c r="CH138" i="4"/>
  <c r="CH140" i="4"/>
  <c r="CH137" i="4"/>
  <c r="CH136" i="4"/>
  <c r="BX138" i="4"/>
  <c r="BX137" i="4"/>
  <c r="BX136" i="4"/>
  <c r="BN138" i="4"/>
  <c r="BN137" i="4"/>
  <c r="BN136" i="4"/>
  <c r="AK138" i="4"/>
  <c r="AK137" i="4"/>
  <c r="AK136" i="4"/>
  <c r="R138" i="4"/>
  <c r="C138" i="4"/>
  <c r="R137" i="4"/>
  <c r="C137" i="4"/>
  <c r="C136" i="4"/>
  <c r="C17" i="4"/>
  <c r="C18" i="4"/>
  <c r="C12" i="4"/>
  <c r="CH16" i="4"/>
  <c r="BX16" i="4"/>
  <c r="BN16" i="4"/>
  <c r="AK16" i="4"/>
  <c r="C16" i="4"/>
  <c r="CH13" i="4"/>
  <c r="BX13" i="4"/>
  <c r="BN13" i="4"/>
  <c r="AK13" i="4"/>
  <c r="C13" i="4"/>
  <c r="R271" i="4"/>
  <c r="R261" i="4"/>
  <c r="R129" i="4"/>
  <c r="R110" i="4"/>
  <c r="CH11" i="4"/>
  <c r="CH9" i="4"/>
  <c r="CH110" i="4"/>
  <c r="CH233" i="4"/>
  <c r="CH232" i="4"/>
  <c r="BN233" i="4"/>
  <c r="BN232" i="4"/>
  <c r="BX233" i="4"/>
  <c r="BX232" i="4"/>
  <c r="AK233" i="4"/>
  <c r="AK232" i="4"/>
  <c r="AK166" i="4"/>
  <c r="AK165" i="4"/>
  <c r="AK162" i="4"/>
  <c r="BC153" i="4"/>
  <c r="BC152" i="4"/>
  <c r="AK271" i="4"/>
  <c r="AK269" i="4"/>
  <c r="AK267" i="4"/>
  <c r="AK265" i="4"/>
  <c r="AK263" i="4"/>
  <c r="AK261" i="4"/>
  <c r="AK259" i="4"/>
  <c r="AK257" i="4"/>
  <c r="AK256" i="4"/>
  <c r="AK255" i="4"/>
  <c r="AK253" i="4"/>
  <c r="AK251" i="4"/>
  <c r="AK250" i="4"/>
  <c r="AK249" i="4"/>
  <c r="AK247" i="4"/>
  <c r="AK245" i="4"/>
  <c r="AK240" i="4"/>
  <c r="AK235" i="4"/>
  <c r="AK231" i="4"/>
  <c r="AK229" i="4"/>
  <c r="AK227" i="4"/>
  <c r="AK225" i="4"/>
  <c r="AK223" i="4"/>
  <c r="AK221" i="4"/>
  <c r="AK219" i="4"/>
  <c r="AK217" i="4"/>
  <c r="AK215" i="4"/>
  <c r="AK213" i="4"/>
  <c r="AK211" i="4"/>
  <c r="AK209" i="4"/>
  <c r="AK207" i="4"/>
  <c r="AK205" i="4"/>
  <c r="AK203" i="4"/>
  <c r="AK201" i="4"/>
  <c r="AK199" i="4"/>
  <c r="AK197" i="4"/>
  <c r="AK195" i="4"/>
  <c r="AK193" i="4"/>
  <c r="AK191" i="4"/>
  <c r="AK189" i="4"/>
  <c r="AK187" i="4"/>
  <c r="AK185" i="4"/>
  <c r="AK183" i="4"/>
  <c r="AK181" i="4"/>
  <c r="AK179" i="4"/>
  <c r="AK177" i="4"/>
  <c r="AK175" i="4"/>
  <c r="AK173" i="4"/>
  <c r="AK168" i="4"/>
  <c r="AK164" i="4"/>
  <c r="AK161" i="4"/>
  <c r="AK156" i="4"/>
  <c r="AK154" i="4"/>
  <c r="AK153" i="4"/>
  <c r="AK152" i="4"/>
  <c r="AK150" i="4"/>
  <c r="AK149" i="4"/>
  <c r="AK147" i="4"/>
  <c r="AK145" i="4"/>
  <c r="AK140" i="4"/>
  <c r="AK135" i="4"/>
  <c r="AK133" i="4"/>
  <c r="AK132" i="4"/>
  <c r="AK131" i="4"/>
  <c r="AK129" i="4"/>
  <c r="AK128" i="4"/>
  <c r="AK126" i="4"/>
  <c r="AK124" i="4"/>
  <c r="AK122" i="4"/>
  <c r="AK120" i="4"/>
  <c r="AK118" i="4"/>
  <c r="AK116" i="4"/>
  <c r="AK114" i="4"/>
  <c r="AK112" i="4"/>
  <c r="AK110" i="4"/>
  <c r="AK108" i="4"/>
  <c r="AK106" i="4"/>
  <c r="AK104" i="4"/>
  <c r="AK102" i="4"/>
  <c r="AK100" i="4"/>
  <c r="AK98" i="4"/>
  <c r="AK96" i="4"/>
  <c r="AK94" i="4"/>
  <c r="AK92" i="4"/>
  <c r="AK90" i="4"/>
  <c r="AK88" i="4"/>
  <c r="AK86" i="4"/>
  <c r="AK84" i="4"/>
  <c r="AK82" i="4"/>
  <c r="AK80" i="4"/>
  <c r="AK78" i="4"/>
  <c r="AK76" i="4"/>
  <c r="AK74" i="4"/>
  <c r="AK72" i="4"/>
  <c r="AK70" i="4"/>
  <c r="AK68" i="4"/>
  <c r="AK66" i="4"/>
  <c r="AK64" i="4"/>
  <c r="AK62" i="4"/>
  <c r="AK60" i="4"/>
  <c r="AK58" i="4"/>
  <c r="AK56" i="4"/>
  <c r="AK54" i="4"/>
  <c r="AK52" i="4"/>
  <c r="AK50" i="4"/>
  <c r="AK48" i="4"/>
  <c r="AK46" i="4"/>
  <c r="AK44" i="4"/>
  <c r="AK42" i="4"/>
  <c r="AK40" i="4"/>
  <c r="AK38" i="4"/>
  <c r="AK36" i="4"/>
  <c r="AK34" i="4"/>
  <c r="AK32" i="4"/>
  <c r="AK30" i="4"/>
  <c r="AK28" i="4"/>
  <c r="AK26" i="4"/>
  <c r="AK24" i="4"/>
  <c r="AK22" i="4"/>
  <c r="AK20" i="4"/>
  <c r="AK15" i="4"/>
  <c r="AK11" i="4"/>
  <c r="AK9" i="4"/>
  <c r="AK8" i="4"/>
  <c r="CH257" i="4"/>
  <c r="BX257" i="4"/>
  <c r="BN257" i="4"/>
  <c r="C257" i="4"/>
  <c r="CH256" i="4"/>
  <c r="BX256" i="4"/>
  <c r="BN256" i="4"/>
  <c r="C256" i="4"/>
  <c r="CH251" i="4"/>
  <c r="BX251" i="4"/>
  <c r="BN251" i="4"/>
  <c r="C251" i="4"/>
  <c r="CH250" i="4"/>
  <c r="BX250" i="4"/>
  <c r="BN250" i="4"/>
  <c r="C250" i="4"/>
  <c r="C233" i="4"/>
  <c r="C232" i="4"/>
  <c r="C11" i="4"/>
  <c r="C15" i="4"/>
  <c r="C20" i="4"/>
  <c r="C126" i="4"/>
  <c r="C124" i="4"/>
  <c r="C122" i="4"/>
  <c r="C120" i="4"/>
  <c r="C118" i="4"/>
  <c r="C116" i="4"/>
  <c r="C114" i="4"/>
  <c r="C112" i="4"/>
  <c r="C110" i="4"/>
  <c r="C108" i="4"/>
  <c r="C106" i="4"/>
  <c r="C104" i="4"/>
  <c r="C102" i="4"/>
  <c r="C100" i="4"/>
  <c r="C98" i="4"/>
  <c r="C96" i="4"/>
  <c r="C94" i="4"/>
  <c r="C92" i="4"/>
  <c r="C90" i="4"/>
  <c r="C88" i="4"/>
  <c r="C86" i="4"/>
  <c r="C84" i="4"/>
  <c r="C82" i="4"/>
  <c r="C80" i="4"/>
  <c r="C78" i="4"/>
  <c r="C76" i="4"/>
  <c r="C74" i="4"/>
  <c r="C72" i="4"/>
  <c r="C70" i="4"/>
  <c r="C68" i="4"/>
  <c r="C66" i="4"/>
  <c r="C64" i="4"/>
  <c r="C62" i="4"/>
  <c r="C60" i="4"/>
  <c r="C58" i="4"/>
  <c r="C56" i="4"/>
  <c r="C54" i="4"/>
  <c r="C52" i="4"/>
  <c r="C50" i="4"/>
  <c r="C48" i="4"/>
  <c r="C46" i="4"/>
  <c r="C44" i="4"/>
  <c r="C42" i="4"/>
  <c r="C40" i="4"/>
  <c r="C38" i="4"/>
  <c r="C36" i="4"/>
  <c r="C34" i="4"/>
  <c r="C32" i="4"/>
  <c r="C30" i="4"/>
  <c r="C28" i="4"/>
  <c r="C26" i="4"/>
  <c r="C24" i="4"/>
  <c r="C22" i="4"/>
  <c r="C149" i="4"/>
  <c r="C271" i="4"/>
  <c r="C269" i="4"/>
  <c r="C267" i="4"/>
  <c r="C265" i="4"/>
  <c r="C263" i="4"/>
  <c r="C261" i="4"/>
  <c r="C259" i="4"/>
  <c r="C255" i="4"/>
  <c r="C253" i="4"/>
  <c r="C249" i="4"/>
  <c r="C247" i="4"/>
  <c r="C245" i="4"/>
  <c r="C240" i="4"/>
  <c r="C235" i="4"/>
  <c r="C231" i="4"/>
  <c r="C229" i="4"/>
  <c r="C227" i="4"/>
  <c r="C225" i="4"/>
  <c r="C223" i="4"/>
  <c r="C221" i="4"/>
  <c r="C219" i="4"/>
  <c r="C217" i="4"/>
  <c r="C215" i="4"/>
  <c r="C213" i="4"/>
  <c r="C211" i="4"/>
  <c r="C209" i="4"/>
  <c r="C207" i="4"/>
  <c r="C205" i="4"/>
  <c r="C203" i="4"/>
  <c r="C201" i="4"/>
  <c r="C199" i="4"/>
  <c r="C197" i="4"/>
  <c r="C195" i="4"/>
  <c r="C193" i="4"/>
  <c r="C191" i="4"/>
  <c r="C189" i="4"/>
  <c r="C187" i="4"/>
  <c r="C185" i="4"/>
  <c r="C183" i="4"/>
  <c r="C181" i="4"/>
  <c r="C179" i="4"/>
  <c r="C177" i="4"/>
  <c r="C175" i="4"/>
  <c r="C173" i="4"/>
  <c r="C168" i="4"/>
  <c r="C166" i="4"/>
  <c r="C165" i="4"/>
  <c r="C164" i="4"/>
  <c r="C162" i="4"/>
  <c r="C161" i="4"/>
  <c r="C156" i="4"/>
  <c r="C154" i="4"/>
  <c r="C153" i="4"/>
  <c r="C152" i="4"/>
  <c r="C150" i="4"/>
  <c r="C147" i="4"/>
  <c r="C145" i="4"/>
  <c r="C140" i="4"/>
  <c r="C135" i="4"/>
  <c r="C133" i="4"/>
  <c r="C132" i="4"/>
  <c r="C131" i="4"/>
  <c r="C129" i="4"/>
  <c r="C128" i="4"/>
  <c r="CH166" i="4"/>
  <c r="BX166" i="4"/>
  <c r="BN166" i="4"/>
  <c r="CH165" i="4"/>
  <c r="BX165" i="4"/>
  <c r="BN165" i="4"/>
  <c r="CH162" i="4"/>
  <c r="BX162" i="4"/>
  <c r="BN162" i="4"/>
  <c r="CH154" i="4"/>
  <c r="BX154" i="4"/>
  <c r="BN154" i="4"/>
  <c r="CH153" i="4"/>
  <c r="BX153" i="4"/>
  <c r="BN153" i="4"/>
  <c r="CH150" i="4"/>
  <c r="BX150" i="4"/>
  <c r="BN150" i="4"/>
  <c r="CH133" i="4"/>
  <c r="BX133" i="4"/>
  <c r="BN133" i="4"/>
  <c r="CH132" i="4"/>
  <c r="BX132" i="4"/>
  <c r="BN132" i="4"/>
  <c r="CH129" i="4"/>
  <c r="BX129" i="4"/>
  <c r="BN129" i="4"/>
  <c r="CH271" i="4"/>
  <c r="BX271" i="4"/>
  <c r="BN271" i="4"/>
  <c r="CH269" i="4"/>
  <c r="BX269" i="4"/>
  <c r="BN269" i="4"/>
  <c r="CH267" i="4"/>
  <c r="BX267" i="4"/>
  <c r="BN267" i="4"/>
  <c r="CH265" i="4"/>
  <c r="BX265" i="4"/>
  <c r="BN265" i="4"/>
  <c r="CH263" i="4"/>
  <c r="BX263" i="4"/>
  <c r="BN263" i="4"/>
  <c r="CH261" i="4"/>
  <c r="BX261" i="4"/>
  <c r="BN261" i="4"/>
  <c r="CH259" i="4"/>
  <c r="BX259" i="4"/>
  <c r="BN259" i="4"/>
  <c r="CH255" i="4"/>
  <c r="BX255" i="4"/>
  <c r="BN255" i="4"/>
  <c r="CH253" i="4"/>
  <c r="BX253" i="4"/>
  <c r="BN253" i="4"/>
  <c r="CH249" i="4"/>
  <c r="BX249" i="4"/>
  <c r="BN249" i="4"/>
  <c r="CH247" i="4"/>
  <c r="BX247" i="4"/>
  <c r="BN247" i="4"/>
  <c r="CH245" i="4"/>
  <c r="BX245" i="4"/>
  <c r="BN245" i="4"/>
  <c r="CH240" i="4"/>
  <c r="BX240" i="4"/>
  <c r="BN240" i="4"/>
  <c r="CH235" i="4"/>
  <c r="BX235" i="4"/>
  <c r="BN235" i="4"/>
  <c r="CH231" i="4"/>
  <c r="BX231" i="4"/>
  <c r="BN231" i="4"/>
  <c r="CH229" i="4"/>
  <c r="BX229" i="4"/>
  <c r="BN229" i="4"/>
  <c r="CH227" i="4"/>
  <c r="BX227" i="4"/>
  <c r="BN227" i="4"/>
  <c r="CH225" i="4"/>
  <c r="BX225" i="4"/>
  <c r="BN225" i="4"/>
  <c r="CH223" i="4"/>
  <c r="BX223" i="4"/>
  <c r="BN223" i="4"/>
  <c r="CH221" i="4"/>
  <c r="BX221" i="4"/>
  <c r="BN221" i="4"/>
  <c r="CH219" i="4"/>
  <c r="BX219" i="4"/>
  <c r="BN219" i="4"/>
  <c r="CH217" i="4"/>
  <c r="BX217" i="4"/>
  <c r="BN217" i="4"/>
  <c r="CH215" i="4"/>
  <c r="BX215" i="4"/>
  <c r="BN215" i="4"/>
  <c r="CH213" i="4"/>
  <c r="BX213" i="4"/>
  <c r="BN213" i="4"/>
  <c r="CH211" i="4"/>
  <c r="BX211" i="4"/>
  <c r="BN211" i="4"/>
  <c r="CH209" i="4"/>
  <c r="BX209" i="4"/>
  <c r="BN209" i="4"/>
  <c r="CH207" i="4"/>
  <c r="BX207" i="4"/>
  <c r="BN207" i="4"/>
  <c r="CH205" i="4"/>
  <c r="BX205" i="4"/>
  <c r="BN205" i="4"/>
  <c r="CH203" i="4"/>
  <c r="BX203" i="4"/>
  <c r="BN203" i="4"/>
  <c r="CH201" i="4"/>
  <c r="BX201" i="4"/>
  <c r="BN201" i="4"/>
  <c r="CH199" i="4"/>
  <c r="BX199" i="4"/>
  <c r="BN199" i="4"/>
  <c r="CH197" i="4"/>
  <c r="BX197" i="4"/>
  <c r="BN197" i="4"/>
  <c r="CH195" i="4"/>
  <c r="BX195" i="4"/>
  <c r="BN195" i="4"/>
  <c r="CH193" i="4"/>
  <c r="BX193" i="4"/>
  <c r="BN193" i="4"/>
  <c r="CH191" i="4"/>
  <c r="BX191" i="4"/>
  <c r="BN191" i="4"/>
  <c r="CH189" i="4"/>
  <c r="BX189" i="4"/>
  <c r="BN189" i="4"/>
  <c r="CH187" i="4"/>
  <c r="BX187" i="4"/>
  <c r="BN187" i="4"/>
  <c r="CH185" i="4"/>
  <c r="BX185" i="4"/>
  <c r="BN185" i="4"/>
  <c r="CH183" i="4"/>
  <c r="BX183" i="4"/>
  <c r="BN183" i="4"/>
  <c r="CH181" i="4"/>
  <c r="BX181" i="4"/>
  <c r="BN181" i="4"/>
  <c r="CH179" i="4"/>
  <c r="BX179" i="4"/>
  <c r="BN179" i="4"/>
  <c r="CH177" i="4"/>
  <c r="BX177" i="4"/>
  <c r="BN177" i="4"/>
  <c r="CH175" i="4"/>
  <c r="BX175" i="4"/>
  <c r="BN175" i="4"/>
  <c r="CH173" i="4"/>
  <c r="BX173" i="4"/>
  <c r="BN173" i="4"/>
  <c r="CH168" i="4"/>
  <c r="BX168" i="4"/>
  <c r="BN168" i="4"/>
  <c r="CH164" i="4"/>
  <c r="BX164" i="4"/>
  <c r="BN164" i="4"/>
  <c r="CH161" i="4"/>
  <c r="BX161" i="4"/>
  <c r="BN161" i="4"/>
  <c r="CH156" i="4"/>
  <c r="BX156" i="4"/>
  <c r="BN156" i="4"/>
  <c r="CH152" i="4"/>
  <c r="BX152" i="4"/>
  <c r="BN152" i="4"/>
  <c r="CH149" i="4"/>
  <c r="BX149" i="4"/>
  <c r="BN149" i="4"/>
  <c r="CH147" i="4"/>
  <c r="BX147" i="4"/>
  <c r="BN147" i="4"/>
  <c r="CH145" i="4"/>
  <c r="BX145" i="4"/>
  <c r="BN145" i="4"/>
  <c r="BX140" i="4"/>
  <c r="BN140" i="4"/>
  <c r="CH135" i="4"/>
  <c r="BX135" i="4"/>
  <c r="BN135" i="4"/>
  <c r="CH131" i="4"/>
  <c r="BX131" i="4"/>
  <c r="BN131" i="4"/>
  <c r="CH128" i="4"/>
  <c r="BX128" i="4"/>
  <c r="BN128" i="4"/>
  <c r="CH126" i="4"/>
  <c r="BX126" i="4"/>
  <c r="BN126" i="4"/>
  <c r="CH124" i="4"/>
  <c r="BX124" i="4"/>
  <c r="BN124" i="4"/>
  <c r="CH122" i="4"/>
  <c r="BX122" i="4"/>
  <c r="BN122" i="4"/>
  <c r="CH120" i="4"/>
  <c r="BX120" i="4"/>
  <c r="BN120" i="4"/>
  <c r="CH118" i="4"/>
  <c r="BX118" i="4"/>
  <c r="BN118" i="4"/>
  <c r="CH116" i="4"/>
  <c r="BX116" i="4"/>
  <c r="BN116" i="4"/>
  <c r="CH114" i="4"/>
  <c r="BX114" i="4"/>
  <c r="BN114" i="4"/>
  <c r="CH112" i="4"/>
  <c r="BX112" i="4"/>
  <c r="BN112" i="4"/>
  <c r="BX110" i="4"/>
  <c r="BN110" i="4"/>
  <c r="CH108" i="4"/>
  <c r="BX108" i="4"/>
  <c r="BN108" i="4"/>
  <c r="CH106" i="4"/>
  <c r="BX106" i="4"/>
  <c r="BN106" i="4"/>
  <c r="CH104" i="4"/>
  <c r="BX104" i="4"/>
  <c r="BN104" i="4"/>
  <c r="CH102" i="4"/>
  <c r="BX102" i="4"/>
  <c r="BN102" i="4"/>
  <c r="CH100" i="4"/>
  <c r="BX100" i="4"/>
  <c r="BN100" i="4"/>
  <c r="CH98" i="4"/>
  <c r="BX98" i="4"/>
  <c r="BN98" i="4"/>
  <c r="CH96" i="4"/>
  <c r="BX96" i="4"/>
  <c r="BN96" i="4"/>
  <c r="CH94" i="4"/>
  <c r="BX94" i="4"/>
  <c r="BN94" i="4"/>
  <c r="CH92" i="4"/>
  <c r="BX92" i="4"/>
  <c r="BN92" i="4"/>
  <c r="CH90" i="4"/>
  <c r="BX90" i="4"/>
  <c r="BN90" i="4"/>
  <c r="CH88" i="4"/>
  <c r="BX88" i="4"/>
  <c r="BN88" i="4"/>
  <c r="CH86" i="4"/>
  <c r="BX86" i="4"/>
  <c r="BN86" i="4"/>
  <c r="CH84" i="4"/>
  <c r="BX84" i="4"/>
  <c r="BN84" i="4"/>
  <c r="CH82" i="4"/>
  <c r="BX82" i="4"/>
  <c r="BN82" i="4"/>
  <c r="L19" i="2"/>
  <c r="D48" i="4" s="1"/>
  <c r="L48" i="4" s="1"/>
  <c r="CH80" i="4"/>
  <c r="CH78" i="4"/>
  <c r="CH76" i="4"/>
  <c r="CH74" i="4"/>
  <c r="CH72" i="4"/>
  <c r="CH70" i="4"/>
  <c r="CH68" i="4"/>
  <c r="CH66" i="4"/>
  <c r="CH64" i="4"/>
  <c r="CH62" i="4"/>
  <c r="CH60" i="4"/>
  <c r="CH58" i="4"/>
  <c r="CH56" i="4"/>
  <c r="CH54" i="4"/>
  <c r="CH52" i="4"/>
  <c r="CH50" i="4"/>
  <c r="CH48" i="4"/>
  <c r="CH46" i="4"/>
  <c r="CH44" i="4"/>
  <c r="CH42" i="4"/>
  <c r="CH40" i="4"/>
  <c r="CH38" i="4"/>
  <c r="CH36" i="4"/>
  <c r="CH34" i="4"/>
  <c r="CH32" i="4"/>
  <c r="CH30" i="4"/>
  <c r="CH28" i="4"/>
  <c r="CH26" i="4"/>
  <c r="CH24" i="4"/>
  <c r="CH22" i="4"/>
  <c r="CH20" i="4"/>
  <c r="CH15" i="4"/>
  <c r="BX80" i="4"/>
  <c r="BX78" i="4"/>
  <c r="BX76" i="4"/>
  <c r="BX74" i="4"/>
  <c r="BX72" i="4"/>
  <c r="BX70" i="4"/>
  <c r="BX68" i="4"/>
  <c r="BX66" i="4"/>
  <c r="BX64" i="4"/>
  <c r="BX62" i="4"/>
  <c r="BX60" i="4"/>
  <c r="BX58" i="4"/>
  <c r="BX56" i="4"/>
  <c r="BX54" i="4"/>
  <c r="BX52" i="4"/>
  <c r="BX50" i="4"/>
  <c r="BX48" i="4"/>
  <c r="BX46" i="4"/>
  <c r="BX44" i="4"/>
  <c r="BX42" i="4"/>
  <c r="BX40" i="4"/>
  <c r="BX38" i="4"/>
  <c r="BX36" i="4"/>
  <c r="BX34" i="4"/>
  <c r="BX32" i="4"/>
  <c r="BX30" i="4"/>
  <c r="BX28" i="4"/>
  <c r="BX26" i="4"/>
  <c r="BX24" i="4"/>
  <c r="BX22" i="4"/>
  <c r="BX20" i="4"/>
  <c r="BX15" i="4"/>
  <c r="BX11" i="4"/>
  <c r="BX9" i="4"/>
  <c r="BN80" i="4"/>
  <c r="BN78" i="4"/>
  <c r="BN76" i="4"/>
  <c r="BN74" i="4"/>
  <c r="BN72" i="4"/>
  <c r="BN70" i="4"/>
  <c r="BN68" i="4"/>
  <c r="BN66" i="4"/>
  <c r="BN64" i="4"/>
  <c r="BN62" i="4"/>
  <c r="BN60" i="4"/>
  <c r="BN58" i="4"/>
  <c r="BN56" i="4"/>
  <c r="BN54" i="4"/>
  <c r="BN52" i="4"/>
  <c r="BN50" i="4"/>
  <c r="BN48" i="4"/>
  <c r="BN46" i="4"/>
  <c r="BN44" i="4"/>
  <c r="BN42" i="4"/>
  <c r="BN40" i="4"/>
  <c r="BN38" i="4"/>
  <c r="BN36" i="4"/>
  <c r="BN34" i="4"/>
  <c r="BN32" i="4"/>
  <c r="BN30" i="4"/>
  <c r="BN28" i="4"/>
  <c r="BN26" i="4"/>
  <c r="BN24" i="4"/>
  <c r="BN22" i="4"/>
  <c r="BN20" i="4"/>
  <c r="BN15" i="4"/>
  <c r="BN11" i="4"/>
  <c r="BN9" i="4"/>
  <c r="CH8" i="4"/>
  <c r="BX8" i="4"/>
  <c r="BN8" i="4"/>
  <c r="L38" i="2"/>
  <c r="D86" i="4" s="1"/>
  <c r="I86" i="4" s="1"/>
  <c r="L26" i="2"/>
  <c r="D62" i="4" s="1"/>
  <c r="M62" i="4" s="1"/>
  <c r="L25" i="2"/>
  <c r="D60" i="4" s="1"/>
  <c r="M60" i="4" s="1"/>
  <c r="L24" i="2"/>
  <c r="D58" i="4" s="1"/>
  <c r="M58" i="4" s="1"/>
  <c r="L23" i="2"/>
  <c r="D56" i="4" s="1"/>
  <c r="H56" i="4" s="1"/>
  <c r="L22" i="2"/>
  <c r="D54" i="4" s="1"/>
  <c r="I54" i="4" s="1"/>
  <c r="L20" i="2"/>
  <c r="D50" i="4" s="1"/>
  <c r="M50" i="4" s="1"/>
  <c r="L18" i="2"/>
  <c r="D46" i="4" s="1"/>
  <c r="M46" i="4" s="1"/>
  <c r="AP47" i="2"/>
  <c r="AP46" i="2"/>
  <c r="AP45" i="2"/>
  <c r="AP44" i="2"/>
  <c r="AP43" i="2"/>
  <c r="AP42" i="2"/>
  <c r="AP41" i="2"/>
  <c r="AP40" i="2"/>
  <c r="AP39" i="2"/>
  <c r="AP38" i="2"/>
  <c r="AO47" i="2"/>
  <c r="AO46" i="2"/>
  <c r="AO45" i="2"/>
  <c r="AO44" i="2"/>
  <c r="AO43" i="2"/>
  <c r="AO42" i="2"/>
  <c r="AO41" i="2"/>
  <c r="AO40" i="2"/>
  <c r="AO39" i="2"/>
  <c r="AO38" i="2"/>
  <c r="AN39" i="2"/>
  <c r="AN40" i="2"/>
  <c r="AN41" i="2"/>
  <c r="AN42" i="2"/>
  <c r="AN43" i="2"/>
  <c r="AN44" i="2"/>
  <c r="AN45" i="2"/>
  <c r="AN46" i="2"/>
  <c r="AN47" i="2"/>
  <c r="P81" i="1"/>
  <c r="O81" i="1"/>
  <c r="N81" i="1"/>
  <c r="M81" i="1"/>
  <c r="L81" i="1"/>
  <c r="K81" i="1"/>
  <c r="J81" i="1"/>
  <c r="I81" i="1"/>
  <c r="H81" i="1"/>
  <c r="G81" i="1"/>
  <c r="F81" i="1"/>
  <c r="E81" i="1"/>
  <c r="D81" i="1"/>
  <c r="W12" i="1"/>
  <c r="Q79" i="1"/>
  <c r="Q77" i="1"/>
  <c r="Q35" i="1"/>
  <c r="Q39" i="1"/>
  <c r="E46" i="4" l="1"/>
  <c r="E54" i="4"/>
  <c r="E62" i="4"/>
  <c r="E86" i="4"/>
  <c r="E48" i="4"/>
  <c r="E56" i="4"/>
  <c r="E80" i="4"/>
  <c r="E50" i="4"/>
  <c r="E58" i="4"/>
  <c r="E60" i="4"/>
  <c r="E84" i="4"/>
  <c r="BD171" i="4"/>
  <c r="BD170" i="4"/>
  <c r="BD169" i="4"/>
  <c r="BD142" i="4"/>
  <c r="BD143" i="4"/>
  <c r="BD243" i="4"/>
  <c r="BD241" i="4"/>
  <c r="BD242" i="4"/>
  <c r="BD158" i="4"/>
  <c r="BD17" i="4"/>
  <c r="BD237" i="4"/>
  <c r="BD238" i="4"/>
  <c r="BD236" i="4"/>
  <c r="BD159" i="4"/>
  <c r="BD141" i="4"/>
  <c r="BD157" i="4"/>
  <c r="BD136" i="4"/>
  <c r="BD138" i="4"/>
  <c r="BD18" i="4"/>
  <c r="BD137" i="4"/>
  <c r="BD12" i="4"/>
  <c r="BD16" i="4"/>
  <c r="BD13" i="4"/>
  <c r="M80" i="4"/>
  <c r="M48" i="4"/>
  <c r="M56" i="4"/>
  <c r="M84" i="4"/>
  <c r="BD233" i="4"/>
  <c r="M54" i="4"/>
  <c r="M86" i="4"/>
  <c r="BD232" i="4"/>
  <c r="BD166" i="4"/>
  <c r="BD165" i="4"/>
  <c r="BD162" i="4"/>
  <c r="BD256" i="4"/>
  <c r="BD257" i="4"/>
  <c r="BD250" i="4"/>
  <c r="BD251" i="4"/>
  <c r="H62" i="4"/>
  <c r="G60" i="4"/>
  <c r="J62" i="4"/>
  <c r="K84" i="4"/>
  <c r="K56" i="4"/>
  <c r="I62" i="4"/>
  <c r="F50" i="4"/>
  <c r="F58" i="4"/>
  <c r="G50" i="4"/>
  <c r="F60" i="4"/>
  <c r="F46" i="4"/>
  <c r="H50" i="4"/>
  <c r="F54" i="4"/>
  <c r="G58" i="4"/>
  <c r="I60" i="4"/>
  <c r="F86" i="4"/>
  <c r="H46" i="4"/>
  <c r="I50" i="4"/>
  <c r="J54" i="4"/>
  <c r="H58" i="4"/>
  <c r="J60" i="4"/>
  <c r="J86" i="4"/>
  <c r="I46" i="4"/>
  <c r="J50" i="4"/>
  <c r="L54" i="4"/>
  <c r="J58" i="4"/>
  <c r="K60" i="4"/>
  <c r="L86" i="4"/>
  <c r="J46" i="4"/>
  <c r="K50" i="4"/>
  <c r="K58" i="4"/>
  <c r="L50" i="4"/>
  <c r="I56" i="4"/>
  <c r="L58" i="4"/>
  <c r="F62" i="4"/>
  <c r="G46" i="4"/>
  <c r="F48" i="4"/>
  <c r="K54" i="4"/>
  <c r="J56" i="4"/>
  <c r="I58" i="4"/>
  <c r="H60" i="4"/>
  <c r="G62" i="4"/>
  <c r="F80" i="4"/>
  <c r="L84" i="4"/>
  <c r="K86" i="4"/>
  <c r="G80" i="4"/>
  <c r="H48" i="4"/>
  <c r="L56" i="4"/>
  <c r="H80" i="4"/>
  <c r="F84" i="4"/>
  <c r="I48" i="4"/>
  <c r="I80" i="4"/>
  <c r="G84" i="4"/>
  <c r="K46" i="4"/>
  <c r="J48" i="4"/>
  <c r="G54" i="4"/>
  <c r="F56" i="4"/>
  <c r="L60" i="4"/>
  <c r="K62" i="4"/>
  <c r="J80" i="4"/>
  <c r="H84" i="4"/>
  <c r="G86" i="4"/>
  <c r="G48" i="4"/>
  <c r="L46" i="4"/>
  <c r="K48" i="4"/>
  <c r="H54" i="4"/>
  <c r="G56" i="4"/>
  <c r="L62" i="4"/>
  <c r="K80" i="4"/>
  <c r="I84" i="4"/>
  <c r="H86" i="4"/>
  <c r="BD154" i="4"/>
  <c r="BD153" i="4"/>
  <c r="BD78" i="4"/>
  <c r="BD44" i="4"/>
  <c r="BD60" i="4"/>
  <c r="BD62" i="4"/>
  <c r="BD46" i="4"/>
  <c r="BD30" i="4"/>
  <c r="BD161" i="4"/>
  <c r="BD183" i="4"/>
  <c r="BD199" i="4"/>
  <c r="BD140" i="4"/>
  <c r="BD168" i="4"/>
  <c r="BD187" i="4"/>
  <c r="BD147" i="4"/>
  <c r="BD175" i="4"/>
  <c r="BD191" i="4"/>
  <c r="BD207" i="4"/>
  <c r="BD223" i="4"/>
  <c r="BD247" i="4"/>
  <c r="BD267" i="4"/>
  <c r="BD150" i="4"/>
  <c r="BD114" i="4"/>
  <c r="BD11" i="4"/>
  <c r="BD32" i="4"/>
  <c r="BD48" i="4"/>
  <c r="BD64" i="4"/>
  <c r="BD102" i="4"/>
  <c r="BD118" i="4"/>
  <c r="BD90" i="4"/>
  <c r="BD106" i="4"/>
  <c r="BD122" i="4"/>
  <c r="BD133" i="4"/>
  <c r="BD135" i="4"/>
  <c r="BD131" i="4"/>
  <c r="BD129" i="4"/>
  <c r="BD132" i="4"/>
  <c r="BD22" i="4"/>
  <c r="BD54" i="4"/>
  <c r="BD70" i="4"/>
  <c r="BD201" i="4"/>
  <c r="BD235" i="4"/>
  <c r="BD36" i="4"/>
  <c r="BD28" i="4"/>
  <c r="BD76" i="4"/>
  <c r="BD84" i="4"/>
  <c r="BD116" i="4"/>
  <c r="BD145" i="4"/>
  <c r="BD24" i="4"/>
  <c r="BD221" i="4"/>
  <c r="BD249" i="4"/>
  <c r="BD255" i="4"/>
  <c r="BD82" i="4"/>
  <c r="BD98" i="4"/>
  <c r="BD215" i="4"/>
  <c r="BD231" i="4"/>
  <c r="BD259" i="4"/>
  <c r="BD15" i="4"/>
  <c r="BD50" i="4"/>
  <c r="BD66" i="4"/>
  <c r="BD86" i="4"/>
  <c r="BD203" i="4"/>
  <c r="BD219" i="4"/>
  <c r="BD240" i="4"/>
  <c r="BD263" i="4"/>
  <c r="BD92" i="4"/>
  <c r="BD96" i="4"/>
  <c r="BD124" i="4"/>
  <c r="BD128" i="4"/>
  <c r="BD56" i="4"/>
  <c r="BD72" i="4"/>
  <c r="BD26" i="4"/>
  <c r="BD42" i="4"/>
  <c r="BD58" i="4"/>
  <c r="BD74" i="4"/>
  <c r="BD177" i="4"/>
  <c r="BD181" i="4"/>
  <c r="BD189" i="4"/>
  <c r="BD108" i="4"/>
  <c r="BD112" i="4"/>
  <c r="BD173" i="4"/>
  <c r="BD195" i="4"/>
  <c r="BD217" i="4"/>
  <c r="BD269" i="4"/>
  <c r="BD94" i="4"/>
  <c r="BD253" i="4"/>
  <c r="BD34" i="4"/>
  <c r="BD20" i="4"/>
  <c r="BD52" i="4"/>
  <c r="BD68" i="4"/>
  <c r="BD120" i="4"/>
  <c r="BD152" i="4"/>
  <c r="BD185" i="4"/>
  <c r="BD225" i="4"/>
  <c r="BD229" i="4"/>
  <c r="BD211" i="4"/>
  <c r="BD38" i="4"/>
  <c r="BD40" i="4"/>
  <c r="BD88" i="4"/>
  <c r="BD110" i="4"/>
  <c r="BD193" i="4"/>
  <c r="BD197" i="4"/>
  <c r="BD245" i="4"/>
  <c r="BD271" i="4"/>
  <c r="BD179" i="4"/>
  <c r="BD100" i="4"/>
  <c r="BD149" i="4"/>
  <c r="BD156" i="4"/>
  <c r="BD205" i="4"/>
  <c r="BD227" i="4"/>
  <c r="BD261" i="4"/>
  <c r="BD104" i="4"/>
  <c r="BD126" i="4"/>
  <c r="BD164" i="4"/>
  <c r="BD209" i="4"/>
  <c r="BD213" i="4"/>
  <c r="BD265" i="4"/>
  <c r="BD80" i="4"/>
  <c r="BD9" i="4"/>
  <c r="BD8" i="4"/>
  <c r="F35" i="2"/>
  <c r="O108" i="2"/>
  <c r="J108" i="2"/>
  <c r="K108" i="2" s="1"/>
  <c r="L108" i="2" s="1"/>
  <c r="D259" i="4" s="1"/>
  <c r="F108" i="2"/>
  <c r="O106" i="2"/>
  <c r="J106" i="2"/>
  <c r="K106" i="2" s="1"/>
  <c r="L106" i="2" s="1"/>
  <c r="D253" i="4" s="1"/>
  <c r="L253" i="4" s="1"/>
  <c r="F106" i="2"/>
  <c r="O111" i="2"/>
  <c r="J111" i="2"/>
  <c r="K111" i="2" s="1"/>
  <c r="L111" i="2" s="1"/>
  <c r="D265" i="4" s="1"/>
  <c r="L265" i="4" s="1"/>
  <c r="F111" i="2"/>
  <c r="O113" i="2"/>
  <c r="J113" i="2"/>
  <c r="K113" i="2" s="1"/>
  <c r="L113" i="2" s="1"/>
  <c r="D269" i="4" s="1"/>
  <c r="K269" i="4" s="1"/>
  <c r="F113" i="2"/>
  <c r="M22" i="2"/>
  <c r="N22" i="2" s="1"/>
  <c r="O22" i="2"/>
  <c r="J22" i="2"/>
  <c r="F22" i="2"/>
  <c r="M26" i="2"/>
  <c r="O99" i="2"/>
  <c r="O98" i="2"/>
  <c r="O97" i="2"/>
  <c r="O96" i="2"/>
  <c r="O95" i="2"/>
  <c r="O94" i="2"/>
  <c r="O93" i="2"/>
  <c r="O80" i="2"/>
  <c r="O79" i="2"/>
  <c r="O78" i="2"/>
  <c r="O77" i="2"/>
  <c r="O76" i="2"/>
  <c r="O75" i="2"/>
  <c r="O55" i="2"/>
  <c r="O54" i="2"/>
  <c r="O53" i="2"/>
  <c r="O52" i="2"/>
  <c r="O51" i="2"/>
  <c r="O49" i="2"/>
  <c r="O48" i="2"/>
  <c r="O47" i="2"/>
  <c r="O46" i="2"/>
  <c r="O45" i="2"/>
  <c r="O44" i="2"/>
  <c r="O43" i="2"/>
  <c r="O42" i="2"/>
  <c r="O41" i="2"/>
  <c r="O40" i="2"/>
  <c r="O39" i="2"/>
  <c r="O38" i="2"/>
  <c r="O37" i="2"/>
  <c r="O36" i="2"/>
  <c r="O35" i="2"/>
  <c r="O34" i="2"/>
  <c r="O33" i="2"/>
  <c r="O32" i="2"/>
  <c r="O31" i="2"/>
  <c r="O30" i="2"/>
  <c r="O29" i="2"/>
  <c r="O28" i="2"/>
  <c r="O27" i="2"/>
  <c r="O21" i="2"/>
  <c r="O17" i="2"/>
  <c r="O16" i="2"/>
  <c r="O15" i="2"/>
  <c r="O14" i="2"/>
  <c r="O13" i="2"/>
  <c r="O12" i="2"/>
  <c r="O11" i="2"/>
  <c r="O10" i="2"/>
  <c r="O9" i="2"/>
  <c r="O8" i="2"/>
  <c r="O7" i="2"/>
  <c r="O6" i="2"/>
  <c r="O5" i="2"/>
  <c r="O4" i="2"/>
  <c r="O3" i="2"/>
  <c r="O88" i="2"/>
  <c r="O87" i="2"/>
  <c r="O86" i="2"/>
  <c r="O114" i="2"/>
  <c r="O112" i="2"/>
  <c r="O110" i="2"/>
  <c r="O109" i="2"/>
  <c r="O107" i="2"/>
  <c r="O105" i="2"/>
  <c r="O104" i="2"/>
  <c r="O103" i="2"/>
  <c r="O102" i="2"/>
  <c r="O101" i="2"/>
  <c r="O100" i="2"/>
  <c r="O92" i="2"/>
  <c r="O91" i="2"/>
  <c r="O90" i="2"/>
  <c r="O89" i="2"/>
  <c r="O85" i="2"/>
  <c r="O84" i="2"/>
  <c r="O83" i="2"/>
  <c r="O82" i="2"/>
  <c r="O81" i="2"/>
  <c r="O74" i="2"/>
  <c r="O73" i="2"/>
  <c r="O72" i="2"/>
  <c r="O71" i="2"/>
  <c r="O70" i="2"/>
  <c r="O69" i="2"/>
  <c r="O68" i="2"/>
  <c r="O67" i="2"/>
  <c r="O66" i="2"/>
  <c r="O65" i="2"/>
  <c r="O64" i="2"/>
  <c r="O63" i="2"/>
  <c r="O62" i="2"/>
  <c r="O61" i="2"/>
  <c r="O60" i="2"/>
  <c r="O59" i="2"/>
  <c r="O58" i="2"/>
  <c r="O57" i="2"/>
  <c r="O56" i="2"/>
  <c r="O50" i="2"/>
  <c r="O26" i="2"/>
  <c r="O25" i="2"/>
  <c r="O24" i="2"/>
  <c r="O23" i="2"/>
  <c r="O20" i="2"/>
  <c r="O19" i="2"/>
  <c r="O18" i="2"/>
  <c r="F105" i="2"/>
  <c r="F104" i="2"/>
  <c r="F66" i="2"/>
  <c r="F65" i="2"/>
  <c r="F29" i="2"/>
  <c r="F89" i="2"/>
  <c r="F90" i="2"/>
  <c r="F91" i="2"/>
  <c r="F92" i="2"/>
  <c r="F100" i="2"/>
  <c r="F101" i="2"/>
  <c r="F102" i="2"/>
  <c r="F103" i="2"/>
  <c r="F107" i="2"/>
  <c r="F109" i="2"/>
  <c r="F110" i="2"/>
  <c r="F112" i="2"/>
  <c r="F114" i="2"/>
  <c r="F74" i="2"/>
  <c r="F81" i="2"/>
  <c r="F82" i="2"/>
  <c r="F83" i="2"/>
  <c r="F84" i="2"/>
  <c r="F85" i="2"/>
  <c r="F50" i="2"/>
  <c r="F56" i="2"/>
  <c r="F57" i="2"/>
  <c r="F58" i="2"/>
  <c r="F59" i="2"/>
  <c r="F60" i="2"/>
  <c r="F61" i="2"/>
  <c r="F62" i="2"/>
  <c r="F64" i="2"/>
  <c r="F63" i="2"/>
  <c r="F67" i="2"/>
  <c r="F68" i="2"/>
  <c r="F69" i="2"/>
  <c r="F70" i="2"/>
  <c r="F71" i="2"/>
  <c r="F72" i="2"/>
  <c r="F73" i="2"/>
  <c r="F37" i="2"/>
  <c r="F38" i="2"/>
  <c r="E93" i="2"/>
  <c r="F93" i="2" s="1"/>
  <c r="E94" i="2"/>
  <c r="F94" i="2" s="1"/>
  <c r="E95" i="2"/>
  <c r="H95" i="2" s="1"/>
  <c r="I95" i="2" s="1"/>
  <c r="E96" i="2"/>
  <c r="F96" i="2" s="1"/>
  <c r="E98" i="2"/>
  <c r="F98" i="2" s="1"/>
  <c r="E97" i="2"/>
  <c r="F97" i="2" s="1"/>
  <c r="E75" i="2"/>
  <c r="F75" i="2" s="1"/>
  <c r="E76" i="2"/>
  <c r="F76" i="2" s="1"/>
  <c r="E77" i="2"/>
  <c r="H77" i="2" s="1"/>
  <c r="I77" i="2" s="1"/>
  <c r="E78" i="2"/>
  <c r="H78" i="2" s="1"/>
  <c r="I78" i="2" s="1"/>
  <c r="E80" i="2"/>
  <c r="H80" i="2" s="1"/>
  <c r="I80" i="2" s="1"/>
  <c r="E79" i="2"/>
  <c r="F79" i="2" s="1"/>
  <c r="E51" i="2"/>
  <c r="F51" i="2" s="1"/>
  <c r="E52" i="2"/>
  <c r="F52" i="2" s="1"/>
  <c r="E53" i="2"/>
  <c r="F53" i="2" s="1"/>
  <c r="E54" i="2"/>
  <c r="E55" i="2"/>
  <c r="E15" i="2"/>
  <c r="H15" i="2" s="1"/>
  <c r="I15" i="2" s="1"/>
  <c r="E16" i="2"/>
  <c r="H16" i="2" s="1"/>
  <c r="I16" i="2" s="1"/>
  <c r="E17" i="2"/>
  <c r="F17" i="2" s="1"/>
  <c r="E3" i="2"/>
  <c r="F3" i="2" s="1"/>
  <c r="E4" i="2"/>
  <c r="F4" i="2" s="1"/>
  <c r="E5" i="2"/>
  <c r="F5" i="2" s="1"/>
  <c r="E6" i="2"/>
  <c r="F6" i="2" s="1"/>
  <c r="E8" i="2"/>
  <c r="F8" i="2" s="1"/>
  <c r="E7" i="2"/>
  <c r="F7" i="2" s="1"/>
  <c r="E44" i="2"/>
  <c r="H44" i="2" s="1"/>
  <c r="I44" i="2" s="1"/>
  <c r="E45" i="2"/>
  <c r="F45" i="2" s="1"/>
  <c r="E46" i="2"/>
  <c r="F46" i="2" s="1"/>
  <c r="E47" i="2"/>
  <c r="F47" i="2" s="1"/>
  <c r="E49" i="2"/>
  <c r="F49" i="2" s="1"/>
  <c r="E48" i="2"/>
  <c r="H48" i="2" s="1"/>
  <c r="I48" i="2" s="1"/>
  <c r="E99" i="2"/>
  <c r="H99" i="2" s="1"/>
  <c r="I99" i="2" s="1"/>
  <c r="F18" i="2"/>
  <c r="F19" i="2"/>
  <c r="F20" i="2"/>
  <c r="F23" i="2"/>
  <c r="F24" i="2"/>
  <c r="F25" i="2"/>
  <c r="F26" i="2"/>
  <c r="E10" i="2"/>
  <c r="F10" i="2" s="1"/>
  <c r="E11" i="2"/>
  <c r="F11" i="2" s="1"/>
  <c r="E12" i="2"/>
  <c r="F12" i="2" s="1"/>
  <c r="E14" i="2"/>
  <c r="F14" i="2" s="1"/>
  <c r="E13" i="2"/>
  <c r="F13" i="2" s="1"/>
  <c r="E21" i="2"/>
  <c r="E39" i="2"/>
  <c r="F39" i="2" s="1"/>
  <c r="E40" i="2"/>
  <c r="H40" i="2" s="1"/>
  <c r="I40" i="2" s="1"/>
  <c r="E41" i="2"/>
  <c r="H41" i="2" s="1"/>
  <c r="I41" i="2" s="1"/>
  <c r="E42" i="2"/>
  <c r="E43" i="2"/>
  <c r="H30" i="2"/>
  <c r="I30" i="2" s="1"/>
  <c r="H31" i="2"/>
  <c r="I31" i="2" s="1"/>
  <c r="H32" i="2"/>
  <c r="I32" i="2" s="1"/>
  <c r="H34" i="2"/>
  <c r="I34" i="2" s="1"/>
  <c r="H33" i="2"/>
  <c r="I33" i="2" s="1"/>
  <c r="E9" i="2"/>
  <c r="H9" i="2" s="1"/>
  <c r="I9" i="2" s="1"/>
  <c r="AN48" i="2"/>
  <c r="Q70" i="1"/>
  <c r="J74" i="2"/>
  <c r="K74" i="2" s="1"/>
  <c r="L74" i="2" s="1"/>
  <c r="D179" i="4" s="1"/>
  <c r="G179" i="4" s="1"/>
  <c r="J53" i="2"/>
  <c r="K53" i="2" s="1"/>
  <c r="J54" i="2"/>
  <c r="J55" i="2"/>
  <c r="J27" i="2"/>
  <c r="J28" i="2"/>
  <c r="J99" i="2"/>
  <c r="K99" i="2" s="1"/>
  <c r="J29" i="2"/>
  <c r="K29" i="2" s="1"/>
  <c r="L29" i="2" s="1"/>
  <c r="D68" i="4" s="1"/>
  <c r="K68" i="4" s="1"/>
  <c r="J30" i="2"/>
  <c r="K30" i="2" s="1"/>
  <c r="L30" i="2" s="1"/>
  <c r="D70" i="4" s="1"/>
  <c r="H70" i="4" s="1"/>
  <c r="J31" i="2"/>
  <c r="K31" i="2" s="1"/>
  <c r="L31" i="2" s="1"/>
  <c r="D72" i="4" s="1"/>
  <c r="G72" i="4" s="1"/>
  <c r="J32" i="2"/>
  <c r="K32" i="2" s="1"/>
  <c r="L32" i="2" s="1"/>
  <c r="D74" i="4" s="1"/>
  <c r="F74" i="4" s="1"/>
  <c r="J34" i="2"/>
  <c r="K34" i="2" s="1"/>
  <c r="L34" i="2" s="1"/>
  <c r="D78" i="4" s="1"/>
  <c r="G78" i="4" s="1"/>
  <c r="J33" i="2"/>
  <c r="K33" i="2" s="1"/>
  <c r="L33" i="2" s="1"/>
  <c r="D76" i="4" s="1"/>
  <c r="I76" i="4" s="1"/>
  <c r="J35" i="2"/>
  <c r="J36" i="2"/>
  <c r="J37" i="2"/>
  <c r="J38" i="2"/>
  <c r="J93" i="2"/>
  <c r="K93" i="2" s="1"/>
  <c r="J94" i="2"/>
  <c r="K94" i="2" s="1"/>
  <c r="J95" i="2"/>
  <c r="K95" i="2" s="1"/>
  <c r="J96" i="2"/>
  <c r="K96" i="2" s="1"/>
  <c r="J98" i="2"/>
  <c r="K98" i="2" s="1"/>
  <c r="J97" i="2"/>
  <c r="K97" i="2" s="1"/>
  <c r="J3" i="2"/>
  <c r="K3" i="2" s="1"/>
  <c r="J4" i="2"/>
  <c r="K4" i="2" s="1"/>
  <c r="L4" i="2" s="1"/>
  <c r="J5" i="2"/>
  <c r="K5" i="2" s="1"/>
  <c r="J6" i="2"/>
  <c r="K6" i="2" s="1"/>
  <c r="J8" i="2"/>
  <c r="K8" i="2" s="1"/>
  <c r="L8" i="2" s="1"/>
  <c r="D26" i="4" s="1"/>
  <c r="E26" i="4" s="1"/>
  <c r="J7" i="2"/>
  <c r="K7" i="2" s="1"/>
  <c r="L7" i="2" s="1"/>
  <c r="D24" i="4" s="1"/>
  <c r="L24" i="4" s="1"/>
  <c r="J86" i="2"/>
  <c r="K86" i="2" s="1"/>
  <c r="L86" i="2" s="1"/>
  <c r="D203" i="4" s="1"/>
  <c r="J203" i="4" s="1"/>
  <c r="J87" i="2"/>
  <c r="K87" i="2" s="1"/>
  <c r="L87" i="2" s="1"/>
  <c r="D205" i="4" s="1"/>
  <c r="K205" i="4" s="1"/>
  <c r="J88" i="2"/>
  <c r="K88" i="2" s="1"/>
  <c r="L88" i="2" s="1"/>
  <c r="D207" i="4" s="1"/>
  <c r="K207" i="4" s="1"/>
  <c r="J15" i="2"/>
  <c r="K15" i="2" s="1"/>
  <c r="J16" i="2"/>
  <c r="K16" i="2" s="1"/>
  <c r="J17" i="2"/>
  <c r="K17" i="2" s="1"/>
  <c r="J40" i="2"/>
  <c r="K40" i="2" s="1"/>
  <c r="J41" i="2"/>
  <c r="K41" i="2" s="1"/>
  <c r="J42" i="2"/>
  <c r="J43" i="2"/>
  <c r="J44" i="2"/>
  <c r="K44" i="2" s="1"/>
  <c r="J45" i="2"/>
  <c r="K45" i="2" s="1"/>
  <c r="J46" i="2"/>
  <c r="K46" i="2" s="1"/>
  <c r="J47" i="2"/>
  <c r="K47" i="2" s="1"/>
  <c r="J49" i="2"/>
  <c r="K49" i="2" s="1"/>
  <c r="J48" i="2"/>
  <c r="K48" i="2" s="1"/>
  <c r="J9" i="2"/>
  <c r="K9" i="2" s="1"/>
  <c r="J10" i="2"/>
  <c r="K10" i="2" s="1"/>
  <c r="J11" i="2"/>
  <c r="K11" i="2" s="1"/>
  <c r="J12" i="2"/>
  <c r="K12" i="2" s="1"/>
  <c r="J14" i="2"/>
  <c r="K14" i="2" s="1"/>
  <c r="J13" i="2"/>
  <c r="K13" i="2" s="1"/>
  <c r="J21" i="2"/>
  <c r="J75" i="2"/>
  <c r="K75" i="2" s="1"/>
  <c r="J76" i="2"/>
  <c r="K76" i="2" s="1"/>
  <c r="J77" i="2"/>
  <c r="K77" i="2" s="1"/>
  <c r="J78" i="2"/>
  <c r="K78" i="2" s="1"/>
  <c r="J80" i="2"/>
  <c r="K80" i="2" s="1"/>
  <c r="J79" i="2"/>
  <c r="K79" i="2" s="1"/>
  <c r="J39" i="2"/>
  <c r="K39" i="2" s="1"/>
  <c r="J51" i="2"/>
  <c r="K51" i="2" s="1"/>
  <c r="J50" i="2"/>
  <c r="K50" i="2" s="1"/>
  <c r="L50" i="2" s="1"/>
  <c r="D110" i="4" s="1"/>
  <c r="J81" i="2"/>
  <c r="K81" i="2" s="1"/>
  <c r="L81" i="2" s="1"/>
  <c r="D193" i="4" s="1"/>
  <c r="J18" i="2"/>
  <c r="J19" i="2"/>
  <c r="J20" i="2"/>
  <c r="J23" i="2"/>
  <c r="J24" i="2"/>
  <c r="J25" i="2"/>
  <c r="J26" i="2"/>
  <c r="J56" i="2"/>
  <c r="K56" i="2" s="1"/>
  <c r="L56" i="2" s="1"/>
  <c r="D122" i="4" s="1"/>
  <c r="J57" i="2"/>
  <c r="K57" i="2" s="1"/>
  <c r="L57" i="2" s="1"/>
  <c r="D124" i="4" s="1"/>
  <c r="J58" i="2"/>
  <c r="K58" i="2" s="1"/>
  <c r="L58" i="2" s="1"/>
  <c r="D126" i="4" s="1"/>
  <c r="G126" i="4" s="1"/>
  <c r="J59" i="2"/>
  <c r="K59" i="2" s="1"/>
  <c r="L59" i="2" s="1"/>
  <c r="J60" i="2"/>
  <c r="K60" i="2" s="1"/>
  <c r="L60" i="2" s="1"/>
  <c r="J61" i="2"/>
  <c r="K61" i="2" s="1"/>
  <c r="L61" i="2" s="1"/>
  <c r="J62" i="2"/>
  <c r="K62" i="2" s="1"/>
  <c r="L62" i="2" s="1"/>
  <c r="J64" i="2"/>
  <c r="K64" i="2" s="1"/>
  <c r="L64" i="2" s="1"/>
  <c r="D147" i="4" s="1"/>
  <c r="K147" i="4" s="1"/>
  <c r="J63" i="2"/>
  <c r="K63" i="2" s="1"/>
  <c r="L63" i="2" s="1"/>
  <c r="D145" i="4" s="1"/>
  <c r="J65" i="2"/>
  <c r="K65" i="2" s="1"/>
  <c r="L65" i="2" s="1"/>
  <c r="J66" i="2"/>
  <c r="K66" i="2" s="1"/>
  <c r="L66" i="2" s="1"/>
  <c r="J67" i="2"/>
  <c r="K67" i="2" s="1"/>
  <c r="L67" i="2" s="1"/>
  <c r="J68" i="2"/>
  <c r="K68" i="2" s="1"/>
  <c r="L68" i="2" s="1"/>
  <c r="J69" i="2"/>
  <c r="K69" i="2" s="1"/>
  <c r="L69" i="2" s="1"/>
  <c r="J70" i="2"/>
  <c r="K70" i="2" s="1"/>
  <c r="L70" i="2" s="1"/>
  <c r="J71" i="2"/>
  <c r="K71" i="2" s="1"/>
  <c r="L71" i="2" s="1"/>
  <c r="D173" i="4" s="1"/>
  <c r="J72" i="2"/>
  <c r="K72" i="2" s="1"/>
  <c r="L72" i="2" s="1"/>
  <c r="D175" i="4" s="1"/>
  <c r="J73" i="2"/>
  <c r="K73" i="2" s="1"/>
  <c r="L73" i="2" s="1"/>
  <c r="D177" i="4" s="1"/>
  <c r="J82" i="2"/>
  <c r="K82" i="2" s="1"/>
  <c r="L82" i="2" s="1"/>
  <c r="D195" i="4" s="1"/>
  <c r="J83" i="2"/>
  <c r="K83" i="2" s="1"/>
  <c r="L83" i="2" s="1"/>
  <c r="D197" i="4" s="1"/>
  <c r="K197" i="4" s="1"/>
  <c r="J84" i="2"/>
  <c r="K84" i="2" s="1"/>
  <c r="L84" i="2" s="1"/>
  <c r="D199" i="4" s="1"/>
  <c r="K199" i="4" s="1"/>
  <c r="J85" i="2"/>
  <c r="K85" i="2" s="1"/>
  <c r="L85" i="2" s="1"/>
  <c r="D201" i="4" s="1"/>
  <c r="K201" i="4" s="1"/>
  <c r="J89" i="2"/>
  <c r="K89" i="2" s="1"/>
  <c r="L89" i="2" s="1"/>
  <c r="D209" i="4" s="1"/>
  <c r="H209" i="4" s="1"/>
  <c r="J90" i="2"/>
  <c r="K90" i="2" s="1"/>
  <c r="L90" i="2" s="1"/>
  <c r="D211" i="4" s="1"/>
  <c r="G211" i="4" s="1"/>
  <c r="J91" i="2"/>
  <c r="K91" i="2" s="1"/>
  <c r="L91" i="2" s="1"/>
  <c r="D213" i="4" s="1"/>
  <c r="J92" i="2"/>
  <c r="K92" i="2" s="1"/>
  <c r="L92" i="2" s="1"/>
  <c r="D215" i="4" s="1"/>
  <c r="J100" i="2"/>
  <c r="K100" i="2" s="1"/>
  <c r="L100" i="2" s="1"/>
  <c r="J101" i="2"/>
  <c r="K101" i="2" s="1"/>
  <c r="L101" i="2" s="1"/>
  <c r="J102" i="2"/>
  <c r="K102" i="2" s="1"/>
  <c r="L102" i="2" s="1"/>
  <c r="J104" i="2"/>
  <c r="K104" i="2" s="1"/>
  <c r="L104" i="2" s="1"/>
  <c r="D247" i="4" s="1"/>
  <c r="G247" i="4" s="1"/>
  <c r="J103" i="2"/>
  <c r="K103" i="2" s="1"/>
  <c r="L103" i="2" s="1"/>
  <c r="D245" i="4" s="1"/>
  <c r="J105" i="2"/>
  <c r="K105" i="2" s="1"/>
  <c r="L105" i="2" s="1"/>
  <c r="J107" i="2"/>
  <c r="K107" i="2" s="1"/>
  <c r="L107" i="2" s="1"/>
  <c r="J109" i="2"/>
  <c r="K109" i="2" s="1"/>
  <c r="L109" i="2" s="1"/>
  <c r="D261" i="4" s="1"/>
  <c r="J110" i="2"/>
  <c r="K110" i="2" s="1"/>
  <c r="L110" i="2" s="1"/>
  <c r="D263" i="4" s="1"/>
  <c r="H263" i="4" s="1"/>
  <c r="J112" i="2"/>
  <c r="K112" i="2" s="1"/>
  <c r="L112" i="2" s="1"/>
  <c r="D267" i="4" s="1"/>
  <c r="G267" i="4" s="1"/>
  <c r="J114" i="2"/>
  <c r="K114" i="2" s="1"/>
  <c r="L114" i="2" s="1"/>
  <c r="D271" i="4" s="1"/>
  <c r="L271" i="4" s="1"/>
  <c r="J52" i="2"/>
  <c r="K52" i="2" s="1"/>
  <c r="G51" i="2"/>
  <c r="G39" i="2"/>
  <c r="G3" i="2"/>
  <c r="G4" i="2"/>
  <c r="G5" i="2"/>
  <c r="G6" i="2"/>
  <c r="G8" i="2"/>
  <c r="G7" i="2"/>
  <c r="G9" i="2"/>
  <c r="G10" i="2"/>
  <c r="G11" i="2"/>
  <c r="G12" i="2"/>
  <c r="G14" i="2"/>
  <c r="G13" i="2"/>
  <c r="G15" i="2"/>
  <c r="G16" i="2"/>
  <c r="G17" i="2"/>
  <c r="G21" i="2"/>
  <c r="G27" i="2"/>
  <c r="G28" i="2"/>
  <c r="G29" i="2"/>
  <c r="G30" i="2"/>
  <c r="G31" i="2"/>
  <c r="G32" i="2"/>
  <c r="G34" i="2"/>
  <c r="G33" i="2"/>
  <c r="G35" i="2"/>
  <c r="G36" i="2"/>
  <c r="G37" i="2"/>
  <c r="G38" i="2"/>
  <c r="G40" i="2"/>
  <c r="G41" i="2"/>
  <c r="G42" i="2"/>
  <c r="G43" i="2"/>
  <c r="G44" i="2"/>
  <c r="G45" i="2"/>
  <c r="G46" i="2"/>
  <c r="G47" i="2"/>
  <c r="G49" i="2"/>
  <c r="G48" i="2"/>
  <c r="G52" i="2"/>
  <c r="G53" i="2"/>
  <c r="G54" i="2"/>
  <c r="G55" i="2"/>
  <c r="G75" i="2"/>
  <c r="G76" i="2"/>
  <c r="G77" i="2"/>
  <c r="G78" i="2"/>
  <c r="G80" i="2"/>
  <c r="G79" i="2"/>
  <c r="G93" i="2"/>
  <c r="G94" i="2"/>
  <c r="G95" i="2"/>
  <c r="G96" i="2"/>
  <c r="G98" i="2"/>
  <c r="G97" i="2"/>
  <c r="G99" i="2"/>
  <c r="L79" i="2" l="1"/>
  <c r="D189" i="4" s="1"/>
  <c r="L189" i="4" s="1"/>
  <c r="L6" i="2"/>
  <c r="D22" i="4" s="1"/>
  <c r="K22" i="4" s="1"/>
  <c r="L5" i="2"/>
  <c r="D20" i="4" s="1"/>
  <c r="L20" i="4" s="1"/>
  <c r="L3" i="2"/>
  <c r="D13" i="4" s="1"/>
  <c r="L53" i="2"/>
  <c r="D116" i="4" s="1"/>
  <c r="F116" i="4" s="1"/>
  <c r="I26" i="4"/>
  <c r="F68" i="4"/>
  <c r="K20" i="4"/>
  <c r="J253" i="4"/>
  <c r="I199" i="4"/>
  <c r="E247" i="4"/>
  <c r="J211" i="4"/>
  <c r="K267" i="4"/>
  <c r="I78" i="4"/>
  <c r="M207" i="4"/>
  <c r="E70" i="4"/>
  <c r="G271" i="4"/>
  <c r="L76" i="4"/>
  <c r="L26" i="4"/>
  <c r="F253" i="4"/>
  <c r="M195" i="4"/>
  <c r="E195" i="4"/>
  <c r="K195" i="4"/>
  <c r="G195" i="4"/>
  <c r="J195" i="4"/>
  <c r="L195" i="4"/>
  <c r="H195" i="4"/>
  <c r="F195" i="4"/>
  <c r="M215" i="4"/>
  <c r="H215" i="4"/>
  <c r="K215" i="4"/>
  <c r="J215" i="4"/>
  <c r="E215" i="4"/>
  <c r="F215" i="4"/>
  <c r="L215" i="4"/>
  <c r="G215" i="4"/>
  <c r="I215" i="4"/>
  <c r="M177" i="4"/>
  <c r="E177" i="4"/>
  <c r="J177" i="4"/>
  <c r="H177" i="4"/>
  <c r="I177" i="4"/>
  <c r="G177" i="4"/>
  <c r="K177" i="4"/>
  <c r="L177" i="4"/>
  <c r="F177" i="4"/>
  <c r="D150" i="4"/>
  <c r="D149" i="4"/>
  <c r="M124" i="4"/>
  <c r="F124" i="4"/>
  <c r="E124" i="4"/>
  <c r="J124" i="4"/>
  <c r="H124" i="4"/>
  <c r="G124" i="4"/>
  <c r="K124" i="4"/>
  <c r="M145" i="4"/>
  <c r="G145" i="4"/>
  <c r="J145" i="4"/>
  <c r="E145" i="4"/>
  <c r="F145" i="4"/>
  <c r="I145" i="4"/>
  <c r="H145" i="4"/>
  <c r="K145" i="4"/>
  <c r="L145" i="4"/>
  <c r="M259" i="4"/>
  <c r="E259" i="4"/>
  <c r="H259" i="4"/>
  <c r="J259" i="4"/>
  <c r="K259" i="4"/>
  <c r="L259" i="4"/>
  <c r="F259" i="4"/>
  <c r="M122" i="4"/>
  <c r="J122" i="4"/>
  <c r="E122" i="4"/>
  <c r="F122" i="4"/>
  <c r="H122" i="4"/>
  <c r="I122" i="4"/>
  <c r="L122" i="4"/>
  <c r="I195" i="4"/>
  <c r="L124" i="4"/>
  <c r="J261" i="4"/>
  <c r="M261" i="4"/>
  <c r="G261" i="4"/>
  <c r="E261" i="4"/>
  <c r="K261" i="4"/>
  <c r="H261" i="4"/>
  <c r="L261" i="4"/>
  <c r="I261" i="4"/>
  <c r="F261" i="4"/>
  <c r="M193" i="4"/>
  <c r="I193" i="4"/>
  <c r="E193" i="4"/>
  <c r="F193" i="4"/>
  <c r="H193" i="4"/>
  <c r="K193" i="4"/>
  <c r="G193" i="4"/>
  <c r="J193" i="4"/>
  <c r="G259" i="4"/>
  <c r="M263" i="4"/>
  <c r="E263" i="4"/>
  <c r="G263" i="4"/>
  <c r="I263" i="4"/>
  <c r="J263" i="4"/>
  <c r="L263" i="4"/>
  <c r="K263" i="4"/>
  <c r="F263" i="4"/>
  <c r="G175" i="4"/>
  <c r="M175" i="4"/>
  <c r="J175" i="4"/>
  <c r="K175" i="4"/>
  <c r="I175" i="4"/>
  <c r="H175" i="4"/>
  <c r="L175" i="4"/>
  <c r="E175" i="4"/>
  <c r="F175" i="4"/>
  <c r="L193" i="4"/>
  <c r="I259" i="4"/>
  <c r="K122" i="4"/>
  <c r="D231" i="4"/>
  <c r="D233" i="4"/>
  <c r="D232" i="4"/>
  <c r="D257" i="4"/>
  <c r="D255" i="4"/>
  <c r="D256" i="4"/>
  <c r="I203" i="4"/>
  <c r="E203" i="4"/>
  <c r="G203" i="4"/>
  <c r="K203" i="4"/>
  <c r="F203" i="4"/>
  <c r="H203" i="4"/>
  <c r="L203" i="4"/>
  <c r="M203" i="4"/>
  <c r="G122" i="4"/>
  <c r="I124" i="4"/>
  <c r="M211" i="4"/>
  <c r="E211" i="4"/>
  <c r="H211" i="4"/>
  <c r="M173" i="4"/>
  <c r="E173" i="4"/>
  <c r="L173" i="4"/>
  <c r="H173" i="4"/>
  <c r="F173" i="4"/>
  <c r="K173" i="4"/>
  <c r="M147" i="4"/>
  <c r="F147" i="4"/>
  <c r="E147" i="4"/>
  <c r="M110" i="4"/>
  <c r="F110" i="4"/>
  <c r="E110" i="4"/>
  <c r="H24" i="4"/>
  <c r="K24" i="4"/>
  <c r="E24" i="4"/>
  <c r="M76" i="4"/>
  <c r="K76" i="4"/>
  <c r="G76" i="4"/>
  <c r="J76" i="4"/>
  <c r="E76" i="4"/>
  <c r="L211" i="4"/>
  <c r="L179" i="4"/>
  <c r="L247" i="4"/>
  <c r="K209" i="4"/>
  <c r="H269" i="4"/>
  <c r="J189" i="4"/>
  <c r="F271" i="4"/>
  <c r="H247" i="4"/>
  <c r="L110" i="4"/>
  <c r="L78" i="4"/>
  <c r="G24" i="4"/>
  <c r="H116" i="4"/>
  <c r="F72" i="4"/>
  <c r="J126" i="4"/>
  <c r="F20" i="4"/>
  <c r="J24" i="4"/>
  <c r="I24" i="4"/>
  <c r="J197" i="4"/>
  <c r="L22" i="4"/>
  <c r="H199" i="4"/>
  <c r="E179" i="4"/>
  <c r="D250" i="4"/>
  <c r="D251" i="4"/>
  <c r="D249" i="4"/>
  <c r="F209" i="4"/>
  <c r="I209" i="4"/>
  <c r="M209" i="4"/>
  <c r="E209" i="4"/>
  <c r="D170" i="4"/>
  <c r="D169" i="4"/>
  <c r="D171" i="4"/>
  <c r="D168" i="4"/>
  <c r="D143" i="4"/>
  <c r="D140" i="4"/>
  <c r="D141" i="4"/>
  <c r="D142" i="4"/>
  <c r="M26" i="4"/>
  <c r="F26" i="4"/>
  <c r="G26" i="4"/>
  <c r="H26" i="4"/>
  <c r="J26" i="4"/>
  <c r="M78" i="4"/>
  <c r="F78" i="4"/>
  <c r="H78" i="4"/>
  <c r="J78" i="4"/>
  <c r="M265" i="4"/>
  <c r="K265" i="4"/>
  <c r="G265" i="4"/>
  <c r="E265" i="4"/>
  <c r="F207" i="4"/>
  <c r="K179" i="4"/>
  <c r="L207" i="4"/>
  <c r="J179" i="4"/>
  <c r="I267" i="4"/>
  <c r="I207" i="4"/>
  <c r="G269" i="4"/>
  <c r="L199" i="4"/>
  <c r="F179" i="4"/>
  <c r="J147" i="4"/>
  <c r="G147" i="4"/>
  <c r="G70" i="4"/>
  <c r="H76" i="4"/>
  <c r="H197" i="4"/>
  <c r="G189" i="4"/>
  <c r="H110" i="4"/>
  <c r="G245" i="4"/>
  <c r="H245" i="4"/>
  <c r="K245" i="4"/>
  <c r="L245" i="4"/>
  <c r="M245" i="4"/>
  <c r="F245" i="4"/>
  <c r="I245" i="4"/>
  <c r="M247" i="4"/>
  <c r="J247" i="4"/>
  <c r="J201" i="4"/>
  <c r="M201" i="4"/>
  <c r="E201" i="4"/>
  <c r="D166" i="4"/>
  <c r="D165" i="4"/>
  <c r="D164" i="4"/>
  <c r="D136" i="4"/>
  <c r="D138" i="4"/>
  <c r="D135" i="4"/>
  <c r="D137" i="4"/>
  <c r="I22" i="4"/>
  <c r="E22" i="4"/>
  <c r="F22" i="4"/>
  <c r="J22" i="4"/>
  <c r="M74" i="4"/>
  <c r="J74" i="4"/>
  <c r="E74" i="4"/>
  <c r="I253" i="4"/>
  <c r="I211" i="4"/>
  <c r="J265" i="4"/>
  <c r="J205" i="4"/>
  <c r="H267" i="4"/>
  <c r="I20" i="4"/>
  <c r="K110" i="4"/>
  <c r="H68" i="4"/>
  <c r="F24" i="4"/>
  <c r="G110" i="4"/>
  <c r="I74" i="4"/>
  <c r="H74" i="4"/>
  <c r="M24" i="4"/>
  <c r="M271" i="4"/>
  <c r="E271" i="4"/>
  <c r="D241" i="4"/>
  <c r="D240" i="4"/>
  <c r="D242" i="4"/>
  <c r="D243" i="4"/>
  <c r="M199" i="4"/>
  <c r="E199" i="4"/>
  <c r="J199" i="4"/>
  <c r="F199" i="4"/>
  <c r="G199" i="4"/>
  <c r="D162" i="4"/>
  <c r="D161" i="4"/>
  <c r="D133" i="4"/>
  <c r="D132" i="4"/>
  <c r="D131" i="4"/>
  <c r="M189" i="4"/>
  <c r="E189" i="4"/>
  <c r="K189" i="4"/>
  <c r="M20" i="4"/>
  <c r="H72" i="4"/>
  <c r="M72" i="4"/>
  <c r="E72" i="4"/>
  <c r="K72" i="4"/>
  <c r="J116" i="4"/>
  <c r="I201" i="4"/>
  <c r="K271" i="4"/>
  <c r="K211" i="4"/>
  <c r="J271" i="4"/>
  <c r="G201" i="4"/>
  <c r="K247" i="4"/>
  <c r="J209" i="4"/>
  <c r="I265" i="4"/>
  <c r="F211" i="4"/>
  <c r="I68" i="4"/>
  <c r="I110" i="4"/>
  <c r="J72" i="4"/>
  <c r="H189" i="4"/>
  <c r="L197" i="4"/>
  <c r="F265" i="4"/>
  <c r="K74" i="4"/>
  <c r="G205" i="4"/>
  <c r="M22" i="4"/>
  <c r="E269" i="4"/>
  <c r="M267" i="4"/>
  <c r="F267" i="4"/>
  <c r="E267" i="4"/>
  <c r="J267" i="4"/>
  <c r="D235" i="4"/>
  <c r="D236" i="4"/>
  <c r="D237" i="4"/>
  <c r="D238" i="4"/>
  <c r="F197" i="4"/>
  <c r="E197" i="4"/>
  <c r="G197" i="4"/>
  <c r="I197" i="4"/>
  <c r="D158" i="4"/>
  <c r="D159" i="4"/>
  <c r="D157" i="4"/>
  <c r="D156" i="4"/>
  <c r="D129" i="4"/>
  <c r="D128" i="4"/>
  <c r="D17" i="4"/>
  <c r="D18" i="4"/>
  <c r="D16" i="4"/>
  <c r="D15" i="4"/>
  <c r="I70" i="4"/>
  <c r="L70" i="4"/>
  <c r="M70" i="4"/>
  <c r="M179" i="4"/>
  <c r="H179" i="4"/>
  <c r="M253" i="4"/>
  <c r="E253" i="4"/>
  <c r="L269" i="4"/>
  <c r="L209" i="4"/>
  <c r="I179" i="4"/>
  <c r="L201" i="4"/>
  <c r="G209" i="4"/>
  <c r="I173" i="4"/>
  <c r="I147" i="4"/>
  <c r="H20" i="4"/>
  <c r="K70" i="4"/>
  <c r="F247" i="4"/>
  <c r="G74" i="4"/>
  <c r="F189" i="4"/>
  <c r="K26" i="4"/>
  <c r="D153" i="4"/>
  <c r="D152" i="4"/>
  <c r="D154" i="4"/>
  <c r="M126" i="4"/>
  <c r="E126" i="4"/>
  <c r="G207" i="4"/>
  <c r="J207" i="4"/>
  <c r="E207" i="4"/>
  <c r="J68" i="4"/>
  <c r="M68" i="4"/>
  <c r="E68" i="4"/>
  <c r="H201" i="4"/>
  <c r="L267" i="4"/>
  <c r="I271" i="4"/>
  <c r="L205" i="4"/>
  <c r="G253" i="4"/>
  <c r="H207" i="4"/>
  <c r="I189" i="4"/>
  <c r="H147" i="4"/>
  <c r="L126" i="4"/>
  <c r="J110" i="4"/>
  <c r="G68" i="4"/>
  <c r="I126" i="4"/>
  <c r="L68" i="4"/>
  <c r="H126" i="4"/>
  <c r="G173" i="4"/>
  <c r="F70" i="4"/>
  <c r="H253" i="4"/>
  <c r="L74" i="4"/>
  <c r="F76" i="4"/>
  <c r="H265" i="4"/>
  <c r="M205" i="4"/>
  <c r="E205" i="4"/>
  <c r="H205" i="4"/>
  <c r="M269" i="4"/>
  <c r="F269" i="4"/>
  <c r="I269" i="4"/>
  <c r="K253" i="4"/>
  <c r="J269" i="4"/>
  <c r="F201" i="4"/>
  <c r="I247" i="4"/>
  <c r="J173" i="4"/>
  <c r="I205" i="4"/>
  <c r="L147" i="4"/>
  <c r="K126" i="4"/>
  <c r="K78" i="4"/>
  <c r="L72" i="4"/>
  <c r="F126" i="4"/>
  <c r="F205" i="4"/>
  <c r="I72" i="4"/>
  <c r="H271" i="4"/>
  <c r="J70" i="4"/>
  <c r="M197" i="4"/>
  <c r="J245" i="4"/>
  <c r="E78" i="4"/>
  <c r="E245" i="4"/>
  <c r="M213" i="4"/>
  <c r="E213" i="4"/>
  <c r="I213" i="4"/>
  <c r="L213" i="4"/>
  <c r="H213" i="4"/>
  <c r="K213" i="4"/>
  <c r="J213" i="4"/>
  <c r="F213" i="4"/>
  <c r="G213" i="4"/>
  <c r="L78" i="2"/>
  <c r="D187" i="4" s="1"/>
  <c r="L93" i="2"/>
  <c r="D217" i="4" s="1"/>
  <c r="L77" i="2"/>
  <c r="D185" i="4" s="1"/>
  <c r="L99" i="2"/>
  <c r="D229" i="4" s="1"/>
  <c r="L76" i="2"/>
  <c r="D183" i="4" s="1"/>
  <c r="L48" i="2"/>
  <c r="D106" i="4" s="1"/>
  <c r="L10" i="2"/>
  <c r="D30" i="4" s="1"/>
  <c r="L98" i="2"/>
  <c r="D227" i="4" s="1"/>
  <c r="L14" i="2"/>
  <c r="D38" i="4" s="1"/>
  <c r="L16" i="2"/>
  <c r="D42" i="4" s="1"/>
  <c r="L39" i="2"/>
  <c r="D88" i="4" s="1"/>
  <c r="L46" i="2"/>
  <c r="D102" i="4" s="1"/>
  <c r="L80" i="2"/>
  <c r="D191" i="4" s="1"/>
  <c r="L12" i="2"/>
  <c r="D34" i="4" s="1"/>
  <c r="L45" i="2"/>
  <c r="D100" i="4" s="1"/>
  <c r="L15" i="2"/>
  <c r="D40" i="4" s="1"/>
  <c r="L96" i="2"/>
  <c r="D223" i="4" s="1"/>
  <c r="L51" i="2"/>
  <c r="D112" i="4" s="1"/>
  <c r="L40" i="2"/>
  <c r="D90" i="4" s="1"/>
  <c r="L95" i="2"/>
  <c r="D221" i="4" s="1"/>
  <c r="L9" i="2"/>
  <c r="D28" i="4" s="1"/>
  <c r="L17" i="2"/>
  <c r="D44" i="4" s="1"/>
  <c r="L94" i="2"/>
  <c r="D219" i="4" s="1"/>
  <c r="L97" i="2"/>
  <c r="D225" i="4" s="1"/>
  <c r="L52" i="2"/>
  <c r="D114" i="4" s="1"/>
  <c r="L47" i="2"/>
  <c r="D104" i="4" s="1"/>
  <c r="L11" i="2"/>
  <c r="D32" i="4" s="1"/>
  <c r="L44" i="2"/>
  <c r="D98" i="4" s="1"/>
  <c r="F43" i="2"/>
  <c r="L43" i="2"/>
  <c r="D96" i="4" s="1"/>
  <c r="F42" i="2"/>
  <c r="L42" i="2"/>
  <c r="D94" i="4" s="1"/>
  <c r="H28" i="2"/>
  <c r="I28" i="2" s="1"/>
  <c r="L28" i="2"/>
  <c r="D66" i="4" s="1"/>
  <c r="L75" i="2"/>
  <c r="D181" i="4" s="1"/>
  <c r="L41" i="2"/>
  <c r="D92" i="4" s="1"/>
  <c r="H27" i="2"/>
  <c r="I27" i="2" s="1"/>
  <c r="L27" i="2"/>
  <c r="D64" i="4" s="1"/>
  <c r="L49" i="2"/>
  <c r="D108" i="4" s="1"/>
  <c r="F55" i="2"/>
  <c r="L55" i="2"/>
  <c r="D120" i="4" s="1"/>
  <c r="L13" i="2"/>
  <c r="D36" i="4" s="1"/>
  <c r="H21" i="2"/>
  <c r="I21" i="2" s="1"/>
  <c r="L21" i="2"/>
  <c r="D52" i="4" s="1"/>
  <c r="F54" i="2"/>
  <c r="L54" i="2"/>
  <c r="D118" i="4" s="1"/>
  <c r="F36" i="2"/>
  <c r="L36" i="2"/>
  <c r="D82" i="4" s="1"/>
  <c r="M106" i="2"/>
  <c r="N106" i="2" s="1"/>
  <c r="M113" i="2"/>
  <c r="N113" i="2" s="1"/>
  <c r="M108" i="2"/>
  <c r="N108" i="2" s="1"/>
  <c r="M111" i="2"/>
  <c r="N111" i="2" s="1"/>
  <c r="M53" i="2"/>
  <c r="N53" i="2" s="1"/>
  <c r="M52" i="2"/>
  <c r="N52" i="2" s="1"/>
  <c r="H52" i="2"/>
  <c r="I52" i="2" s="1"/>
  <c r="M51" i="2"/>
  <c r="N51" i="2" s="1"/>
  <c r="H46" i="2"/>
  <c r="I46" i="2" s="1"/>
  <c r="H98" i="2"/>
  <c r="I98" i="2" s="1"/>
  <c r="H51" i="2"/>
  <c r="I51" i="2" s="1"/>
  <c r="H12" i="2"/>
  <c r="I12" i="2" s="1"/>
  <c r="AO48" i="2"/>
  <c r="AP48" i="2"/>
  <c r="H76" i="2"/>
  <c r="I76" i="2" s="1"/>
  <c r="H17" i="2"/>
  <c r="I17" i="2" s="1"/>
  <c r="H7" i="2"/>
  <c r="I7" i="2" s="1"/>
  <c r="H94" i="2"/>
  <c r="I94" i="2" s="1"/>
  <c r="H4" i="2"/>
  <c r="I4" i="2" s="1"/>
  <c r="H36" i="2"/>
  <c r="I36" i="2" s="1"/>
  <c r="H3" i="2"/>
  <c r="I3" i="2" s="1"/>
  <c r="H97" i="2"/>
  <c r="I97" i="2" s="1"/>
  <c r="H14" i="2"/>
  <c r="I14" i="2" s="1"/>
  <c r="H93" i="2"/>
  <c r="I93" i="2" s="1"/>
  <c r="H47" i="2"/>
  <c r="I47" i="2" s="1"/>
  <c r="H29" i="2"/>
  <c r="I29" i="2" s="1"/>
  <c r="H13" i="2"/>
  <c r="I13" i="2" s="1"/>
  <c r="H75" i="2"/>
  <c r="I75" i="2" s="1"/>
  <c r="H55" i="2"/>
  <c r="I55" i="2" s="1"/>
  <c r="H39" i="2"/>
  <c r="I39" i="2" s="1"/>
  <c r="H8" i="2"/>
  <c r="I8" i="2" s="1"/>
  <c r="H38" i="2"/>
  <c r="I38" i="2" s="1"/>
  <c r="H53" i="2"/>
  <c r="I53" i="2" s="1"/>
  <c r="H49" i="2"/>
  <c r="I49" i="2" s="1"/>
  <c r="H5" i="2"/>
  <c r="I5" i="2" s="1"/>
  <c r="H54" i="2"/>
  <c r="I54" i="2" s="1"/>
  <c r="H6" i="2"/>
  <c r="I6" i="2" s="1"/>
  <c r="F44" i="2"/>
  <c r="F86" i="2"/>
  <c r="F16" i="2"/>
  <c r="H79" i="2"/>
  <c r="I79" i="2" s="1"/>
  <c r="H11" i="2"/>
  <c r="I11" i="2" s="1"/>
  <c r="F80" i="2"/>
  <c r="H10" i="2"/>
  <c r="I10" i="2" s="1"/>
  <c r="H35" i="2"/>
  <c r="I35" i="2" s="1"/>
  <c r="F77" i="2"/>
  <c r="F28" i="2"/>
  <c r="F95" i="2"/>
  <c r="H96" i="2"/>
  <c r="I96" i="2" s="1"/>
  <c r="H45" i="2"/>
  <c r="I45" i="2" s="1"/>
  <c r="H42" i="2"/>
  <c r="I42" i="2" s="1"/>
  <c r="F99" i="2"/>
  <c r="F34" i="2"/>
  <c r="F40" i="2"/>
  <c r="F27" i="2"/>
  <c r="F15" i="2"/>
  <c r="F78" i="2"/>
  <c r="F32" i="2"/>
  <c r="F31" i="2"/>
  <c r="F21" i="2"/>
  <c r="H37" i="2"/>
  <c r="I37" i="2" s="1"/>
  <c r="F48" i="2"/>
  <c r="F30" i="2"/>
  <c r="H43" i="2"/>
  <c r="I43" i="2" s="1"/>
  <c r="F9" i="2"/>
  <c r="F88" i="2"/>
  <c r="F87" i="2"/>
  <c r="F33" i="2"/>
  <c r="F41" i="2"/>
  <c r="M37" i="2"/>
  <c r="N37" i="2" s="1"/>
  <c r="M65" i="2"/>
  <c r="N65" i="2" s="1"/>
  <c r="M68" i="2"/>
  <c r="N68" i="2" s="1"/>
  <c r="M38" i="2"/>
  <c r="N38" i="2" s="1"/>
  <c r="M23" i="2"/>
  <c r="N23" i="2" s="1"/>
  <c r="M59" i="2"/>
  <c r="N59" i="2" s="1"/>
  <c r="M67" i="2"/>
  <c r="N67" i="2" s="1"/>
  <c r="M66" i="2"/>
  <c r="N66" i="2" s="1"/>
  <c r="M58" i="2"/>
  <c r="N58" i="2" s="1"/>
  <c r="M82" i="2"/>
  <c r="N82" i="2" s="1"/>
  <c r="M100" i="2"/>
  <c r="N100" i="2" s="1"/>
  <c r="M110" i="2"/>
  <c r="N110" i="2" s="1"/>
  <c r="M109" i="2"/>
  <c r="N109" i="2" s="1"/>
  <c r="M92" i="2"/>
  <c r="N92" i="2" s="1"/>
  <c r="M83" i="2"/>
  <c r="N83" i="2" s="1"/>
  <c r="M101" i="2"/>
  <c r="N101" i="2" s="1"/>
  <c r="M112" i="2"/>
  <c r="N112" i="2" s="1"/>
  <c r="M107" i="2"/>
  <c r="N107" i="2" s="1"/>
  <c r="M91" i="2"/>
  <c r="N91" i="2" s="1"/>
  <c r="M81" i="2"/>
  <c r="N81" i="2" s="1"/>
  <c r="M84" i="2"/>
  <c r="N84" i="2" s="1"/>
  <c r="M114" i="2"/>
  <c r="N114" i="2" s="1"/>
  <c r="N26" i="2"/>
  <c r="M35" i="2"/>
  <c r="N35" i="2" s="1"/>
  <c r="M50" i="2"/>
  <c r="N50" i="2" s="1"/>
  <c r="M64" i="2"/>
  <c r="N64" i="2" s="1"/>
  <c r="M71" i="2"/>
  <c r="N71" i="2" s="1"/>
  <c r="M25" i="2"/>
  <c r="N25" i="2" s="1"/>
  <c r="M34" i="2"/>
  <c r="N34" i="2" s="1"/>
  <c r="M36" i="2"/>
  <c r="N36" i="2" s="1"/>
  <c r="M18" i="2"/>
  <c r="N18" i="2" s="1"/>
  <c r="M56" i="2"/>
  <c r="N56" i="2" s="1"/>
  <c r="M63" i="2"/>
  <c r="N63" i="2" s="1"/>
  <c r="M72" i="2"/>
  <c r="N72" i="2" s="1"/>
  <c r="M89" i="2"/>
  <c r="N89" i="2" s="1"/>
  <c r="M104" i="2"/>
  <c r="N104" i="2" s="1"/>
  <c r="M85" i="2"/>
  <c r="N85" i="2" s="1"/>
  <c r="M69" i="2"/>
  <c r="N69" i="2" s="1"/>
  <c r="M61" i="2"/>
  <c r="N61" i="2" s="1"/>
  <c r="M29" i="2"/>
  <c r="N29" i="2" s="1"/>
  <c r="M19" i="2"/>
  <c r="N19" i="2" s="1"/>
  <c r="M57" i="2"/>
  <c r="N57" i="2" s="1"/>
  <c r="M73" i="2"/>
  <c r="N73" i="2" s="1"/>
  <c r="M90" i="2"/>
  <c r="N90" i="2" s="1"/>
  <c r="M105" i="2"/>
  <c r="N105" i="2" s="1"/>
  <c r="M24" i="2"/>
  <c r="N24" i="2" s="1"/>
  <c r="M32" i="2"/>
  <c r="N32" i="2" s="1"/>
  <c r="M60" i="2"/>
  <c r="N60" i="2" s="1"/>
  <c r="M74" i="2"/>
  <c r="N74" i="2" s="1"/>
  <c r="M46" i="2"/>
  <c r="N46" i="2" s="1"/>
  <c r="M31" i="2"/>
  <c r="N31" i="2" s="1"/>
  <c r="M6" i="2"/>
  <c r="N6" i="2" s="1"/>
  <c r="M79" i="2"/>
  <c r="N79" i="2" s="1"/>
  <c r="M5" i="2"/>
  <c r="N5" i="2" s="1"/>
  <c r="M80" i="2"/>
  <c r="N80" i="2" s="1"/>
  <c r="M39" i="2"/>
  <c r="N39" i="2" s="1"/>
  <c r="M33" i="2"/>
  <c r="N33" i="2" s="1"/>
  <c r="M95" i="2"/>
  <c r="N95" i="2" s="1"/>
  <c r="M45" i="2"/>
  <c r="N45" i="2" s="1"/>
  <c r="M4" i="2"/>
  <c r="N4" i="2" s="1"/>
  <c r="M30" i="2"/>
  <c r="N30" i="2" s="1"/>
  <c r="M55" i="2"/>
  <c r="N55" i="2" s="1"/>
  <c r="M78" i="2"/>
  <c r="N78" i="2" s="1"/>
  <c r="M44" i="2"/>
  <c r="N44" i="2" s="1"/>
  <c r="M3" i="2"/>
  <c r="N3" i="2" s="1"/>
  <c r="M93" i="2"/>
  <c r="N93" i="2" s="1"/>
  <c r="M77" i="2"/>
  <c r="N77" i="2" s="1"/>
  <c r="M97" i="2"/>
  <c r="N97" i="2" s="1"/>
  <c r="M13" i="2"/>
  <c r="N13" i="2" s="1"/>
  <c r="M76" i="2"/>
  <c r="N76" i="2" s="1"/>
  <c r="M9" i="2"/>
  <c r="N9" i="2" s="1"/>
  <c r="M98" i="2"/>
  <c r="N98" i="2" s="1"/>
  <c r="M75" i="2"/>
  <c r="N75" i="2" s="1"/>
  <c r="M48" i="2"/>
  <c r="N48" i="2" s="1"/>
  <c r="M41" i="2"/>
  <c r="N41" i="2" s="1"/>
  <c r="M7" i="2"/>
  <c r="N7" i="2" s="1"/>
  <c r="M96" i="2"/>
  <c r="N96" i="2" s="1"/>
  <c r="M27" i="2"/>
  <c r="N27" i="2" s="1"/>
  <c r="M87" i="2"/>
  <c r="N87" i="2" s="1"/>
  <c r="M49" i="2"/>
  <c r="N49" i="2" s="1"/>
  <c r="M40" i="2"/>
  <c r="N40" i="2" s="1"/>
  <c r="M8" i="2"/>
  <c r="N8" i="2" s="1"/>
  <c r="M94" i="2"/>
  <c r="N94" i="2" s="1"/>
  <c r="M15" i="2"/>
  <c r="N15" i="2" s="1"/>
  <c r="M88" i="2"/>
  <c r="N88" i="2" s="1"/>
  <c r="M103" i="2"/>
  <c r="N103" i="2" s="1"/>
  <c r="M16" i="2"/>
  <c r="N16" i="2" s="1"/>
  <c r="M17" i="2"/>
  <c r="N17" i="2" s="1"/>
  <c r="M42" i="2"/>
  <c r="N42" i="2" s="1"/>
  <c r="M10" i="2"/>
  <c r="N10" i="2" s="1"/>
  <c r="M43" i="2"/>
  <c r="N43" i="2" s="1"/>
  <c r="M99" i="2"/>
  <c r="N99" i="2" s="1"/>
  <c r="M11" i="2"/>
  <c r="N11" i="2" s="1"/>
  <c r="M28" i="2"/>
  <c r="N28" i="2" s="1"/>
  <c r="M12" i="2"/>
  <c r="N12" i="2" s="1"/>
  <c r="M20" i="2"/>
  <c r="N20" i="2" s="1"/>
  <c r="M47" i="2"/>
  <c r="N47" i="2" s="1"/>
  <c r="M14" i="2"/>
  <c r="N14" i="2" s="1"/>
  <c r="M21" i="2"/>
  <c r="N21" i="2" s="1"/>
  <c r="M54" i="2"/>
  <c r="N54" i="2" s="1"/>
  <c r="M62" i="2"/>
  <c r="N62" i="2" s="1"/>
  <c r="M70" i="2"/>
  <c r="N70" i="2" s="1"/>
  <c r="M86" i="2"/>
  <c r="N86" i="2" s="1"/>
  <c r="M102" i="2"/>
  <c r="N102" i="2" s="1"/>
  <c r="Q58" i="1"/>
  <c r="Q80" i="1"/>
  <c r="Q78" i="1"/>
  <c r="Q76" i="1"/>
  <c r="Q75" i="1"/>
  <c r="Q74" i="1"/>
  <c r="Q73" i="1"/>
  <c r="Q72" i="1"/>
  <c r="Q69" i="1"/>
  <c r="Q68" i="1"/>
  <c r="Q67" i="1"/>
  <c r="Q65" i="1"/>
  <c r="Q64" i="1"/>
  <c r="Q63" i="1"/>
  <c r="Q62" i="1"/>
  <c r="Q61" i="1"/>
  <c r="Q60" i="1"/>
  <c r="Q59" i="1"/>
  <c r="Q57" i="1"/>
  <c r="Q56" i="1"/>
  <c r="Q55" i="1"/>
  <c r="Q54" i="1"/>
  <c r="Q53" i="1"/>
  <c r="Q52" i="1"/>
  <c r="Q51" i="1"/>
  <c r="Q50" i="1"/>
  <c r="Q49" i="1"/>
  <c r="Q48" i="1"/>
  <c r="Q47" i="1"/>
  <c r="Q46" i="1"/>
  <c r="Q45" i="1"/>
  <c r="Q44" i="1"/>
  <c r="Q43" i="1"/>
  <c r="Q42" i="1"/>
  <c r="Q41" i="1"/>
  <c r="Q38" i="1"/>
  <c r="Q37" i="1"/>
  <c r="Q36" i="1"/>
  <c r="Q34" i="1"/>
  <c r="Q33" i="1"/>
  <c r="Q32" i="1"/>
  <c r="Q31" i="1"/>
  <c r="Q30" i="1"/>
  <c r="Q29" i="1"/>
  <c r="Q28" i="1"/>
  <c r="Q27" i="1"/>
  <c r="Q26" i="1"/>
  <c r="Q25" i="1"/>
  <c r="W11" i="1"/>
  <c r="K116" i="4" l="1"/>
  <c r="G22" i="4"/>
  <c r="H22" i="4"/>
  <c r="J20" i="4"/>
  <c r="L116" i="4"/>
  <c r="M116" i="4"/>
  <c r="D11" i="4"/>
  <c r="I11" i="4" s="1"/>
  <c r="D12" i="4"/>
  <c r="J12" i="4" s="1"/>
  <c r="E116" i="4"/>
  <c r="I116" i="4"/>
  <c r="G20" i="4"/>
  <c r="E20" i="4"/>
  <c r="G116" i="4"/>
  <c r="S261" i="4"/>
  <c r="S122" i="4"/>
  <c r="S271" i="4"/>
  <c r="S110" i="4"/>
  <c r="S263" i="4"/>
  <c r="S267" i="4"/>
  <c r="H88" i="4"/>
  <c r="K88" i="4"/>
  <c r="E88" i="4"/>
  <c r="M88" i="4"/>
  <c r="J88" i="4"/>
  <c r="G88" i="4"/>
  <c r="L88" i="4"/>
  <c r="I88" i="4"/>
  <c r="F88" i="4"/>
  <c r="L161" i="4"/>
  <c r="M161" i="4"/>
  <c r="H161" i="4"/>
  <c r="I161" i="4"/>
  <c r="E161" i="4"/>
  <c r="J161" i="4"/>
  <c r="K161" i="4"/>
  <c r="F161" i="4"/>
  <c r="G161" i="4"/>
  <c r="M250" i="4"/>
  <c r="E250" i="4"/>
  <c r="G250" i="4"/>
  <c r="J250" i="4"/>
  <c r="I250" i="4"/>
  <c r="L250" i="4"/>
  <c r="H250" i="4"/>
  <c r="K250" i="4"/>
  <c r="F250" i="4"/>
  <c r="J36" i="4"/>
  <c r="K36" i="4"/>
  <c r="H36" i="4"/>
  <c r="E36" i="4"/>
  <c r="F36" i="4"/>
  <c r="I36" i="4"/>
  <c r="L36" i="4"/>
  <c r="G36" i="4"/>
  <c r="M36" i="4"/>
  <c r="M66" i="4"/>
  <c r="K66" i="4"/>
  <c r="E66" i="4"/>
  <c r="J66" i="4"/>
  <c r="L66" i="4"/>
  <c r="H66" i="4"/>
  <c r="I66" i="4"/>
  <c r="F66" i="4"/>
  <c r="G66" i="4"/>
  <c r="G104" i="4"/>
  <c r="H104" i="4"/>
  <c r="I104" i="4"/>
  <c r="L104" i="4"/>
  <c r="J104" i="4"/>
  <c r="F104" i="4"/>
  <c r="M104" i="4"/>
  <c r="K104" i="4"/>
  <c r="E104" i="4"/>
  <c r="L112" i="4"/>
  <c r="E112" i="4"/>
  <c r="M112" i="4"/>
  <c r="I112" i="4"/>
  <c r="G112" i="4"/>
  <c r="H112" i="4"/>
  <c r="F112" i="4"/>
  <c r="J112" i="4"/>
  <c r="K112" i="4"/>
  <c r="M42" i="4"/>
  <c r="E42" i="4"/>
  <c r="F42" i="4"/>
  <c r="J42" i="4"/>
  <c r="H42" i="4"/>
  <c r="K42" i="4"/>
  <c r="G42" i="4"/>
  <c r="L42" i="4"/>
  <c r="I42" i="4"/>
  <c r="J217" i="4"/>
  <c r="M217" i="4"/>
  <c r="L217" i="4"/>
  <c r="G217" i="4"/>
  <c r="E217" i="4"/>
  <c r="H217" i="4"/>
  <c r="K217" i="4"/>
  <c r="F217" i="4"/>
  <c r="I217" i="4"/>
  <c r="K129" i="4"/>
  <c r="M129" i="4"/>
  <c r="E129" i="4"/>
  <c r="L129" i="4"/>
  <c r="F129" i="4"/>
  <c r="G129" i="4"/>
  <c r="H129" i="4"/>
  <c r="I129" i="4"/>
  <c r="J129" i="4"/>
  <c r="M162" i="4"/>
  <c r="G162" i="4"/>
  <c r="H162" i="4"/>
  <c r="I162" i="4"/>
  <c r="E162" i="4"/>
  <c r="J162" i="4"/>
  <c r="K162" i="4"/>
  <c r="L162" i="4"/>
  <c r="F162" i="4"/>
  <c r="F240" i="4"/>
  <c r="H240" i="4"/>
  <c r="M240" i="4"/>
  <c r="E240" i="4"/>
  <c r="G240" i="4"/>
  <c r="I240" i="4"/>
  <c r="L240" i="4"/>
  <c r="J240" i="4"/>
  <c r="K240" i="4"/>
  <c r="F137" i="4"/>
  <c r="I137" i="4"/>
  <c r="K137" i="4"/>
  <c r="L137" i="4"/>
  <c r="M137" i="4"/>
  <c r="E137" i="4"/>
  <c r="G137" i="4"/>
  <c r="H137" i="4"/>
  <c r="J137" i="4"/>
  <c r="M170" i="4"/>
  <c r="I170" i="4"/>
  <c r="J170" i="4"/>
  <c r="K170" i="4"/>
  <c r="L170" i="4"/>
  <c r="F170" i="4"/>
  <c r="E170" i="4"/>
  <c r="G170" i="4"/>
  <c r="H170" i="4"/>
  <c r="M255" i="4"/>
  <c r="E255" i="4"/>
  <c r="G255" i="4"/>
  <c r="H255" i="4"/>
  <c r="J255" i="4"/>
  <c r="I255" i="4"/>
  <c r="L255" i="4"/>
  <c r="F255" i="4"/>
  <c r="K255" i="4"/>
  <c r="F181" i="4"/>
  <c r="J181" i="4"/>
  <c r="G181" i="4"/>
  <c r="E181" i="4"/>
  <c r="L181" i="4"/>
  <c r="H181" i="4"/>
  <c r="M181" i="4"/>
  <c r="I181" i="4"/>
  <c r="K181" i="4"/>
  <c r="K242" i="4"/>
  <c r="E242" i="4"/>
  <c r="M242" i="4"/>
  <c r="F242" i="4"/>
  <c r="G242" i="4"/>
  <c r="H242" i="4"/>
  <c r="I242" i="4"/>
  <c r="J242" i="4"/>
  <c r="L242" i="4"/>
  <c r="M169" i="4"/>
  <c r="E169" i="4"/>
  <c r="J169" i="4"/>
  <c r="K169" i="4"/>
  <c r="L169" i="4"/>
  <c r="F169" i="4"/>
  <c r="G169" i="4"/>
  <c r="H169" i="4"/>
  <c r="I169" i="4"/>
  <c r="K256" i="4"/>
  <c r="E256" i="4"/>
  <c r="G256" i="4"/>
  <c r="H256" i="4"/>
  <c r="M256" i="4"/>
  <c r="L256" i="4"/>
  <c r="I256" i="4"/>
  <c r="J256" i="4"/>
  <c r="F256" i="4"/>
  <c r="F120" i="4"/>
  <c r="E120" i="4"/>
  <c r="M120" i="4"/>
  <c r="G120" i="4"/>
  <c r="H120" i="4"/>
  <c r="J120" i="4"/>
  <c r="I120" i="4"/>
  <c r="K120" i="4"/>
  <c r="L120" i="4"/>
  <c r="M114" i="4"/>
  <c r="G114" i="4"/>
  <c r="F114" i="4"/>
  <c r="E114" i="4"/>
  <c r="H114" i="4"/>
  <c r="I114" i="4"/>
  <c r="K114" i="4"/>
  <c r="J114" i="4"/>
  <c r="L114" i="4"/>
  <c r="G223" i="4"/>
  <c r="M223" i="4"/>
  <c r="E223" i="4"/>
  <c r="H223" i="4"/>
  <c r="F223" i="4"/>
  <c r="L223" i="4"/>
  <c r="I223" i="4"/>
  <c r="J223" i="4"/>
  <c r="K223" i="4"/>
  <c r="I38" i="4"/>
  <c r="M38" i="4"/>
  <c r="E38" i="4"/>
  <c r="J38" i="4"/>
  <c r="G38" i="4"/>
  <c r="L38" i="4"/>
  <c r="F38" i="4"/>
  <c r="H38" i="4"/>
  <c r="K38" i="4"/>
  <c r="I187" i="4"/>
  <c r="E187" i="4"/>
  <c r="G187" i="4"/>
  <c r="L187" i="4"/>
  <c r="J187" i="4"/>
  <c r="H187" i="4"/>
  <c r="M187" i="4"/>
  <c r="K187" i="4"/>
  <c r="F187" i="4"/>
  <c r="M156" i="4"/>
  <c r="F156" i="4"/>
  <c r="E156" i="4"/>
  <c r="K156" i="4"/>
  <c r="L156" i="4"/>
  <c r="G156" i="4"/>
  <c r="H156" i="4"/>
  <c r="I156" i="4"/>
  <c r="J156" i="4"/>
  <c r="K238" i="4"/>
  <c r="I238" i="4"/>
  <c r="J238" i="4"/>
  <c r="E238" i="4"/>
  <c r="M238" i="4"/>
  <c r="F238" i="4"/>
  <c r="G238" i="4"/>
  <c r="H238" i="4"/>
  <c r="L238" i="4"/>
  <c r="K241" i="4"/>
  <c r="F241" i="4"/>
  <c r="E241" i="4"/>
  <c r="G241" i="4"/>
  <c r="H241" i="4"/>
  <c r="I241" i="4"/>
  <c r="J241" i="4"/>
  <c r="L241" i="4"/>
  <c r="M241" i="4"/>
  <c r="M135" i="4"/>
  <c r="L135" i="4"/>
  <c r="F135" i="4"/>
  <c r="I135" i="4"/>
  <c r="E135" i="4"/>
  <c r="J135" i="4"/>
  <c r="H135" i="4"/>
  <c r="K135" i="4"/>
  <c r="G135" i="4"/>
  <c r="L142" i="4"/>
  <c r="M142" i="4"/>
  <c r="F142" i="4"/>
  <c r="H142" i="4"/>
  <c r="G142" i="4"/>
  <c r="I142" i="4"/>
  <c r="J142" i="4"/>
  <c r="E142" i="4"/>
  <c r="K142" i="4"/>
  <c r="K257" i="4"/>
  <c r="L257" i="4"/>
  <c r="E257" i="4"/>
  <c r="G257" i="4"/>
  <c r="H257" i="4"/>
  <c r="I257" i="4"/>
  <c r="J257" i="4"/>
  <c r="M257" i="4"/>
  <c r="F257" i="4"/>
  <c r="M227" i="4"/>
  <c r="H227" i="4"/>
  <c r="E227" i="4"/>
  <c r="I227" i="4"/>
  <c r="L227" i="4"/>
  <c r="F227" i="4"/>
  <c r="J227" i="4"/>
  <c r="G227" i="4"/>
  <c r="K227" i="4"/>
  <c r="K157" i="4"/>
  <c r="L157" i="4"/>
  <c r="F157" i="4"/>
  <c r="E157" i="4"/>
  <c r="H157" i="4"/>
  <c r="I157" i="4"/>
  <c r="J157" i="4"/>
  <c r="M157" i="4"/>
  <c r="G157" i="4"/>
  <c r="K237" i="4"/>
  <c r="J237" i="4"/>
  <c r="F237" i="4"/>
  <c r="G237" i="4"/>
  <c r="H237" i="4"/>
  <c r="M237" i="4"/>
  <c r="E237" i="4"/>
  <c r="I237" i="4"/>
  <c r="L237" i="4"/>
  <c r="M138" i="4"/>
  <c r="K138" i="4"/>
  <c r="F138" i="4"/>
  <c r="L138" i="4"/>
  <c r="G138" i="4"/>
  <c r="E138" i="4"/>
  <c r="I138" i="4"/>
  <c r="H138" i="4"/>
  <c r="J138" i="4"/>
  <c r="L141" i="4"/>
  <c r="F141" i="4"/>
  <c r="G141" i="4"/>
  <c r="H141" i="4"/>
  <c r="I141" i="4"/>
  <c r="E141" i="4"/>
  <c r="J141" i="4"/>
  <c r="K141" i="4"/>
  <c r="M141" i="4"/>
  <c r="S209" i="4"/>
  <c r="M232" i="4"/>
  <c r="F232" i="4"/>
  <c r="G232" i="4"/>
  <c r="H232" i="4"/>
  <c r="I232" i="4"/>
  <c r="J232" i="4"/>
  <c r="K232" i="4"/>
  <c r="L232" i="4"/>
  <c r="E232" i="4"/>
  <c r="J185" i="4"/>
  <c r="E185" i="4"/>
  <c r="M185" i="4"/>
  <c r="F185" i="4"/>
  <c r="L185" i="4"/>
  <c r="G185" i="4"/>
  <c r="H185" i="4"/>
  <c r="K185" i="4"/>
  <c r="I185" i="4"/>
  <c r="F225" i="4"/>
  <c r="I225" i="4"/>
  <c r="M225" i="4"/>
  <c r="J225" i="4"/>
  <c r="G225" i="4"/>
  <c r="K225" i="4"/>
  <c r="E225" i="4"/>
  <c r="H225" i="4"/>
  <c r="L225" i="4"/>
  <c r="M108" i="4"/>
  <c r="F108" i="4"/>
  <c r="I108" i="4"/>
  <c r="K108" i="4"/>
  <c r="J108" i="4"/>
  <c r="H108" i="4"/>
  <c r="L108" i="4"/>
  <c r="G108" i="4"/>
  <c r="E108" i="4"/>
  <c r="I219" i="4"/>
  <c r="M219" i="4"/>
  <c r="G219" i="4"/>
  <c r="E219" i="4"/>
  <c r="L219" i="4"/>
  <c r="K219" i="4"/>
  <c r="F219" i="4"/>
  <c r="H219" i="4"/>
  <c r="J219" i="4"/>
  <c r="J100" i="4"/>
  <c r="M100" i="4"/>
  <c r="K100" i="4"/>
  <c r="H100" i="4"/>
  <c r="E100" i="4"/>
  <c r="I100" i="4"/>
  <c r="G100" i="4"/>
  <c r="F100" i="4"/>
  <c r="L100" i="4"/>
  <c r="M30" i="4"/>
  <c r="E30" i="4"/>
  <c r="I30" i="4"/>
  <c r="J30" i="4"/>
  <c r="H30" i="4"/>
  <c r="F30" i="4"/>
  <c r="G30" i="4"/>
  <c r="K30" i="4"/>
  <c r="L30" i="4"/>
  <c r="M154" i="4"/>
  <c r="F154" i="4"/>
  <c r="G154" i="4"/>
  <c r="J154" i="4"/>
  <c r="I154" i="4"/>
  <c r="L154" i="4"/>
  <c r="E154" i="4"/>
  <c r="H154" i="4"/>
  <c r="K154" i="4"/>
  <c r="M15" i="4"/>
  <c r="G15" i="4"/>
  <c r="H15" i="4"/>
  <c r="I15" i="4"/>
  <c r="J15" i="4"/>
  <c r="E15" i="4"/>
  <c r="K15" i="4"/>
  <c r="L15" i="4"/>
  <c r="F15" i="4"/>
  <c r="K159" i="4"/>
  <c r="M159" i="4"/>
  <c r="F159" i="4"/>
  <c r="G159" i="4"/>
  <c r="H159" i="4"/>
  <c r="J159" i="4"/>
  <c r="E159" i="4"/>
  <c r="L159" i="4"/>
  <c r="I159" i="4"/>
  <c r="K236" i="4"/>
  <c r="L236" i="4"/>
  <c r="M236" i="4"/>
  <c r="F236" i="4"/>
  <c r="G236" i="4"/>
  <c r="H236" i="4"/>
  <c r="I236" i="4"/>
  <c r="J236" i="4"/>
  <c r="E236" i="4"/>
  <c r="F136" i="4"/>
  <c r="L136" i="4"/>
  <c r="M136" i="4"/>
  <c r="G136" i="4"/>
  <c r="E136" i="4"/>
  <c r="H136" i="4"/>
  <c r="I136" i="4"/>
  <c r="J136" i="4"/>
  <c r="K136" i="4"/>
  <c r="M140" i="4"/>
  <c r="F140" i="4"/>
  <c r="G140" i="4"/>
  <c r="E140" i="4"/>
  <c r="K140" i="4"/>
  <c r="I140" i="4"/>
  <c r="L140" i="4"/>
  <c r="H140" i="4"/>
  <c r="J140" i="4"/>
  <c r="M233" i="4"/>
  <c r="E233" i="4"/>
  <c r="L233" i="4"/>
  <c r="G233" i="4"/>
  <c r="F233" i="4"/>
  <c r="H233" i="4"/>
  <c r="I233" i="4"/>
  <c r="J233" i="4"/>
  <c r="K233" i="4"/>
  <c r="M149" i="4"/>
  <c r="E149" i="4"/>
  <c r="H149" i="4"/>
  <c r="F149" i="4"/>
  <c r="I149" i="4"/>
  <c r="J149" i="4"/>
  <c r="K149" i="4"/>
  <c r="L149" i="4"/>
  <c r="G149" i="4"/>
  <c r="L32" i="4"/>
  <c r="M32" i="4"/>
  <c r="E32" i="4"/>
  <c r="H32" i="4"/>
  <c r="G32" i="4"/>
  <c r="K32" i="4"/>
  <c r="F32" i="4"/>
  <c r="I32" i="4"/>
  <c r="J32" i="4"/>
  <c r="M82" i="4"/>
  <c r="F82" i="4"/>
  <c r="J82" i="4"/>
  <c r="H82" i="4"/>
  <c r="G82" i="4"/>
  <c r="K82" i="4"/>
  <c r="E82" i="4"/>
  <c r="L82" i="4"/>
  <c r="I82" i="4"/>
  <c r="H40" i="4"/>
  <c r="M40" i="4"/>
  <c r="E40" i="4"/>
  <c r="I40" i="4"/>
  <c r="K40" i="4"/>
  <c r="L40" i="4"/>
  <c r="F40" i="4"/>
  <c r="G40" i="4"/>
  <c r="J40" i="4"/>
  <c r="M118" i="4"/>
  <c r="F118" i="4"/>
  <c r="E118" i="4"/>
  <c r="J118" i="4"/>
  <c r="G118" i="4"/>
  <c r="H118" i="4"/>
  <c r="I118" i="4"/>
  <c r="L118" i="4"/>
  <c r="K118" i="4"/>
  <c r="L64" i="4"/>
  <c r="E64" i="4"/>
  <c r="M64" i="4"/>
  <c r="F64" i="4"/>
  <c r="I64" i="4"/>
  <c r="G64" i="4"/>
  <c r="K64" i="4"/>
  <c r="J64" i="4"/>
  <c r="H64" i="4"/>
  <c r="L96" i="4"/>
  <c r="M96" i="4"/>
  <c r="G96" i="4"/>
  <c r="K96" i="4"/>
  <c r="E96" i="4"/>
  <c r="I96" i="4"/>
  <c r="F96" i="4"/>
  <c r="H96" i="4"/>
  <c r="J96" i="4"/>
  <c r="M44" i="4"/>
  <c r="F44" i="4"/>
  <c r="J44" i="4"/>
  <c r="K44" i="4"/>
  <c r="G44" i="4"/>
  <c r="E44" i="4"/>
  <c r="I44" i="4"/>
  <c r="L44" i="4"/>
  <c r="H44" i="4"/>
  <c r="M34" i="4"/>
  <c r="E34" i="4"/>
  <c r="J34" i="4"/>
  <c r="K34" i="4"/>
  <c r="G34" i="4"/>
  <c r="I34" i="4"/>
  <c r="L34" i="4"/>
  <c r="H34" i="4"/>
  <c r="F34" i="4"/>
  <c r="M106" i="4"/>
  <c r="J106" i="4"/>
  <c r="E106" i="4"/>
  <c r="F106" i="4"/>
  <c r="G106" i="4"/>
  <c r="K106" i="4"/>
  <c r="H106" i="4"/>
  <c r="I106" i="4"/>
  <c r="L106" i="4"/>
  <c r="M152" i="4"/>
  <c r="J152" i="4"/>
  <c r="I152" i="4"/>
  <c r="L152" i="4"/>
  <c r="H152" i="4"/>
  <c r="E152" i="4"/>
  <c r="F152" i="4"/>
  <c r="K152" i="4"/>
  <c r="G152" i="4"/>
  <c r="K16" i="4"/>
  <c r="F16" i="4"/>
  <c r="G16" i="4"/>
  <c r="H16" i="4"/>
  <c r="I16" i="4"/>
  <c r="E16" i="4"/>
  <c r="J16" i="4"/>
  <c r="L16" i="4"/>
  <c r="M16" i="4"/>
  <c r="K158" i="4"/>
  <c r="E158" i="4"/>
  <c r="L158" i="4"/>
  <c r="M158" i="4"/>
  <c r="F158" i="4"/>
  <c r="G158" i="4"/>
  <c r="H158" i="4"/>
  <c r="I158" i="4"/>
  <c r="J158" i="4"/>
  <c r="J235" i="4"/>
  <c r="M235" i="4"/>
  <c r="F235" i="4"/>
  <c r="I235" i="4"/>
  <c r="K235" i="4"/>
  <c r="G235" i="4"/>
  <c r="L235" i="4"/>
  <c r="E235" i="4"/>
  <c r="H235" i="4"/>
  <c r="M131" i="4"/>
  <c r="G131" i="4"/>
  <c r="F131" i="4"/>
  <c r="J131" i="4"/>
  <c r="E131" i="4"/>
  <c r="I131" i="4"/>
  <c r="L131" i="4"/>
  <c r="H131" i="4"/>
  <c r="K131" i="4"/>
  <c r="M164" i="4"/>
  <c r="H164" i="4"/>
  <c r="G164" i="4"/>
  <c r="K164" i="4"/>
  <c r="E164" i="4"/>
  <c r="J164" i="4"/>
  <c r="I164" i="4"/>
  <c r="F164" i="4"/>
  <c r="L164" i="4"/>
  <c r="L143" i="4"/>
  <c r="J143" i="4"/>
  <c r="M143" i="4"/>
  <c r="F143" i="4"/>
  <c r="G143" i="4"/>
  <c r="E143" i="4"/>
  <c r="H143" i="4"/>
  <c r="I143" i="4"/>
  <c r="K143" i="4"/>
  <c r="M231" i="4"/>
  <c r="J231" i="4"/>
  <c r="K231" i="4"/>
  <c r="H231" i="4"/>
  <c r="L231" i="4"/>
  <c r="I231" i="4"/>
  <c r="E231" i="4"/>
  <c r="G231" i="4"/>
  <c r="F231" i="4"/>
  <c r="K150" i="4"/>
  <c r="M150" i="4"/>
  <c r="F150" i="4"/>
  <c r="E150" i="4"/>
  <c r="G150" i="4"/>
  <c r="H150" i="4"/>
  <c r="I150" i="4"/>
  <c r="L150" i="4"/>
  <c r="J150" i="4"/>
  <c r="M94" i="4"/>
  <c r="E94" i="4"/>
  <c r="F94" i="4"/>
  <c r="L94" i="4"/>
  <c r="J94" i="4"/>
  <c r="G94" i="4"/>
  <c r="I94" i="4"/>
  <c r="H94" i="4"/>
  <c r="K94" i="4"/>
  <c r="M28" i="4"/>
  <c r="G28" i="4"/>
  <c r="F28" i="4"/>
  <c r="I28" i="4"/>
  <c r="E28" i="4"/>
  <c r="J28" i="4"/>
  <c r="K28" i="4"/>
  <c r="H28" i="4"/>
  <c r="L28" i="4"/>
  <c r="G191" i="4"/>
  <c r="E191" i="4"/>
  <c r="J191" i="4"/>
  <c r="L191" i="4"/>
  <c r="F191" i="4"/>
  <c r="H191" i="4"/>
  <c r="K191" i="4"/>
  <c r="M191" i="4"/>
  <c r="I191" i="4"/>
  <c r="M183" i="4"/>
  <c r="E183" i="4"/>
  <c r="F183" i="4"/>
  <c r="H183" i="4"/>
  <c r="I183" i="4"/>
  <c r="K183" i="4"/>
  <c r="J183" i="4"/>
  <c r="G183" i="4"/>
  <c r="L183" i="4"/>
  <c r="I13" i="4"/>
  <c r="K13" i="4"/>
  <c r="L13" i="4"/>
  <c r="F13" i="4"/>
  <c r="E13" i="4"/>
  <c r="H13" i="4"/>
  <c r="G13" i="4"/>
  <c r="M13" i="4"/>
  <c r="J13" i="4"/>
  <c r="M153" i="4"/>
  <c r="J153" i="4"/>
  <c r="I153" i="4"/>
  <c r="L153" i="4"/>
  <c r="H153" i="4"/>
  <c r="K153" i="4"/>
  <c r="E153" i="4"/>
  <c r="F153" i="4"/>
  <c r="G153" i="4"/>
  <c r="M18" i="4"/>
  <c r="G18" i="4"/>
  <c r="H18" i="4"/>
  <c r="I18" i="4"/>
  <c r="F18" i="4"/>
  <c r="J18" i="4"/>
  <c r="K18" i="4"/>
  <c r="L18" i="4"/>
  <c r="E18" i="4"/>
  <c r="M132" i="4"/>
  <c r="K132" i="4"/>
  <c r="E132" i="4"/>
  <c r="F132" i="4"/>
  <c r="G132" i="4"/>
  <c r="J132" i="4"/>
  <c r="I132" i="4"/>
  <c r="L132" i="4"/>
  <c r="H132" i="4"/>
  <c r="M165" i="4"/>
  <c r="H165" i="4"/>
  <c r="E165" i="4"/>
  <c r="K165" i="4"/>
  <c r="F165" i="4"/>
  <c r="L165" i="4"/>
  <c r="J165" i="4"/>
  <c r="G165" i="4"/>
  <c r="I165" i="4"/>
  <c r="I168" i="4"/>
  <c r="E168" i="4"/>
  <c r="M168" i="4"/>
  <c r="L168" i="4"/>
  <c r="J168" i="4"/>
  <c r="F168" i="4"/>
  <c r="H168" i="4"/>
  <c r="G168" i="4"/>
  <c r="K168" i="4"/>
  <c r="M249" i="4"/>
  <c r="F249" i="4"/>
  <c r="E249" i="4"/>
  <c r="J249" i="4"/>
  <c r="I249" i="4"/>
  <c r="L249" i="4"/>
  <c r="G249" i="4"/>
  <c r="H249" i="4"/>
  <c r="K249" i="4"/>
  <c r="M90" i="4"/>
  <c r="H90" i="4"/>
  <c r="F90" i="4"/>
  <c r="G90" i="4"/>
  <c r="J90" i="4"/>
  <c r="K90" i="4"/>
  <c r="E90" i="4"/>
  <c r="I90" i="4"/>
  <c r="L90" i="4"/>
  <c r="J128" i="4"/>
  <c r="E128" i="4"/>
  <c r="M128" i="4"/>
  <c r="I128" i="4"/>
  <c r="F128" i="4"/>
  <c r="L128" i="4"/>
  <c r="K128" i="4"/>
  <c r="G128" i="4"/>
  <c r="H128" i="4"/>
  <c r="J52" i="4"/>
  <c r="E52" i="4"/>
  <c r="K52" i="4"/>
  <c r="M52" i="4"/>
  <c r="L52" i="4"/>
  <c r="F52" i="4"/>
  <c r="H52" i="4"/>
  <c r="I52" i="4"/>
  <c r="G52" i="4"/>
  <c r="M92" i="4"/>
  <c r="I92" i="4"/>
  <c r="E92" i="4"/>
  <c r="F92" i="4"/>
  <c r="K92" i="4"/>
  <c r="G92" i="4"/>
  <c r="H92" i="4"/>
  <c r="J92" i="4"/>
  <c r="L92" i="4"/>
  <c r="M98" i="4"/>
  <c r="E98" i="4"/>
  <c r="F98" i="4"/>
  <c r="H98" i="4"/>
  <c r="G98" i="4"/>
  <c r="I98" i="4"/>
  <c r="J98" i="4"/>
  <c r="L98" i="4"/>
  <c r="K98" i="4"/>
  <c r="M221" i="4"/>
  <c r="H221" i="4"/>
  <c r="E221" i="4"/>
  <c r="G221" i="4"/>
  <c r="J221" i="4"/>
  <c r="K221" i="4"/>
  <c r="F221" i="4"/>
  <c r="L221" i="4"/>
  <c r="I221" i="4"/>
  <c r="H102" i="4"/>
  <c r="E102" i="4"/>
  <c r="M102" i="4"/>
  <c r="I102" i="4"/>
  <c r="L102" i="4"/>
  <c r="K102" i="4"/>
  <c r="G102" i="4"/>
  <c r="F102" i="4"/>
  <c r="J102" i="4"/>
  <c r="M229" i="4"/>
  <c r="I229" i="4"/>
  <c r="J229" i="4"/>
  <c r="K229" i="4"/>
  <c r="E229" i="4"/>
  <c r="G229" i="4"/>
  <c r="L229" i="4"/>
  <c r="F229" i="4"/>
  <c r="H229" i="4"/>
  <c r="M17" i="4"/>
  <c r="E17" i="4"/>
  <c r="G17" i="4"/>
  <c r="H17" i="4"/>
  <c r="F17" i="4"/>
  <c r="I17" i="4"/>
  <c r="J17" i="4"/>
  <c r="L17" i="4"/>
  <c r="K17" i="4"/>
  <c r="M133" i="4"/>
  <c r="H133" i="4"/>
  <c r="K133" i="4"/>
  <c r="F133" i="4"/>
  <c r="E133" i="4"/>
  <c r="G133" i="4"/>
  <c r="J133" i="4"/>
  <c r="L133" i="4"/>
  <c r="I133" i="4"/>
  <c r="K243" i="4"/>
  <c r="L243" i="4"/>
  <c r="M243" i="4"/>
  <c r="G243" i="4"/>
  <c r="H243" i="4"/>
  <c r="E243" i="4"/>
  <c r="J243" i="4"/>
  <c r="F243" i="4"/>
  <c r="I243" i="4"/>
  <c r="M166" i="4"/>
  <c r="F166" i="4"/>
  <c r="I166" i="4"/>
  <c r="L166" i="4"/>
  <c r="E166" i="4"/>
  <c r="G166" i="4"/>
  <c r="H166" i="4"/>
  <c r="K166" i="4"/>
  <c r="J166" i="4"/>
  <c r="M171" i="4"/>
  <c r="F171" i="4"/>
  <c r="G171" i="4"/>
  <c r="H171" i="4"/>
  <c r="I171" i="4"/>
  <c r="J171" i="4"/>
  <c r="K171" i="4"/>
  <c r="L171" i="4"/>
  <c r="E171" i="4"/>
  <c r="M251" i="4"/>
  <c r="E251" i="4"/>
  <c r="K251" i="4"/>
  <c r="F251" i="4"/>
  <c r="J251" i="4"/>
  <c r="G251" i="4"/>
  <c r="I251" i="4"/>
  <c r="L251" i="4"/>
  <c r="H251" i="4"/>
  <c r="AI48" i="2"/>
  <c r="AA48" i="2"/>
  <c r="AI47" i="2"/>
  <c r="AA47" i="2"/>
  <c r="AI46" i="2"/>
  <c r="AA46" i="2"/>
  <c r="AI45" i="2"/>
  <c r="AA45" i="2"/>
  <c r="AI44" i="2"/>
  <c r="AA44" i="2"/>
  <c r="AI43" i="2"/>
  <c r="AA43" i="2"/>
  <c r="AI42" i="2"/>
  <c r="AA42" i="2"/>
  <c r="AI41" i="2"/>
  <c r="AA41" i="2"/>
  <c r="AI40" i="2"/>
  <c r="AA40" i="2"/>
  <c r="AI39" i="2"/>
  <c r="AA39" i="2"/>
  <c r="AI38" i="2"/>
  <c r="AA38" i="2"/>
  <c r="AI37" i="2"/>
  <c r="AA37" i="2"/>
  <c r="AI36" i="2"/>
  <c r="AA36" i="2"/>
  <c r="AI35" i="2"/>
  <c r="AA35" i="2"/>
  <c r="AI34" i="2"/>
  <c r="AA34" i="2"/>
  <c r="AI33" i="2"/>
  <c r="AA33" i="2"/>
  <c r="AH48" i="2"/>
  <c r="AH46" i="2"/>
  <c r="Z45" i="2"/>
  <c r="AH43" i="2"/>
  <c r="Z42" i="2"/>
  <c r="Z40" i="2"/>
  <c r="AH38" i="2"/>
  <c r="Z37" i="2"/>
  <c r="AH35" i="2"/>
  <c r="Z33" i="2"/>
  <c r="AG48" i="2"/>
  <c r="Y48" i="2"/>
  <c r="AG47" i="2"/>
  <c r="Y47" i="2"/>
  <c r="AG46" i="2"/>
  <c r="Y46" i="2"/>
  <c r="AG45" i="2"/>
  <c r="Y45" i="2"/>
  <c r="AG44" i="2"/>
  <c r="Y44" i="2"/>
  <c r="AG43" i="2"/>
  <c r="Y43" i="2"/>
  <c r="AG42" i="2"/>
  <c r="Y42" i="2"/>
  <c r="AG41" i="2"/>
  <c r="Y41" i="2"/>
  <c r="AG40" i="2"/>
  <c r="Y40" i="2"/>
  <c r="AG39" i="2"/>
  <c r="Y39" i="2"/>
  <c r="AG38" i="2"/>
  <c r="Y38" i="2"/>
  <c r="AG37" i="2"/>
  <c r="Y37" i="2"/>
  <c r="AG36" i="2"/>
  <c r="Y36" i="2"/>
  <c r="AG35" i="2"/>
  <c r="Y35" i="2"/>
  <c r="AG34" i="2"/>
  <c r="Y34" i="2"/>
  <c r="AG33" i="2"/>
  <c r="Y33" i="2"/>
  <c r="AE43" i="2"/>
  <c r="AE42" i="2"/>
  <c r="W41" i="2"/>
  <c r="W39" i="2"/>
  <c r="AE37" i="2"/>
  <c r="W36" i="2"/>
  <c r="AE34" i="2"/>
  <c r="W33" i="2"/>
  <c r="AH34" i="2"/>
  <c r="AF48" i="2"/>
  <c r="X48" i="2"/>
  <c r="AF47" i="2"/>
  <c r="X47" i="2"/>
  <c r="AF46" i="2"/>
  <c r="X46" i="2"/>
  <c r="AF45" i="2"/>
  <c r="X45" i="2"/>
  <c r="AF44" i="2"/>
  <c r="X44" i="2"/>
  <c r="AF43" i="2"/>
  <c r="X43" i="2"/>
  <c r="AF42" i="2"/>
  <c r="X42" i="2"/>
  <c r="AF41" i="2"/>
  <c r="X41" i="2"/>
  <c r="AF40" i="2"/>
  <c r="X40" i="2"/>
  <c r="AF39" i="2"/>
  <c r="X39" i="2"/>
  <c r="AF38" i="2"/>
  <c r="X38" i="2"/>
  <c r="AF37" i="2"/>
  <c r="X37" i="2"/>
  <c r="AF36" i="2"/>
  <c r="X36" i="2"/>
  <c r="AF35" i="2"/>
  <c r="X35" i="2"/>
  <c r="AF34" i="2"/>
  <c r="X34" i="2"/>
  <c r="AF33" i="2"/>
  <c r="X33" i="2"/>
  <c r="W44" i="2"/>
  <c r="W42" i="2"/>
  <c r="AE40" i="2"/>
  <c r="AE39" i="2"/>
  <c r="W38" i="2"/>
  <c r="AE36" i="2"/>
  <c r="W35" i="2"/>
  <c r="AE33" i="2"/>
  <c r="Z35" i="2"/>
  <c r="AE48" i="2"/>
  <c r="W48" i="2"/>
  <c r="AE47" i="2"/>
  <c r="W47" i="2"/>
  <c r="AE46" i="2"/>
  <c r="W46" i="2"/>
  <c r="AE45" i="2"/>
  <c r="W45" i="2"/>
  <c r="AE44" i="2"/>
  <c r="W43" i="2"/>
  <c r="AE41" i="2"/>
  <c r="W40" i="2"/>
  <c r="AE38" i="2"/>
  <c r="W37" i="2"/>
  <c r="AE35" i="2"/>
  <c r="W34" i="2"/>
  <c r="AD33" i="2"/>
  <c r="AD48" i="2"/>
  <c r="V48" i="2"/>
  <c r="AD47" i="2"/>
  <c r="V47" i="2"/>
  <c r="AD46" i="2"/>
  <c r="V46" i="2"/>
  <c r="AD45" i="2"/>
  <c r="V45" i="2"/>
  <c r="AD44" i="2"/>
  <c r="V44" i="2"/>
  <c r="AD43" i="2"/>
  <c r="V43" i="2"/>
  <c r="AD42" i="2"/>
  <c r="V42" i="2"/>
  <c r="AD41" i="2"/>
  <c r="V41" i="2"/>
  <c r="AD40" i="2"/>
  <c r="V40" i="2"/>
  <c r="AD39" i="2"/>
  <c r="V39" i="2"/>
  <c r="AD38" i="2"/>
  <c r="V38" i="2"/>
  <c r="AD37" i="2"/>
  <c r="V37" i="2"/>
  <c r="AD36" i="2"/>
  <c r="V36" i="2"/>
  <c r="AD35" i="2"/>
  <c r="V35" i="2"/>
  <c r="AD34" i="2"/>
  <c r="V34" i="2"/>
  <c r="V33" i="2"/>
  <c r="AC48" i="2"/>
  <c r="U48" i="2"/>
  <c r="AC47" i="2"/>
  <c r="U47" i="2"/>
  <c r="AC46" i="2"/>
  <c r="U46" i="2"/>
  <c r="AC45" i="2"/>
  <c r="U45" i="2"/>
  <c r="AC44" i="2"/>
  <c r="U44" i="2"/>
  <c r="AC43" i="2"/>
  <c r="U43" i="2"/>
  <c r="AC42" i="2"/>
  <c r="U42" i="2"/>
  <c r="AC41" i="2"/>
  <c r="U41" i="2"/>
  <c r="AC40" i="2"/>
  <c r="U40" i="2"/>
  <c r="AC39" i="2"/>
  <c r="U39" i="2"/>
  <c r="AC38" i="2"/>
  <c r="U38" i="2"/>
  <c r="AC37" i="2"/>
  <c r="U37" i="2"/>
  <c r="AC36" i="2"/>
  <c r="U36" i="2"/>
  <c r="AC35" i="2"/>
  <c r="U35" i="2"/>
  <c r="AC34" i="2"/>
  <c r="U34" i="2"/>
  <c r="AC33" i="2"/>
  <c r="U33" i="2"/>
  <c r="Z48" i="2"/>
  <c r="Z46" i="2"/>
  <c r="AH44" i="2"/>
  <c r="Z43" i="2"/>
  <c r="AH41" i="2"/>
  <c r="AH40" i="2"/>
  <c r="AH39" i="2"/>
  <c r="Z38" i="2"/>
  <c r="AH36" i="2"/>
  <c r="Z34" i="2"/>
  <c r="AB48" i="2"/>
  <c r="T48" i="2"/>
  <c r="AB47" i="2"/>
  <c r="T47" i="2"/>
  <c r="AB46" i="2"/>
  <c r="T46" i="2"/>
  <c r="AB45" i="2"/>
  <c r="T45" i="2"/>
  <c r="AB44" i="2"/>
  <c r="T44" i="2"/>
  <c r="AB43" i="2"/>
  <c r="T43" i="2"/>
  <c r="AB42" i="2"/>
  <c r="T42" i="2"/>
  <c r="AB41" i="2"/>
  <c r="T41" i="2"/>
  <c r="AB40" i="2"/>
  <c r="T40" i="2"/>
  <c r="AB39" i="2"/>
  <c r="T39" i="2"/>
  <c r="AB38" i="2"/>
  <c r="T38" i="2"/>
  <c r="AB37" i="2"/>
  <c r="T37" i="2"/>
  <c r="AB36" i="2"/>
  <c r="T36" i="2"/>
  <c r="AB35" i="2"/>
  <c r="T35" i="2"/>
  <c r="AB34" i="2"/>
  <c r="T34" i="2"/>
  <c r="AB33" i="2"/>
  <c r="T33" i="2"/>
  <c r="AH47" i="2"/>
  <c r="Z47" i="2"/>
  <c r="AH45" i="2"/>
  <c r="Z44" i="2"/>
  <c r="AH42" i="2"/>
  <c r="Z41" i="2"/>
  <c r="Z39" i="2"/>
  <c r="AH37" i="2"/>
  <c r="Z36" i="2"/>
  <c r="AH33" i="2"/>
  <c r="Q81" i="1"/>
  <c r="H12" i="4" l="1"/>
  <c r="M11" i="4"/>
  <c r="G12" i="4"/>
  <c r="E11" i="4"/>
  <c r="M12" i="4"/>
  <c r="L11" i="4"/>
  <c r="G11" i="4"/>
  <c r="K11" i="4"/>
  <c r="F12" i="4"/>
  <c r="F11" i="4"/>
  <c r="I12" i="4"/>
  <c r="J11" i="4"/>
  <c r="E12" i="4"/>
  <c r="H11" i="4"/>
  <c r="L12" i="4"/>
  <c r="K12" i="4"/>
  <c r="S128" i="4"/>
  <c r="S18" i="4"/>
  <c r="S237" i="4"/>
  <c r="S142" i="4"/>
  <c r="S238" i="4"/>
  <c r="S240" i="4"/>
  <c r="S251" i="4"/>
  <c r="S165" i="4"/>
  <c r="S150" i="4"/>
  <c r="S16" i="4"/>
  <c r="S159" i="4"/>
  <c r="S171" i="4"/>
  <c r="S243" i="4"/>
  <c r="S132" i="4"/>
  <c r="S143" i="4"/>
  <c r="S152" i="4"/>
  <c r="S157" i="4"/>
  <c r="S256" i="4"/>
  <c r="S255" i="4"/>
  <c r="S166" i="4"/>
  <c r="S231" i="4"/>
  <c r="S15" i="4"/>
  <c r="S170" i="4"/>
  <c r="S153" i="4"/>
  <c r="S154" i="4"/>
  <c r="S232" i="4"/>
  <c r="S257" i="4"/>
  <c r="S133" i="4"/>
  <c r="S164" i="4"/>
  <c r="S158" i="4"/>
  <c r="S149" i="4"/>
  <c r="S135" i="4"/>
  <c r="S17" i="4"/>
  <c r="S168" i="4"/>
  <c r="S13" i="4"/>
  <c r="S131" i="4"/>
  <c r="S235" i="4"/>
  <c r="S233" i="4"/>
  <c r="S136" i="4"/>
  <c r="S141" i="4"/>
  <c r="S241" i="4"/>
  <c r="S242" i="4"/>
  <c r="S162" i="4"/>
  <c r="S129" i="4"/>
  <c r="S250" i="4"/>
  <c r="S161" i="4"/>
  <c r="S249" i="4"/>
  <c r="S140" i="4"/>
  <c r="S236" i="4"/>
  <c r="S138" i="4"/>
  <c r="S169" i="4"/>
  <c r="S156" i="4"/>
  <c r="S137" i="4"/>
  <c r="S50" i="2"/>
  <c r="S12" i="4" l="1"/>
  <c r="S1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Mazzai, Andrea</author>
  </authors>
  <commentList>
    <comment ref="N24" authorId="0" shapeId="0" xr:uid="{7AC25A2E-B2F3-4F49-BED1-18F67C33E29B}">
      <text>
        <r>
          <rPr>
            <b/>
            <sz val="9"/>
            <color indexed="81"/>
            <rFont val="Tahoma"/>
            <family val="2"/>
          </rPr>
          <t>Mazzai, Andrea:</t>
        </r>
        <r>
          <rPr>
            <sz val="9"/>
            <color indexed="81"/>
            <rFont val="Tahoma"/>
            <family val="2"/>
          </rPr>
          <t xml:space="preserve">
X-indexed, indirect</t>
        </r>
      </text>
    </comment>
    <comment ref="O24" authorId="0" shapeId="0" xr:uid="{0290AD7C-6801-4C26-8D80-9CE3693B9618}">
      <text>
        <r>
          <rPr>
            <b/>
            <sz val="9"/>
            <color indexed="81"/>
            <rFont val="Tahoma"/>
            <family val="2"/>
          </rPr>
          <t>Mazzai, Andrea:</t>
        </r>
        <r>
          <rPr>
            <sz val="9"/>
            <color indexed="81"/>
            <rFont val="Tahoma"/>
            <family val="2"/>
          </rPr>
          <t xml:space="preserve">
X-indexed, indirect</t>
        </r>
      </text>
    </comment>
    <comment ref="C35" authorId="0" shapeId="0" xr:uid="{F8C95535-AD9F-44B9-9607-75958E04F1B0}">
      <text>
        <r>
          <rPr>
            <b/>
            <sz val="9"/>
            <color indexed="81"/>
            <rFont val="Tahoma"/>
            <family val="2"/>
          </rPr>
          <t>Mazzai, Andrea:</t>
        </r>
        <r>
          <rPr>
            <sz val="9"/>
            <color indexed="81"/>
            <rFont val="Tahoma"/>
            <family val="2"/>
          </rPr>
          <t xml:space="preserve">
Non implementata nel BEAM</t>
        </r>
      </text>
    </comment>
    <comment ref="C39" authorId="0" shapeId="0" xr:uid="{C87CB616-917F-410B-8640-6DDA68EDF9FE}">
      <text>
        <r>
          <rPr>
            <b/>
            <sz val="9"/>
            <color indexed="81"/>
            <rFont val="Tahoma"/>
            <family val="2"/>
          </rPr>
          <t>Mazzai, Andrea:</t>
        </r>
        <r>
          <rPr>
            <sz val="9"/>
            <color indexed="81"/>
            <rFont val="Tahoma"/>
            <family val="2"/>
          </rPr>
          <t xml:space="preserve">
Non implementata nel BEAM</t>
        </r>
      </text>
    </comment>
    <comment ref="C40" authorId="0" shapeId="0" xr:uid="{36C204BC-3EC1-419C-801E-8D02287EE9E8}">
      <text>
        <r>
          <rPr>
            <b/>
            <sz val="9"/>
            <color indexed="81"/>
            <rFont val="Tahoma"/>
            <family val="2"/>
          </rPr>
          <t>Mazzai, Andrea:</t>
        </r>
        <r>
          <rPr>
            <sz val="9"/>
            <color indexed="81"/>
            <rFont val="Tahoma"/>
            <family val="2"/>
          </rPr>
          <t xml:space="preserve">
Non implementata nel BEAM</t>
        </r>
      </text>
    </comment>
    <comment ref="C66" authorId="0" shapeId="0" xr:uid="{3182A4F6-3D99-4413-9BBF-EE9B82B40AAB}">
      <text>
        <r>
          <rPr>
            <b/>
            <sz val="9"/>
            <color indexed="81"/>
            <rFont val="Tahoma"/>
            <family val="2"/>
          </rPr>
          <t>Mazzai, Andrea:</t>
        </r>
        <r>
          <rPr>
            <sz val="9"/>
            <color indexed="81"/>
            <rFont val="Tahoma"/>
            <family val="2"/>
          </rPr>
          <t xml:space="preserve">
Non implementata nel BEAM</t>
        </r>
      </text>
    </comment>
    <comment ref="C70" authorId="0" shapeId="0" xr:uid="{2B746E76-F176-465F-85A1-5062B4B8D7EE}">
      <text>
        <r>
          <rPr>
            <b/>
            <sz val="9"/>
            <color indexed="81"/>
            <rFont val="Tahoma"/>
            <family val="2"/>
          </rPr>
          <t>Mazzai, Andrea:</t>
        </r>
        <r>
          <rPr>
            <sz val="9"/>
            <color indexed="81"/>
            <rFont val="Tahoma"/>
            <family val="2"/>
          </rPr>
          <t xml:space="preserve">
Non implementata nel BEAM</t>
        </r>
      </text>
    </comment>
    <comment ref="C71" authorId="0" shapeId="0" xr:uid="{A5AF8F0B-304E-4D81-8CF8-B642CB507739}">
      <text>
        <r>
          <rPr>
            <b/>
            <sz val="9"/>
            <color indexed="81"/>
            <rFont val="Tahoma"/>
            <family val="2"/>
          </rPr>
          <t>Mazzai, Andrea:</t>
        </r>
        <r>
          <rPr>
            <sz val="9"/>
            <color indexed="81"/>
            <rFont val="Tahoma"/>
            <family val="2"/>
          </rPr>
          <t xml:space="preserve">
Non implementata nel BEAM</t>
        </r>
      </text>
    </comment>
    <comment ref="H81" authorId="0" shapeId="0" xr:uid="{03A05CD7-3280-427F-B560-F2D2EB388CBD}">
      <text>
        <r>
          <rPr>
            <b/>
            <sz val="9"/>
            <color indexed="81"/>
            <rFont val="Tahoma"/>
            <family val="2"/>
          </rPr>
          <t>Mazzai, Andrea:</t>
        </r>
        <r>
          <rPr>
            <sz val="9"/>
            <color indexed="81"/>
            <rFont val="Tahoma"/>
            <family val="2"/>
          </rPr>
          <t xml:space="preserve">
Zero Page</t>
        </r>
      </text>
    </comment>
    <comment ref="I81" authorId="0" shapeId="0" xr:uid="{E281A482-4F4E-4FD0-996A-6BC5BC9FB1FB}">
      <text>
        <r>
          <rPr>
            <b/>
            <sz val="9"/>
            <color indexed="81"/>
            <rFont val="Tahoma"/>
            <family val="2"/>
          </rPr>
          <t>Mazzai, Andrea:</t>
        </r>
        <r>
          <rPr>
            <sz val="9"/>
            <color indexed="81"/>
            <rFont val="Tahoma"/>
            <family val="2"/>
          </rPr>
          <t xml:space="preserve">
Zero Page</t>
        </r>
      </text>
    </comment>
    <comment ref="J81" authorId="0" shapeId="0" xr:uid="{B8EBE93C-3187-4E35-90EB-5E5D0EA01586}">
      <text>
        <r>
          <rPr>
            <b/>
            <sz val="9"/>
            <color indexed="81"/>
            <rFont val="Tahoma"/>
            <family val="2"/>
          </rPr>
          <t>Mazzai, Andrea:</t>
        </r>
        <r>
          <rPr>
            <sz val="9"/>
            <color indexed="81"/>
            <rFont val="Tahoma"/>
            <family val="2"/>
          </rPr>
          <t xml:space="preserve">
Zero Page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Mazzai, Andrea</author>
  </authors>
  <commentList>
    <comment ref="B2" authorId="0" shapeId="0" xr:uid="{766BC9D7-EE3F-4911-863E-855DE2A4C3DB}">
      <text>
        <r>
          <rPr>
            <b/>
            <sz val="9"/>
            <color indexed="81"/>
            <rFont val="Tahoma"/>
            <family val="2"/>
          </rPr>
          <t>Mazzai, Andrea:</t>
        </r>
        <r>
          <rPr>
            <sz val="9"/>
            <color indexed="81"/>
            <rFont val="Tahoma"/>
            <family val="2"/>
          </rPr>
          <t xml:space="preserve">
Queste sono le 148 istruzioni senza 37 Zero Page (le ZP sono 39, ma STX, Y e STY, X vengono portate in IND ABS) e senza CLD, SED e BRK ma con le 4 aggiunte: HLT INA DEA OUT</t>
        </r>
      </text>
    </comment>
    <comment ref="E2" authorId="0" shapeId="0" xr:uid="{59AFD261-AE6C-47BE-99E4-337A63508BCD}">
      <text>
        <r>
          <rPr>
            <b/>
            <sz val="9"/>
            <color indexed="81"/>
            <rFont val="Tahoma"/>
            <family val="2"/>
          </rPr>
          <t>Mazzai, Andrea:</t>
        </r>
        <r>
          <rPr>
            <sz val="9"/>
            <color indexed="81"/>
            <rFont val="Tahoma"/>
            <family val="2"/>
          </rPr>
          <t xml:space="preserve">
Se le istruzioni hanno bisogno dell'ALU, qui cerco la codifica necessaria a far eseguire all'ALU l'istruzione selezionata; se non ne hanno bisogno, posso selezionare il valore (e dunque il posizionamento in tabella complessiva) in maniera arbitraria, eccetto per quelle istruzioni che hanno ancora bisogno dell'ALU, ma per le quali mi serve che l'ALU sia in Subtract Mode e dunque utilizzo il segnale LF per forzare l'istruzione corretta verso l'ALU (ho 21 istruzioni che richiedono l'ALU, ma solo 4 linee disponibili S0-S3).</t>
        </r>
      </text>
    </comment>
    <comment ref="G2" authorId="0" shapeId="0" xr:uid="{60864F6C-A7AD-46DE-899A-50B7FFD78722}">
      <text>
        <r>
          <rPr>
            <b/>
            <sz val="9"/>
            <color indexed="81"/>
            <rFont val="Tahoma"/>
            <family val="2"/>
          </rPr>
          <t>Mazzai, Andrea:</t>
        </r>
        <r>
          <rPr>
            <sz val="9"/>
            <color indexed="81"/>
            <rFont val="Tahoma"/>
            <family val="2"/>
          </rPr>
          <t xml:space="preserve">
Valore del pin Cin, ricordando che Carry Set = LO e Carry Clear = HI</t>
        </r>
      </text>
    </comment>
    <comment ref="K2" authorId="0" shapeId="0" xr:uid="{E962109E-FB32-4A45-9B5B-2E49E770D25D}">
      <text>
        <r>
          <rPr>
            <b/>
            <sz val="9"/>
            <color indexed="81"/>
            <rFont val="Tahoma"/>
            <family val="2"/>
          </rPr>
          <t>Mazzai, Andrea:</t>
        </r>
        <r>
          <rPr>
            <sz val="9"/>
            <color indexed="81"/>
            <rFont val="Tahoma"/>
            <family val="2"/>
          </rPr>
          <t xml:space="preserve">
Qui cerco, rispetto all'indirizzamento dell'istruzione, il gruppo a cui l'ho assegnata per "default"</t>
        </r>
      </text>
    </comment>
    <comment ref="L2" authorId="0" shapeId="0" xr:uid="{AE2B783D-D641-4106-96CE-24FEA3A4E190}">
      <text>
        <r>
          <rPr>
            <b/>
            <sz val="9"/>
            <color indexed="81"/>
            <rFont val="Tahoma"/>
            <family val="2"/>
          </rPr>
          <t>Mazzai, Andrea:</t>
        </r>
        <r>
          <rPr>
            <sz val="9"/>
            <color indexed="81"/>
            <rFont val="Tahoma"/>
            <family val="2"/>
          </rPr>
          <t xml:space="preserve">
Concatenazione dei primi 3 bit(Jump) e secondi 5 bit (ALU)</t>
        </r>
      </text>
    </comment>
    <comment ref="M2" authorId="0" shapeId="0" xr:uid="{05EF47D6-8AD9-4CAF-819C-00B01AB06B3C}">
      <text>
        <r>
          <rPr>
            <b/>
            <sz val="9"/>
            <color indexed="81"/>
            <rFont val="Tahoma"/>
            <family val="2"/>
          </rPr>
          <t>Mazzai, Andrea:</t>
        </r>
        <r>
          <rPr>
            <sz val="9"/>
            <color indexed="81"/>
            <rFont val="Tahoma"/>
            <family val="2"/>
          </rPr>
          <t xml:space="preserve">
Qui metto insieme i primi 3 bit e i secondi 5 bit dell'opcode (legati all'istruzione ALU) che risultano poi in riga/colonna della tabella complessiva.</t>
        </r>
      </text>
    </comment>
    <comment ref="O2" authorId="0" shapeId="0" xr:uid="{84F2058E-8FC4-40CD-9B58-57B8D2B70DCC}">
      <text>
        <r>
          <rPr>
            <b/>
            <sz val="9"/>
            <color indexed="81"/>
            <rFont val="Tahoma"/>
            <family val="2"/>
          </rPr>
          <t>Mazzai, Andrea:</t>
        </r>
        <r>
          <rPr>
            <sz val="9"/>
            <color indexed="81"/>
            <rFont val="Tahoma"/>
            <family val="2"/>
          </rPr>
          <t xml:space="preserve">
Queste sono le istruzioni senza Zero Page e con ALU + le 5 aggiunte: HLT INA DEA OUT</t>
        </r>
      </text>
    </comment>
    <comment ref="K18" authorId="0" shapeId="0" xr:uid="{AA204D68-B410-4993-9057-B900E1DA6BD3}">
      <text>
        <r>
          <rPr>
            <b/>
            <sz val="9"/>
            <color indexed="81"/>
            <rFont val="Tahoma"/>
            <family val="2"/>
          </rPr>
          <t>Mazzai, Andrea:</t>
        </r>
        <r>
          <rPr>
            <sz val="9"/>
            <color indexed="81"/>
            <rFont val="Tahoma"/>
            <family val="2"/>
          </rPr>
          <t xml:space="preserve">
Queste linee pilotano il 151 dei flag per eseguire il Branch</t>
        </r>
      </text>
    </comment>
    <comment ref="K19" authorId="0" shapeId="0" xr:uid="{B396BA6B-7D4D-4328-9EE4-D37AB08ACA46}">
      <text>
        <r>
          <rPr>
            <b/>
            <sz val="9"/>
            <color indexed="81"/>
            <rFont val="Tahoma"/>
            <family val="2"/>
          </rPr>
          <t>Mazzai, Andrea:</t>
        </r>
        <r>
          <rPr>
            <sz val="9"/>
            <color indexed="81"/>
            <rFont val="Tahoma"/>
            <family val="2"/>
          </rPr>
          <t xml:space="preserve">
Queste linee pilotano il 151 dei flag per eseguire il Branch</t>
        </r>
      </text>
    </comment>
    <comment ref="K20" authorId="0" shapeId="0" xr:uid="{DFA433F3-330A-45A0-B3AE-23147320889F}">
      <text>
        <r>
          <rPr>
            <b/>
            <sz val="9"/>
            <color indexed="81"/>
            <rFont val="Tahoma"/>
            <family val="2"/>
          </rPr>
          <t>Mazzai, Andrea:</t>
        </r>
        <r>
          <rPr>
            <sz val="9"/>
            <color indexed="81"/>
            <rFont val="Tahoma"/>
            <family val="2"/>
          </rPr>
          <t xml:space="preserve">
Queste linee pilotano il 151 dei flag per eseguire il Branch</t>
        </r>
      </text>
    </comment>
    <comment ref="K21" authorId="0" shapeId="0" xr:uid="{4B2486BA-808D-4443-858E-102835525C70}">
      <text>
        <r>
          <rPr>
            <b/>
            <sz val="9"/>
            <color indexed="81"/>
            <rFont val="Tahoma"/>
            <family val="2"/>
          </rPr>
          <t>Mazzai, Andrea:</t>
        </r>
        <r>
          <rPr>
            <sz val="9"/>
            <color indexed="81"/>
            <rFont val="Tahoma"/>
            <family val="2"/>
          </rPr>
          <t xml:space="preserve">
Spostato manualmente per evitare conflitto</t>
        </r>
      </text>
    </comment>
    <comment ref="K22" authorId="0" shapeId="0" xr:uid="{778C9480-278B-45F4-AAB8-71AEA4A98A0B}">
      <text>
        <r>
          <rPr>
            <b/>
            <sz val="9"/>
            <color indexed="81"/>
            <rFont val="Tahoma"/>
            <family val="2"/>
          </rPr>
          <t>Mazzai, Andrea:</t>
        </r>
        <r>
          <rPr>
            <sz val="9"/>
            <color indexed="81"/>
            <rFont val="Tahoma"/>
            <family val="2"/>
          </rPr>
          <t xml:space="preserve">
Queste linee pilotano il 151 dei flag per eseguire il Branch</t>
        </r>
      </text>
    </comment>
    <comment ref="K23" authorId="0" shapeId="0" xr:uid="{CB62F638-2349-4B63-B766-42941F0A8F5F}">
      <text>
        <r>
          <rPr>
            <b/>
            <sz val="9"/>
            <color indexed="81"/>
            <rFont val="Tahoma"/>
            <family val="2"/>
          </rPr>
          <t>Mazzai, Andrea:</t>
        </r>
        <r>
          <rPr>
            <sz val="9"/>
            <color indexed="81"/>
            <rFont val="Tahoma"/>
            <family val="2"/>
          </rPr>
          <t xml:space="preserve">
Queste linee pilotano il 151 dei flag per eseguire il Branch</t>
        </r>
      </text>
    </comment>
    <comment ref="K24" authorId="0" shapeId="0" xr:uid="{3CB68358-F52E-4466-89E7-5F541ECC089C}">
      <text>
        <r>
          <rPr>
            <b/>
            <sz val="9"/>
            <color indexed="81"/>
            <rFont val="Tahoma"/>
            <family val="2"/>
          </rPr>
          <t>Mazzai, Andrea:</t>
        </r>
        <r>
          <rPr>
            <sz val="9"/>
            <color indexed="81"/>
            <rFont val="Tahoma"/>
            <family val="2"/>
          </rPr>
          <t xml:space="preserve">
Queste linee pilotano il 151 dei flag per eseguire il Branch</t>
        </r>
      </text>
    </comment>
    <comment ref="K25" authorId="0" shapeId="0" xr:uid="{183316D8-72D9-4299-B588-2752486F968E}">
      <text>
        <r>
          <rPr>
            <b/>
            <sz val="9"/>
            <color indexed="81"/>
            <rFont val="Tahoma"/>
            <family val="2"/>
          </rPr>
          <t>Mazzai, Andrea:</t>
        </r>
        <r>
          <rPr>
            <sz val="9"/>
            <color indexed="81"/>
            <rFont val="Tahoma"/>
            <family val="2"/>
          </rPr>
          <t xml:space="preserve">
Queste linee pilotano il 151 dei flag per eseguire il Branch</t>
        </r>
      </text>
    </comment>
    <comment ref="K26" authorId="0" shapeId="0" xr:uid="{5FC62C45-BF10-44B6-9F74-3DACA1062BFC}">
      <text>
        <r>
          <rPr>
            <b/>
            <sz val="9"/>
            <color indexed="81"/>
            <rFont val="Tahoma"/>
            <family val="2"/>
          </rPr>
          <t>Mazzai, Andrea:</t>
        </r>
        <r>
          <rPr>
            <sz val="9"/>
            <color indexed="81"/>
            <rFont val="Tahoma"/>
            <family val="2"/>
          </rPr>
          <t xml:space="preserve">
Queste linee pilotano il 151 dei flag per eseguire il Branch</t>
        </r>
      </text>
    </comment>
    <comment ref="K27" authorId="0" shapeId="0" xr:uid="{045E3EA4-05A2-4C67-B31F-00351F9640C0}">
      <text>
        <r>
          <rPr>
            <b/>
            <sz val="9"/>
            <color indexed="81"/>
            <rFont val="Tahoma"/>
            <family val="2"/>
          </rPr>
          <t>Mazzai, Andrea:</t>
        </r>
        <r>
          <rPr>
            <sz val="9"/>
            <color indexed="81"/>
            <rFont val="Tahoma"/>
            <family val="2"/>
          </rPr>
          <t xml:space="preserve">
Spostato manualmente per evitare conflitto</t>
        </r>
      </text>
    </comment>
    <comment ref="K28" authorId="0" shapeId="0" xr:uid="{104C8F74-5F01-4B98-8CA4-EDFD88D68FD4}">
      <text>
        <r>
          <rPr>
            <b/>
            <sz val="9"/>
            <color indexed="81"/>
            <rFont val="Tahoma"/>
            <family val="2"/>
          </rPr>
          <t>Mazzai, Andrea:</t>
        </r>
        <r>
          <rPr>
            <sz val="9"/>
            <color indexed="81"/>
            <rFont val="Tahoma"/>
            <family val="2"/>
          </rPr>
          <t xml:space="preserve">
Spostato manualmente per evitare conflitto</t>
        </r>
      </text>
    </comment>
    <comment ref="E29" authorId="0" shapeId="0" xr:uid="{DC6CE40F-CD0F-4E6D-B255-241369D2CB73}">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E30" authorId="0" shapeId="0" xr:uid="{C2BA9F14-1E18-444A-A5E1-87EA6D595C53}">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E31" authorId="0" shapeId="0" xr:uid="{E62655DD-3F7D-4483-AD09-B0EFBB9E09FD}">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E32" authorId="0" shapeId="0" xr:uid="{1CF0C650-F162-48E2-A258-E5D0BAFCB308}">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E33" authorId="0" shapeId="0" xr:uid="{5CEC44B7-FB70-4915-9C6D-B2BAACADBF9E}">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E34" authorId="0" shapeId="0" xr:uid="{E5B6FBF9-A980-407E-AE1D-89B940EA5A6D}">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K35" authorId="0" shapeId="0" xr:uid="{5644A4EA-3241-4117-9ACF-5BE26911B559}">
      <text>
        <r>
          <rPr>
            <b/>
            <sz val="9"/>
            <color indexed="81"/>
            <rFont val="Tahoma"/>
            <family val="2"/>
          </rPr>
          <t>Mazzai, Andrea:</t>
        </r>
        <r>
          <rPr>
            <sz val="9"/>
            <color indexed="81"/>
            <rFont val="Tahoma"/>
            <family val="2"/>
          </rPr>
          <t xml:space="preserve">
Lo porto in A, Imp, Rel, Ind</t>
        </r>
      </text>
    </comment>
    <comment ref="K36" authorId="0" shapeId="0" xr:uid="{4BCEC628-D6AA-4B62-929F-A3866712DD32}">
      <text>
        <r>
          <rPr>
            <b/>
            <sz val="9"/>
            <color indexed="81"/>
            <rFont val="Tahoma"/>
            <family val="2"/>
          </rPr>
          <t>Mazzai, Andrea:</t>
        </r>
        <r>
          <rPr>
            <sz val="9"/>
            <color indexed="81"/>
            <rFont val="Tahoma"/>
            <family val="2"/>
          </rPr>
          <t xml:space="preserve">
Lo porto in Misc</t>
        </r>
      </text>
    </comment>
    <comment ref="E37" authorId="0" shapeId="0" xr:uid="{35C9EC18-8238-43B3-ABDD-CC66C0C31EB6}">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K37" authorId="0" shapeId="0" xr:uid="{F67C86B5-B69B-452D-92B6-B450BE157C49}">
      <text>
        <r>
          <rPr>
            <b/>
            <sz val="9"/>
            <color indexed="81"/>
            <rFont val="Tahoma"/>
            <family val="2"/>
          </rPr>
          <t>Mazzai, Andrea:</t>
        </r>
        <r>
          <rPr>
            <sz val="9"/>
            <color indexed="81"/>
            <rFont val="Tahoma"/>
            <family val="2"/>
          </rPr>
          <t xml:space="preserve">
Lo porto in A, Imp, Rel, Ind</t>
        </r>
      </text>
    </comment>
    <comment ref="E38" authorId="0" shapeId="0" xr:uid="{4CE905BA-8562-4953-B7AB-98D99EA58CBD}">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K38" authorId="0" shapeId="0" xr:uid="{A4F7D81E-58F5-4C5B-A8D6-6678BF97BC6C}">
      <text>
        <r>
          <rPr>
            <b/>
            <sz val="9"/>
            <color indexed="81"/>
            <rFont val="Tahoma"/>
            <family val="2"/>
          </rPr>
          <t>Mazzai, Andrea:</t>
        </r>
        <r>
          <rPr>
            <sz val="9"/>
            <color indexed="81"/>
            <rFont val="Tahoma"/>
            <family val="2"/>
          </rPr>
          <t xml:space="preserve">
Lo porto in Misc</t>
        </r>
      </text>
    </comment>
    <comment ref="B39" authorId="0" shapeId="0" xr:uid="{6E0643D8-7A81-4B04-B409-A86318A58249}">
      <text>
        <r>
          <rPr>
            <b/>
            <sz val="9"/>
            <color indexed="81"/>
            <rFont val="Tahoma"/>
            <family val="2"/>
          </rPr>
          <t>Mazzai, Andrea:</t>
        </r>
        <r>
          <rPr>
            <sz val="9"/>
            <color indexed="81"/>
            <rFont val="Tahoma"/>
            <family val="2"/>
          </rPr>
          <t xml:space="preserve">
Nuova istruzione</t>
        </r>
      </text>
    </comment>
    <comment ref="K42" authorId="0" shapeId="0" xr:uid="{550585C6-64CB-40DF-8597-D63A7CBF4A3B}">
      <text>
        <r>
          <rPr>
            <b/>
            <sz val="9"/>
            <color indexed="81"/>
            <rFont val="Tahoma"/>
            <family val="2"/>
          </rPr>
          <t>Mazzai, Andrea:</t>
        </r>
        <r>
          <rPr>
            <sz val="9"/>
            <color indexed="81"/>
            <rFont val="Tahoma"/>
            <family val="2"/>
          </rPr>
          <t xml:space="preserve">
Lo porto in ind,X</t>
        </r>
      </text>
    </comment>
    <comment ref="K43" authorId="0" shapeId="0" xr:uid="{9928649C-0BC0-4F69-B8EE-555931C24BC2}">
      <text>
        <r>
          <rPr>
            <b/>
            <sz val="9"/>
            <color indexed="81"/>
            <rFont val="Tahoma"/>
            <family val="2"/>
          </rPr>
          <t>Mazzai, Andrea:</t>
        </r>
        <r>
          <rPr>
            <sz val="9"/>
            <color indexed="81"/>
            <rFont val="Tahoma"/>
            <family val="2"/>
          </rPr>
          <t xml:space="preserve">
Lo porto in ind,Y</t>
        </r>
      </text>
    </comment>
    <comment ref="B50" authorId="0" shapeId="0" xr:uid="{8C82CEDD-D526-4218-B54B-3933B0EA7D00}">
      <text>
        <r>
          <rPr>
            <b/>
            <sz val="9"/>
            <color indexed="81"/>
            <rFont val="Tahoma"/>
            <family val="2"/>
          </rPr>
          <t>Mazzai, Andrea:</t>
        </r>
        <r>
          <rPr>
            <sz val="9"/>
            <color indexed="81"/>
            <rFont val="Tahoma"/>
            <family val="2"/>
          </rPr>
          <t xml:space="preserve">
Nuova istruzione</t>
        </r>
      </text>
    </comment>
    <comment ref="B51" authorId="0" shapeId="0" xr:uid="{9F1DA19E-5932-45E3-95BC-F89426DF0450}">
      <text>
        <r>
          <rPr>
            <b/>
            <sz val="9"/>
            <color indexed="81"/>
            <rFont val="Tahoma"/>
            <family val="2"/>
          </rPr>
          <t>Mazzai, Andrea:</t>
        </r>
        <r>
          <rPr>
            <sz val="9"/>
            <color indexed="81"/>
            <rFont val="Tahoma"/>
            <family val="2"/>
          </rPr>
          <t xml:space="preserve">
Nuova istruzione</t>
        </r>
      </text>
    </comment>
    <comment ref="K54" authorId="0" shapeId="0" xr:uid="{8BB4B2F4-2927-4724-9AB5-BFBB48587616}">
      <text>
        <r>
          <rPr>
            <b/>
            <sz val="9"/>
            <color indexed="81"/>
            <rFont val="Tahoma"/>
            <family val="2"/>
          </rPr>
          <t>Mazzai, Andrea:</t>
        </r>
        <r>
          <rPr>
            <sz val="9"/>
            <color indexed="81"/>
            <rFont val="Tahoma"/>
            <family val="2"/>
          </rPr>
          <t xml:space="preserve">
Lo porto in ind,X</t>
        </r>
      </text>
    </comment>
    <comment ref="K55" authorId="0" shapeId="0" xr:uid="{979AB4BB-93E3-438E-85C6-9BB6605B74C5}">
      <text>
        <r>
          <rPr>
            <b/>
            <sz val="9"/>
            <color indexed="81"/>
            <rFont val="Tahoma"/>
            <family val="2"/>
          </rPr>
          <t>Mazzai, Andrea:</t>
        </r>
        <r>
          <rPr>
            <sz val="9"/>
            <color indexed="81"/>
            <rFont val="Tahoma"/>
            <family val="2"/>
          </rPr>
          <t xml:space="preserve">
Lo porto in ind,Y</t>
        </r>
      </text>
    </comment>
    <comment ref="B81" authorId="0" shapeId="0" xr:uid="{1A942C18-659E-4C7F-924F-98E93EAAA639}">
      <text>
        <r>
          <rPr>
            <b/>
            <sz val="9"/>
            <color indexed="81"/>
            <rFont val="Tahoma"/>
            <family val="2"/>
          </rPr>
          <t>Mazzai, Andrea:</t>
        </r>
        <r>
          <rPr>
            <sz val="9"/>
            <color indexed="81"/>
            <rFont val="Tahoma"/>
            <family val="2"/>
          </rPr>
          <t xml:space="preserve">
Nuova istruzione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Mazzai, Andrea</author>
  </authors>
  <commentList>
    <comment ref="U7" authorId="0" shapeId="0" xr:uid="{DD16DEAE-8AF7-4DE7-A130-8F16E6E17178}">
      <text>
        <r>
          <rPr>
            <b/>
            <sz val="9"/>
            <color indexed="81"/>
            <rFont val="Tahoma"/>
            <family val="2"/>
          </rPr>
          <t>Mazzai, Andrea:</t>
        </r>
        <r>
          <rPr>
            <sz val="9"/>
            <color indexed="81"/>
            <rFont val="Tahoma"/>
            <family val="2"/>
          </rPr>
          <t xml:space="preserve">
Read A Register
AO</t>
        </r>
      </text>
    </comment>
    <comment ref="V7" authorId="0" shapeId="0" xr:uid="{7A8E83A8-96BC-4B26-938D-1DCDD13FFC03}">
      <text>
        <r>
          <rPr>
            <b/>
            <sz val="9"/>
            <color indexed="81"/>
            <rFont val="Tahoma"/>
            <family val="2"/>
          </rPr>
          <t>Mazzai, Andrea:</t>
        </r>
        <r>
          <rPr>
            <sz val="9"/>
            <color indexed="81"/>
            <rFont val="Tahoma"/>
            <family val="2"/>
          </rPr>
          <t xml:space="preserve">
Read B Register
BO</t>
        </r>
      </text>
    </comment>
    <comment ref="AA7" authorId="0" shapeId="0" xr:uid="{B8EEFF03-BE5E-4B7C-94DE-75BADA345D1A}">
      <text>
        <r>
          <rPr>
            <b/>
            <sz val="9"/>
            <color indexed="81"/>
            <rFont val="Tahoma"/>
            <family val="2"/>
          </rPr>
          <t>Mazzai, Andrea:</t>
        </r>
        <r>
          <rPr>
            <sz val="9"/>
            <color indexed="81"/>
            <rFont val="Tahoma"/>
            <family val="2"/>
          </rPr>
          <t xml:space="preserve">
Read RAM
RO</t>
        </r>
      </text>
    </comment>
    <comment ref="AH7" authorId="0" shapeId="0" xr:uid="{23122003-5720-4B4B-BFC6-2E42E43D3A4A}">
      <text>
        <r>
          <rPr>
            <b/>
            <sz val="9"/>
            <color indexed="81"/>
            <rFont val="Tahoma"/>
            <family val="2"/>
          </rPr>
          <t>Mazzai, Andrea:</t>
        </r>
        <r>
          <rPr>
            <sz val="9"/>
            <color indexed="81"/>
            <rFont val="Tahoma"/>
            <family val="2"/>
          </rPr>
          <t xml:space="preserve">
Read Program Counter
CO</t>
        </r>
      </text>
    </comment>
    <comment ref="AK7" authorId="0" shapeId="0" xr:uid="{7279D167-B188-491C-BCA0-A3A748417089}">
      <text>
        <r>
          <rPr>
            <b/>
            <sz val="9"/>
            <color indexed="81"/>
            <rFont val="Tahoma"/>
            <family val="2"/>
          </rPr>
          <t>Mazzai, Andrea:</t>
        </r>
        <r>
          <rPr>
            <sz val="9"/>
            <color indexed="81"/>
            <rFont val="Tahoma"/>
            <family val="2"/>
          </rPr>
          <t xml:space="preserve">
10 = nessun segnale = attivo IN</t>
        </r>
      </text>
    </comment>
    <comment ref="AM7" authorId="0" shapeId="0" xr:uid="{FF37AEC3-7763-4EB2-8323-29A1B3ACB1D2}">
      <text>
        <r>
          <rPr>
            <b/>
            <sz val="9"/>
            <color indexed="81"/>
            <rFont val="Tahoma"/>
            <family val="2"/>
          </rPr>
          <t>Mazzai, Andrea:</t>
        </r>
        <r>
          <rPr>
            <sz val="9"/>
            <color indexed="81"/>
            <rFont val="Tahoma"/>
            <family val="2"/>
          </rPr>
          <t xml:space="preserve">
AI</t>
        </r>
      </text>
    </comment>
    <comment ref="AN7" authorId="0" shapeId="0" xr:uid="{8F88BB13-636C-4503-8311-D53A438159EF}">
      <text>
        <r>
          <rPr>
            <b/>
            <sz val="9"/>
            <color indexed="81"/>
            <rFont val="Tahoma"/>
            <family val="2"/>
          </rPr>
          <t>Mazzai, Andrea:</t>
        </r>
        <r>
          <rPr>
            <sz val="9"/>
            <color indexed="81"/>
            <rFont val="Tahoma"/>
            <family val="2"/>
          </rPr>
          <t xml:space="preserve">
BI</t>
        </r>
      </text>
    </comment>
    <comment ref="AS7" authorId="0" shapeId="0" xr:uid="{CDD0968A-6A2B-4D26-824E-C08DD0200640}">
      <text>
        <r>
          <rPr>
            <b/>
            <sz val="9"/>
            <color indexed="81"/>
            <rFont val="Tahoma"/>
            <family val="2"/>
          </rPr>
          <t>Mazzai, Andrea:</t>
        </r>
        <r>
          <rPr>
            <sz val="9"/>
            <color indexed="81"/>
            <rFont val="Tahoma"/>
            <family val="2"/>
          </rPr>
          <t xml:space="preserve">
Write RAM
RI</t>
        </r>
      </text>
    </comment>
    <comment ref="AT7" authorId="0" shapeId="0" xr:uid="{D3D39335-A0CA-4731-AE21-B759AA8BBCA1}">
      <text>
        <r>
          <rPr>
            <b/>
            <sz val="9"/>
            <color indexed="81"/>
            <rFont val="Tahoma"/>
            <family val="2"/>
          </rPr>
          <t>Mazzai, Andrea:</t>
        </r>
        <r>
          <rPr>
            <sz val="9"/>
            <color indexed="81"/>
            <rFont val="Tahoma"/>
            <family val="2"/>
          </rPr>
          <t xml:space="preserve">
Write Memory Address Register
MI</t>
        </r>
      </text>
    </comment>
    <comment ref="BC7" authorId="0" shapeId="0" xr:uid="{A716EC52-5EAC-4406-B00B-315929E85FDC}">
      <text>
        <r>
          <rPr>
            <b/>
            <sz val="9"/>
            <color indexed="81"/>
            <rFont val="Tahoma"/>
            <family val="2"/>
          </rPr>
          <t>Mazzai, Andrea:</t>
        </r>
        <r>
          <rPr>
            <sz val="9"/>
            <color indexed="81"/>
            <rFont val="Tahoma"/>
            <family val="2"/>
          </rPr>
          <t xml:space="preserve">
160 = nessun segnale = attivo IN</t>
        </r>
      </text>
    </comment>
    <comment ref="BZ7" authorId="0" shapeId="0" xr:uid="{B2C2143A-57D0-4018-B5EA-5B2F29426F7A}">
      <text>
        <r>
          <rPr>
            <b/>
            <sz val="9"/>
            <color indexed="81"/>
            <rFont val="Tahoma"/>
            <family val="2"/>
          </rPr>
          <t>Mazzai, Andrea:</t>
        </r>
        <r>
          <rPr>
            <sz val="9"/>
            <color indexed="81"/>
            <rFont val="Tahoma"/>
            <family val="2"/>
          </rPr>
          <t xml:space="preserve">
Program Counter Increment
CE</t>
        </r>
      </text>
    </comment>
    <comment ref="CA7" authorId="0" shapeId="0" xr:uid="{29344AFB-B90C-4591-90FE-9E2CD8C548AB}">
      <text>
        <r>
          <rPr>
            <b/>
            <sz val="9"/>
            <color indexed="81"/>
            <rFont val="Tahoma"/>
            <family val="2"/>
          </rPr>
          <t>Mazzai, Andrea:</t>
        </r>
        <r>
          <rPr>
            <sz val="9"/>
            <color indexed="81"/>
            <rFont val="Tahoma"/>
            <family val="2"/>
          </rPr>
          <t xml:space="preserve">
J</t>
        </r>
      </text>
    </comment>
    <comment ref="CB7" authorId="0" shapeId="0" xr:uid="{96DF0B28-AFA8-4E3B-9B15-10836CC832B9}">
      <text>
        <r>
          <rPr>
            <b/>
            <sz val="9"/>
            <color indexed="81"/>
            <rFont val="Tahoma"/>
            <family val="2"/>
          </rPr>
          <t>Mazzai, Andrea:</t>
        </r>
        <r>
          <rPr>
            <sz val="9"/>
            <color indexed="81"/>
            <rFont val="Tahoma"/>
            <family val="2"/>
          </rPr>
          <t xml:space="preserve">
Se DZ =1, X e Y non vengono considerati</t>
        </r>
      </text>
    </comment>
    <comment ref="CC7" authorId="0" shapeId="0" xr:uid="{22A036D0-D446-4B9E-AFE0-EDAD9606B79E}">
      <text>
        <r>
          <rPr>
            <b/>
            <sz val="9"/>
            <color indexed="81"/>
            <rFont val="Tahoma"/>
            <family val="2"/>
          </rPr>
          <t>Mazzai, Andrea:</t>
        </r>
        <r>
          <rPr>
            <sz val="9"/>
            <color indexed="81"/>
            <rFont val="Tahoma"/>
            <family val="2"/>
          </rPr>
          <t xml:space="preserve">
Se 1, considero X; se 0, considero Y</t>
        </r>
      </text>
    </comment>
    <comment ref="CE7" authorId="0" shapeId="0" xr:uid="{5BE48803-9F50-47C8-B7D2-DC7E1737940B}">
      <text>
        <r>
          <rPr>
            <b/>
            <sz val="9"/>
            <color indexed="81"/>
            <rFont val="Tahoma"/>
            <family val="2"/>
          </rPr>
          <t>Mazzai, Andrea:</t>
        </r>
        <r>
          <rPr>
            <sz val="9"/>
            <color indexed="81"/>
            <rFont val="Tahoma"/>
            <family val="2"/>
          </rPr>
          <t xml:space="preserve">
Per resettare il RC</t>
        </r>
      </text>
    </comment>
    <comment ref="CG7" authorId="0" shapeId="0" xr:uid="{0CEDD597-C793-4CF0-B98E-765CDD08D4EB}">
      <text>
        <r>
          <rPr>
            <b/>
            <sz val="9"/>
            <color indexed="81"/>
            <rFont val="Tahoma"/>
            <family val="2"/>
          </rPr>
          <t>Mazzai, Andrea:</t>
        </r>
        <r>
          <rPr>
            <sz val="9"/>
            <color indexed="81"/>
            <rFont val="Tahoma"/>
            <family val="2"/>
          </rPr>
          <t xml:space="preserve">
Write instruction Register
II</t>
        </r>
      </text>
    </comment>
    <comment ref="R11" authorId="0" shapeId="0" xr:uid="{33246F35-A673-469D-BFA1-108281E136E1}">
      <text>
        <r>
          <rPr>
            <b/>
            <sz val="9"/>
            <color indexed="81"/>
            <rFont val="Tahoma"/>
            <family val="2"/>
          </rPr>
          <t>Mazzai, Andrea:</t>
        </r>
        <r>
          <rPr>
            <sz val="9"/>
            <color indexed="81"/>
            <rFont val="Tahoma"/>
            <family val="2"/>
          </rPr>
          <t xml:space="preserve">
L'operando </t>
        </r>
        <r>
          <rPr>
            <b/>
            <sz val="9"/>
            <color indexed="81"/>
            <rFont val="Tahoma"/>
            <family val="2"/>
          </rPr>
          <t>#</t>
        </r>
        <r>
          <rPr>
            <sz val="9"/>
            <color indexed="81"/>
            <rFont val="Tahoma"/>
            <family val="2"/>
          </rPr>
          <t xml:space="preserve"> sta nella locazione corrente del PC, che inserisco nel MAR</t>
        </r>
      </text>
    </comment>
    <comment ref="R12" authorId="0" shapeId="0" xr:uid="{3AE54BD7-FA80-4785-9632-0959AA42DA56}">
      <text>
        <r>
          <rPr>
            <b/>
            <sz val="9"/>
            <color indexed="81"/>
            <rFont val="Tahoma"/>
            <family val="2"/>
          </rPr>
          <t>Mazzai, Andrea:</t>
        </r>
        <r>
          <rPr>
            <sz val="9"/>
            <color indexed="81"/>
            <rFont val="Tahoma"/>
            <family val="2"/>
          </rPr>
          <t xml:space="preserve">
Leggo </t>
        </r>
        <r>
          <rPr>
            <b/>
            <sz val="9"/>
            <color indexed="81"/>
            <rFont val="Tahoma"/>
            <family val="2"/>
          </rPr>
          <t>#</t>
        </r>
        <r>
          <rPr>
            <sz val="9"/>
            <color indexed="81"/>
            <rFont val="Tahoma"/>
            <family val="2"/>
          </rPr>
          <t xml:space="preserve"> e lo carico in B; in A ho già un valore al quale sommo </t>
        </r>
        <r>
          <rPr>
            <b/>
            <sz val="9"/>
            <color indexed="81"/>
            <rFont val="Tahoma"/>
            <family val="2"/>
          </rPr>
          <t>#</t>
        </r>
      </text>
    </comment>
    <comment ref="R13" authorId="0" shapeId="0" xr:uid="{220486B8-C167-4179-94A8-ED0B6E23430D}">
      <text>
        <r>
          <rPr>
            <b/>
            <sz val="9"/>
            <color indexed="81"/>
            <rFont val="Tahoma"/>
            <family val="2"/>
          </rPr>
          <t>Mazzai, Andrea:</t>
        </r>
        <r>
          <rPr>
            <sz val="9"/>
            <color indexed="81"/>
            <rFont val="Tahoma"/>
            <family val="2"/>
          </rPr>
          <t xml:space="preserve">
Carico in A e H l'output della ALU, incremento PC e salto alla fine della microistruzione con N</t>
        </r>
      </text>
    </comment>
    <comment ref="R15" authorId="0" shapeId="0" xr:uid="{173C75BE-6105-4CAD-8B74-B6B2A2DC9978}">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corrente del PC, che inserisco nel MAR</t>
        </r>
      </text>
    </comment>
    <comment ref="R16" authorId="0" shapeId="0" xr:uid="{AFDA1D83-DE10-41C7-B4F4-3ECA1F7FAA00}">
      <text>
        <r>
          <rPr>
            <b/>
            <sz val="9"/>
            <color indexed="81"/>
            <rFont val="Tahoma"/>
            <family val="2"/>
          </rPr>
          <t>Mazzai, Andrea:</t>
        </r>
        <r>
          <rPr>
            <sz val="9"/>
            <color indexed="81"/>
            <rFont val="Tahoma"/>
            <family val="2"/>
          </rPr>
          <t xml:space="preserve">
Carico nel MAR il valore contenuto nella locazione </t>
        </r>
        <r>
          <rPr>
            <b/>
            <sz val="9"/>
            <color indexed="81"/>
            <rFont val="Tahoma"/>
            <family val="2"/>
          </rPr>
          <t>abs</t>
        </r>
      </text>
    </comment>
    <comment ref="R17" authorId="0" shapeId="0" xr:uid="{2F8A89F1-C6C8-4D84-828E-8D113BE410E7}">
      <text>
        <r>
          <rPr>
            <b/>
            <sz val="9"/>
            <color indexed="81"/>
            <rFont val="Tahoma"/>
            <family val="2"/>
          </rPr>
          <t>Mazzai, Andrea:</t>
        </r>
        <r>
          <rPr>
            <sz val="9"/>
            <color indexed="81"/>
            <rFont val="Tahoma"/>
            <family val="2"/>
          </rPr>
          <t xml:space="preserve">
Leggo il contenuto della cella indicata nell'opcode e lo carico in B; in A ho già un valore al quale voglio sommare il valore trovato nella cella abs</t>
        </r>
      </text>
    </comment>
    <comment ref="R18" authorId="0" shapeId="0" xr:uid="{55BF8E05-7012-4DE1-86DC-9275E38CB611}">
      <text>
        <r>
          <rPr>
            <b/>
            <sz val="9"/>
            <color indexed="81"/>
            <rFont val="Tahoma"/>
            <family val="2"/>
          </rPr>
          <t>Mazzai, Andrea:</t>
        </r>
        <r>
          <rPr>
            <sz val="9"/>
            <color indexed="81"/>
            <rFont val="Tahoma"/>
            <family val="2"/>
          </rPr>
          <t xml:space="preserve">
Carico in A e H l'output della ALU, setto N e incremento il PC </t>
        </r>
      </text>
    </comment>
    <comment ref="R122" authorId="0" shapeId="0" xr:uid="{1216767C-AB41-462B-B8EE-9241CC996888}">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corrente del PC, che inserisco nel MAR</t>
        </r>
      </text>
    </comment>
    <comment ref="R128" authorId="0" shapeId="0" xr:uid="{06EF2B2E-EA10-4C16-9750-D0B6B5197DDF}">
      <text>
        <r>
          <rPr>
            <b/>
            <sz val="9"/>
            <color indexed="81"/>
            <rFont val="Tahoma"/>
            <family val="2"/>
          </rPr>
          <t>Mazzai, Andrea:</t>
        </r>
        <r>
          <rPr>
            <sz val="9"/>
            <color indexed="81"/>
            <rFont val="Tahoma"/>
            <family val="2"/>
          </rPr>
          <t xml:space="preserve">
L'operando </t>
        </r>
        <r>
          <rPr>
            <b/>
            <sz val="9"/>
            <color indexed="81"/>
            <rFont val="Tahoma"/>
            <family val="2"/>
          </rPr>
          <t>#</t>
        </r>
        <r>
          <rPr>
            <sz val="9"/>
            <color indexed="81"/>
            <rFont val="Tahoma"/>
            <family val="2"/>
          </rPr>
          <t xml:space="preserve"> sta nella locazione corrente del PC, che inserisco nel MAR</t>
        </r>
      </text>
    </comment>
    <comment ref="R129" authorId="0" shapeId="0" xr:uid="{DEF15C46-F1A0-4A0F-953B-6FE80888445D}">
      <text>
        <r>
          <rPr>
            <b/>
            <sz val="9"/>
            <color indexed="81"/>
            <rFont val="Tahoma"/>
            <family val="2"/>
          </rPr>
          <t>Mazzai, Andrea:</t>
        </r>
        <r>
          <rPr>
            <sz val="9"/>
            <color indexed="81"/>
            <rFont val="Tahoma"/>
            <family val="2"/>
          </rPr>
          <t xml:space="preserve">
Leggo </t>
        </r>
        <r>
          <rPr>
            <b/>
            <sz val="9"/>
            <color indexed="81"/>
            <rFont val="Tahoma"/>
            <family val="2"/>
          </rPr>
          <t>#</t>
        </r>
        <r>
          <rPr>
            <sz val="9"/>
            <color indexed="81"/>
            <rFont val="Tahoma"/>
            <family val="2"/>
          </rPr>
          <t xml:space="preserve"> e lo carico in A e H, incremento il PC, salto alla fine della microistruzione con N</t>
        </r>
      </text>
    </comment>
    <comment ref="R131" authorId="0" shapeId="0" xr:uid="{F6B8DA67-C702-457F-9FF9-A832456AE586}">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132" authorId="0" shapeId="0" xr:uid="{D65DCDED-A9C9-4457-9B0D-426E115184F1}">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nel MAR</t>
        </r>
      </text>
    </comment>
    <comment ref="R133" authorId="0" shapeId="0" xr:uid="{289F92FF-B288-49E0-9F93-5CDDEE55ACEE}">
      <text>
        <r>
          <rPr>
            <b/>
            <sz val="9"/>
            <color indexed="81"/>
            <rFont val="Tahoma"/>
            <family val="2"/>
          </rPr>
          <t>Mazzai, Andrea:</t>
        </r>
        <r>
          <rPr>
            <sz val="9"/>
            <color indexed="81"/>
            <rFont val="Tahoma"/>
            <family val="2"/>
          </rPr>
          <t xml:space="preserve">
Leggo il contenuto di </t>
        </r>
        <r>
          <rPr>
            <b/>
            <sz val="9"/>
            <color indexed="81"/>
            <rFont val="Tahoma"/>
            <family val="2"/>
          </rPr>
          <t>abs</t>
        </r>
        <r>
          <rPr>
            <sz val="9"/>
            <color indexed="81"/>
            <rFont val="Tahoma"/>
            <family val="2"/>
          </rPr>
          <t xml:space="preserve"> e lo carico in A e H, incremento il PC, salto alla fine della microistruzione con N</t>
        </r>
      </text>
    </comment>
    <comment ref="R135" authorId="0" shapeId="0" xr:uid="{9392498C-908B-47CC-87EC-4F27DEDE5AD1}">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136" authorId="0" shapeId="0" xr:uid="{713B96B8-AE08-4099-AD38-09634689BBEE}">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in D settando gli adder su X</t>
        </r>
      </text>
    </comment>
    <comment ref="R137" authorId="0" shapeId="0" xr:uid="{2A9D2239-13B1-4FA9-BB1B-AE10E7661596}">
      <text>
        <r>
          <rPr>
            <b/>
            <sz val="9"/>
            <color indexed="81"/>
            <rFont val="Tahoma"/>
            <family val="2"/>
          </rPr>
          <t>Mazzai, Andrea:</t>
        </r>
        <r>
          <rPr>
            <sz val="9"/>
            <color indexed="81"/>
            <rFont val="Tahoma"/>
            <family val="2"/>
          </rPr>
          <t xml:space="preserve">
Leggo D+X e lo carico nel MAR</t>
        </r>
      </text>
    </comment>
    <comment ref="R138" authorId="0" shapeId="0" xr:uid="{132B9D92-E2FC-45BF-AF6A-A3F219D213D4}">
      <text>
        <r>
          <rPr>
            <b/>
            <sz val="9"/>
            <color indexed="81"/>
            <rFont val="Tahoma"/>
            <family val="2"/>
          </rPr>
          <t>Mazzai, Andrea:</t>
        </r>
        <r>
          <rPr>
            <sz val="9"/>
            <color indexed="81"/>
            <rFont val="Tahoma"/>
            <family val="2"/>
          </rPr>
          <t xml:space="preserve">
</t>
        </r>
        <r>
          <rPr>
            <sz val="9"/>
            <color indexed="81"/>
            <rFont val="Tahoma"/>
            <family val="2"/>
          </rPr>
          <t xml:space="preserve">Leggo il contenuto di </t>
        </r>
        <r>
          <rPr>
            <b/>
            <sz val="9"/>
            <color indexed="81"/>
            <rFont val="Tahoma"/>
            <family val="2"/>
          </rPr>
          <t xml:space="preserve">abs, X </t>
        </r>
        <r>
          <rPr>
            <sz val="9"/>
            <color indexed="81"/>
            <rFont val="Tahoma"/>
            <family val="2"/>
          </rPr>
          <t>e lo carico in A e H, incremento il PC, salto alla fine della microistruzione con N</t>
        </r>
      </text>
    </comment>
    <comment ref="R140" authorId="0" shapeId="0" xr:uid="{467AA627-5031-4EC3-B63B-38D78BE0C235}">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141" authorId="0" shapeId="0" xr:uid="{EAFE943E-A2B4-4A2F-A216-1803C21371E8}">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in D settando gli adder su Y</t>
        </r>
      </text>
    </comment>
    <comment ref="R142" authorId="0" shapeId="0" xr:uid="{210935AC-0CFE-4486-BE5C-D67D7AB80416}">
      <text>
        <r>
          <rPr>
            <b/>
            <sz val="9"/>
            <color indexed="81"/>
            <rFont val="Tahoma"/>
            <family val="2"/>
          </rPr>
          <t>Mazzai, Andrea:</t>
        </r>
        <r>
          <rPr>
            <sz val="9"/>
            <color indexed="81"/>
            <rFont val="Tahoma"/>
            <family val="2"/>
          </rPr>
          <t xml:space="preserve">
Leggo D+Y e lo carico nel MAR</t>
        </r>
      </text>
    </comment>
    <comment ref="R143" authorId="0" shapeId="0" xr:uid="{21C45F84-7E37-4C71-B03B-11EA7CD4816A}">
      <text>
        <r>
          <rPr>
            <b/>
            <sz val="9"/>
            <color indexed="81"/>
            <rFont val="Tahoma"/>
            <family val="2"/>
          </rPr>
          <t>Mazzai, Andrea:</t>
        </r>
        <r>
          <rPr>
            <sz val="9"/>
            <color indexed="81"/>
            <rFont val="Tahoma"/>
            <family val="2"/>
          </rPr>
          <t xml:space="preserve">
Leggo il contenuto di </t>
        </r>
        <r>
          <rPr>
            <b/>
            <sz val="9"/>
            <color indexed="81"/>
            <rFont val="Tahoma"/>
            <family val="2"/>
          </rPr>
          <t xml:space="preserve">abs, Y </t>
        </r>
        <r>
          <rPr>
            <sz val="9"/>
            <color indexed="81"/>
            <rFont val="Tahoma"/>
            <family val="2"/>
          </rPr>
          <t>e lo carico in A e H, incremento il PC, salto alla fine della microistruzione con N</t>
        </r>
      </text>
    </comment>
    <comment ref="R149" authorId="0" shapeId="0" xr:uid="{16D784F3-DB52-469D-A9FF-150E05E5EC56}">
      <text>
        <r>
          <rPr>
            <b/>
            <sz val="9"/>
            <color indexed="81"/>
            <rFont val="Tahoma"/>
            <family val="2"/>
          </rPr>
          <t>Mazzai, Andrea:</t>
        </r>
        <r>
          <rPr>
            <sz val="9"/>
            <color indexed="81"/>
            <rFont val="Tahoma"/>
            <family val="2"/>
          </rPr>
          <t xml:space="preserve">
L'operando </t>
        </r>
        <r>
          <rPr>
            <b/>
            <sz val="9"/>
            <color indexed="81"/>
            <rFont val="Tahoma"/>
            <family val="2"/>
          </rPr>
          <t>#</t>
        </r>
        <r>
          <rPr>
            <sz val="9"/>
            <color indexed="81"/>
            <rFont val="Tahoma"/>
            <family val="2"/>
          </rPr>
          <t xml:space="preserve"> sta nella locazione corrente del PC, che inserisco nel MAR</t>
        </r>
      </text>
    </comment>
    <comment ref="R150" authorId="0" shapeId="0" xr:uid="{D7BDF10C-980A-4833-9AE9-47D37192D775}">
      <text>
        <r>
          <rPr>
            <b/>
            <sz val="9"/>
            <color indexed="81"/>
            <rFont val="Tahoma"/>
            <family val="2"/>
          </rPr>
          <t>Mazzai, Andrea:</t>
        </r>
        <r>
          <rPr>
            <sz val="9"/>
            <color indexed="81"/>
            <rFont val="Tahoma"/>
            <family val="2"/>
          </rPr>
          <t xml:space="preserve">
Leggo </t>
        </r>
        <r>
          <rPr>
            <b/>
            <sz val="9"/>
            <color indexed="81"/>
            <rFont val="Tahoma"/>
            <family val="2"/>
          </rPr>
          <t>#</t>
        </r>
        <r>
          <rPr>
            <sz val="9"/>
            <color indexed="81"/>
            <rFont val="Tahoma"/>
            <family val="2"/>
          </rPr>
          <t xml:space="preserve"> e lo carico in X, incremento il PC, salto alla fine della microistruzione con N</t>
        </r>
      </text>
    </comment>
    <comment ref="R152" authorId="0" shapeId="0" xr:uid="{C264AFA5-85F3-4593-9B5E-F56C5FC9869F}">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153" authorId="0" shapeId="0" xr:uid="{61704102-E8C0-4852-8FE4-E675FD662E62}">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nel MAR</t>
        </r>
      </text>
    </comment>
    <comment ref="R154" authorId="0" shapeId="0" xr:uid="{B835463D-71C2-4FCA-87CD-0EA996B9354E}">
      <text>
        <r>
          <rPr>
            <b/>
            <sz val="9"/>
            <color indexed="81"/>
            <rFont val="Tahoma"/>
            <family val="2"/>
          </rPr>
          <t>Mazzai, Andrea:</t>
        </r>
        <r>
          <rPr>
            <sz val="9"/>
            <color indexed="81"/>
            <rFont val="Tahoma"/>
            <family val="2"/>
          </rPr>
          <t xml:space="preserve">
Leggo il contenuto di </t>
        </r>
        <r>
          <rPr>
            <b/>
            <sz val="9"/>
            <color indexed="81"/>
            <rFont val="Tahoma"/>
            <family val="2"/>
          </rPr>
          <t>abs</t>
        </r>
        <r>
          <rPr>
            <sz val="9"/>
            <color indexed="81"/>
            <rFont val="Tahoma"/>
            <family val="2"/>
          </rPr>
          <t xml:space="preserve"> e lo carico in X, incremento il PC, salto alla fine della microistruzione con N</t>
        </r>
      </text>
    </comment>
    <comment ref="R156" authorId="0" shapeId="0" xr:uid="{AF13EA5D-379D-4C8B-8756-2F53BEF6F2E1}">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157" authorId="0" shapeId="0" xr:uid="{784E1F4F-F099-40DD-8184-CB35932E57FE}">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in D settando gli adder su Y</t>
        </r>
      </text>
    </comment>
    <comment ref="R158" authorId="0" shapeId="0" xr:uid="{4F81BF28-889C-45B8-A703-A6384887C7B8}">
      <text>
        <r>
          <rPr>
            <b/>
            <sz val="9"/>
            <color indexed="81"/>
            <rFont val="Tahoma"/>
            <family val="2"/>
          </rPr>
          <t>Mazzai, Andrea:</t>
        </r>
        <r>
          <rPr>
            <sz val="9"/>
            <color indexed="81"/>
            <rFont val="Tahoma"/>
            <family val="2"/>
          </rPr>
          <t xml:space="preserve">
Leggo D+Y</t>
        </r>
        <r>
          <rPr>
            <sz val="9"/>
            <color indexed="81"/>
            <rFont val="Tahoma"/>
            <family val="2"/>
          </rPr>
          <t xml:space="preserve"> e lo carico nel MAR</t>
        </r>
      </text>
    </comment>
    <comment ref="R159" authorId="0" shapeId="0" xr:uid="{FFC72895-3126-4A17-A6D3-656CE8AC1AAE}">
      <text>
        <r>
          <rPr>
            <b/>
            <sz val="9"/>
            <color indexed="81"/>
            <rFont val="Tahoma"/>
            <family val="2"/>
          </rPr>
          <t>Mazzai, Andrea:</t>
        </r>
        <r>
          <rPr>
            <sz val="9"/>
            <color indexed="81"/>
            <rFont val="Tahoma"/>
            <family val="2"/>
          </rPr>
          <t xml:space="preserve">
Leggo il contenuto di </t>
        </r>
        <r>
          <rPr>
            <b/>
            <sz val="9"/>
            <color indexed="81"/>
            <rFont val="Tahoma"/>
            <family val="2"/>
          </rPr>
          <t xml:space="preserve">abs, Y </t>
        </r>
        <r>
          <rPr>
            <sz val="9"/>
            <color indexed="81"/>
            <rFont val="Tahoma"/>
            <family val="2"/>
          </rPr>
          <t>e lo carico in X, incremento il PC, salto alla fine della microistruzione con N</t>
        </r>
      </text>
    </comment>
    <comment ref="R161" authorId="0" shapeId="0" xr:uid="{25997BE7-2A9F-46E9-9416-5CDA72D4B1F6}">
      <text>
        <r>
          <rPr>
            <b/>
            <sz val="9"/>
            <color indexed="81"/>
            <rFont val="Tahoma"/>
            <family val="2"/>
          </rPr>
          <t>Mazzai, Andrea:</t>
        </r>
        <r>
          <rPr>
            <sz val="9"/>
            <color indexed="81"/>
            <rFont val="Tahoma"/>
            <family val="2"/>
          </rPr>
          <t xml:space="preserve">
L'operando </t>
        </r>
        <r>
          <rPr>
            <b/>
            <sz val="9"/>
            <color indexed="81"/>
            <rFont val="Tahoma"/>
            <family val="2"/>
          </rPr>
          <t>#</t>
        </r>
        <r>
          <rPr>
            <sz val="9"/>
            <color indexed="81"/>
            <rFont val="Tahoma"/>
            <family val="2"/>
          </rPr>
          <t xml:space="preserve"> sta nella locazione corrente del PC, che inserisco nel MAR</t>
        </r>
      </text>
    </comment>
    <comment ref="R162" authorId="0" shapeId="0" xr:uid="{F11A9B50-9193-4FA9-B2C2-D73163CAB6B3}">
      <text>
        <r>
          <rPr>
            <b/>
            <sz val="9"/>
            <color indexed="81"/>
            <rFont val="Tahoma"/>
            <family val="2"/>
          </rPr>
          <t>Mazzai, Andrea:</t>
        </r>
        <r>
          <rPr>
            <sz val="9"/>
            <color indexed="81"/>
            <rFont val="Tahoma"/>
            <family val="2"/>
          </rPr>
          <t xml:space="preserve">
Leggo </t>
        </r>
        <r>
          <rPr>
            <b/>
            <sz val="9"/>
            <color indexed="81"/>
            <rFont val="Tahoma"/>
            <family val="2"/>
          </rPr>
          <t>#</t>
        </r>
        <r>
          <rPr>
            <sz val="9"/>
            <color indexed="81"/>
            <rFont val="Tahoma"/>
            <family val="2"/>
          </rPr>
          <t xml:space="preserve"> e lo carico in Y, incremento il PC, salto alla fine della microistruzione con N</t>
        </r>
      </text>
    </comment>
    <comment ref="R164" authorId="0" shapeId="0" xr:uid="{EE68BFF3-859B-4088-B826-C363D2C37B3A}">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165" authorId="0" shapeId="0" xr:uid="{E170B34C-12BA-441D-B3EC-50E5865DA0D5}">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nel MAR</t>
        </r>
      </text>
    </comment>
    <comment ref="R166" authorId="0" shapeId="0" xr:uid="{EE313C60-3989-47D8-A735-A3E2A6B14C25}">
      <text>
        <r>
          <rPr>
            <b/>
            <sz val="9"/>
            <color indexed="81"/>
            <rFont val="Tahoma"/>
            <family val="2"/>
          </rPr>
          <t>Mazzai, Andrea:</t>
        </r>
        <r>
          <rPr>
            <sz val="9"/>
            <color indexed="81"/>
            <rFont val="Tahoma"/>
            <family val="2"/>
          </rPr>
          <t xml:space="preserve">
Leggo il contenuto di </t>
        </r>
        <r>
          <rPr>
            <b/>
            <sz val="9"/>
            <color indexed="81"/>
            <rFont val="Tahoma"/>
            <family val="2"/>
          </rPr>
          <t>abs</t>
        </r>
        <r>
          <rPr>
            <sz val="9"/>
            <color indexed="81"/>
            <rFont val="Tahoma"/>
            <family val="2"/>
          </rPr>
          <t xml:space="preserve"> e lo carico in Y, incremento il PC, salto alla fine della microistruzione con N</t>
        </r>
      </text>
    </comment>
    <comment ref="R168" authorId="0" shapeId="0" xr:uid="{2006BFB3-EE5B-43A4-AF02-F8D75C7F1343}">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169" authorId="0" shapeId="0" xr:uid="{5C5EB80F-5CC8-482A-8413-17A2081C1685}">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in D settando gli adder su X</t>
        </r>
      </text>
    </comment>
    <comment ref="R170" authorId="0" shapeId="0" xr:uid="{826817FD-B8C4-471C-9709-5E9A22113597}">
      <text>
        <r>
          <rPr>
            <b/>
            <sz val="9"/>
            <color indexed="81"/>
            <rFont val="Tahoma"/>
            <family val="2"/>
          </rPr>
          <t>Mazzai, Andrea:</t>
        </r>
        <r>
          <rPr>
            <sz val="9"/>
            <color indexed="81"/>
            <rFont val="Tahoma"/>
            <family val="2"/>
          </rPr>
          <t xml:space="preserve">
Leggo D+X e lo carico nel MAR</t>
        </r>
      </text>
    </comment>
    <comment ref="R171" authorId="0" shapeId="0" xr:uid="{25C51270-5B6C-4D39-BC57-CD9B42BAAD67}">
      <text>
        <r>
          <rPr>
            <b/>
            <sz val="9"/>
            <color indexed="81"/>
            <rFont val="Tahoma"/>
            <family val="2"/>
          </rPr>
          <t>Mazzai, Andrea:</t>
        </r>
        <r>
          <rPr>
            <sz val="9"/>
            <color indexed="81"/>
            <rFont val="Tahoma"/>
            <family val="2"/>
          </rPr>
          <t xml:space="preserve">
Leggo il contenuto di </t>
        </r>
        <r>
          <rPr>
            <b/>
            <sz val="9"/>
            <color indexed="81"/>
            <rFont val="Tahoma"/>
            <family val="2"/>
          </rPr>
          <t xml:space="preserve">abs, X </t>
        </r>
        <r>
          <rPr>
            <sz val="9"/>
            <color indexed="81"/>
            <rFont val="Tahoma"/>
            <family val="2"/>
          </rPr>
          <t>e lo carico in Y, incremento il PC, salto alla fine della microistruzione con N</t>
        </r>
      </text>
    </comment>
    <comment ref="R231" authorId="0" shapeId="0" xr:uid="{99A8225A-E7E4-41E2-8E19-DC6FFC02F432}">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232" authorId="0" shapeId="0" xr:uid="{4A56D0C2-084F-4680-8B83-EA75CABD4316}">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nel MAR</t>
        </r>
      </text>
    </comment>
    <comment ref="R233" authorId="0" shapeId="0" xr:uid="{3058F6D3-5E99-469F-A621-E585887593BA}">
      <text>
        <r>
          <rPr>
            <b/>
            <sz val="9"/>
            <color indexed="81"/>
            <rFont val="Tahoma"/>
            <family val="2"/>
          </rPr>
          <t>Mazzai, Andrea:</t>
        </r>
        <r>
          <rPr>
            <sz val="9"/>
            <color indexed="81"/>
            <rFont val="Tahoma"/>
            <family val="2"/>
          </rPr>
          <t xml:space="preserve">
Leggo A e lo carico in </t>
        </r>
        <r>
          <rPr>
            <b/>
            <sz val="9"/>
            <color indexed="81"/>
            <rFont val="Tahoma"/>
            <family val="2"/>
          </rPr>
          <t>abs</t>
        </r>
        <r>
          <rPr>
            <sz val="9"/>
            <color indexed="81"/>
            <rFont val="Tahoma"/>
            <family val="2"/>
          </rPr>
          <t>, incremento il PC, salto alla fine della microistruzione con N</t>
        </r>
      </text>
    </comment>
    <comment ref="R235" authorId="0" shapeId="0" xr:uid="{4FF26BFB-49CF-4DD3-B4E4-59186C0A682F}">
      <text>
        <r>
          <rPr>
            <b/>
            <sz val="9"/>
            <color indexed="81"/>
            <rFont val="Tahoma"/>
            <family val="2"/>
          </rPr>
          <t>Mazzai, Andrea:</t>
        </r>
        <r>
          <rPr>
            <sz val="9"/>
            <color indexed="81"/>
            <rFont val="Tahoma"/>
            <family val="2"/>
          </rPr>
          <t xml:space="preserve">
L'operando indica la locazione nella quale trovo il valore </t>
        </r>
        <r>
          <rPr>
            <b/>
            <sz val="9"/>
            <color indexed="81"/>
            <rFont val="Tahoma"/>
            <family val="2"/>
          </rPr>
          <t>abs</t>
        </r>
        <r>
          <rPr>
            <sz val="9"/>
            <color indexed="81"/>
            <rFont val="Tahoma"/>
            <family val="2"/>
          </rPr>
          <t>, che inserisco nel MAR</t>
        </r>
      </text>
    </comment>
    <comment ref="R236" authorId="0" shapeId="0" xr:uid="{32500DEF-A719-4C85-BC4E-4FAF4CE780A7}">
      <text>
        <r>
          <rPr>
            <b/>
            <sz val="9"/>
            <color indexed="81"/>
            <rFont val="Tahoma"/>
            <family val="2"/>
          </rPr>
          <t>Mazzai, Andrea:</t>
        </r>
        <r>
          <rPr>
            <sz val="9"/>
            <color indexed="81"/>
            <rFont val="Tahoma"/>
            <family val="2"/>
          </rPr>
          <t xml:space="preserve">
Carico in D il valore contenuto nella locazione </t>
        </r>
        <r>
          <rPr>
            <b/>
            <sz val="9"/>
            <color indexed="81"/>
            <rFont val="Tahoma"/>
            <family val="2"/>
          </rPr>
          <t xml:space="preserve">abs </t>
        </r>
        <r>
          <rPr>
            <sz val="9"/>
            <color indexed="81"/>
            <rFont val="Tahoma"/>
            <family val="2"/>
          </rPr>
          <t>e attivo X, così avrò la somma di D e X</t>
        </r>
      </text>
    </comment>
    <comment ref="R237" authorId="0" shapeId="0" xr:uid="{326ED331-91E5-47BF-92E7-4CDD8F705CE6}">
      <text>
        <r>
          <rPr>
            <b/>
            <sz val="9"/>
            <color indexed="81"/>
            <rFont val="Tahoma"/>
            <family val="2"/>
          </rPr>
          <t>Mazzai, Andrea:</t>
        </r>
        <r>
          <rPr>
            <sz val="9"/>
            <color indexed="81"/>
            <rFont val="Tahoma"/>
            <family val="2"/>
          </rPr>
          <t xml:space="preserve">
Carico in MAR l'output di D, che è la locazione nella quale posizionerò il valore contenuto in A</t>
        </r>
      </text>
    </comment>
    <comment ref="R238" authorId="0" shapeId="0" xr:uid="{CDF6F946-3242-43F1-8A73-4624E12A123D}">
      <text>
        <r>
          <rPr>
            <b/>
            <sz val="9"/>
            <color indexed="81"/>
            <rFont val="Tahoma"/>
            <family val="2"/>
          </rPr>
          <t>Mazzai, Andrea:</t>
        </r>
        <r>
          <rPr>
            <sz val="9"/>
            <color indexed="81"/>
            <rFont val="Tahoma"/>
            <family val="2"/>
          </rPr>
          <t xml:space="preserve">
Scrivo in </t>
        </r>
        <r>
          <rPr>
            <b/>
            <sz val="9"/>
            <color indexed="81"/>
            <rFont val="Tahoma"/>
            <family val="2"/>
          </rPr>
          <t>abs, x</t>
        </r>
        <r>
          <rPr>
            <sz val="9"/>
            <color indexed="81"/>
            <rFont val="Tahoma"/>
            <family val="2"/>
          </rPr>
          <t xml:space="preserve"> il valore contenuto in A, incremento PC e salto alla fine della microistruzione con N</t>
        </r>
      </text>
    </comment>
    <comment ref="R240" authorId="0" shapeId="0" xr:uid="{108F990E-551A-42CE-ACAC-BD521C079929}">
      <text>
        <r>
          <rPr>
            <b/>
            <sz val="9"/>
            <color indexed="81"/>
            <rFont val="Tahoma"/>
            <family val="2"/>
          </rPr>
          <t>Mazzai, Andrea:</t>
        </r>
        <r>
          <rPr>
            <sz val="9"/>
            <color indexed="81"/>
            <rFont val="Tahoma"/>
            <family val="2"/>
          </rPr>
          <t xml:space="preserve">
L'operando indica la locazione nella quale trovo il valore </t>
        </r>
        <r>
          <rPr>
            <b/>
            <sz val="9"/>
            <color indexed="81"/>
            <rFont val="Tahoma"/>
            <family val="2"/>
          </rPr>
          <t>abs</t>
        </r>
        <r>
          <rPr>
            <sz val="9"/>
            <color indexed="81"/>
            <rFont val="Tahoma"/>
            <family val="2"/>
          </rPr>
          <t>, che inserisco nel MAR</t>
        </r>
      </text>
    </comment>
    <comment ref="R241" authorId="0" shapeId="0" xr:uid="{FCCC222B-39D9-419D-A9AE-E10B2B088CE8}">
      <text>
        <r>
          <rPr>
            <b/>
            <sz val="9"/>
            <color indexed="81"/>
            <rFont val="Tahoma"/>
            <family val="2"/>
          </rPr>
          <t>Mazzai, Andrea:</t>
        </r>
        <r>
          <rPr>
            <sz val="9"/>
            <color indexed="81"/>
            <rFont val="Tahoma"/>
            <family val="2"/>
          </rPr>
          <t xml:space="preserve">
Carico in D il valore contenuto dalla locazione </t>
        </r>
        <r>
          <rPr>
            <b/>
            <sz val="9"/>
            <color indexed="81"/>
            <rFont val="Tahoma"/>
            <family val="2"/>
          </rPr>
          <t>abs</t>
        </r>
        <r>
          <rPr>
            <sz val="9"/>
            <color indexed="81"/>
            <rFont val="Tahoma"/>
            <family val="2"/>
          </rPr>
          <t xml:space="preserve"> e attivo Y, così avrò la somma di D e Y</t>
        </r>
      </text>
    </comment>
    <comment ref="R242" authorId="0" shapeId="0" xr:uid="{E58CF7F9-CD1B-490C-83D4-5EEE263DA95C}">
      <text>
        <r>
          <rPr>
            <b/>
            <sz val="9"/>
            <color indexed="81"/>
            <rFont val="Tahoma"/>
            <family val="2"/>
          </rPr>
          <t>Mazzai, Andrea:</t>
        </r>
        <r>
          <rPr>
            <sz val="9"/>
            <color indexed="81"/>
            <rFont val="Tahoma"/>
            <family val="2"/>
          </rPr>
          <t xml:space="preserve">
Carico in MAR l'output di D, che è la locazione nella quale posizionerò il valore contenuto in A</t>
        </r>
      </text>
    </comment>
    <comment ref="R243" authorId="0" shapeId="0" xr:uid="{C6927A19-5049-4DF3-A559-8AF440550829}">
      <text>
        <r>
          <rPr>
            <b/>
            <sz val="9"/>
            <color indexed="81"/>
            <rFont val="Tahoma"/>
            <family val="2"/>
          </rPr>
          <t>Mazzai, Andrea:</t>
        </r>
        <r>
          <rPr>
            <sz val="9"/>
            <color indexed="81"/>
            <rFont val="Tahoma"/>
            <family val="2"/>
          </rPr>
          <t xml:space="preserve">
Scrivo in </t>
        </r>
        <r>
          <rPr>
            <b/>
            <sz val="9"/>
            <color indexed="81"/>
            <rFont val="Tahoma"/>
            <family val="2"/>
          </rPr>
          <t>abs, x</t>
        </r>
        <r>
          <rPr>
            <sz val="9"/>
            <color indexed="81"/>
            <rFont val="Tahoma"/>
            <family val="2"/>
          </rPr>
          <t xml:space="preserve"> il valore contenuto in A, incremento PC e salto alla fine della microistruzione con N</t>
        </r>
      </text>
    </comment>
    <comment ref="R249" authorId="0" shapeId="0" xr:uid="{9DDD5AD0-F1C8-41BF-9ED2-5B582A31D248}">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250" authorId="0" shapeId="0" xr:uid="{1FFBD2BE-49A8-40EC-B16D-56D7EB5A9EAC}">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nel MAR</t>
        </r>
      </text>
    </comment>
    <comment ref="R251" authorId="0" shapeId="0" xr:uid="{1861D0AC-6068-4EBE-AAC4-EF2C8D1F3389}">
      <text>
        <r>
          <rPr>
            <b/>
            <sz val="9"/>
            <color indexed="81"/>
            <rFont val="Tahoma"/>
            <family val="2"/>
          </rPr>
          <t>Mazzai, Andrea:</t>
        </r>
        <r>
          <rPr>
            <sz val="9"/>
            <color indexed="81"/>
            <rFont val="Tahoma"/>
            <family val="2"/>
          </rPr>
          <t xml:space="preserve">
Leggo X e lo carico in </t>
        </r>
        <r>
          <rPr>
            <b/>
            <sz val="9"/>
            <color indexed="81"/>
            <rFont val="Tahoma"/>
            <family val="2"/>
          </rPr>
          <t>abs</t>
        </r>
        <r>
          <rPr>
            <sz val="9"/>
            <color indexed="81"/>
            <rFont val="Tahoma"/>
            <family val="2"/>
          </rPr>
          <t>, incremento il PC, salto alla fine della microistruzione con N</t>
        </r>
      </text>
    </comment>
    <comment ref="R255" authorId="0" shapeId="0" xr:uid="{3B275384-FFBC-40A8-A569-AD422E806561}">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256" authorId="0" shapeId="0" xr:uid="{58101F07-3641-4DD9-8898-9F1A6E0CBD95}">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nel MAR</t>
        </r>
      </text>
    </comment>
    <comment ref="R257" authorId="0" shapeId="0" xr:uid="{AF8F91D3-2725-4A0A-994E-F94F84029622}">
      <text>
        <r>
          <rPr>
            <b/>
            <sz val="9"/>
            <color indexed="81"/>
            <rFont val="Tahoma"/>
            <family val="2"/>
          </rPr>
          <t>Mazzai, Andrea:</t>
        </r>
        <r>
          <rPr>
            <sz val="9"/>
            <color indexed="81"/>
            <rFont val="Tahoma"/>
            <family val="2"/>
          </rPr>
          <t xml:space="preserve">
Leggo Y e lo carico in </t>
        </r>
        <r>
          <rPr>
            <b/>
            <sz val="9"/>
            <color indexed="81"/>
            <rFont val="Tahoma"/>
            <family val="2"/>
          </rPr>
          <t>abs</t>
        </r>
        <r>
          <rPr>
            <sz val="9"/>
            <color indexed="81"/>
            <rFont val="Tahoma"/>
            <family val="2"/>
          </rPr>
          <t>, incremento il PC, salto alla fine della microistruzione con N</t>
        </r>
      </text>
    </comment>
    <comment ref="R261" authorId="0" shapeId="0" xr:uid="{CF267926-C89E-4C83-A195-56ACAF20496A}">
      <text>
        <r>
          <rPr>
            <b/>
            <sz val="9"/>
            <color indexed="81"/>
            <rFont val="Tahoma"/>
            <family val="2"/>
          </rPr>
          <t>Mazzai, Andrea:</t>
        </r>
        <r>
          <rPr>
            <sz val="9"/>
            <color indexed="81"/>
            <rFont val="Tahoma"/>
            <family val="2"/>
          </rPr>
          <t xml:space="preserve">
Leggo A, lo carico in X, salto alla fine della microistruzione con N</t>
        </r>
      </text>
    </comment>
    <comment ref="R263" authorId="0" shapeId="0" xr:uid="{B00186D5-8F8A-433F-B602-2914D6B27FFA}">
      <text>
        <r>
          <rPr>
            <b/>
            <sz val="9"/>
            <color indexed="81"/>
            <rFont val="Tahoma"/>
            <family val="2"/>
          </rPr>
          <t>Mazzai, Andrea:</t>
        </r>
        <r>
          <rPr>
            <sz val="9"/>
            <color indexed="81"/>
            <rFont val="Tahoma"/>
            <family val="2"/>
          </rPr>
          <t xml:space="preserve">
Leggo A, lo carico in Y, salto alla fine della microistruzione con N</t>
        </r>
      </text>
    </comment>
    <comment ref="R267" authorId="0" shapeId="0" xr:uid="{4B4CC41E-6708-47E2-A5DD-2D5C85ABC841}">
      <text>
        <r>
          <rPr>
            <b/>
            <sz val="9"/>
            <color indexed="81"/>
            <rFont val="Tahoma"/>
            <family val="2"/>
          </rPr>
          <t>Mazzai, Andrea:</t>
        </r>
        <r>
          <rPr>
            <sz val="9"/>
            <color indexed="81"/>
            <rFont val="Tahoma"/>
            <family val="2"/>
          </rPr>
          <t xml:space="preserve">
Leggo X, lo carico in A, salto alla fine della microistruzione con N</t>
        </r>
      </text>
    </comment>
    <comment ref="R271" authorId="0" shapeId="0" xr:uid="{33BFA0FB-34D4-4C9E-A161-31F46F22E362}">
      <text>
        <r>
          <rPr>
            <b/>
            <sz val="9"/>
            <color indexed="81"/>
            <rFont val="Tahoma"/>
            <family val="2"/>
          </rPr>
          <t>Mazzai, Andrea:</t>
        </r>
        <r>
          <rPr>
            <sz val="9"/>
            <color indexed="81"/>
            <rFont val="Tahoma"/>
            <family val="2"/>
          </rPr>
          <t xml:space="preserve">
Leggo Y, lo carico in A, salto alla fine della microistruzione con N</t>
        </r>
      </text>
    </comment>
  </commentList>
</comments>
</file>

<file path=xl/sharedStrings.xml><?xml version="1.0" encoding="utf-8"?>
<sst xmlns="http://schemas.openxmlformats.org/spreadsheetml/2006/main" count="1564" uniqueCount="574">
  <si>
    <t>‐0</t>
  </si>
  <si>
    <t>‐1</t>
  </si>
  <si>
    <t>‐2</t>
  </si>
  <si>
    <t>‐3</t>
  </si>
  <si>
    <t>‐4</t>
  </si>
  <si>
    <t>‐5</t>
  </si>
  <si>
    <t>‐6</t>
  </si>
  <si>
    <t>‐7</t>
  </si>
  <si>
    <t>‐8</t>
  </si>
  <si>
    <t>‐9</t>
  </si>
  <si>
    <t>‐A</t>
  </si>
  <si>
    <t>‐B</t>
  </si>
  <si>
    <t>‐C</t>
  </si>
  <si>
    <t>‐D</t>
  </si>
  <si>
    <t>‐E</t>
  </si>
  <si>
    <t>‐F</t>
  </si>
  <si>
    <t>0‐</t>
  </si>
  <si>
    <t>ORA X,ind</t>
  </si>
  <si>
    <t>ORA zpg</t>
  </si>
  <si>
    <t>ASL zpg</t>
  </si>
  <si>
    <t>PHP impl</t>
  </si>
  <si>
    <t>ORA #</t>
  </si>
  <si>
    <t>ASL A</t>
  </si>
  <si>
    <t>ORA abs</t>
  </si>
  <si>
    <t>ASL abs</t>
  </si>
  <si>
    <t>1‐</t>
  </si>
  <si>
    <t>BPL rel</t>
  </si>
  <si>
    <t>ORA ind,Y</t>
  </si>
  <si>
    <t>ORA zpg,X</t>
  </si>
  <si>
    <t>ASL zpg,X</t>
  </si>
  <si>
    <t>CLC impl</t>
  </si>
  <si>
    <t>ORA abs,Y</t>
  </si>
  <si>
    <t>ORA abs,X</t>
  </si>
  <si>
    <t>ASL abs,X</t>
  </si>
  <si>
    <t>2‐</t>
  </si>
  <si>
    <t>JSR abs</t>
  </si>
  <si>
    <t>AND X,ind</t>
  </si>
  <si>
    <t>BIT zpg</t>
  </si>
  <si>
    <t>AND zpg</t>
  </si>
  <si>
    <t>ROL zpg</t>
  </si>
  <si>
    <t>PLP impl</t>
  </si>
  <si>
    <t>AND #</t>
  </si>
  <si>
    <t>ROL A</t>
  </si>
  <si>
    <t>BIT abs</t>
  </si>
  <si>
    <t>AND abs</t>
  </si>
  <si>
    <t>ROL abs</t>
  </si>
  <si>
    <t>3‐</t>
  </si>
  <si>
    <t>AND ind,Y</t>
  </si>
  <si>
    <t>AND zpg,X</t>
  </si>
  <si>
    <t>ROL zpg,X</t>
  </si>
  <si>
    <t>SEC impl</t>
  </si>
  <si>
    <t>AND abs,Y</t>
  </si>
  <si>
    <t>AND abs,X</t>
  </si>
  <si>
    <t>ROL abs,X</t>
  </si>
  <si>
    <t>4‐</t>
  </si>
  <si>
    <t>EOR X,ind</t>
  </si>
  <si>
    <t>EOR zpg</t>
  </si>
  <si>
    <t>LSR zpg</t>
  </si>
  <si>
    <t>PHA impl</t>
  </si>
  <si>
    <t>EOR #</t>
  </si>
  <si>
    <t>LSR A</t>
  </si>
  <si>
    <t>JMP abs</t>
  </si>
  <si>
    <t>EOR abs</t>
  </si>
  <si>
    <t>LSR abs</t>
  </si>
  <si>
    <t>5‐</t>
  </si>
  <si>
    <t>BVC rel</t>
  </si>
  <si>
    <t>EOR ind,Y</t>
  </si>
  <si>
    <t>EOR zpg,X</t>
  </si>
  <si>
    <t>LSR zpg,X</t>
  </si>
  <si>
    <t>EOR abs,Y</t>
  </si>
  <si>
    <t>EOR abs,X</t>
  </si>
  <si>
    <t>LSR abs,X</t>
  </si>
  <si>
    <t>6‐</t>
  </si>
  <si>
    <t>RTS impl</t>
  </si>
  <si>
    <t>ADC X,ind</t>
  </si>
  <si>
    <t>ADC zpg</t>
  </si>
  <si>
    <t>ROR zpg</t>
  </si>
  <si>
    <t>PLA impl</t>
  </si>
  <si>
    <t>ADC #</t>
  </si>
  <si>
    <t>ROR A</t>
  </si>
  <si>
    <t>JMP ind</t>
  </si>
  <si>
    <t>ADC abs</t>
  </si>
  <si>
    <t>ROR abs</t>
  </si>
  <si>
    <t>7‐</t>
  </si>
  <si>
    <t>BVS rel</t>
  </si>
  <si>
    <t>ADC ind,Y</t>
  </si>
  <si>
    <t>ADC zpg,X</t>
  </si>
  <si>
    <t>ROR zpg,X</t>
  </si>
  <si>
    <t>ADC abs,Y</t>
  </si>
  <si>
    <t>ADC abs,X</t>
  </si>
  <si>
    <t>ROR abs,X</t>
  </si>
  <si>
    <t>8‐</t>
  </si>
  <si>
    <t>STA X,ind</t>
  </si>
  <si>
    <t>STY zpg</t>
  </si>
  <si>
    <t>STA zpg</t>
  </si>
  <si>
    <t>STX zpg</t>
  </si>
  <si>
    <t>DEY impl</t>
  </si>
  <si>
    <t>TXA impl</t>
  </si>
  <si>
    <t>STY abs</t>
  </si>
  <si>
    <t>STA abs</t>
  </si>
  <si>
    <t>STX abs</t>
  </si>
  <si>
    <t>9‐</t>
  </si>
  <si>
    <t>BCC rel</t>
  </si>
  <si>
    <t>STA ind,Y</t>
  </si>
  <si>
    <t>STY zpg,X</t>
  </si>
  <si>
    <t>STA zpg,X</t>
  </si>
  <si>
    <t>STX zpg,Y</t>
  </si>
  <si>
    <t>TYA impl</t>
  </si>
  <si>
    <t>STA abs,Y</t>
  </si>
  <si>
    <t>STA abs,X</t>
  </si>
  <si>
    <t>A‐</t>
  </si>
  <si>
    <t>LDY #</t>
  </si>
  <si>
    <t>LDA X,ind</t>
  </si>
  <si>
    <t>LDX #</t>
  </si>
  <si>
    <t>LDY zpg</t>
  </si>
  <si>
    <t>LDA zpg</t>
  </si>
  <si>
    <t>LDX zpg</t>
  </si>
  <si>
    <t>TAY impl</t>
  </si>
  <si>
    <t>LDA #</t>
  </si>
  <si>
    <t>TAX impl</t>
  </si>
  <si>
    <t>LDY abs</t>
  </si>
  <si>
    <t>LDA abs</t>
  </si>
  <si>
    <t>LDX abs</t>
  </si>
  <si>
    <t>B‐</t>
  </si>
  <si>
    <t>BCS rel</t>
  </si>
  <si>
    <t>LDA ind,Y</t>
  </si>
  <si>
    <t>LDY zpg,X</t>
  </si>
  <si>
    <t>LDA zpg,X</t>
  </si>
  <si>
    <t>LDX zpg,Y</t>
  </si>
  <si>
    <t>CLV impl</t>
  </si>
  <si>
    <t>LDA abs,Y</t>
  </si>
  <si>
    <t>LDY abs,X</t>
  </si>
  <si>
    <t>LDA abs,X</t>
  </si>
  <si>
    <t>LDX abs,Y</t>
  </si>
  <si>
    <t>C‐</t>
  </si>
  <si>
    <t>CPY #</t>
  </si>
  <si>
    <t>CMP X,ind</t>
  </si>
  <si>
    <t>CPY zpg</t>
  </si>
  <si>
    <t>CMP zpg</t>
  </si>
  <si>
    <t>DEC zpg</t>
  </si>
  <si>
    <t>INY impl</t>
  </si>
  <si>
    <t>CMP #</t>
  </si>
  <si>
    <t>DEX impl</t>
  </si>
  <si>
    <t>CPY abs</t>
  </si>
  <si>
    <t>CMP abs</t>
  </si>
  <si>
    <t>DEC abs</t>
  </si>
  <si>
    <t>D‐</t>
  </si>
  <si>
    <t>BNE rel</t>
  </si>
  <si>
    <t>CMP ind,Y</t>
  </si>
  <si>
    <t>CMP zpg,X</t>
  </si>
  <si>
    <t>DEC zpg,X</t>
  </si>
  <si>
    <t>CLD impl</t>
  </si>
  <si>
    <t>CMP abs,Y</t>
  </si>
  <si>
    <t>CMP abs,X</t>
  </si>
  <si>
    <t>DEC abs,X</t>
  </si>
  <si>
    <t>E‐</t>
  </si>
  <si>
    <t>CPX #</t>
  </si>
  <si>
    <t>SBC X,ind</t>
  </si>
  <si>
    <t>CPX zpg</t>
  </si>
  <si>
    <t>SBC zpg</t>
  </si>
  <si>
    <t>INC zpg</t>
  </si>
  <si>
    <t>INX impl</t>
  </si>
  <si>
    <t>SBC #</t>
  </si>
  <si>
    <t>NOP impl</t>
  </si>
  <si>
    <t>CPX abs</t>
  </si>
  <si>
    <t>SBC abs</t>
  </si>
  <si>
    <t>INC abs</t>
  </si>
  <si>
    <t>F‐</t>
  </si>
  <si>
    <t>BEQ rel</t>
  </si>
  <si>
    <t>SBC ind,Y</t>
  </si>
  <si>
    <t>SBC zpg,X</t>
  </si>
  <si>
    <t>INC zpg,X</t>
  </si>
  <si>
    <t>SBC abs,Y</t>
  </si>
  <si>
    <t>SBC abs,X</t>
  </si>
  <si>
    <t>INC abs,X</t>
  </si>
  <si>
    <t>S3</t>
  </si>
  <si>
    <t>S2</t>
  </si>
  <si>
    <t>S1</t>
  </si>
  <si>
    <t>S0</t>
  </si>
  <si>
    <t>A OR B</t>
  </si>
  <si>
    <t>A XOR B</t>
  </si>
  <si>
    <t>A AND B</t>
  </si>
  <si>
    <t>M</t>
  </si>
  <si>
    <t>https://www.masswerk.at/6502/6502_instruction_set.html</t>
  </si>
  <si>
    <t>ADC</t>
  </si>
  <si>
    <t>abs</t>
  </si>
  <si>
    <t>x</t>
  </si>
  <si>
    <t>ASL</t>
  </si>
  <si>
    <t>AND</t>
  </si>
  <si>
    <t>BCC</t>
  </si>
  <si>
    <t>BCS</t>
  </si>
  <si>
    <t>BEQ</t>
  </si>
  <si>
    <t>BIT</t>
  </si>
  <si>
    <t>BMI</t>
  </si>
  <si>
    <t>BNE</t>
  </si>
  <si>
    <t>BPL</t>
  </si>
  <si>
    <t>BVC</t>
  </si>
  <si>
    <t>BVS</t>
  </si>
  <si>
    <t>Implicito</t>
  </si>
  <si>
    <t>CLC</t>
  </si>
  <si>
    <t>CLV</t>
  </si>
  <si>
    <t>CMP</t>
  </si>
  <si>
    <t>CPX</t>
  </si>
  <si>
    <t>CPY</t>
  </si>
  <si>
    <t>DEC</t>
  </si>
  <si>
    <t>DEX</t>
  </si>
  <si>
    <t>DEY</t>
  </si>
  <si>
    <t>EOR</t>
  </si>
  <si>
    <t>INC</t>
  </si>
  <si>
    <t>INX</t>
  </si>
  <si>
    <t>INY</t>
  </si>
  <si>
    <t>JMP</t>
  </si>
  <si>
    <t>JSR</t>
  </si>
  <si>
    <t>LDA</t>
  </si>
  <si>
    <t>LDX</t>
  </si>
  <si>
    <t>LDY</t>
  </si>
  <si>
    <t>LSR</t>
  </si>
  <si>
    <t>ORA</t>
  </si>
  <si>
    <t>PHA</t>
  </si>
  <si>
    <t>PHP</t>
  </si>
  <si>
    <t>PLA</t>
  </si>
  <si>
    <t>PLP</t>
  </si>
  <si>
    <t>ROL</t>
  </si>
  <si>
    <t>ROR</t>
  </si>
  <si>
    <t>RTS</t>
  </si>
  <si>
    <t>SBC</t>
  </si>
  <si>
    <t>SEC</t>
  </si>
  <si>
    <t>STA</t>
  </si>
  <si>
    <t>STX</t>
  </si>
  <si>
    <t>STY</t>
  </si>
  <si>
    <t>TAX</t>
  </si>
  <si>
    <t>TAY</t>
  </si>
  <si>
    <t>TXA</t>
  </si>
  <si>
    <t>TYA</t>
  </si>
  <si>
    <t>NOP</t>
  </si>
  <si>
    <t>Grand Total</t>
  </si>
  <si>
    <t>ALU</t>
  </si>
  <si>
    <t>X</t>
  </si>
  <si>
    <t>A Plus B</t>
  </si>
  <si>
    <t>A plus A</t>
  </si>
  <si>
    <t>A plus B</t>
  </si>
  <si>
    <t>A Plus A</t>
  </si>
  <si>
    <t>Zero</t>
  </si>
  <si>
    <t>A Minus B</t>
  </si>
  <si>
    <t>A Minus 1</t>
  </si>
  <si>
    <t>A Plus 1</t>
  </si>
  <si>
    <t>One</t>
  </si>
  <si>
    <t>Cn</t>
  </si>
  <si>
    <t>Operation</t>
  </si>
  <si>
    <t>HEX</t>
  </si>
  <si>
    <t>A plus 1</t>
  </si>
  <si>
    <t>A minus B</t>
  </si>
  <si>
    <t>A minus 1</t>
  </si>
  <si>
    <t>not A</t>
  </si>
  <si>
    <t>A xor B</t>
  </si>
  <si>
    <t>B**</t>
  </si>
  <si>
    <t>1A</t>
  </si>
  <si>
    <t>A and B</t>
  </si>
  <si>
    <t>1B</t>
  </si>
  <si>
    <t>A or B</t>
  </si>
  <si>
    <t>1E</t>
  </si>
  <si>
    <t>M S3 S2 S1 S0</t>
  </si>
  <si>
    <t>C</t>
  </si>
  <si>
    <t>Hex</t>
  </si>
  <si>
    <t>F</t>
  </si>
  <si>
    <t>Dec</t>
  </si>
  <si>
    <t>DEA A</t>
  </si>
  <si>
    <t>INA A</t>
  </si>
  <si>
    <t>Addr.</t>
  </si>
  <si>
    <t>AB Absolute</t>
  </si>
  <si>
    <t>AX Absolute, X</t>
  </si>
  <si>
    <t>AY Absolute, Y</t>
  </si>
  <si>
    <t>IX Indirect, X</t>
  </si>
  <si>
    <t>IY Indirect, Y</t>
  </si>
  <si>
    <t xml:space="preserve">RE Relative </t>
  </si>
  <si>
    <t>AA Accumulator</t>
  </si>
  <si>
    <t>IP Implied</t>
  </si>
  <si>
    <t>IN Indirect</t>
  </si>
  <si>
    <t>HLT impl</t>
  </si>
  <si>
    <t>OUT impl</t>
  </si>
  <si>
    <t>SED impl</t>
  </si>
  <si>
    <t>SED</t>
  </si>
  <si>
    <t>Istruzione</t>
  </si>
  <si>
    <t>#</t>
  </si>
  <si>
    <t>A</t>
  </si>
  <si>
    <t>abs,X</t>
  </si>
  <si>
    <t>abs,Y</t>
  </si>
  <si>
    <t>impl</t>
  </si>
  <si>
    <t>ind</t>
  </si>
  <si>
    <t>ind,Y</t>
  </si>
  <si>
    <t>rel</t>
  </si>
  <si>
    <t>Sì</t>
  </si>
  <si>
    <t>No</t>
  </si>
  <si>
    <t>Opcode</t>
  </si>
  <si>
    <t>Count of Opcode</t>
  </si>
  <si>
    <t>Hex add</t>
  </si>
  <si>
    <t>IM Immediate #</t>
  </si>
  <si>
    <t>Add modes</t>
  </si>
  <si>
    <t>Group</t>
  </si>
  <si>
    <t>Opcodes</t>
  </si>
  <si>
    <t>Short</t>
  </si>
  <si>
    <t>B</t>
  </si>
  <si>
    <t>D</t>
  </si>
  <si>
    <t>E</t>
  </si>
  <si>
    <t>ALU A</t>
  </si>
  <si>
    <t>ALU L</t>
  </si>
  <si>
    <t>Con ALU</t>
  </si>
  <si>
    <t>Absolute</t>
  </si>
  <si>
    <t>Absolute, X</t>
  </si>
  <si>
    <t>Absolute, Y</t>
  </si>
  <si>
    <t>Indexed X</t>
  </si>
  <si>
    <t>Indexed Y</t>
  </si>
  <si>
    <t>Miscellanea</t>
  </si>
  <si>
    <t>No ALU</t>
  </si>
  <si>
    <t>Immediate #</t>
  </si>
  <si>
    <t>A, Imp, Rel, Ind</t>
  </si>
  <si>
    <t>ALU Mode</t>
  </si>
  <si>
    <t>Address Mode</t>
  </si>
  <si>
    <t>AND ind,X</t>
  </si>
  <si>
    <t>CMP ind,X</t>
  </si>
  <si>
    <t>SBC ind,X</t>
  </si>
  <si>
    <t>ORA ind,X</t>
  </si>
  <si>
    <t>ADC ind,X</t>
  </si>
  <si>
    <t>EOR ind,X</t>
  </si>
  <si>
    <t>LDA ind,X</t>
  </si>
  <si>
    <t>STA ind,X</t>
  </si>
  <si>
    <t>ind,X</t>
  </si>
  <si>
    <t>R/C</t>
  </si>
  <si>
    <t>BRK impl</t>
  </si>
  <si>
    <t>BMI rel</t>
  </si>
  <si>
    <t>TXS impl</t>
  </si>
  <si>
    <t>TSX impl</t>
  </si>
  <si>
    <t>STX ind,Y</t>
  </si>
  <si>
    <t>STY ind,X</t>
  </si>
  <si>
    <t>CLD</t>
  </si>
  <si>
    <t>BRK</t>
  </si>
  <si>
    <t>TSX</t>
  </si>
  <si>
    <t>TXS</t>
  </si>
  <si>
    <t>Istruzioni totali</t>
  </si>
  <si>
    <t>Zero Page</t>
  </si>
  <si>
    <t>Totale istruzioni</t>
  </si>
  <si>
    <t>Istruzioni totali:</t>
  </si>
  <si>
    <t>ALU Arithmetic</t>
  </si>
  <si>
    <t>ALU Logic</t>
  </si>
  <si>
    <t>J+L</t>
  </si>
  <si>
    <t>Le microistruzioni sono aggiornate al Falling Edge del CLK, che corrisponde al Rising Edge del /CLK.</t>
  </si>
  <si>
    <t>I registri sono aggiornati al Rising Edge del CLK, che corrisponde al Falling Edge del /CLK.</t>
  </si>
  <si>
    <t>Scrivo B nel PC, così al prossimo clock eseguo il codice presente nell'indirizzo a cui dovevo saltare</t>
  </si>
  <si>
    <t>$30</t>
  </si>
  <si>
    <t>DC</t>
  </si>
  <si>
    <t>$F0</t>
  </si>
  <si>
    <t>$F1</t>
  </si>
  <si>
    <t>WP</t>
  </si>
  <si>
    <t>BO</t>
  </si>
  <si>
    <t>Exec 5</t>
  </si>
  <si>
    <t>Scrivo il valore di ritorno dell'RTS nella cella di memoria indicata dallo stack</t>
  </si>
  <si>
    <t>$22</t>
  </si>
  <si>
    <t>WM</t>
  </si>
  <si>
    <t>CO</t>
  </si>
  <si>
    <t>Exec 4</t>
  </si>
  <si>
    <t>Leggo lo stack (che punta alla prima cella di memoria disponibile), lo metto nel MAR e lo incremento</t>
  </si>
  <si>
    <t>SI</t>
  </si>
  <si>
    <t>MI</t>
  </si>
  <si>
    <t>RS</t>
  </si>
  <si>
    <t>Exec 3</t>
  </si>
  <si>
    <t>Leggo l'indirizzo a cui devo saltare e lo registro temporaneamente in B</t>
  </si>
  <si>
    <t>$21</t>
  </si>
  <si>
    <t>WB</t>
  </si>
  <si>
    <t>RO</t>
  </si>
  <si>
    <t>Exec 2</t>
  </si>
  <si>
    <t>Metto nel MAR l'indirizzo della cella che contiene l'indirizzo a cui devo saltare e incremento il PC per ottenere il valore di "ritorno" dell'RTS</t>
  </si>
  <si>
    <t>?</t>
  </si>
  <si>
    <t>CE</t>
  </si>
  <si>
    <t>Exec 1</t>
  </si>
  <si>
    <t>Adesso so che sto facendo una JSR</t>
  </si>
  <si>
    <t>$20</t>
  </si>
  <si>
    <t>II</t>
  </si>
  <si>
    <t>Fetch</t>
  </si>
  <si>
    <t>$1F</t>
  </si>
  <si>
    <t>Step</t>
  </si>
  <si>
    <t>IR</t>
  </si>
  <si>
    <t>RAM</t>
  </si>
  <si>
    <t>MAR</t>
  </si>
  <si>
    <t>SP</t>
  </si>
  <si>
    <t>PC</t>
  </si>
  <si>
    <t>Alla fine degli step…</t>
  </si>
  <si>
    <t>Tom Nisbet</t>
  </si>
  <si>
    <t>Incremento lo stack e scrivo B nel PC, così al prossimo clock eseguo il codice presente nell'indirizzo a cui dovevo saltare</t>
  </si>
  <si>
    <t>Leggo lo stack (che punta alla prima cella di memoria disponibile) e lo metto nel MAR; incremento il PC per ottenere il valore di "ritorno" dell'RTS</t>
  </si>
  <si>
    <t>Leggo il valore e lo registro temporaneamente in B</t>
  </si>
  <si>
    <t>Metto nel MAR l'indirizzo della cella che contiene l'indirizzo a cui devo saltare</t>
  </si>
  <si>
    <t>Esercizio Andrea</t>
  </si>
  <si>
    <t>3) PC deve passare a $30</t>
  </si>
  <si>
    <t>2) L'SP deve essere $F1</t>
  </si>
  <si>
    <t>1) Devo avere $22 nella RAM $F0</t>
  </si>
  <si>
    <t>Alla fine del JSR:</t>
  </si>
  <si>
    <t>Val</t>
  </si>
  <si>
    <t>Add</t>
  </si>
  <si>
    <t>RPC</t>
  </si>
  <si>
    <t>RA</t>
  </si>
  <si>
    <t>RB</t>
  </si>
  <si>
    <t>RH</t>
  </si>
  <si>
    <t>RR</t>
  </si>
  <si>
    <t>RL</t>
  </si>
  <si>
    <t>RD</t>
  </si>
  <si>
    <t>RX</t>
  </si>
  <si>
    <t>RY</t>
  </si>
  <si>
    <t>RF</t>
  </si>
  <si>
    <t>WA</t>
  </si>
  <si>
    <t>WS</t>
  </si>
  <si>
    <t>WR</t>
  </si>
  <si>
    <t>WD</t>
  </si>
  <si>
    <t>WX</t>
  </si>
  <si>
    <t>WY</t>
  </si>
  <si>
    <t>WPC</t>
  </si>
  <si>
    <t>WO</t>
  </si>
  <si>
    <t>HL</t>
  </si>
  <si>
    <t>HR</t>
  </si>
  <si>
    <t>FC</t>
  </si>
  <si>
    <t>FN</t>
  </si>
  <si>
    <t>FZ</t>
  </si>
  <si>
    <t>FV</t>
  </si>
  <si>
    <t>FS</t>
  </si>
  <si>
    <t>CC</t>
  </si>
  <si>
    <t>CS</t>
  </si>
  <si>
    <t>SE</t>
  </si>
  <si>
    <t>SUD</t>
  </si>
  <si>
    <t>C0</t>
  </si>
  <si>
    <t>C1</t>
  </si>
  <si>
    <t>PCI</t>
  </si>
  <si>
    <t>JE</t>
  </si>
  <si>
    <t>DZ</t>
  </si>
  <si>
    <t>N</t>
  </si>
  <si>
    <t>LF</t>
  </si>
  <si>
    <t>WIR</t>
  </si>
  <si>
    <t>Mnemonico</t>
  </si>
  <si>
    <t>_</t>
  </si>
  <si>
    <t>R0</t>
  </si>
  <si>
    <t>R1</t>
  </si>
  <si>
    <t>Y0</t>
  </si>
  <si>
    <t>Y1</t>
  </si>
  <si>
    <t>Y2</t>
  </si>
  <si>
    <t>Y3</t>
  </si>
  <si>
    <t>Y4</t>
  </si>
  <si>
    <t>Y5</t>
  </si>
  <si>
    <t>Y6</t>
  </si>
  <si>
    <t>Y7</t>
  </si>
  <si>
    <t>R2</t>
  </si>
  <si>
    <t>R0S</t>
  </si>
  <si>
    <t>R3</t>
  </si>
  <si>
    <t>A8</t>
  </si>
  <si>
    <t>A9</t>
  </si>
  <si>
    <t>A10</t>
  </si>
  <si>
    <t>A11</t>
  </si>
  <si>
    <t>A0</t>
  </si>
  <si>
    <t>A1</t>
  </si>
  <si>
    <t>A2</t>
  </si>
  <si>
    <t>A3</t>
  </si>
  <si>
    <t>A4</t>
  </si>
  <si>
    <t>A5</t>
  </si>
  <si>
    <t>A6</t>
  </si>
  <si>
    <t>A7</t>
  </si>
  <si>
    <t>Binario</t>
  </si>
  <si>
    <t>Alu</t>
  </si>
  <si>
    <t>HTL</t>
  </si>
  <si>
    <t>DX/Y</t>
  </si>
  <si>
    <t>Solo un pin attivo alla volta</t>
  </si>
  <si>
    <t>ROM Address</t>
  </si>
  <si>
    <t>Se G1 = pin 5 = 0, allora il chip non presenta nessun output LO.</t>
  </si>
  <si>
    <t>E3</t>
  </si>
  <si>
    <t>OUT</t>
  </si>
  <si>
    <t>NC</t>
  </si>
  <si>
    <t>HI NIBBLE</t>
  </si>
  <si>
    <r>
      <rPr>
        <b/>
        <u/>
        <sz val="11"/>
        <color rgb="FF000000"/>
        <rFont val="Consolas"/>
        <family val="3"/>
      </rPr>
      <t>A</t>
    </r>
    <r>
      <rPr>
        <b/>
        <sz val="11"/>
        <color rgb="FF000000"/>
        <rFont val="Consolas"/>
        <family val="3"/>
      </rPr>
      <t>ccumulator, Im</t>
    </r>
    <r>
      <rPr>
        <b/>
        <u/>
        <sz val="11"/>
        <color rgb="FF000000"/>
        <rFont val="Consolas"/>
        <family val="3"/>
      </rPr>
      <t>p</t>
    </r>
    <r>
      <rPr>
        <b/>
        <sz val="11"/>
        <color rgb="FF000000"/>
        <rFont val="Consolas"/>
        <family val="3"/>
      </rPr>
      <t xml:space="preserve">licit, </t>
    </r>
    <r>
      <rPr>
        <b/>
        <u/>
        <sz val="11"/>
        <color rgb="FF000000"/>
        <rFont val="Consolas"/>
        <family val="3"/>
      </rPr>
      <t>R</t>
    </r>
    <r>
      <rPr>
        <b/>
        <sz val="11"/>
        <color rgb="FF000000"/>
        <rFont val="Consolas"/>
        <family val="3"/>
      </rPr>
      <t>elative, and I</t>
    </r>
    <r>
      <rPr>
        <b/>
        <u/>
        <sz val="11"/>
        <color rgb="FF000000"/>
        <rFont val="Consolas"/>
        <family val="3"/>
      </rPr>
      <t>n</t>
    </r>
    <r>
      <rPr>
        <b/>
        <sz val="11"/>
        <color rgb="FF000000"/>
        <rFont val="Consolas"/>
        <family val="3"/>
      </rPr>
      <t>direct = PARN</t>
    </r>
  </si>
  <si>
    <t>LO NIBBLE</t>
  </si>
  <si>
    <t>Instruction</t>
  </si>
  <si>
    <t>Relative</t>
  </si>
  <si>
    <t>Immediate</t>
  </si>
  <si>
    <t>Zero Page, X</t>
  </si>
  <si>
    <t>Zero Page, Y</t>
  </si>
  <si>
    <t>Indirect, X</t>
  </si>
  <si>
    <t>Indirect, Y</t>
  </si>
  <si>
    <t>Indirect</t>
  </si>
  <si>
    <t>Addressing Modes</t>
  </si>
  <si>
    <t>Example:
LDA # = A9</t>
  </si>
  <si>
    <t>✔</t>
  </si>
  <si>
    <t>ZERO PAGE</t>
  </si>
  <si>
    <t xml:space="preserve">Accumulator
</t>
  </si>
  <si>
    <t>Decimal</t>
  </si>
  <si>
    <t>7</t>
  </si>
  <si>
    <t>6</t>
  </si>
  <si>
    <t>5</t>
  </si>
  <si>
    <t>4</t>
  </si>
  <si>
    <t>3</t>
  </si>
  <si>
    <t>2</t>
  </si>
  <si>
    <t>1</t>
  </si>
  <si>
    <t>0</t>
  </si>
  <si>
    <t>Value</t>
  </si>
  <si>
    <t>Seven Segments Display</t>
  </si>
  <si>
    <t>Non implementate nel computer BEAM</t>
  </si>
  <si>
    <t>Istruzioni Zero Page</t>
  </si>
  <si>
    <t>Control Logic</t>
  </si>
  <si>
    <t>T0</t>
  </si>
  <si>
    <t>T1</t>
  </si>
  <si>
    <t>T2</t>
  </si>
  <si>
    <t>T3</t>
  </si>
  <si>
    <t>T4</t>
  </si>
  <si>
    <t>Instruction Register</t>
  </si>
  <si>
    <t>Program Counter</t>
  </si>
  <si>
    <t>ALU Content</t>
  </si>
  <si>
    <t>"A" Register</t>
  </si>
  <si>
    <t>"B" Register</t>
  </si>
  <si>
    <t>Memory Content</t>
  </si>
  <si>
    <t>PCJ</t>
  </si>
  <si>
    <t>V</t>
  </si>
  <si>
    <t>Ring Counter</t>
  </si>
  <si>
    <t>Z</t>
  </si>
  <si>
    <t>O</t>
  </si>
  <si>
    <t>EEPROM Address</t>
  </si>
  <si>
    <t>"H" Register</t>
  </si>
  <si>
    <t>"D" Register</t>
  </si>
  <si>
    <t>"X" Register</t>
  </si>
  <si>
    <t>"Y" Register</t>
  </si>
  <si>
    <r>
      <t>D</t>
    </r>
    <r>
      <rPr>
        <b/>
        <vertAlign val="subscript"/>
        <sz val="11"/>
        <color theme="1"/>
        <rFont val="Calibri"/>
        <family val="2"/>
        <scheme val="minor"/>
      </rPr>
      <t>IN</t>
    </r>
  </si>
  <si>
    <r>
      <t>C</t>
    </r>
    <r>
      <rPr>
        <b/>
        <vertAlign val="subscript"/>
        <sz val="11"/>
        <color theme="1"/>
        <rFont val="Calibri"/>
        <family val="2"/>
        <scheme val="minor"/>
      </rPr>
      <t>IN</t>
    </r>
  </si>
  <si>
    <t>MAR Address</t>
  </si>
  <si>
    <r>
      <t>ALU C</t>
    </r>
    <r>
      <rPr>
        <vertAlign val="subscript"/>
        <sz val="11"/>
        <color theme="1"/>
        <rFont val="Calibri"/>
        <family val="2"/>
        <scheme val="minor"/>
      </rPr>
      <t>OUT</t>
    </r>
  </si>
  <si>
    <r>
      <t>ALU C</t>
    </r>
    <r>
      <rPr>
        <vertAlign val="subscript"/>
        <sz val="11"/>
        <color theme="1"/>
        <rFont val="Calibri"/>
        <family val="2"/>
        <scheme val="minor"/>
      </rPr>
      <t>IN</t>
    </r>
  </si>
  <si>
    <r>
      <t>H C</t>
    </r>
    <r>
      <rPr>
        <vertAlign val="subscript"/>
        <sz val="11"/>
        <color theme="1"/>
        <rFont val="Calibri"/>
        <family val="2"/>
        <scheme val="minor"/>
      </rPr>
      <t>IN</t>
    </r>
  </si>
  <si>
    <t>SU/D</t>
  </si>
  <si>
    <r>
      <t>"D</t>
    </r>
    <r>
      <rPr>
        <b/>
        <vertAlign val="subscript"/>
        <sz val="11"/>
        <color theme="1"/>
        <rFont val="Calibri"/>
        <family val="2"/>
        <scheme val="minor"/>
      </rPr>
      <t>IN</t>
    </r>
    <r>
      <rPr>
        <b/>
        <sz val="11"/>
        <color theme="1"/>
        <rFont val="Calibri"/>
        <family val="2"/>
        <scheme val="minor"/>
      </rPr>
      <t>" Register</t>
    </r>
  </si>
  <si>
    <t>NI</t>
  </si>
  <si>
    <t>RUN</t>
  </si>
  <si>
    <t>STP</t>
  </si>
  <si>
    <t>RST</t>
  </si>
  <si>
    <t>HLT</t>
  </si>
  <si>
    <t>CLK</t>
  </si>
  <si>
    <t>BUS Content</t>
  </si>
  <si>
    <t>SR BUS</t>
  </si>
  <si>
    <t>SR 4x138</t>
  </si>
  <si>
    <t>Restore X, then N</t>
  </si>
  <si>
    <t>RB|WX|N   </t>
  </si>
  <si>
    <t>Restore X</t>
  </si>
  <si>
    <t>Read D + X and Jump if the flag is active</t>
  </si>
  <si>
    <t>RDX</t>
  </si>
  <si>
    <t>RDX|WP|JE  </t>
  </si>
  <si>
    <t>Read D + X and Write to B</t>
  </si>
  <si>
    <t>Read PC and Write it to X</t>
  </si>
  <si>
    <t>RP</t>
  </si>
  <si>
    <t>RP|WX</t>
  </si>
  <si>
    <t>Read PC and Write it to D</t>
  </si>
  <si>
    <t>Save X</t>
  </si>
  <si>
    <t>WB     </t>
  </si>
  <si>
    <t>RX|WB     </t>
  </si>
  <si>
    <t>Read operand, write it to X, move PC to next instruction</t>
  </si>
  <si>
    <t>Read operand, write it to D</t>
  </si>
  <si>
    <t>WD     </t>
  </si>
  <si>
    <t>RR|WD     </t>
  </si>
  <si>
    <t>Read PC, Write MAR</t>
  </si>
  <si>
    <t>Read PC, Write MAR, move PC to next instruction</t>
  </si>
  <si>
    <t>PI</t>
  </si>
  <si>
    <t>RPI|WM</t>
  </si>
  <si>
    <t>Read RAM, Write IR, PC increment</t>
  </si>
  <si>
    <t>WI</t>
  </si>
  <si>
    <t>RR|WI|PI </t>
  </si>
  <si>
    <t>RP|WM</t>
  </si>
  <si>
    <t>TOM</t>
  </si>
  <si>
    <t>ANDREA</t>
  </si>
  <si>
    <t>CLI</t>
  </si>
  <si>
    <t>RTI</t>
  </si>
  <si>
    <t>SEI</t>
  </si>
  <si>
    <t>SEI impl</t>
  </si>
  <si>
    <t>CLI impl</t>
  </si>
  <si>
    <t>RTI impl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</si>
</sst>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0"/>
    <numFmt numFmtId="165" formatCode="00000"/>
    <numFmt numFmtId="166" formatCode="0;0;&quot;&quot;;"/>
    <numFmt numFmtId="167" formatCode="000"/>
  </numFmts>
  <fonts count="24" x14ac:knownFonts="1">
    <font>
      <sz val="11"/>
      <color theme="1"/>
      <name val="Calibri"/>
      <family val="2"/>
      <scheme val="minor"/>
    </font>
    <font>
      <b/>
      <sz val="12"/>
      <color theme="1"/>
      <name val="Calibri"/>
      <family val="2"/>
      <scheme val="minor"/>
    </font>
    <font>
      <b/>
      <sz val="10"/>
      <color theme="1"/>
      <name val="Calibri"/>
      <family val="2"/>
      <scheme val="minor"/>
    </font>
    <font>
      <b/>
      <sz val="9"/>
      <color indexed="81"/>
      <name val="Tahoma"/>
      <family val="2"/>
    </font>
    <font>
      <sz val="9"/>
      <color indexed="81"/>
      <name val="Tahoma"/>
      <family val="2"/>
    </font>
    <font>
      <u/>
      <sz val="11"/>
      <color theme="10"/>
      <name val="Calibri"/>
      <family val="2"/>
      <scheme val="minor"/>
    </font>
    <font>
      <sz val="11"/>
      <color rgb="FF000000"/>
      <name val="Consolas"/>
      <family val="3"/>
    </font>
    <font>
      <sz val="11"/>
      <color theme="1"/>
      <name val="Consolas"/>
      <family val="3"/>
    </font>
    <font>
      <b/>
      <sz val="11"/>
      <color theme="1"/>
      <name val="Calibri"/>
      <family val="2"/>
      <scheme val="minor"/>
    </font>
    <font>
      <sz val="11"/>
      <color rgb="FF3D4144"/>
      <name val="Calibri"/>
      <family val="2"/>
      <scheme val="minor"/>
    </font>
    <font>
      <b/>
      <sz val="11"/>
      <color rgb="FF3D4144"/>
      <name val="Calibri"/>
      <family val="2"/>
      <scheme val="minor"/>
    </font>
    <font>
      <b/>
      <sz val="11"/>
      <color theme="1"/>
      <name val="Consolas"/>
      <family val="3"/>
    </font>
    <font>
      <b/>
      <sz val="11"/>
      <color rgb="FF000000"/>
      <name val="Consolas"/>
      <family val="3"/>
    </font>
    <font>
      <sz val="8"/>
      <name val="Calibri"/>
      <family val="2"/>
      <scheme val="minor"/>
    </font>
    <font>
      <b/>
      <sz val="11"/>
      <color theme="0"/>
      <name val="Calibri"/>
      <family val="2"/>
      <scheme val="minor"/>
    </font>
    <font>
      <b/>
      <u/>
      <sz val="11"/>
      <color rgb="FF000000"/>
      <name val="Consolas"/>
      <family val="3"/>
    </font>
    <font>
      <b/>
      <u/>
      <sz val="14"/>
      <color theme="10"/>
      <name val="Calibri"/>
      <family val="2"/>
      <scheme val="minor"/>
    </font>
    <font>
      <b/>
      <i/>
      <sz val="11"/>
      <color theme="1"/>
      <name val="Calibri"/>
      <family val="2"/>
      <scheme val="minor"/>
    </font>
    <font>
      <sz val="13"/>
      <color theme="1"/>
      <name val="Calibri"/>
      <family val="2"/>
      <scheme val="minor"/>
    </font>
    <font>
      <b/>
      <sz val="13"/>
      <color theme="1"/>
      <name val="Calibri"/>
      <family val="2"/>
      <scheme val="minor"/>
    </font>
    <font>
      <sz val="12"/>
      <color theme="1"/>
      <name val="Calibri"/>
      <family val="2"/>
      <scheme val="minor"/>
    </font>
    <font>
      <vertAlign val="subscript"/>
      <sz val="11"/>
      <color theme="1"/>
      <name val="Calibri"/>
      <family val="2"/>
      <scheme val="minor"/>
    </font>
    <font>
      <b/>
      <vertAlign val="subscript"/>
      <sz val="11"/>
      <color theme="1"/>
      <name val="Calibri"/>
      <family val="2"/>
      <scheme val="minor"/>
    </font>
    <font>
      <strike/>
      <sz val="11"/>
      <color theme="1"/>
      <name val="Calibri"/>
      <family val="2"/>
      <scheme val="minor"/>
    </font>
  </fonts>
  <fills count="45">
    <fill>
      <patternFill patternType="none"/>
    </fill>
    <fill>
      <patternFill patternType="gray125"/>
    </fill>
    <fill>
      <patternFill patternType="solid">
        <fgColor rgb="FFA7D99B"/>
        <bgColor indexed="64"/>
      </patternFill>
    </fill>
    <fill>
      <patternFill patternType="solid">
        <fgColor rgb="FFFFFF00"/>
        <bgColor indexed="64"/>
      </patternFill>
    </fill>
    <fill>
      <patternFill patternType="solid">
        <fgColor rgb="FFF7CBAC"/>
        <bgColor indexed="64"/>
      </patternFill>
    </fill>
    <fill>
      <patternFill patternType="solid">
        <fgColor rgb="FF9CC3E5"/>
        <bgColor indexed="64"/>
      </patternFill>
    </fill>
    <fill>
      <patternFill patternType="solid">
        <fgColor rgb="FFFFD965"/>
        <bgColor indexed="64"/>
      </patternFill>
    </fill>
    <fill>
      <patternFill patternType="solid">
        <fgColor rgb="FFFBE5D5"/>
        <bgColor indexed="64"/>
      </patternFill>
    </fill>
    <fill>
      <patternFill patternType="solid">
        <fgColor rgb="FFDEEBF6"/>
        <bgColor indexed="64"/>
      </patternFill>
    </fill>
    <fill>
      <patternFill patternType="solid">
        <fgColor rgb="FFFFF2CC"/>
        <bgColor indexed="64"/>
      </patternFill>
    </fill>
    <fill>
      <patternFill patternType="solid">
        <fgColor rgb="FFE6EBF6"/>
        <bgColor indexed="64"/>
      </patternFill>
    </fill>
    <fill>
      <patternFill patternType="solid">
        <fgColor rgb="FFE1F7FF"/>
        <bgColor indexed="64"/>
      </patternFill>
    </fill>
    <fill>
      <patternFill patternType="solid">
        <fgColor theme="9" tint="0.59999389629810485"/>
        <bgColor indexed="64"/>
      </patternFill>
    </fill>
    <fill>
      <patternFill patternType="solid">
        <fgColor rgb="FF92D050"/>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9"/>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theme="7"/>
        <bgColor indexed="64"/>
      </patternFill>
    </fill>
    <fill>
      <patternFill patternType="solid">
        <fgColor rgb="FF00B0F0"/>
        <bgColor indexed="64"/>
      </patternFill>
    </fill>
    <fill>
      <patternFill patternType="solid">
        <fgColor rgb="FF00B05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3" tint="0.59999389629810485"/>
        <bgColor indexed="64"/>
      </patternFill>
    </fill>
    <fill>
      <patternFill patternType="solid">
        <fgColor theme="5" tint="0.79998168889431442"/>
        <bgColor indexed="64"/>
      </patternFill>
    </fill>
    <fill>
      <gradientFill>
        <stop position="0">
          <color theme="4" tint="0.40000610370189521"/>
        </stop>
        <stop position="1">
          <color theme="9" tint="0.40000610370189521"/>
        </stop>
      </gradientFill>
    </fill>
    <fill>
      <gradientFill>
        <stop position="0">
          <color theme="7" tint="0.40000610370189521"/>
        </stop>
        <stop position="1">
          <color theme="3" tint="0.59999389629810485"/>
        </stop>
      </gradientFill>
    </fill>
    <fill>
      <patternFill patternType="solid">
        <fgColor theme="9" tint="-0.249977111117893"/>
        <bgColor indexed="64"/>
      </patternFill>
    </fill>
    <fill>
      <patternFill patternType="solid">
        <fgColor theme="5" tint="0.59999389629810485"/>
        <bgColor indexed="64"/>
      </patternFill>
    </fill>
    <fill>
      <patternFill patternType="solid">
        <fgColor rgb="FF57D3FF"/>
        <bgColor indexed="64"/>
      </patternFill>
    </fill>
    <fill>
      <patternFill patternType="solid">
        <fgColor theme="4"/>
        <bgColor theme="4"/>
      </patternFill>
    </fill>
    <fill>
      <patternFill patternType="solid">
        <fgColor theme="4" tint="0.79998168889431442"/>
        <bgColor indexed="64"/>
      </patternFill>
    </fill>
    <fill>
      <patternFill patternType="solid">
        <fgColor theme="2" tint="-0.499984740745262"/>
        <bgColor indexed="64"/>
      </patternFill>
    </fill>
  </fills>
  <borders count="47">
    <border>
      <left/>
      <right/>
      <top/>
      <bottom/>
      <diagonal/>
    </border>
    <border>
      <left style="medium">
        <color rgb="FF888888"/>
      </left>
      <right style="medium">
        <color rgb="FF888888"/>
      </right>
      <top style="medium">
        <color rgb="FF888888"/>
      </top>
      <bottom style="medium">
        <color rgb="FF888888"/>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thin">
        <color auto="1"/>
      </bottom>
      <diagonal/>
    </border>
    <border>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medium">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0" fontId="5" fillId="0" borderId="0" applyNumberFormat="0" applyFill="0" applyBorder="0" applyAlignment="0" applyProtection="0"/>
  </cellStyleXfs>
  <cellXfs count="250">
    <xf numFmtId="0" fontId="0" fillId="0" borderId="0" xfId="0"/>
    <xf numFmtId="0" fontId="6" fillId="2" borderId="1" xfId="0" applyFont="1" applyFill="1" applyBorder="1" applyAlignment="1">
      <alignment horizontal="center" vertical="top"/>
    </xf>
    <xf numFmtId="0" fontId="6" fillId="0" borderId="1" xfId="0" applyFont="1" applyBorder="1" applyAlignment="1">
      <alignment vertical="top"/>
    </xf>
    <xf numFmtId="0" fontId="7" fillId="0" borderId="0" xfId="0" applyFont="1"/>
    <xf numFmtId="0" fontId="0" fillId="0" borderId="0" xfId="0" pivotButton="1"/>
    <xf numFmtId="0" fontId="0" fillId="0" borderId="15" xfId="0" applyBorder="1"/>
    <xf numFmtId="0" fontId="8" fillId="3" borderId="15" xfId="0" applyFont="1" applyFill="1" applyBorder="1" applyAlignment="1">
      <alignment horizontal="center"/>
    </xf>
    <xf numFmtId="0" fontId="8" fillId="3" borderId="15" xfId="0" applyFont="1" applyFill="1" applyBorder="1" applyAlignment="1">
      <alignment horizontal="left" indent="1"/>
    </xf>
    <xf numFmtId="0" fontId="6" fillId="0" borderId="15" xfId="0" applyFont="1" applyBorder="1" applyAlignment="1">
      <alignment horizontal="left" vertical="top" indent="1"/>
    </xf>
    <xf numFmtId="0" fontId="0" fillId="0" borderId="15" xfId="0" applyBorder="1" applyAlignment="1">
      <alignment horizontal="left" indent="1"/>
    </xf>
    <xf numFmtId="164" fontId="0" fillId="0" borderId="15" xfId="0" applyNumberFormat="1" applyBorder="1" applyAlignment="1">
      <alignment horizontal="right" indent="1"/>
    </xf>
    <xf numFmtId="0" fontId="9" fillId="7" borderId="15" xfId="0" applyFont="1" applyFill="1" applyBorder="1" applyAlignment="1">
      <alignment horizontal="center" vertical="center"/>
    </xf>
    <xf numFmtId="0" fontId="0" fillId="0" borderId="15" xfId="0" applyBorder="1" applyAlignment="1">
      <alignment horizontal="right" indent="1"/>
    </xf>
    <xf numFmtId="0" fontId="8" fillId="0" borderId="15" xfId="0" applyFont="1" applyBorder="1" applyAlignment="1">
      <alignment horizontal="center"/>
    </xf>
    <xf numFmtId="165" fontId="0" fillId="0" borderId="15" xfId="0" applyNumberFormat="1" applyBorder="1" applyAlignment="1">
      <alignment horizontal="left" indent="1"/>
    </xf>
    <xf numFmtId="0" fontId="0" fillId="0" borderId="0" xfId="0" applyAlignment="1">
      <alignment horizontal="center"/>
    </xf>
    <xf numFmtId="166" fontId="0" fillId="0" borderId="15" xfId="0" applyNumberFormat="1" applyBorder="1" applyAlignment="1">
      <alignment horizontal="center"/>
    </xf>
    <xf numFmtId="0" fontId="0" fillId="0" borderId="15" xfId="0" applyBorder="1" applyAlignment="1">
      <alignment horizontal="center"/>
    </xf>
    <xf numFmtId="165" fontId="8" fillId="0" borderId="15" xfId="0" applyNumberFormat="1" applyFont="1" applyBorder="1" applyAlignment="1">
      <alignment horizontal="left" indent="1"/>
    </xf>
    <xf numFmtId="0" fontId="0" fillId="3" borderId="15" xfId="0" applyFill="1" applyBorder="1" applyAlignment="1">
      <alignment horizontal="left" vertical="center" indent="1"/>
    </xf>
    <xf numFmtId="0" fontId="8" fillId="3" borderId="16" xfId="0" applyFont="1" applyFill="1" applyBorder="1" applyAlignment="1">
      <alignment horizontal="center" vertical="center"/>
    </xf>
    <xf numFmtId="0" fontId="8" fillId="3" borderId="25" xfId="0" applyFont="1" applyFill="1" applyBorder="1" applyAlignment="1">
      <alignment horizontal="center" vertical="center"/>
    </xf>
    <xf numFmtId="0" fontId="8" fillId="3" borderId="18"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vertical="center"/>
    </xf>
    <xf numFmtId="0" fontId="8" fillId="10" borderId="14" xfId="0" applyFont="1" applyFill="1" applyBorder="1" applyAlignment="1">
      <alignment vertical="center"/>
    </xf>
    <xf numFmtId="0" fontId="8" fillId="11" borderId="14" xfId="0" applyFont="1" applyFill="1" applyBorder="1" applyAlignment="1">
      <alignment vertical="center"/>
    </xf>
    <xf numFmtId="0" fontId="8" fillId="11" borderId="13" xfId="0" applyFont="1" applyFill="1" applyBorder="1" applyAlignment="1">
      <alignment vertical="center"/>
    </xf>
    <xf numFmtId="0" fontId="8" fillId="3" borderId="27" xfId="0" applyFont="1" applyFill="1" applyBorder="1" applyAlignment="1">
      <alignment horizontal="center" vertical="center"/>
    </xf>
    <xf numFmtId="0" fontId="0" fillId="10" borderId="14" xfId="0" applyFill="1" applyBorder="1" applyAlignment="1">
      <alignment vertical="center"/>
    </xf>
    <xf numFmtId="0" fontId="0" fillId="11" borderId="14" xfId="0" applyFill="1" applyBorder="1" applyAlignment="1">
      <alignment vertical="center"/>
    </xf>
    <xf numFmtId="0" fontId="0" fillId="11" borderId="13" xfId="0" applyFill="1" applyBorder="1" applyAlignment="1">
      <alignment vertical="center"/>
    </xf>
    <xf numFmtId="0" fontId="6" fillId="12" borderId="15" xfId="0" applyFont="1" applyFill="1" applyBorder="1" applyAlignment="1">
      <alignment horizontal="left" vertical="top" indent="1"/>
    </xf>
    <xf numFmtId="0" fontId="6" fillId="13" borderId="15" xfId="0" applyFont="1" applyFill="1" applyBorder="1" applyAlignment="1">
      <alignment horizontal="left" vertical="top" indent="1"/>
    </xf>
    <xf numFmtId="0" fontId="6" fillId="14" borderId="15" xfId="0" applyFont="1" applyFill="1" applyBorder="1" applyAlignment="1">
      <alignment horizontal="left" vertical="top" indent="1"/>
    </xf>
    <xf numFmtId="0" fontId="0" fillId="14" borderId="15" xfId="0" applyFill="1" applyBorder="1" applyAlignment="1">
      <alignment horizontal="left" vertical="center" indent="1"/>
    </xf>
    <xf numFmtId="0" fontId="6" fillId="15" borderId="15" xfId="0" applyFont="1" applyFill="1" applyBorder="1" applyAlignment="1">
      <alignment horizontal="left" vertical="top" indent="1"/>
    </xf>
    <xf numFmtId="0" fontId="6" fillId="16" borderId="15" xfId="0" applyFont="1" applyFill="1" applyBorder="1" applyAlignment="1">
      <alignment horizontal="left" vertical="top" indent="1"/>
    </xf>
    <xf numFmtId="0" fontId="6" fillId="17" borderId="15" xfId="0" applyFont="1" applyFill="1" applyBorder="1" applyAlignment="1">
      <alignment horizontal="left" vertical="top" indent="1"/>
    </xf>
    <xf numFmtId="0" fontId="6" fillId="18" borderId="15" xfId="0" applyFont="1" applyFill="1" applyBorder="1" applyAlignment="1">
      <alignment horizontal="left" vertical="top" indent="1"/>
    </xf>
    <xf numFmtId="0" fontId="6" fillId="19" borderId="15" xfId="0" applyFont="1" applyFill="1" applyBorder="1" applyAlignment="1">
      <alignment horizontal="left" vertical="top" indent="1"/>
    </xf>
    <xf numFmtId="0" fontId="6" fillId="20" borderId="15" xfId="0" applyFont="1" applyFill="1" applyBorder="1" applyAlignment="1">
      <alignment horizontal="left" vertical="top" indent="1"/>
    </xf>
    <xf numFmtId="0" fontId="6" fillId="21" borderId="15" xfId="0" applyFont="1" applyFill="1" applyBorder="1" applyAlignment="1">
      <alignment horizontal="left" vertical="top" indent="1"/>
    </xf>
    <xf numFmtId="0" fontId="6" fillId="22" borderId="15" xfId="0" applyFont="1" applyFill="1" applyBorder="1" applyAlignment="1">
      <alignment horizontal="left" vertical="top" indent="1"/>
    </xf>
    <xf numFmtId="0" fontId="6" fillId="23" borderId="15" xfId="0" applyFont="1" applyFill="1" applyBorder="1" applyAlignment="1">
      <alignment horizontal="left" vertical="top" indent="1"/>
    </xf>
    <xf numFmtId="0" fontId="6" fillId="24" borderId="15" xfId="0" applyFont="1" applyFill="1" applyBorder="1" applyAlignment="1">
      <alignment horizontal="left" vertical="top" indent="1"/>
    </xf>
    <xf numFmtId="0" fontId="6" fillId="25" borderId="15" xfId="0" applyFont="1" applyFill="1" applyBorder="1" applyAlignment="1">
      <alignment horizontal="left" vertical="top" indent="1"/>
    </xf>
    <xf numFmtId="0" fontId="6" fillId="26" borderId="15" xfId="0" applyFont="1" applyFill="1" applyBorder="1" applyAlignment="1">
      <alignment horizontal="left" vertical="top" indent="1"/>
    </xf>
    <xf numFmtId="0" fontId="6" fillId="27" borderId="15" xfId="0" applyFont="1" applyFill="1" applyBorder="1" applyAlignment="1">
      <alignment horizontal="left" vertical="top" indent="1"/>
    </xf>
    <xf numFmtId="0" fontId="8" fillId="26" borderId="19" xfId="0" applyFont="1" applyFill="1" applyBorder="1" applyAlignment="1">
      <alignment horizontal="left" vertical="center"/>
    </xf>
    <xf numFmtId="0" fontId="8" fillId="27" borderId="19" xfId="0" applyFont="1" applyFill="1" applyBorder="1" applyAlignment="1">
      <alignment horizontal="left" vertical="center"/>
    </xf>
    <xf numFmtId="0" fontId="8" fillId="0" borderId="19" xfId="0" applyFont="1" applyBorder="1" applyAlignment="1">
      <alignment horizontal="left" vertical="center"/>
    </xf>
    <xf numFmtId="0" fontId="8" fillId="13" borderId="15" xfId="0" applyFont="1" applyFill="1" applyBorder="1" applyAlignment="1">
      <alignment horizontal="left" vertical="center"/>
    </xf>
    <xf numFmtId="0" fontId="8" fillId="15" borderId="19" xfId="0" applyFont="1" applyFill="1" applyBorder="1" applyAlignment="1">
      <alignment horizontal="left" vertical="center"/>
    </xf>
    <xf numFmtId="0" fontId="8" fillId="21" borderId="19" xfId="0" applyFont="1" applyFill="1" applyBorder="1" applyAlignment="1">
      <alignment horizontal="left" vertical="center"/>
    </xf>
    <xf numFmtId="0" fontId="8" fillId="26" borderId="26" xfId="0" applyFont="1" applyFill="1" applyBorder="1" applyAlignment="1">
      <alignment horizontal="left" vertical="center"/>
    </xf>
    <xf numFmtId="0" fontId="8" fillId="26" borderId="15" xfId="0" applyFont="1" applyFill="1" applyBorder="1" applyAlignment="1">
      <alignment horizontal="left" vertical="center"/>
    </xf>
    <xf numFmtId="0" fontId="8" fillId="27" borderId="15" xfId="0" applyFont="1" applyFill="1" applyBorder="1" applyAlignment="1">
      <alignment horizontal="left" vertical="center"/>
    </xf>
    <xf numFmtId="0" fontId="8" fillId="12" borderId="15" xfId="0" applyFont="1" applyFill="1" applyBorder="1" applyAlignment="1">
      <alignment horizontal="left" vertical="center"/>
    </xf>
    <xf numFmtId="0" fontId="8" fillId="0" borderId="15" xfId="0" applyFont="1" applyBorder="1" applyAlignment="1">
      <alignment horizontal="left" vertical="center"/>
    </xf>
    <xf numFmtId="0" fontId="8" fillId="15" borderId="15" xfId="0" applyFont="1" applyFill="1" applyBorder="1" applyAlignment="1">
      <alignment horizontal="left" vertical="center"/>
    </xf>
    <xf numFmtId="0" fontId="8" fillId="21" borderId="15" xfId="0" applyFont="1" applyFill="1" applyBorder="1" applyAlignment="1">
      <alignment horizontal="left" vertical="center"/>
    </xf>
    <xf numFmtId="0" fontId="8" fillId="0" borderId="23" xfId="0" applyFont="1" applyBorder="1" applyAlignment="1">
      <alignment horizontal="left" vertical="center"/>
    </xf>
    <xf numFmtId="0" fontId="8" fillId="14" borderId="15" xfId="0" applyFont="1" applyFill="1" applyBorder="1" applyAlignment="1">
      <alignment horizontal="left" vertical="center"/>
    </xf>
    <xf numFmtId="0" fontId="8" fillId="20" borderId="15" xfId="0" applyFont="1" applyFill="1" applyBorder="1" applyAlignment="1">
      <alignment horizontal="left" vertical="center"/>
    </xf>
    <xf numFmtId="0" fontId="8" fillId="17" borderId="15" xfId="0" applyFont="1" applyFill="1" applyBorder="1" applyAlignment="1">
      <alignment horizontal="left" vertical="center"/>
    </xf>
    <xf numFmtId="0" fontId="8" fillId="19" borderId="15" xfId="0" applyFont="1" applyFill="1" applyBorder="1" applyAlignment="1">
      <alignment horizontal="left" vertical="center"/>
    </xf>
    <xf numFmtId="0" fontId="8" fillId="16" borderId="15" xfId="0" applyFont="1" applyFill="1" applyBorder="1" applyAlignment="1">
      <alignment horizontal="left" vertical="center"/>
    </xf>
    <xf numFmtId="0" fontId="8" fillId="18" borderId="15" xfId="0" applyFont="1" applyFill="1" applyBorder="1" applyAlignment="1">
      <alignment horizontal="left" vertical="center"/>
    </xf>
    <xf numFmtId="0" fontId="8" fillId="24" borderId="15" xfId="0" applyFont="1" applyFill="1" applyBorder="1" applyAlignment="1">
      <alignment horizontal="left" vertical="center"/>
    </xf>
    <xf numFmtId="0" fontId="8" fillId="25" borderId="15" xfId="0" applyFont="1" applyFill="1" applyBorder="1" applyAlignment="1">
      <alignment horizontal="left" vertical="center"/>
    </xf>
    <xf numFmtId="0" fontId="8" fillId="23" borderId="15" xfId="0" applyFont="1" applyFill="1" applyBorder="1" applyAlignment="1">
      <alignment horizontal="left" vertical="center"/>
    </xf>
    <xf numFmtId="0" fontId="8" fillId="24" borderId="23" xfId="0" applyFont="1" applyFill="1" applyBorder="1" applyAlignment="1">
      <alignment horizontal="left" vertical="center"/>
    </xf>
    <xf numFmtId="0" fontId="8" fillId="22" borderId="15" xfId="0" applyFont="1" applyFill="1" applyBorder="1" applyAlignment="1">
      <alignment horizontal="left" vertical="center"/>
    </xf>
    <xf numFmtId="0" fontId="8" fillId="0" borderId="9" xfId="0" applyFont="1" applyBorder="1" applyAlignment="1">
      <alignment horizontal="left" vertical="center"/>
    </xf>
    <xf numFmtId="0" fontId="8" fillId="12" borderId="9" xfId="0" applyFont="1" applyFill="1" applyBorder="1" applyAlignment="1">
      <alignment horizontal="left" vertical="center"/>
    </xf>
    <xf numFmtId="0" fontId="8" fillId="22" borderId="9" xfId="0" applyFont="1" applyFill="1" applyBorder="1" applyAlignment="1">
      <alignment horizontal="left" vertical="center"/>
    </xf>
    <xf numFmtId="0" fontId="8" fillId="0" borderId="24" xfId="0" applyFont="1" applyBorder="1" applyAlignment="1">
      <alignment horizontal="left" vertical="center"/>
    </xf>
    <xf numFmtId="0" fontId="6" fillId="3" borderId="1" xfId="0" applyFont="1" applyFill="1" applyBorder="1" applyAlignment="1">
      <alignment vertical="top"/>
    </xf>
    <xf numFmtId="0" fontId="0" fillId="0" borderId="16" xfId="0" applyBorder="1" applyAlignment="1">
      <alignment vertical="center"/>
    </xf>
    <xf numFmtId="0" fontId="0" fillId="0" borderId="15" xfId="0" applyBorder="1" applyAlignment="1">
      <alignment horizontal="center" vertical="center"/>
    </xf>
    <xf numFmtId="0" fontId="0" fillId="0" borderId="16" xfId="0" applyBorder="1" applyAlignment="1">
      <alignment horizontal="left" vertical="center"/>
    </xf>
    <xf numFmtId="0" fontId="0" fillId="0" borderId="20" xfId="0" applyBorder="1" applyAlignment="1">
      <alignment vertical="center"/>
    </xf>
    <xf numFmtId="0" fontId="0" fillId="0" borderId="21" xfId="0" applyBorder="1" applyAlignment="1">
      <alignment horizontal="center" vertical="center"/>
    </xf>
    <xf numFmtId="0" fontId="0" fillId="28" borderId="16" xfId="0" applyFill="1" applyBorder="1" applyAlignment="1">
      <alignment vertical="center"/>
    </xf>
    <xf numFmtId="0" fontId="6" fillId="28" borderId="1" xfId="0" applyFont="1" applyFill="1" applyBorder="1" applyAlignment="1">
      <alignment vertical="top"/>
    </xf>
    <xf numFmtId="0" fontId="0" fillId="28" borderId="0" xfId="0" applyFill="1"/>
    <xf numFmtId="0" fontId="8" fillId="0" borderId="0" xfId="0" applyFont="1"/>
    <xf numFmtId="0" fontId="11" fillId="0" borderId="0" xfId="0" applyFont="1"/>
    <xf numFmtId="0" fontId="12" fillId="0" borderId="0" xfId="0" applyFont="1" applyAlignment="1">
      <alignment vertical="top"/>
    </xf>
    <xf numFmtId="167" fontId="8" fillId="0" borderId="15" xfId="0" applyNumberFormat="1" applyFont="1" applyBorder="1" applyAlignment="1">
      <alignment horizontal="left" indent="1"/>
    </xf>
    <xf numFmtId="0" fontId="8" fillId="0" borderId="0" xfId="0" applyFont="1" applyAlignment="1">
      <alignment horizontal="left" vertical="center" indent="1"/>
    </xf>
    <xf numFmtId="0" fontId="0" fillId="0" borderId="0" xfId="0" applyAlignment="1">
      <alignment horizontal="left"/>
    </xf>
    <xf numFmtId="0" fontId="0" fillId="3" borderId="15" xfId="0" applyFill="1" applyBorder="1"/>
    <xf numFmtId="0" fontId="0" fillId="0" borderId="28" xfId="0" applyBorder="1"/>
    <xf numFmtId="0" fontId="0" fillId="0" borderId="29" xfId="0" applyBorder="1"/>
    <xf numFmtId="0" fontId="8" fillId="30" borderId="10" xfId="0" applyFont="1" applyFill="1" applyBorder="1" applyAlignment="1">
      <alignment horizontal="center"/>
    </xf>
    <xf numFmtId="0" fontId="0" fillId="0" borderId="29" xfId="0" applyBorder="1" applyAlignment="1">
      <alignment horizontal="center"/>
    </xf>
    <xf numFmtId="0" fontId="0" fillId="0" borderId="19" xfId="0" applyBorder="1" applyAlignment="1">
      <alignment horizontal="center"/>
    </xf>
    <xf numFmtId="0" fontId="0" fillId="0" borderId="2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28" xfId="0" applyBorder="1" applyAlignment="1">
      <alignment horizontal="center"/>
    </xf>
    <xf numFmtId="0" fontId="0" fillId="0" borderId="23" xfId="0" applyBorder="1" applyAlignment="1">
      <alignment horizontal="center"/>
    </xf>
    <xf numFmtId="0" fontId="0" fillId="0" borderId="14"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24" xfId="0" applyBorder="1" applyAlignment="1">
      <alignment horizontal="center"/>
    </xf>
    <xf numFmtId="0" fontId="0" fillId="0" borderId="13" xfId="0" applyBorder="1" applyAlignment="1">
      <alignment horizontal="center"/>
    </xf>
    <xf numFmtId="0" fontId="8" fillId="30" borderId="30" xfId="0" applyFont="1" applyFill="1" applyBorder="1" applyAlignment="1">
      <alignment horizontal="center"/>
    </xf>
    <xf numFmtId="0" fontId="0" fillId="0" borderId="31" xfId="0" applyBorder="1"/>
    <xf numFmtId="0" fontId="0" fillId="0" borderId="31" xfId="0" applyBorder="1" applyAlignment="1">
      <alignment horizontal="center"/>
    </xf>
    <xf numFmtId="0" fontId="0" fillId="0" borderId="2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29" xfId="0" applyBorder="1" applyAlignment="1">
      <alignment horizontal="right" indent="1"/>
    </xf>
    <xf numFmtId="0" fontId="0" fillId="0" borderId="28" xfId="0" applyBorder="1" applyAlignment="1">
      <alignment horizontal="right" indent="1"/>
    </xf>
    <xf numFmtId="0" fontId="0" fillId="0" borderId="31" xfId="0" applyBorder="1" applyAlignment="1">
      <alignment horizontal="right" indent="1"/>
    </xf>
    <xf numFmtId="0" fontId="0" fillId="0" borderId="8" xfId="0" applyBorder="1" applyAlignment="1">
      <alignment horizontal="right" indent="1"/>
    </xf>
    <xf numFmtId="0" fontId="0" fillId="13" borderId="28" xfId="0" applyFill="1" applyBorder="1"/>
    <xf numFmtId="0" fontId="8" fillId="0" borderId="0" xfId="0" applyFont="1" applyAlignment="1">
      <alignment horizontal="center"/>
    </xf>
    <xf numFmtId="0" fontId="8" fillId="31" borderId="10" xfId="0" applyFont="1" applyFill="1" applyBorder="1" applyAlignment="1">
      <alignment horizontal="center"/>
    </xf>
    <xf numFmtId="0" fontId="8" fillId="12" borderId="10" xfId="0" applyFont="1" applyFill="1" applyBorder="1" applyAlignment="1">
      <alignment horizontal="center"/>
    </xf>
    <xf numFmtId="0" fontId="8" fillId="17" borderId="10" xfId="0" applyFont="1" applyFill="1" applyBorder="1" applyAlignment="1">
      <alignment horizontal="center"/>
    </xf>
    <xf numFmtId="0" fontId="8" fillId="32" borderId="10" xfId="0" applyFont="1" applyFill="1" applyBorder="1" applyAlignment="1">
      <alignment horizontal="center"/>
    </xf>
    <xf numFmtId="0" fontId="14" fillId="34" borderId="10" xfId="0" applyFont="1" applyFill="1" applyBorder="1" applyAlignment="1">
      <alignment horizontal="center"/>
    </xf>
    <xf numFmtId="0" fontId="8" fillId="33" borderId="10" xfId="0" applyFont="1" applyFill="1" applyBorder="1" applyAlignment="1">
      <alignment horizontal="center"/>
    </xf>
    <xf numFmtId="0" fontId="8" fillId="35" borderId="10" xfId="0" applyFont="1" applyFill="1" applyBorder="1" applyAlignment="1">
      <alignment horizontal="center"/>
    </xf>
    <xf numFmtId="0" fontId="14" fillId="19" borderId="10" xfId="0" applyFont="1" applyFill="1" applyBorder="1" applyAlignment="1">
      <alignment horizontal="center"/>
    </xf>
    <xf numFmtId="0" fontId="8" fillId="29" borderId="10" xfId="0" applyFont="1" applyFill="1" applyBorder="1" applyAlignment="1">
      <alignment horizontal="center"/>
    </xf>
    <xf numFmtId="0" fontId="8" fillId="15" borderId="10" xfId="0" applyFont="1" applyFill="1" applyBorder="1" applyAlignment="1">
      <alignment horizontal="center"/>
    </xf>
    <xf numFmtId="0" fontId="8" fillId="3" borderId="10" xfId="0" applyFont="1" applyFill="1" applyBorder="1" applyAlignment="1">
      <alignment horizontal="center"/>
    </xf>
    <xf numFmtId="0" fontId="8" fillId="24" borderId="14" xfId="0" applyFont="1" applyFill="1" applyBorder="1" applyAlignment="1">
      <alignment horizontal="center"/>
    </xf>
    <xf numFmtId="0" fontId="8" fillId="24" borderId="11" xfId="0" applyFont="1" applyFill="1" applyBorder="1" applyAlignment="1">
      <alignment horizontal="center"/>
    </xf>
    <xf numFmtId="0" fontId="8" fillId="30" borderId="11" xfId="0" applyFont="1" applyFill="1" applyBorder="1" applyAlignment="1">
      <alignment horizontal="center"/>
    </xf>
    <xf numFmtId="0" fontId="8" fillId="30" borderId="14" xfId="0" applyFont="1" applyFill="1" applyBorder="1" applyAlignment="1">
      <alignment horizontal="center"/>
    </xf>
    <xf numFmtId="0" fontId="8" fillId="24" borderId="33" xfId="0" applyFont="1" applyFill="1" applyBorder="1" applyAlignment="1">
      <alignment horizontal="center"/>
    </xf>
    <xf numFmtId="0" fontId="8" fillId="30" borderId="33" xfId="0" applyFont="1" applyFill="1" applyBorder="1" applyAlignment="1">
      <alignment horizontal="center"/>
    </xf>
    <xf numFmtId="0" fontId="8" fillId="24" borderId="13" xfId="0" applyFont="1" applyFill="1" applyBorder="1" applyAlignment="1">
      <alignment horizontal="center"/>
    </xf>
    <xf numFmtId="0" fontId="8" fillId="30" borderId="13" xfId="0" applyFont="1" applyFill="1" applyBorder="1" applyAlignment="1">
      <alignment horizontal="center"/>
    </xf>
    <xf numFmtId="0" fontId="8" fillId="14" borderId="11" xfId="0" applyFont="1" applyFill="1" applyBorder="1" applyAlignment="1">
      <alignment horizontal="center"/>
    </xf>
    <xf numFmtId="0" fontId="8" fillId="17" borderId="11" xfId="0" applyFont="1" applyFill="1" applyBorder="1" applyAlignment="1">
      <alignment horizontal="center"/>
    </xf>
    <xf numFmtId="0" fontId="8" fillId="29" borderId="11" xfId="0" applyFont="1" applyFill="1" applyBorder="1" applyAlignment="1">
      <alignment horizontal="center"/>
    </xf>
    <xf numFmtId="0" fontId="8" fillId="32" borderId="11" xfId="0" applyFont="1" applyFill="1" applyBorder="1" applyAlignment="1">
      <alignment horizontal="center"/>
    </xf>
    <xf numFmtId="0" fontId="8" fillId="14" borderId="14" xfId="0" applyFont="1" applyFill="1" applyBorder="1" applyAlignment="1">
      <alignment horizontal="center"/>
    </xf>
    <xf numFmtId="0" fontId="8" fillId="17" borderId="14" xfId="0" applyFont="1" applyFill="1" applyBorder="1" applyAlignment="1">
      <alignment horizontal="center"/>
    </xf>
    <xf numFmtId="0" fontId="8" fillId="29" borderId="14" xfId="0" applyFont="1" applyFill="1" applyBorder="1" applyAlignment="1">
      <alignment horizontal="center"/>
    </xf>
    <xf numFmtId="0" fontId="8" fillId="32" borderId="14" xfId="0" applyFont="1" applyFill="1" applyBorder="1" applyAlignment="1">
      <alignment horizontal="center"/>
    </xf>
    <xf numFmtId="0" fontId="8" fillId="14" borderId="33" xfId="0" applyFont="1" applyFill="1" applyBorder="1" applyAlignment="1">
      <alignment horizontal="center"/>
    </xf>
    <xf numFmtId="0" fontId="8" fillId="17" borderId="33" xfId="0" applyFont="1" applyFill="1" applyBorder="1" applyAlignment="1">
      <alignment horizontal="center"/>
    </xf>
    <xf numFmtId="0" fontId="8" fillId="29" borderId="33" xfId="0" applyFont="1" applyFill="1" applyBorder="1" applyAlignment="1">
      <alignment horizontal="center"/>
    </xf>
    <xf numFmtId="0" fontId="8" fillId="32" borderId="33" xfId="0" applyFont="1" applyFill="1" applyBorder="1" applyAlignment="1">
      <alignment horizontal="center"/>
    </xf>
    <xf numFmtId="0" fontId="8" fillId="14" borderId="13" xfId="0" applyFont="1" applyFill="1" applyBorder="1" applyAlignment="1">
      <alignment horizontal="center"/>
    </xf>
    <xf numFmtId="0" fontId="8" fillId="17" borderId="13" xfId="0" applyFont="1" applyFill="1" applyBorder="1" applyAlignment="1">
      <alignment horizontal="center"/>
    </xf>
    <xf numFmtId="0" fontId="8" fillId="29" borderId="13" xfId="0" applyFont="1" applyFill="1" applyBorder="1" applyAlignment="1">
      <alignment horizontal="center"/>
    </xf>
    <xf numFmtId="0" fontId="8" fillId="32" borderId="13" xfId="0" applyFont="1" applyFill="1" applyBorder="1" applyAlignment="1">
      <alignment horizontal="center"/>
    </xf>
    <xf numFmtId="0" fontId="8" fillId="36" borderId="11" xfId="0" applyFont="1" applyFill="1" applyBorder="1" applyAlignment="1">
      <alignment horizontal="center"/>
    </xf>
    <xf numFmtId="0" fontId="8" fillId="36" borderId="14" xfId="0" applyFont="1" applyFill="1" applyBorder="1" applyAlignment="1">
      <alignment horizontal="center"/>
    </xf>
    <xf numFmtId="0" fontId="8" fillId="36" borderId="33" xfId="0" applyFont="1" applyFill="1" applyBorder="1" applyAlignment="1">
      <alignment horizontal="center"/>
    </xf>
    <xf numFmtId="0" fontId="8" fillId="36" borderId="13" xfId="0" applyFont="1" applyFill="1" applyBorder="1" applyAlignment="1">
      <alignment horizontal="center"/>
    </xf>
    <xf numFmtId="0" fontId="8" fillId="33" borderId="11" xfId="0" applyFont="1" applyFill="1" applyBorder="1" applyAlignment="1">
      <alignment horizontal="center"/>
    </xf>
    <xf numFmtId="0" fontId="8" fillId="33" borderId="14" xfId="0" applyFont="1" applyFill="1" applyBorder="1" applyAlignment="1">
      <alignment horizontal="center"/>
    </xf>
    <xf numFmtId="0" fontId="8" fillId="33" borderId="33" xfId="0" applyFont="1" applyFill="1" applyBorder="1" applyAlignment="1">
      <alignment horizontal="center"/>
    </xf>
    <xf numFmtId="0" fontId="8" fillId="33" borderId="13" xfId="0" applyFont="1" applyFill="1" applyBorder="1" applyAlignment="1">
      <alignment horizontal="center"/>
    </xf>
    <xf numFmtId="0" fontId="8" fillId="15" borderId="11" xfId="0" applyFont="1" applyFill="1" applyBorder="1" applyAlignment="1">
      <alignment horizontal="center"/>
    </xf>
    <xf numFmtId="0" fontId="8" fillId="15" borderId="14" xfId="0" applyFont="1" applyFill="1" applyBorder="1" applyAlignment="1">
      <alignment horizontal="center"/>
    </xf>
    <xf numFmtId="0" fontId="8" fillId="15" borderId="33" xfId="0" applyFont="1" applyFill="1" applyBorder="1" applyAlignment="1">
      <alignment horizontal="center"/>
    </xf>
    <xf numFmtId="0" fontId="8" fillId="15" borderId="13" xfId="0" applyFont="1" applyFill="1" applyBorder="1" applyAlignment="1">
      <alignment horizontal="center"/>
    </xf>
    <xf numFmtId="0" fontId="8" fillId="0" borderId="14" xfId="0" applyFont="1" applyBorder="1" applyAlignment="1">
      <alignment horizontal="center"/>
    </xf>
    <xf numFmtId="0" fontId="8" fillId="0" borderId="33" xfId="0" applyFont="1" applyBorder="1" applyAlignment="1">
      <alignment horizontal="center"/>
    </xf>
    <xf numFmtId="0" fontId="8" fillId="13" borderId="14" xfId="0" applyFont="1" applyFill="1" applyBorder="1" applyAlignment="1">
      <alignment horizontal="center"/>
    </xf>
    <xf numFmtId="0" fontId="8" fillId="13" borderId="13" xfId="0" applyFont="1" applyFill="1" applyBorder="1" applyAlignment="1">
      <alignment horizontal="center"/>
    </xf>
    <xf numFmtId="0" fontId="8" fillId="3" borderId="14" xfId="0" applyFont="1" applyFill="1" applyBorder="1" applyAlignment="1">
      <alignment horizontal="center"/>
    </xf>
    <xf numFmtId="0" fontId="14" fillId="39" borderId="10" xfId="0" applyFont="1" applyFill="1" applyBorder="1" applyAlignment="1">
      <alignment horizontal="center"/>
    </xf>
    <xf numFmtId="0" fontId="14" fillId="20" borderId="10" xfId="0" applyFont="1" applyFill="1" applyBorder="1" applyAlignment="1">
      <alignment horizontal="center"/>
    </xf>
    <xf numFmtId="0" fontId="8" fillId="12" borderId="30" xfId="0" applyFont="1" applyFill="1" applyBorder="1" applyAlignment="1">
      <alignment horizontal="center"/>
    </xf>
    <xf numFmtId="0" fontId="0" fillId="26" borderId="28" xfId="0" applyFill="1" applyBorder="1"/>
    <xf numFmtId="0" fontId="0" fillId="26" borderId="8" xfId="0" applyFill="1" applyBorder="1"/>
    <xf numFmtId="0" fontId="8" fillId="0" borderId="15" xfId="0" applyFont="1" applyBorder="1" applyAlignment="1">
      <alignment horizontal="center" vertical="center" textRotation="45"/>
    </xf>
    <xf numFmtId="0" fontId="1" fillId="0" borderId="15" xfId="0" applyFont="1" applyBorder="1" applyAlignment="1">
      <alignment horizontal="center" vertical="center" textRotation="45"/>
    </xf>
    <xf numFmtId="0" fontId="1" fillId="26" borderId="15" xfId="0" applyFont="1" applyFill="1" applyBorder="1" applyAlignment="1">
      <alignment horizontal="center" vertical="center" textRotation="45"/>
    </xf>
    <xf numFmtId="0" fontId="18" fillId="26" borderId="20" xfId="0" applyFont="1" applyFill="1" applyBorder="1" applyAlignment="1">
      <alignment vertical="center" wrapText="1"/>
    </xf>
    <xf numFmtId="0" fontId="18" fillId="26" borderId="21" xfId="0" applyFont="1" applyFill="1" applyBorder="1" applyAlignment="1">
      <alignment horizontal="center" vertical="center"/>
    </xf>
    <xf numFmtId="0" fontId="18" fillId="41" borderId="21" xfId="0" applyFont="1" applyFill="1" applyBorder="1" applyAlignment="1">
      <alignment horizontal="center" vertical="center"/>
    </xf>
    <xf numFmtId="0" fontId="0" fillId="43" borderId="0" xfId="0" applyFill="1" applyAlignment="1">
      <alignment horizontal="center"/>
    </xf>
    <xf numFmtId="0" fontId="14" fillId="42" borderId="38" xfId="0" applyFont="1" applyFill="1" applyBorder="1"/>
    <xf numFmtId="0" fontId="12" fillId="28" borderId="1" xfId="0" applyFont="1" applyFill="1" applyBorder="1" applyAlignment="1">
      <alignment vertical="top"/>
    </xf>
    <xf numFmtId="0" fontId="8" fillId="28" borderId="1" xfId="0" applyFont="1" applyFill="1" applyBorder="1"/>
    <xf numFmtId="0" fontId="0" fillId="0" borderId="17" xfId="0" applyBorder="1" applyAlignment="1">
      <alignment horizontal="center" vertical="center"/>
    </xf>
    <xf numFmtId="0" fontId="0" fillId="0" borderId="22" xfId="0" applyBorder="1" applyAlignment="1">
      <alignment horizontal="center" vertical="center"/>
    </xf>
    <xf numFmtId="0" fontId="18" fillId="26" borderId="22" xfId="0" applyFont="1" applyFill="1" applyBorder="1" applyAlignment="1">
      <alignment horizontal="center" vertical="center"/>
    </xf>
    <xf numFmtId="0" fontId="0" fillId="44" borderId="39" xfId="0" applyFill="1" applyBorder="1"/>
    <xf numFmtId="0" fontId="0" fillId="44" borderId="40" xfId="0" applyFill="1" applyBorder="1"/>
    <xf numFmtId="0" fontId="0" fillId="44" borderId="41" xfId="0" applyFill="1" applyBorder="1"/>
    <xf numFmtId="0" fontId="20" fillId="44" borderId="42" xfId="0" applyFont="1" applyFill="1" applyBorder="1"/>
    <xf numFmtId="0" fontId="20" fillId="44" borderId="43" xfId="0" applyFont="1" applyFill="1" applyBorder="1"/>
    <xf numFmtId="0" fontId="1" fillId="0" borderId="10" xfId="0" applyFont="1" applyBorder="1" applyAlignment="1">
      <alignment horizontal="center" vertical="center"/>
    </xf>
    <xf numFmtId="0" fontId="20" fillId="44" borderId="44" xfId="0" applyFont="1" applyFill="1" applyBorder="1"/>
    <xf numFmtId="0" fontId="20" fillId="44" borderId="45" xfId="0" applyFont="1" applyFill="1" applyBorder="1"/>
    <xf numFmtId="0" fontId="20" fillId="44" borderId="46" xfId="0" applyFont="1" applyFill="1" applyBorder="1"/>
    <xf numFmtId="0" fontId="8" fillId="0" borderId="10" xfId="0" applyFont="1" applyBorder="1" applyAlignment="1">
      <alignment horizontal="center" vertical="center"/>
    </xf>
    <xf numFmtId="0" fontId="0" fillId="44" borderId="42" xfId="0" applyFill="1" applyBorder="1"/>
    <xf numFmtId="0" fontId="0" fillId="44" borderId="43" xfId="0" applyFill="1" applyBorder="1"/>
    <xf numFmtId="0" fontId="0" fillId="44" borderId="44" xfId="0" applyFill="1" applyBorder="1"/>
    <xf numFmtId="0" fontId="0" fillId="44" borderId="45" xfId="0" applyFill="1" applyBorder="1"/>
    <xf numFmtId="0" fontId="0" fillId="44" borderId="46" xfId="0" applyFill="1" applyBorder="1"/>
    <xf numFmtId="0" fontId="0" fillId="44" borderId="34" xfId="0" applyFill="1" applyBorder="1"/>
    <xf numFmtId="0" fontId="23" fillId="0" borderId="0" xfId="0" applyFont="1"/>
    <xf numFmtId="0" fontId="7" fillId="28" borderId="1" xfId="0" applyFont="1" applyFill="1" applyBorder="1"/>
    <xf numFmtId="0" fontId="8" fillId="28" borderId="1" xfId="0" applyFont="1" applyFill="1" applyBorder="1" applyAlignment="1">
      <alignment horizontal="center" vertical="center" wrapText="1"/>
    </xf>
    <xf numFmtId="0" fontId="12" fillId="40" borderId="1" xfId="0" applyFont="1" applyFill="1" applyBorder="1" applyAlignment="1">
      <alignment horizontal="center" vertical="center" textRotation="90"/>
    </xf>
    <xf numFmtId="0" fontId="16" fillId="40" borderId="1" xfId="1" applyFont="1" applyFill="1" applyBorder="1" applyAlignment="1">
      <alignment horizontal="center" vertical="top"/>
    </xf>
    <xf numFmtId="0" fontId="17" fillId="40" borderId="1" xfId="0" applyFont="1" applyFill="1" applyBorder="1" applyAlignment="1">
      <alignment horizontal="center" wrapText="1"/>
    </xf>
    <xf numFmtId="0" fontId="19" fillId="41" borderId="17" xfId="0" applyFont="1" applyFill="1" applyBorder="1" applyAlignment="1">
      <alignment horizontal="center" vertical="center"/>
    </xf>
    <xf numFmtId="0" fontId="19" fillId="41" borderId="37" xfId="0" applyFont="1" applyFill="1" applyBorder="1" applyAlignment="1">
      <alignment horizontal="center" vertical="center"/>
    </xf>
    <xf numFmtId="0" fontId="19" fillId="41" borderId="16" xfId="0" applyFont="1" applyFill="1" applyBorder="1" applyAlignment="1">
      <alignment horizontal="center" vertical="center"/>
    </xf>
    <xf numFmtId="0" fontId="12" fillId="40" borderId="1" xfId="0" applyFont="1" applyFill="1" applyBorder="1" applyAlignment="1">
      <alignment horizontal="center" vertical="top"/>
    </xf>
    <xf numFmtId="0" fontId="0" fillId="0" borderId="0" xfId="0" applyAlignment="1">
      <alignment horizontal="center"/>
    </xf>
    <xf numFmtId="0" fontId="1" fillId="31" borderId="5" xfId="0" applyFont="1" applyFill="1" applyBorder="1" applyAlignment="1">
      <alignment horizontal="center"/>
    </xf>
    <xf numFmtId="0" fontId="1" fillId="31" borderId="6" xfId="0" applyFont="1" applyFill="1" applyBorder="1" applyAlignment="1">
      <alignment horizontal="center"/>
    </xf>
    <xf numFmtId="0" fontId="1" fillId="31" borderId="7" xfId="0" applyFont="1" applyFill="1" applyBorder="1" applyAlignment="1">
      <alignment horizontal="center"/>
    </xf>
    <xf numFmtId="0" fontId="1" fillId="12" borderId="5" xfId="0" applyFont="1" applyFill="1" applyBorder="1" applyAlignment="1">
      <alignment horizontal="center"/>
    </xf>
    <xf numFmtId="0" fontId="1" fillId="12" borderId="6" xfId="0" applyFont="1" applyFill="1" applyBorder="1" applyAlignment="1">
      <alignment horizontal="center"/>
    </xf>
    <xf numFmtId="0" fontId="1" fillId="12" borderId="7" xfId="0" applyFont="1" applyFill="1" applyBorder="1" applyAlignment="1">
      <alignment horizontal="center"/>
    </xf>
    <xf numFmtId="0" fontId="8" fillId="33" borderId="30" xfId="0" applyFont="1" applyFill="1" applyBorder="1" applyAlignment="1">
      <alignment horizontal="center"/>
    </xf>
    <xf numFmtId="0" fontId="8" fillId="33" borderId="34" xfId="0" applyFont="1" applyFill="1" applyBorder="1" applyAlignment="1">
      <alignment horizontal="center"/>
    </xf>
    <xf numFmtId="0" fontId="8" fillId="33" borderId="12" xfId="0" applyFont="1" applyFill="1" applyBorder="1" applyAlignment="1">
      <alignment horizontal="center"/>
    </xf>
    <xf numFmtId="0" fontId="0" fillId="37" borderId="30" xfId="0" applyFill="1" applyBorder="1" applyAlignment="1">
      <alignment horizontal="center"/>
    </xf>
    <xf numFmtId="0" fontId="0" fillId="37" borderId="34" xfId="0" applyFill="1" applyBorder="1" applyAlignment="1">
      <alignment horizontal="center"/>
    </xf>
    <xf numFmtId="0" fontId="0" fillId="37" borderId="12" xfId="0" applyFill="1" applyBorder="1" applyAlignment="1">
      <alignment horizontal="center"/>
    </xf>
    <xf numFmtId="0" fontId="0" fillId="38" borderId="30" xfId="0" applyFill="1" applyBorder="1" applyAlignment="1">
      <alignment horizontal="center"/>
    </xf>
    <xf numFmtId="0" fontId="0" fillId="38" borderId="34" xfId="0" applyFill="1" applyBorder="1" applyAlignment="1">
      <alignment horizontal="center"/>
    </xf>
    <xf numFmtId="0" fontId="0" fillId="38" borderId="12" xfId="0" applyFill="1" applyBorder="1" applyAlignment="1">
      <alignment horizontal="center"/>
    </xf>
    <xf numFmtId="0" fontId="2" fillId="12" borderId="35" xfId="0" applyFont="1" applyFill="1" applyBorder="1" applyAlignment="1">
      <alignment horizontal="center" vertical="center" wrapText="1"/>
    </xf>
    <xf numFmtId="0" fontId="2" fillId="12" borderId="36" xfId="0" applyFont="1" applyFill="1" applyBorder="1" applyAlignment="1">
      <alignment horizontal="center" vertical="center" wrapText="1"/>
    </xf>
    <xf numFmtId="0" fontId="8" fillId="3" borderId="0" xfId="0" applyFont="1" applyFill="1" applyAlignment="1">
      <alignment horizontal="center"/>
    </xf>
    <xf numFmtId="0" fontId="6" fillId="14" borderId="1" xfId="0" applyFont="1" applyFill="1" applyBorder="1" applyAlignment="1">
      <alignment vertical="top"/>
    </xf>
    <xf numFmtId="0" fontId="12" fillId="14" borderId="1" xfId="0" applyFont="1" applyFill="1" applyBorder="1" applyAlignment="1">
      <alignment vertical="top"/>
    </xf>
    <xf numFmtId="0" fontId="12" fillId="40" borderId="1" xfId="0" applyFont="1" applyFill="1" applyBorder="1" applyAlignment="1">
      <alignment vertical="top"/>
    </xf>
    <xf numFmtId="0" fontId="5" fillId="40" borderId="1" xfId="1" applyFill="1" applyBorder="1" applyAlignment="1">
      <alignment horizontal="center" vertical="top"/>
    </xf>
    <xf numFmtId="0" fontId="10" fillId="6" borderId="15" xfId="0" applyFont="1" applyFill="1" applyBorder="1" applyAlignment="1">
      <alignment horizontal="center" vertical="center"/>
    </xf>
    <xf numFmtId="0" fontId="10" fillId="4" borderId="15" xfId="0" applyFont="1" applyFill="1" applyBorder="1" applyAlignment="1">
      <alignment horizontal="center" vertical="center"/>
    </xf>
    <xf numFmtId="0" fontId="10" fillId="5" borderId="15" xfId="0" applyFont="1" applyFill="1" applyBorder="1" applyAlignment="1">
      <alignment horizontal="center" vertical="center"/>
    </xf>
    <xf numFmtId="0" fontId="9" fillId="9" borderId="15" xfId="0" applyFont="1" applyFill="1" applyBorder="1" applyAlignment="1">
      <alignment horizontal="center" vertical="center"/>
    </xf>
    <xf numFmtId="0" fontId="9" fillId="8" borderId="15" xfId="0" applyFont="1" applyFill="1" applyBorder="1" applyAlignment="1">
      <alignment horizontal="center" vertical="center"/>
    </xf>
    <xf numFmtId="0" fontId="0" fillId="9" borderId="15" xfId="0" applyFont="1" applyFill="1" applyBorder="1" applyAlignment="1">
      <alignment horizontal="center" vertical="center"/>
    </xf>
    <xf numFmtId="0" fontId="10" fillId="7" borderId="15" xfId="0" applyFont="1" applyFill="1" applyBorder="1" applyAlignment="1">
      <alignment horizontal="center" vertical="center"/>
    </xf>
  </cellXfs>
  <cellStyles count="2">
    <cellStyle name="Hyperlink" xfId="1" builtinId="8"/>
    <cellStyle name="Normal" xfId="0" builtinId="0"/>
  </cellStyles>
  <dxfs count="46">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57D3FF"/>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3"/>
        <color theme="1"/>
        <name val="Calibri"/>
        <family val="2"/>
        <scheme val="minor"/>
      </font>
      <fill>
        <patternFill patternType="solid">
          <fgColor indexed="64"/>
          <bgColor rgb="FF57D3FF"/>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3"/>
        <color theme="1"/>
        <name val="Calibri"/>
        <family val="2"/>
        <scheme val="minor"/>
      </font>
      <fill>
        <patternFill patternType="solid">
          <fgColor indexed="64"/>
          <bgColor rgb="FF57D3FF"/>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general" vertical="center" textRotation="0" wrapText="1" indent="0" justifyLastLine="0" shrinkToFit="0" readingOrder="0"/>
      <border diagonalUp="0" diagonalDown="0" outline="0">
        <left/>
        <right style="thin">
          <color auto="1"/>
        </right>
        <top style="thin">
          <color auto="1"/>
        </top>
        <bottom/>
      </border>
    </dxf>
    <dxf>
      <font>
        <strike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outline="0">
        <left/>
        <right style="thin">
          <color auto="1"/>
        </right>
        <top style="thin">
          <color auto="1"/>
        </top>
        <bottom style="thin">
          <color auto="1"/>
        </bottom>
      </border>
    </dxf>
    <dxf>
      <border outline="0">
        <top style="thin">
          <color auto="1"/>
        </top>
      </border>
    </dxf>
    <dxf>
      <font>
        <strike val="0"/>
        <outline val="0"/>
        <shadow val="0"/>
        <u val="none"/>
        <vertAlign val="baseline"/>
        <sz val="13"/>
        <color theme="1"/>
        <name val="Calibri"/>
        <family val="2"/>
        <scheme val="minor"/>
      </font>
      <fill>
        <patternFill patternType="solid">
          <fgColor indexed="64"/>
          <bgColor rgb="FF00B0F0"/>
        </patternFill>
      </fill>
    </dxf>
    <dxf>
      <border outline="0">
        <left style="thin">
          <color auto="1"/>
        </left>
        <right style="thin">
          <color auto="1"/>
        </right>
        <top style="thin">
          <color auto="1"/>
        </top>
        <bottom style="thin">
          <color auto="1"/>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45"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57D3FF"/>
      <color rgb="FFE1F7FF"/>
      <color rgb="FFE6EB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20</xdr:col>
      <xdr:colOff>241861</xdr:colOff>
      <xdr:row>2</xdr:row>
      <xdr:rowOff>22225</xdr:rowOff>
    </xdr:from>
    <xdr:ext cx="2924175" cy="1344599"/>
    <xdr:sp macro="" textlink="">
      <xdr:nvSpPr>
        <xdr:cNvPr id="2" name="Speech Bubble: Rectangle 1">
          <a:extLst>
            <a:ext uri="{FF2B5EF4-FFF2-40B4-BE49-F238E27FC236}">
              <a16:creationId xmlns:a16="http://schemas.microsoft.com/office/drawing/2014/main" id="{53E0C0A5-CAEC-1191-B90C-B07177949B8B}"/>
            </a:ext>
          </a:extLst>
        </xdr:cNvPr>
        <xdr:cNvSpPr/>
      </xdr:nvSpPr>
      <xdr:spPr>
        <a:xfrm>
          <a:off x="14876743" y="470460"/>
          <a:ext cx="2924175" cy="1344599"/>
        </a:xfrm>
        <a:prstGeom prst="wedgeRectCallout">
          <a:avLst>
            <a:gd name="adj1" fmla="val -75557"/>
            <a:gd name="adj2" fmla="val -1207"/>
          </a:avLst>
        </a:prstGeom>
        <a:ln w="38100">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lang="it-IT" sz="1600" b="1"/>
            <a:t>112 istruzioni totali non considerando le 39 Zero Page</a:t>
          </a:r>
          <a:r>
            <a:rPr lang="it-IT" sz="1600" b="1" baseline="0"/>
            <a:t> che, in un computer da 256 byte, sono esattamente le stesse di quelle Absolute.</a:t>
          </a:r>
          <a:endParaRPr lang="it-IT" sz="1600" b="1"/>
        </a:p>
      </xdr:txBody>
    </xdr:sp>
    <xdr:clientData/>
  </xdr:oneCellAnchor>
  <xdr:oneCellAnchor>
    <xdr:from>
      <xdr:col>18</xdr:col>
      <xdr:colOff>140383</xdr:colOff>
      <xdr:row>73</xdr:row>
      <xdr:rowOff>149723</xdr:rowOff>
    </xdr:from>
    <xdr:ext cx="3938558" cy="1344599"/>
    <xdr:sp macro="" textlink="">
      <xdr:nvSpPr>
        <xdr:cNvPr id="4" name="Speech Bubble: Rectangle 3">
          <a:extLst>
            <a:ext uri="{FF2B5EF4-FFF2-40B4-BE49-F238E27FC236}">
              <a16:creationId xmlns:a16="http://schemas.microsoft.com/office/drawing/2014/main" id="{19710FF9-EF2A-84C3-7031-5F43C5E53610}"/>
            </a:ext>
          </a:extLst>
        </xdr:cNvPr>
        <xdr:cNvSpPr/>
      </xdr:nvSpPr>
      <xdr:spPr>
        <a:xfrm>
          <a:off x="13329707" y="15031135"/>
          <a:ext cx="3938558" cy="1344599"/>
        </a:xfrm>
        <a:prstGeom prst="wedgeRectCallout">
          <a:avLst>
            <a:gd name="adj1" fmla="val -74398"/>
            <a:gd name="adj2" fmla="val 53142"/>
          </a:avLst>
        </a:prstGeom>
        <a:ln w="38100">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marL="0" indent="0" algn="l"/>
          <a:r>
            <a:rPr lang="it-IT" sz="1600" b="1">
              <a:solidFill>
                <a:schemeClr val="lt1"/>
              </a:solidFill>
              <a:latin typeface="+mn-lt"/>
              <a:ea typeface="+mn-ea"/>
              <a:cs typeface="+mn-cs"/>
            </a:rPr>
            <a:t>Ci sono 13 indirizzamenti possibili, ma 3 sono quelli di Zero Page - che escludo - e ne restano dunque 10. L</a:t>
          </a:r>
          <a:r>
            <a:rPr lang="it-IT" sz="1600" b="1" baseline="0">
              <a:solidFill>
                <a:schemeClr val="lt1"/>
              </a:solidFill>
              <a:latin typeface="+mn-lt"/>
              <a:ea typeface="+mn-ea"/>
              <a:cs typeface="+mn-cs"/>
            </a:rPr>
            <a:t>e istruzioni totali passano da 151 a 112. Togliendo le 6 evidenziate, ne rimangono 106.</a:t>
          </a:r>
          <a:endParaRPr lang="it-IT" sz="1600" b="1">
            <a:solidFill>
              <a:schemeClr val="lt1"/>
            </a:solidFill>
            <a:latin typeface="+mn-lt"/>
            <a:ea typeface="+mn-ea"/>
            <a:cs typeface="+mn-cs"/>
          </a:endParaRPr>
        </a:p>
      </xdr:txBody>
    </xdr:sp>
    <xdr:clientData/>
  </xdr:oneCellAnchor>
  <xdr:oneCellAnchor>
    <xdr:from>
      <xdr:col>20</xdr:col>
      <xdr:colOff>241861</xdr:colOff>
      <xdr:row>14</xdr:row>
      <xdr:rowOff>136524</xdr:rowOff>
    </xdr:from>
    <xdr:ext cx="2924175" cy="1107329"/>
    <xdr:sp macro="" textlink="">
      <xdr:nvSpPr>
        <xdr:cNvPr id="6" name="Speech Bubble: Rectangle 5">
          <a:extLst>
            <a:ext uri="{FF2B5EF4-FFF2-40B4-BE49-F238E27FC236}">
              <a16:creationId xmlns:a16="http://schemas.microsoft.com/office/drawing/2014/main" id="{DB123A53-FC42-50CD-3940-87F3BE4E2C9A}"/>
            </a:ext>
          </a:extLst>
        </xdr:cNvPr>
        <xdr:cNvSpPr/>
      </xdr:nvSpPr>
      <xdr:spPr>
        <a:xfrm>
          <a:off x="14876743" y="3005230"/>
          <a:ext cx="2924175" cy="1107329"/>
        </a:xfrm>
        <a:prstGeom prst="wedgeRectCallout">
          <a:avLst>
            <a:gd name="adj1" fmla="val -74140"/>
            <a:gd name="adj2" fmla="val 3634"/>
          </a:avLst>
        </a:prstGeom>
        <a:ln w="38100">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r>
            <a:rPr lang="it-IT" sz="1600" b="1"/>
            <a:t>E'</a:t>
          </a:r>
          <a:r>
            <a:rPr lang="it-IT" sz="1600" b="1" baseline="0"/>
            <a:t> piuttosto evidente </a:t>
          </a:r>
          <a:r>
            <a:rPr lang="it-IT" sz="1600" b="1"/>
            <a:t>il lavoro di raggruppamento delle istruzioni effettuato durante la progettazione del 6502.</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17</xdr:col>
      <xdr:colOff>435581</xdr:colOff>
      <xdr:row>10</xdr:row>
      <xdr:rowOff>156883</xdr:rowOff>
    </xdr:from>
    <xdr:to>
      <xdr:col>35</xdr:col>
      <xdr:colOff>67237</xdr:colOff>
      <xdr:row>30</xdr:row>
      <xdr:rowOff>97111</xdr:rowOff>
    </xdr:to>
    <xdr:pic>
      <xdr:nvPicPr>
        <xdr:cNvPr id="8" name="Picture 7">
          <a:extLst>
            <a:ext uri="{FF2B5EF4-FFF2-40B4-BE49-F238E27FC236}">
              <a16:creationId xmlns:a16="http://schemas.microsoft.com/office/drawing/2014/main" id="{DF1FF188-C8A3-7E2E-D9B6-DED7B3F5BC01}"/>
            </a:ext>
          </a:extLst>
        </xdr:cNvPr>
        <xdr:cNvPicPr>
          <a:picLocks noChangeAspect="1"/>
        </xdr:cNvPicPr>
      </xdr:nvPicPr>
      <xdr:blipFill>
        <a:blip xmlns:r="http://schemas.openxmlformats.org/officeDocument/2006/relationships" r:embed="rId1"/>
        <a:stretch>
          <a:fillRect/>
        </a:stretch>
      </xdr:blipFill>
      <xdr:spPr>
        <a:xfrm>
          <a:off x="11876787" y="2173942"/>
          <a:ext cx="12720126" cy="3750228"/>
        </a:xfrm>
        <a:prstGeom prst="rect">
          <a:avLst/>
        </a:prstGeom>
      </xdr:spPr>
    </xdr:pic>
    <xdr:clientData/>
  </xdr:twoCellAnchor>
  <xdr:oneCellAnchor>
    <xdr:from>
      <xdr:col>20</xdr:col>
      <xdr:colOff>44825</xdr:colOff>
      <xdr:row>49</xdr:row>
      <xdr:rowOff>19050</xdr:rowOff>
    </xdr:from>
    <xdr:ext cx="6521822" cy="1344599"/>
    <xdr:sp macro="" textlink="">
      <xdr:nvSpPr>
        <xdr:cNvPr id="2" name="Speech Bubble: Rectangle 1">
          <a:extLst>
            <a:ext uri="{FF2B5EF4-FFF2-40B4-BE49-F238E27FC236}">
              <a16:creationId xmlns:a16="http://schemas.microsoft.com/office/drawing/2014/main" id="{1A836BDB-228A-480E-B09F-982CF52542E3}"/>
            </a:ext>
          </a:extLst>
        </xdr:cNvPr>
        <xdr:cNvSpPr/>
      </xdr:nvSpPr>
      <xdr:spPr>
        <a:xfrm>
          <a:off x="13648766" y="9387168"/>
          <a:ext cx="6521822" cy="1344599"/>
        </a:xfrm>
        <a:prstGeom prst="wedgeRectCallout">
          <a:avLst>
            <a:gd name="adj1" fmla="val -60706"/>
            <a:gd name="adj2" fmla="val -4136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marL="0" indent="0" algn="l"/>
          <a:r>
            <a:rPr lang="it-IT" sz="1600" b="1">
              <a:solidFill>
                <a:schemeClr val="lt1"/>
              </a:solidFill>
              <a:latin typeface="+mn-lt"/>
              <a:ea typeface="+mn-ea"/>
              <a:cs typeface="+mn-cs"/>
            </a:rPr>
            <a:t>NB: STX zpg,Y e STY zpg,X fanno</a:t>
          </a:r>
          <a:r>
            <a:rPr lang="it-IT" sz="1600" b="1" baseline="0">
              <a:solidFill>
                <a:schemeClr val="lt1"/>
              </a:solidFill>
              <a:latin typeface="+mn-lt"/>
              <a:ea typeface="+mn-ea"/>
              <a:cs typeface="+mn-cs"/>
            </a:rPr>
            <a:t> parte delle 39 di Zero Page. Mancando un equivalente in Absolute Indexed, le ho "traslate" pari pari in STY ind,X e STX ind,Y.  Di conseguenza, le istruzioni non ZP sono 151 - (39 - 2) = 114; tolgo SED CLD BRK CLI SEI RTI e passo a 108; aggiungo DEA INA OUT HLT = 112 totali implementate nel BEAM.</a:t>
          </a:r>
          <a:endParaRPr lang="it-IT" sz="1600" b="1">
            <a:solidFill>
              <a:schemeClr val="lt1"/>
            </a:solidFill>
            <a:latin typeface="+mn-lt"/>
            <a:ea typeface="+mn-ea"/>
            <a:cs typeface="+mn-cs"/>
          </a:endParaRPr>
        </a:p>
      </xdr:txBody>
    </xdr:sp>
    <xdr:clientData/>
  </xdr:oneCellAnchor>
  <xdr:oneCellAnchor>
    <xdr:from>
      <xdr:col>36</xdr:col>
      <xdr:colOff>11206</xdr:colOff>
      <xdr:row>50</xdr:row>
      <xdr:rowOff>36419</xdr:rowOff>
    </xdr:from>
    <xdr:ext cx="5423647" cy="1595052"/>
    <xdr:sp macro="" textlink="">
      <xdr:nvSpPr>
        <xdr:cNvPr id="4" name="Speech Bubble: Rectangle 3">
          <a:extLst>
            <a:ext uri="{FF2B5EF4-FFF2-40B4-BE49-F238E27FC236}">
              <a16:creationId xmlns:a16="http://schemas.microsoft.com/office/drawing/2014/main" id="{50410177-637F-42A4-AAD7-E7754CED5C15}"/>
            </a:ext>
          </a:extLst>
        </xdr:cNvPr>
        <xdr:cNvSpPr/>
      </xdr:nvSpPr>
      <xdr:spPr>
        <a:xfrm>
          <a:off x="24787412" y="9595037"/>
          <a:ext cx="5423647" cy="1595052"/>
        </a:xfrm>
        <a:prstGeom prst="wedgeRectCallout">
          <a:avLst>
            <a:gd name="adj1" fmla="val -11502"/>
            <a:gd name="adj2" fmla="val -8070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marL="0" indent="0" algn="l"/>
          <a:r>
            <a:rPr lang="it-IT" sz="1600" b="1">
              <a:solidFill>
                <a:schemeClr val="lt1"/>
              </a:solidFill>
              <a:latin typeface="+mn-lt"/>
              <a:ea typeface="+mn-ea"/>
              <a:cs typeface="+mn-cs"/>
            </a:rPr>
            <a:t>Ci sono 10 indirizzamenti utilizzati.</a:t>
          </a:r>
          <a:r>
            <a:rPr lang="it-IT" sz="1600" b="1" baseline="0">
              <a:solidFill>
                <a:schemeClr val="lt1"/>
              </a:solidFill>
              <a:latin typeface="+mn-lt"/>
              <a:ea typeface="+mn-ea"/>
              <a:cs typeface="+mn-cs"/>
            </a:rPr>
            <a:t> Ho assegnato un gruppo arbitrario ad ogni indirizzamento. Ogni gruppo ha un certo numero di istruzioni, delle quali un certo numero richiede l'ALU e un certo numero no:</a:t>
          </a:r>
        </a:p>
        <a:p>
          <a:pPr marL="0" indent="0" algn="l"/>
          <a:r>
            <a:rPr lang="it-IT" sz="1600" b="1" baseline="0">
              <a:solidFill>
                <a:schemeClr val="lt1"/>
              </a:solidFill>
              <a:latin typeface="+mn-lt"/>
              <a:ea typeface="+mn-ea"/>
              <a:cs typeface="+mn-cs"/>
            </a:rPr>
            <a:t>- la colonna C indica se l'istruzione richiee o no l'ALU</a:t>
          </a:r>
        </a:p>
        <a:p>
          <a:pPr marL="0" indent="0" algn="l"/>
          <a:r>
            <a:rPr lang="it-IT" sz="1600" b="1" baseline="0">
              <a:solidFill>
                <a:schemeClr val="lt1"/>
              </a:solidFill>
              <a:latin typeface="+mn-lt"/>
              <a:ea typeface="+mn-ea"/>
              <a:cs typeface="+mn-cs"/>
            </a:rPr>
            <a:t>- la colonna D indica l'eventuale operazione richiesta all'ALU).</a:t>
          </a:r>
          <a:endParaRPr lang="it-IT" sz="1600" b="1">
            <a:solidFill>
              <a:schemeClr val="lt1"/>
            </a:solidFill>
            <a:latin typeface="+mn-lt"/>
            <a:ea typeface="+mn-ea"/>
            <a:cs typeface="+mn-cs"/>
          </a:endParaRPr>
        </a:p>
      </xdr:txBody>
    </xdr:sp>
    <xdr:clientData/>
  </xdr:oneCellAnchor>
  <xdr:oneCellAnchor>
    <xdr:from>
      <xdr:col>17</xdr:col>
      <xdr:colOff>522971</xdr:colOff>
      <xdr:row>4</xdr:row>
      <xdr:rowOff>58956</xdr:rowOff>
    </xdr:from>
    <xdr:ext cx="5113587" cy="843693"/>
    <xdr:sp macro="" textlink="">
      <xdr:nvSpPr>
        <xdr:cNvPr id="5" name="Speech Bubble: Rectangle 4">
          <a:extLst>
            <a:ext uri="{FF2B5EF4-FFF2-40B4-BE49-F238E27FC236}">
              <a16:creationId xmlns:a16="http://schemas.microsoft.com/office/drawing/2014/main" id="{63935E94-6F89-4398-A942-203F45A52B1D}"/>
            </a:ext>
          </a:extLst>
        </xdr:cNvPr>
        <xdr:cNvSpPr/>
      </xdr:nvSpPr>
      <xdr:spPr>
        <a:xfrm>
          <a:off x="11964177" y="865780"/>
          <a:ext cx="5113587" cy="843693"/>
        </a:xfrm>
        <a:prstGeom prst="wedgeRectCallout">
          <a:avLst>
            <a:gd name="adj1" fmla="val -7627"/>
            <a:gd name="adj2" fmla="val 13404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marL="0" indent="0" algn="l"/>
          <a:r>
            <a:rPr lang="it-IT" sz="2400" b="1">
              <a:solidFill>
                <a:schemeClr val="lt1"/>
              </a:solidFill>
              <a:latin typeface="+mn-lt"/>
              <a:ea typeface="+mn-ea"/>
              <a:cs typeface="+mn-cs"/>
            </a:rPr>
            <a:t>Instruction set come definito nel 6502.</a:t>
          </a:r>
          <a:r>
            <a:rPr lang="it-IT" sz="2400" b="1" baseline="0">
              <a:solidFill>
                <a:schemeClr val="lt1"/>
              </a:solidFill>
              <a:latin typeface="+mn-lt"/>
              <a:ea typeface="+mn-ea"/>
              <a:cs typeface="+mn-cs"/>
            </a:rPr>
            <a:t> Vedi foglio 6502 Instruction Set.</a:t>
          </a:r>
          <a:endParaRPr lang="it-IT" sz="2400" b="1">
            <a:solidFill>
              <a:schemeClr val="lt1"/>
            </a:solidFill>
            <a:latin typeface="+mn-lt"/>
            <a:ea typeface="+mn-ea"/>
            <a:cs typeface="+mn-cs"/>
          </a:endParaRPr>
        </a:p>
      </xdr:txBody>
    </xdr:sp>
    <xdr:clientData/>
  </xdr:oneCellAnchor>
  <xdr:twoCellAnchor editAs="oneCell">
    <xdr:from>
      <xdr:col>36</xdr:col>
      <xdr:colOff>11206</xdr:colOff>
      <xdr:row>2</xdr:row>
      <xdr:rowOff>3067</xdr:rowOff>
    </xdr:from>
    <xdr:to>
      <xdr:col>47</xdr:col>
      <xdr:colOff>134471</xdr:colOff>
      <xdr:row>20</xdr:row>
      <xdr:rowOff>21160</xdr:rowOff>
    </xdr:to>
    <xdr:pic>
      <xdr:nvPicPr>
        <xdr:cNvPr id="6" name="Picture 5">
          <a:extLst>
            <a:ext uri="{FF2B5EF4-FFF2-40B4-BE49-F238E27FC236}">
              <a16:creationId xmlns:a16="http://schemas.microsoft.com/office/drawing/2014/main" id="{9FDB68FF-8374-44D1-9293-32175F5C0C7F}"/>
            </a:ext>
          </a:extLst>
        </xdr:cNvPr>
        <xdr:cNvPicPr>
          <a:picLocks noChangeAspect="1"/>
        </xdr:cNvPicPr>
      </xdr:nvPicPr>
      <xdr:blipFill>
        <a:blip xmlns:r="http://schemas.openxmlformats.org/officeDocument/2006/relationships" r:embed="rId2"/>
        <a:stretch>
          <a:fillRect/>
        </a:stretch>
      </xdr:blipFill>
      <xdr:spPr>
        <a:xfrm>
          <a:off x="24787412" y="384067"/>
          <a:ext cx="7328647" cy="3447093"/>
        </a:xfrm>
        <a:prstGeom prst="rect">
          <a:avLst/>
        </a:prstGeom>
        <a:ln>
          <a:noFill/>
        </a:ln>
        <a:effectLst>
          <a:outerShdw blurRad="190500" algn="tl" rotWithShape="0">
            <a:srgbClr val="000000">
              <a:alpha val="70000"/>
            </a:srgbClr>
          </a:outerShdw>
        </a:effectLst>
      </xdr:spPr>
    </xdr:pic>
    <xdr:clientData/>
  </xdr:twoCellAnchor>
  <xdr:oneCellAnchor>
    <xdr:from>
      <xdr:col>29</xdr:col>
      <xdr:colOff>515471</xdr:colOff>
      <xdr:row>51</xdr:row>
      <xdr:rowOff>144124</xdr:rowOff>
    </xdr:from>
    <xdr:ext cx="2846294" cy="843693"/>
    <xdr:sp macro="" textlink="">
      <xdr:nvSpPr>
        <xdr:cNvPr id="9" name="Speech Bubble: Rectangle 8">
          <a:extLst>
            <a:ext uri="{FF2B5EF4-FFF2-40B4-BE49-F238E27FC236}">
              <a16:creationId xmlns:a16="http://schemas.microsoft.com/office/drawing/2014/main" id="{1E4D006F-0F7B-4CD7-8DE6-FFCB58504815}"/>
            </a:ext>
          </a:extLst>
        </xdr:cNvPr>
        <xdr:cNvSpPr/>
      </xdr:nvSpPr>
      <xdr:spPr>
        <a:xfrm>
          <a:off x="20674853" y="9893242"/>
          <a:ext cx="2846294" cy="843693"/>
        </a:xfrm>
        <a:prstGeom prst="wedgeRectCallout">
          <a:avLst>
            <a:gd name="adj1" fmla="val -56377"/>
            <a:gd name="adj2" fmla="val -1555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marL="0" indent="0" algn="l"/>
          <a:r>
            <a:rPr lang="it-IT" sz="2400" b="1">
              <a:solidFill>
                <a:schemeClr val="lt1"/>
              </a:solidFill>
              <a:latin typeface="+mn-lt"/>
              <a:ea typeface="+mn-ea"/>
              <a:cs typeface="+mn-cs"/>
            </a:rPr>
            <a:t>Set di istruzioni</a:t>
          </a:r>
          <a:r>
            <a:rPr lang="it-IT" sz="2400" b="1" baseline="0">
              <a:solidFill>
                <a:schemeClr val="lt1"/>
              </a:solidFill>
              <a:latin typeface="+mn-lt"/>
              <a:ea typeface="+mn-ea"/>
              <a:cs typeface="+mn-cs"/>
            </a:rPr>
            <a:t> definito per il BEAM.</a:t>
          </a:r>
          <a:endParaRPr lang="it-IT" sz="2400" b="1">
            <a:solidFill>
              <a:schemeClr val="lt1"/>
            </a:solidFill>
            <a:latin typeface="+mn-lt"/>
            <a:ea typeface="+mn-ea"/>
            <a:cs typeface="+mn-cs"/>
          </a:endParaRPr>
        </a:p>
      </xdr:txBody>
    </xdr:sp>
    <xdr:clientData/>
  </xdr:oneCellAnchor>
  <xdr:oneCellAnchor>
    <xdr:from>
      <xdr:col>45</xdr:col>
      <xdr:colOff>22413</xdr:colOff>
      <xdr:row>37</xdr:row>
      <xdr:rowOff>177613</xdr:rowOff>
    </xdr:from>
    <xdr:ext cx="2763370" cy="1595052"/>
    <xdr:sp macro="" textlink="">
      <xdr:nvSpPr>
        <xdr:cNvPr id="10" name="Speech Bubble: Rectangle 9">
          <a:extLst>
            <a:ext uri="{FF2B5EF4-FFF2-40B4-BE49-F238E27FC236}">
              <a16:creationId xmlns:a16="http://schemas.microsoft.com/office/drawing/2014/main" id="{8D951BAB-1BD9-4779-9EFE-FE1FB6DC1E51}"/>
            </a:ext>
          </a:extLst>
        </xdr:cNvPr>
        <xdr:cNvSpPr/>
      </xdr:nvSpPr>
      <xdr:spPr>
        <a:xfrm>
          <a:off x="30457589" y="7248525"/>
          <a:ext cx="2763370" cy="1595052"/>
        </a:xfrm>
        <a:prstGeom prst="wedgeRectCallout">
          <a:avLst>
            <a:gd name="adj1" fmla="val -11502"/>
            <a:gd name="adj2" fmla="val -884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marL="0" indent="0" algn="l"/>
          <a:r>
            <a:rPr lang="it-IT" sz="1600" b="1">
              <a:solidFill>
                <a:schemeClr val="lt1"/>
              </a:solidFill>
              <a:latin typeface="+mn-lt"/>
              <a:ea typeface="+mn-ea"/>
              <a:cs typeface="+mn-cs"/>
            </a:rPr>
            <a:t>Tabella utilizzata per validare che i conteggi delle istruzioni definiti nella tabella B:O</a:t>
          </a:r>
          <a:r>
            <a:rPr lang="it-IT" sz="1600" b="1" baseline="0">
              <a:solidFill>
                <a:schemeClr val="lt1"/>
              </a:solidFill>
              <a:latin typeface="+mn-lt"/>
              <a:ea typeface="+mn-ea"/>
              <a:cs typeface="+mn-cs"/>
            </a:rPr>
            <a:t> corrispondano a quelli della tabella di definizione dei gruppi all'immediata sinistra.</a:t>
          </a:r>
          <a:endParaRPr lang="it-IT" sz="1600" b="1">
            <a:solidFill>
              <a:schemeClr val="lt1"/>
            </a:solidFill>
            <a:latin typeface="+mn-lt"/>
            <a:ea typeface="+mn-ea"/>
            <a:cs typeface="+mn-cs"/>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9269119" cy="9926435"/>
    <xdr:pic>
      <xdr:nvPicPr>
        <xdr:cNvPr id="2" name="Picture 1">
          <a:extLst>
            <a:ext uri="{FF2B5EF4-FFF2-40B4-BE49-F238E27FC236}">
              <a16:creationId xmlns:a16="http://schemas.microsoft.com/office/drawing/2014/main" id="{9F546149-63F3-41DF-BB25-4456F21845DC}"/>
            </a:ext>
          </a:extLst>
        </xdr:cNvPr>
        <xdr:cNvPicPr>
          <a:picLocks noChangeAspect="1"/>
        </xdr:cNvPicPr>
      </xdr:nvPicPr>
      <xdr:blipFill>
        <a:blip xmlns:r="http://schemas.openxmlformats.org/officeDocument/2006/relationships" r:embed="rId1"/>
        <a:stretch>
          <a:fillRect/>
        </a:stretch>
      </xdr:blipFill>
      <xdr:spPr>
        <a:xfrm>
          <a:off x="0" y="0"/>
          <a:ext cx="9269119" cy="9926435"/>
        </a:xfrm>
        <a:prstGeom prst="rect">
          <a:avLst/>
        </a:prstGeom>
      </xdr:spPr>
    </xdr:pic>
    <xdr:clientData/>
  </xdr:oneCellAnchor>
  <xdr:twoCellAnchor editAs="oneCell">
    <xdr:from>
      <xdr:col>16</xdr:col>
      <xdr:colOff>85725</xdr:colOff>
      <xdr:row>32</xdr:row>
      <xdr:rowOff>38100</xdr:rowOff>
    </xdr:from>
    <xdr:to>
      <xdr:col>42</xdr:col>
      <xdr:colOff>192578</xdr:colOff>
      <xdr:row>66</xdr:row>
      <xdr:rowOff>134267</xdr:rowOff>
    </xdr:to>
    <xdr:pic>
      <xdr:nvPicPr>
        <xdr:cNvPr id="4" name="Picture 3">
          <a:extLst>
            <a:ext uri="{FF2B5EF4-FFF2-40B4-BE49-F238E27FC236}">
              <a16:creationId xmlns:a16="http://schemas.microsoft.com/office/drawing/2014/main" id="{C09AE218-D224-58D3-5134-C045FC9575A3}"/>
            </a:ext>
          </a:extLst>
        </xdr:cNvPr>
        <xdr:cNvPicPr>
          <a:picLocks noChangeAspect="1"/>
        </xdr:cNvPicPr>
      </xdr:nvPicPr>
      <xdr:blipFill>
        <a:blip xmlns:r="http://schemas.openxmlformats.org/officeDocument/2006/relationships" r:embed="rId2"/>
        <a:stretch>
          <a:fillRect/>
        </a:stretch>
      </xdr:blipFill>
      <xdr:spPr>
        <a:xfrm>
          <a:off x="9839325" y="6134100"/>
          <a:ext cx="14889653" cy="657316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zzai, Andrea" refreshedDate="45235.872078009263" createdVersion="8" refreshedVersion="8" minRefreshableVersion="3" recordCount="112" xr:uid="{EC05C126-9A82-40DE-92DA-C27005C36488}">
  <cacheSource type="worksheet">
    <worksheetSource ref="B2:N114" sheet="2"/>
  </cacheSource>
  <cacheFields count="13">
    <cacheField name="Opcode" numFmtId="0">
      <sharedItems/>
    </cacheField>
    <cacheField name="ALU" numFmtId="0">
      <sharedItems count="3">
        <s v="Sì"/>
        <s v="No"/>
        <s v="??" u="1"/>
      </sharedItems>
    </cacheField>
    <cacheField name="ALU2" numFmtId="0">
      <sharedItems containsBlank="1"/>
    </cacheField>
    <cacheField name="M S3 S2 S1 S0" numFmtId="165">
      <sharedItems containsMixedTypes="1" containsNumber="1" containsInteger="1" minValue="0" maxValue="11101"/>
    </cacheField>
    <cacheField name="M" numFmtId="165">
      <sharedItems/>
    </cacheField>
    <cacheField name="C" numFmtId="0">
      <sharedItems containsBlank="1" containsMixedTypes="1" containsNumber="1" containsInteger="1" minValue="0" maxValue="1"/>
    </cacheField>
    <cacheField name="Hex" numFmtId="0">
      <sharedItems containsBlank="1"/>
    </cacheField>
    <cacheField name="Dec" numFmtId="0">
      <sharedItems containsString="0" containsBlank="1" containsNumber="1" containsInteger="1" minValue="0" maxValue="30"/>
    </cacheField>
    <cacheField name="Addr." numFmtId="0">
      <sharedItems count="11">
        <s v="#"/>
        <s v="abs"/>
        <s v="abs,X"/>
        <s v="abs,Y"/>
        <s v="ind,X"/>
        <s v="ind,Y"/>
        <s v="A"/>
        <s v="rel"/>
        <s v="impl"/>
        <s v="ind"/>
        <s v="X,ind" u="1"/>
      </sharedItems>
    </cacheField>
    <cacheField name="Hex add" numFmtId="0">
      <sharedItems containsMixedTypes="1" containsNumber="1" containsInteger="1" minValue="0" maxValue="111"/>
    </cacheField>
    <cacheField name="J+L" numFmtId="0">
      <sharedItems/>
    </cacheField>
    <cacheField name="Hex2" numFmtId="164">
      <sharedItems/>
    </cacheField>
    <cacheField name="Dec2" numFmtId="0">
      <sharedItems containsSemiMixedTypes="0" containsString="0" containsNumber="1" containsInteger="1" minValue="0" maxValue="25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s v="ADC #"/>
    <x v="0"/>
    <s v="A Plus B"/>
    <s v="01001"/>
    <s v="0"/>
    <n v="1"/>
    <s v="9"/>
    <n v="9"/>
    <x v="0"/>
    <s v="001"/>
    <s v="00101001"/>
    <s v="29"/>
    <n v="41"/>
  </r>
  <r>
    <s v="ADC abs"/>
    <x v="0"/>
    <s v="A Plus B"/>
    <s v="01001"/>
    <s v="0"/>
    <n v="1"/>
    <s v="9"/>
    <n v="9"/>
    <x v="1"/>
    <s v="010"/>
    <s v="01001001"/>
    <s v="49"/>
    <n v="73"/>
  </r>
  <r>
    <s v="ADC abs,X"/>
    <x v="0"/>
    <s v="A Plus B"/>
    <s v="01001"/>
    <s v="0"/>
    <n v="1"/>
    <s v="9"/>
    <n v="9"/>
    <x v="2"/>
    <s v="011"/>
    <s v="01101001"/>
    <s v="69"/>
    <n v="105"/>
  </r>
  <r>
    <s v="ADC abs,Y"/>
    <x v="0"/>
    <s v="A Plus B"/>
    <s v="01001"/>
    <s v="0"/>
    <n v="1"/>
    <s v="9"/>
    <n v="9"/>
    <x v="3"/>
    <s v="100"/>
    <s v="10001001"/>
    <s v="89"/>
    <n v="137"/>
  </r>
  <r>
    <s v="ADC ind,X"/>
    <x v="0"/>
    <s v="A Plus B"/>
    <s v="01001"/>
    <s v="0"/>
    <n v="1"/>
    <s v="9"/>
    <n v="9"/>
    <x v="4"/>
    <s v="101"/>
    <s v="10101001"/>
    <s v="A9"/>
    <n v="169"/>
  </r>
  <r>
    <s v="ADC ind,Y"/>
    <x v="0"/>
    <s v="A Plus B"/>
    <s v="01001"/>
    <s v="0"/>
    <n v="1"/>
    <s v="9"/>
    <n v="9"/>
    <x v="5"/>
    <s v="110"/>
    <s v="11001001"/>
    <s v="C9"/>
    <n v="201"/>
  </r>
  <r>
    <s v="AND #"/>
    <x v="0"/>
    <s v="A AND B"/>
    <s v="11011"/>
    <s v="1"/>
    <s v="x"/>
    <s v="1B"/>
    <n v="27"/>
    <x v="0"/>
    <s v="001"/>
    <s v="00111011"/>
    <s v="3B"/>
    <n v="59"/>
  </r>
  <r>
    <s v="AND abs"/>
    <x v="0"/>
    <s v="A AND B"/>
    <s v="11011"/>
    <s v="1"/>
    <s v="x"/>
    <s v="1B"/>
    <n v="27"/>
    <x v="1"/>
    <s v="010"/>
    <s v="01011011"/>
    <s v="5B"/>
    <n v="91"/>
  </r>
  <r>
    <s v="AND abs,X"/>
    <x v="0"/>
    <s v="A AND B"/>
    <s v="11011"/>
    <s v="1"/>
    <s v="x"/>
    <s v="1B"/>
    <n v="27"/>
    <x v="2"/>
    <s v="011"/>
    <s v="01111011"/>
    <s v="7B"/>
    <n v="123"/>
  </r>
  <r>
    <s v="AND abs,Y"/>
    <x v="0"/>
    <s v="A AND B"/>
    <s v="11011"/>
    <s v="1"/>
    <s v="x"/>
    <s v="1B"/>
    <n v="27"/>
    <x v="3"/>
    <s v="100"/>
    <s v="10011011"/>
    <s v="9B"/>
    <n v="155"/>
  </r>
  <r>
    <s v="AND ind,X"/>
    <x v="0"/>
    <s v="A AND B"/>
    <s v="11011"/>
    <s v="1"/>
    <s v="x"/>
    <s v="1B"/>
    <n v="27"/>
    <x v="4"/>
    <s v="101"/>
    <s v="10111011"/>
    <s v="BB"/>
    <n v="187"/>
  </r>
  <r>
    <s v="AND ind,Y"/>
    <x v="0"/>
    <s v="A AND B"/>
    <s v="11011"/>
    <s v="1"/>
    <s v="x"/>
    <s v="1B"/>
    <n v="27"/>
    <x v="5"/>
    <s v="110"/>
    <s v="11011011"/>
    <s v="DB"/>
    <n v="219"/>
  </r>
  <r>
    <s v="ASL A"/>
    <x v="0"/>
    <s v="A Plus A"/>
    <s v="01100"/>
    <s v="0"/>
    <n v="1"/>
    <s v="C"/>
    <n v="12"/>
    <x v="6"/>
    <s v="111"/>
    <s v="11101100"/>
    <s v="EC"/>
    <n v="236"/>
  </r>
  <r>
    <s v="ASL abs"/>
    <x v="0"/>
    <s v="A Plus A"/>
    <s v="01100"/>
    <s v="0"/>
    <n v="1"/>
    <s v="C"/>
    <n v="12"/>
    <x v="1"/>
    <s v="010"/>
    <s v="01001100"/>
    <s v="4C"/>
    <n v="76"/>
  </r>
  <r>
    <s v="ASL abs,X"/>
    <x v="0"/>
    <s v="A Plus A"/>
    <s v="01100"/>
    <s v="0"/>
    <n v="1"/>
    <s v="C"/>
    <n v="12"/>
    <x v="2"/>
    <s v="011"/>
    <s v="01101100"/>
    <s v="6C"/>
    <n v="108"/>
  </r>
  <r>
    <s v="BCC rel"/>
    <x v="1"/>
    <m/>
    <n v="10010"/>
    <s v="1"/>
    <m/>
    <m/>
    <m/>
    <x v="7"/>
    <n v="0"/>
    <s v="00010010"/>
    <s v="12"/>
    <n v="18"/>
  </r>
  <r>
    <s v="BCS rel"/>
    <x v="1"/>
    <m/>
    <n v="10010"/>
    <s v="1"/>
    <m/>
    <m/>
    <m/>
    <x v="7"/>
    <n v="1"/>
    <s v="00110010"/>
    <s v="32"/>
    <n v="50"/>
  </r>
  <r>
    <s v="BEQ rel"/>
    <x v="1"/>
    <m/>
    <n v="10010"/>
    <s v="1"/>
    <m/>
    <m/>
    <m/>
    <x v="7"/>
    <n v="10"/>
    <s v="01010010"/>
    <s v="52"/>
    <n v="82"/>
  </r>
  <r>
    <s v="BIT abs"/>
    <x v="0"/>
    <s v="A AND B"/>
    <s v="11011"/>
    <s v="1"/>
    <s v="x"/>
    <s v="1B"/>
    <n v="27"/>
    <x v="1"/>
    <n v="111"/>
    <s v="11111011"/>
    <s v="FB"/>
    <n v="251"/>
  </r>
  <r>
    <s v="BMI rel"/>
    <x v="1"/>
    <m/>
    <n v="10010"/>
    <s v="1"/>
    <m/>
    <m/>
    <m/>
    <x v="7"/>
    <n v="100"/>
    <s v="10010010"/>
    <s v="92"/>
    <n v="146"/>
  </r>
  <r>
    <s v="BNE rel"/>
    <x v="1"/>
    <m/>
    <n v="10010"/>
    <s v="1"/>
    <m/>
    <m/>
    <m/>
    <x v="7"/>
    <n v="11"/>
    <s v="01110010"/>
    <s v="72"/>
    <n v="114"/>
  </r>
  <r>
    <s v="BPL rel"/>
    <x v="1"/>
    <m/>
    <n v="10010"/>
    <s v="1"/>
    <m/>
    <m/>
    <m/>
    <x v="7"/>
    <n v="101"/>
    <s v="10110010"/>
    <s v="B2"/>
    <n v="178"/>
  </r>
  <r>
    <s v="BVC rel"/>
    <x v="1"/>
    <m/>
    <n v="10010"/>
    <s v="1"/>
    <m/>
    <m/>
    <m/>
    <x v="7"/>
    <n v="110"/>
    <s v="11010010"/>
    <s v="D2"/>
    <n v="210"/>
  </r>
  <r>
    <s v="BVS rel"/>
    <x v="1"/>
    <m/>
    <n v="10010"/>
    <s v="1"/>
    <m/>
    <m/>
    <m/>
    <x v="7"/>
    <n v="111"/>
    <s v="11110010"/>
    <s v="F2"/>
    <n v="242"/>
  </r>
  <r>
    <s v="CLC impl"/>
    <x v="0"/>
    <s v="Zero"/>
    <s v="00011"/>
    <s v="0"/>
    <n v="0"/>
    <s v="3"/>
    <n v="3"/>
    <x v="8"/>
    <n v="1"/>
    <s v="00100011"/>
    <s v="23"/>
    <n v="35"/>
  </r>
  <r>
    <s v="CLV impl"/>
    <x v="0"/>
    <s v="Zero"/>
    <s v="00011"/>
    <s v="0"/>
    <n v="0"/>
    <s v="3"/>
    <n v="3"/>
    <x v="8"/>
    <n v="10"/>
    <s v="01000011"/>
    <s v="43"/>
    <n v="67"/>
  </r>
  <r>
    <s v="CMP #"/>
    <x v="0"/>
    <s v="A Minus B"/>
    <n v="111"/>
    <s v="1"/>
    <n v="0"/>
    <s v="7"/>
    <n v="7"/>
    <x v="0"/>
    <s v="001"/>
    <s v="00100111"/>
    <s v="27"/>
    <n v="39"/>
  </r>
  <r>
    <s v="CMP abs"/>
    <x v="0"/>
    <s v="A Minus B"/>
    <n v="111"/>
    <s v="1"/>
    <n v="0"/>
    <s v="7"/>
    <n v="7"/>
    <x v="1"/>
    <s v="010"/>
    <s v="01000111"/>
    <s v="47"/>
    <n v="71"/>
  </r>
  <r>
    <s v="CMP abs,X"/>
    <x v="0"/>
    <s v="A Minus B"/>
    <n v="111"/>
    <s v="1"/>
    <n v="0"/>
    <s v="7"/>
    <n v="7"/>
    <x v="2"/>
    <s v="011"/>
    <s v="01100111"/>
    <s v="67"/>
    <n v="103"/>
  </r>
  <r>
    <s v="CMP abs,Y"/>
    <x v="0"/>
    <s v="A Minus B"/>
    <n v="111"/>
    <s v="1"/>
    <n v="0"/>
    <s v="7"/>
    <n v="7"/>
    <x v="3"/>
    <s v="100"/>
    <s v="10000111"/>
    <s v="87"/>
    <n v="135"/>
  </r>
  <r>
    <s v="CMP ind,X"/>
    <x v="0"/>
    <s v="A Minus B"/>
    <n v="111"/>
    <s v="1"/>
    <n v="0"/>
    <s v="7"/>
    <n v="7"/>
    <x v="4"/>
    <s v="101"/>
    <s v="10100111"/>
    <s v="A7"/>
    <n v="167"/>
  </r>
  <r>
    <s v="CMP ind,Y"/>
    <x v="0"/>
    <s v="A Minus B"/>
    <n v="111"/>
    <s v="1"/>
    <n v="0"/>
    <s v="7"/>
    <n v="7"/>
    <x v="5"/>
    <s v="110"/>
    <s v="11000111"/>
    <s v="C7"/>
    <n v="199"/>
  </r>
  <r>
    <s v="CPX #"/>
    <x v="0"/>
    <s v="A Minus B"/>
    <n v="110"/>
    <s v="1"/>
    <n v="0"/>
    <s v="6"/>
    <n v="6"/>
    <x v="0"/>
    <n v="0"/>
    <s v="00000110"/>
    <s v="6"/>
    <n v="6"/>
  </r>
  <r>
    <s v="CPX abs"/>
    <x v="0"/>
    <s v="A Minus B"/>
    <s v="00110"/>
    <s v="0"/>
    <n v="0"/>
    <s v="6"/>
    <n v="6"/>
    <x v="1"/>
    <n v="111"/>
    <s v="11100110"/>
    <s v="E6"/>
    <n v="230"/>
  </r>
  <r>
    <s v="CPY #"/>
    <x v="0"/>
    <s v="A Minus B"/>
    <n v="111"/>
    <s v="1"/>
    <n v="0"/>
    <s v="7"/>
    <n v="7"/>
    <x v="0"/>
    <n v="0"/>
    <s v="00000111"/>
    <s v="7"/>
    <n v="7"/>
  </r>
  <r>
    <s v="CPY abs"/>
    <x v="0"/>
    <s v="A Minus B"/>
    <n v="111"/>
    <s v="1"/>
    <n v="0"/>
    <s v="7"/>
    <n v="7"/>
    <x v="1"/>
    <n v="111"/>
    <s v="11100111"/>
    <s v="E7"/>
    <n v="231"/>
  </r>
  <r>
    <s v="DEA A"/>
    <x v="0"/>
    <s v="A Minus 1"/>
    <s v="01111"/>
    <s v="0"/>
    <n v="1"/>
    <s v="F"/>
    <n v="15"/>
    <x v="6"/>
    <s v="111"/>
    <s v="11101111"/>
    <s v="EF"/>
    <n v="239"/>
  </r>
  <r>
    <s v="DEC abs"/>
    <x v="0"/>
    <s v="A Minus 1"/>
    <s v="01111"/>
    <s v="0"/>
    <n v="1"/>
    <s v="F"/>
    <n v="15"/>
    <x v="1"/>
    <s v="010"/>
    <s v="01001111"/>
    <s v="4F"/>
    <n v="79"/>
  </r>
  <r>
    <s v="DEC abs,X"/>
    <x v="0"/>
    <s v="A Minus 1"/>
    <s v="01111"/>
    <s v="0"/>
    <n v="1"/>
    <s v="F"/>
    <n v="15"/>
    <x v="2"/>
    <s v="011"/>
    <s v="01101111"/>
    <s v="6F"/>
    <n v="111"/>
  </r>
  <r>
    <s v="DEX impl"/>
    <x v="0"/>
    <s v="A Minus 1"/>
    <s v="01111"/>
    <s v="0"/>
    <n v="1"/>
    <s v="F"/>
    <n v="15"/>
    <x v="8"/>
    <n v="101"/>
    <s v="10101111"/>
    <s v="AF"/>
    <n v="175"/>
  </r>
  <r>
    <s v="DEY impl"/>
    <x v="0"/>
    <s v="A Minus 1"/>
    <s v="01111"/>
    <s v="0"/>
    <n v="1"/>
    <s v="F"/>
    <n v="15"/>
    <x v="8"/>
    <n v="110"/>
    <s v="11001111"/>
    <s v="CF"/>
    <n v="207"/>
  </r>
  <r>
    <s v="EOR #"/>
    <x v="0"/>
    <s v="A XOR B"/>
    <s v="10110"/>
    <s v="1"/>
    <s v="x"/>
    <s v="16"/>
    <n v="22"/>
    <x v="0"/>
    <s v="001"/>
    <s v="00110110"/>
    <s v="36"/>
    <n v="54"/>
  </r>
  <r>
    <s v="EOR abs"/>
    <x v="0"/>
    <s v="A XOR B"/>
    <s v="10110"/>
    <s v="1"/>
    <s v="x"/>
    <s v="16"/>
    <n v="22"/>
    <x v="1"/>
    <s v="010"/>
    <s v="01010110"/>
    <s v="56"/>
    <n v="86"/>
  </r>
  <r>
    <s v="EOR abs,X"/>
    <x v="0"/>
    <s v="A XOR B"/>
    <s v="10110"/>
    <s v="1"/>
    <s v="x"/>
    <s v="16"/>
    <n v="22"/>
    <x v="2"/>
    <s v="011"/>
    <s v="01110110"/>
    <s v="76"/>
    <n v="118"/>
  </r>
  <r>
    <s v="EOR abs,Y"/>
    <x v="0"/>
    <s v="A XOR B"/>
    <s v="10110"/>
    <s v="1"/>
    <s v="x"/>
    <s v="16"/>
    <n v="22"/>
    <x v="3"/>
    <s v="100"/>
    <s v="10010110"/>
    <s v="96"/>
    <n v="150"/>
  </r>
  <r>
    <s v="EOR ind,X"/>
    <x v="0"/>
    <s v="A XOR B"/>
    <s v="10110"/>
    <s v="1"/>
    <s v="x"/>
    <s v="16"/>
    <n v="22"/>
    <x v="4"/>
    <s v="101"/>
    <s v="10110110"/>
    <s v="B6"/>
    <n v="182"/>
  </r>
  <r>
    <s v="EOR ind,Y"/>
    <x v="0"/>
    <s v="A XOR B"/>
    <s v="10110"/>
    <s v="1"/>
    <s v="x"/>
    <s v="16"/>
    <n v="22"/>
    <x v="5"/>
    <s v="110"/>
    <s v="11010110"/>
    <s v="D6"/>
    <n v="214"/>
  </r>
  <r>
    <s v="HLT impl"/>
    <x v="1"/>
    <m/>
    <n v="0"/>
    <s v="0"/>
    <m/>
    <m/>
    <m/>
    <x v="8"/>
    <s v="000"/>
    <s v="00000000"/>
    <s v="0"/>
    <n v="0"/>
  </r>
  <r>
    <s v="INA A"/>
    <x v="0"/>
    <s v="A Plus 1"/>
    <s v="00000"/>
    <s v="0"/>
    <n v="0"/>
    <s v="0"/>
    <n v="0"/>
    <x v="6"/>
    <s v="111"/>
    <s v="11100000"/>
    <s v="E0"/>
    <n v="224"/>
  </r>
  <r>
    <s v="INC abs"/>
    <x v="0"/>
    <s v="A Plus 1"/>
    <s v="00000"/>
    <s v="0"/>
    <n v="0"/>
    <s v="0"/>
    <n v="0"/>
    <x v="1"/>
    <s v="010"/>
    <s v="01000000"/>
    <s v="40"/>
    <n v="64"/>
  </r>
  <r>
    <s v="INC abs,X"/>
    <x v="0"/>
    <s v="A Plus 1"/>
    <s v="00000"/>
    <s v="0"/>
    <n v="0"/>
    <s v="0"/>
    <n v="0"/>
    <x v="2"/>
    <s v="011"/>
    <s v="01100000"/>
    <s v="60"/>
    <n v="96"/>
  </r>
  <r>
    <s v="INX impl"/>
    <x v="0"/>
    <s v="A Plus 1"/>
    <s v="00000"/>
    <s v="0"/>
    <n v="0"/>
    <s v="0"/>
    <n v="0"/>
    <x v="8"/>
    <n v="101"/>
    <s v="10100000"/>
    <s v="A0"/>
    <n v="160"/>
  </r>
  <r>
    <s v="INY impl"/>
    <x v="0"/>
    <s v="A Plus 1"/>
    <s v="00000"/>
    <s v="0"/>
    <n v="0"/>
    <s v="0"/>
    <n v="0"/>
    <x v="8"/>
    <n v="110"/>
    <s v="11000000"/>
    <s v="C0"/>
    <n v="192"/>
  </r>
  <r>
    <s v="JMP abs"/>
    <x v="1"/>
    <m/>
    <n v="10001"/>
    <s v="1"/>
    <m/>
    <m/>
    <m/>
    <x v="1"/>
    <s v="010"/>
    <s v="01010001"/>
    <s v="51"/>
    <n v="81"/>
  </r>
  <r>
    <s v="JMP ind"/>
    <x v="1"/>
    <m/>
    <n v="1"/>
    <s v="1"/>
    <m/>
    <m/>
    <m/>
    <x v="9"/>
    <s v="000"/>
    <s v="00000001"/>
    <s v="1"/>
    <n v="1"/>
  </r>
  <r>
    <s v="JSR abs"/>
    <x v="1"/>
    <m/>
    <n v="1"/>
    <s v="1"/>
    <m/>
    <m/>
    <m/>
    <x v="1"/>
    <s v="010"/>
    <s v="01000001"/>
    <s v="41"/>
    <n v="65"/>
  </r>
  <r>
    <s v="LDA #"/>
    <x v="1"/>
    <m/>
    <n v="1000"/>
    <s v="1"/>
    <m/>
    <m/>
    <m/>
    <x v="0"/>
    <s v="001"/>
    <s v="00101000"/>
    <s v="28"/>
    <n v="40"/>
  </r>
  <r>
    <s v="LDA abs"/>
    <x v="1"/>
    <m/>
    <n v="1000"/>
    <s v="1"/>
    <m/>
    <m/>
    <m/>
    <x v="1"/>
    <s v="010"/>
    <s v="01001000"/>
    <s v="48"/>
    <n v="72"/>
  </r>
  <r>
    <s v="LDA abs,X"/>
    <x v="1"/>
    <m/>
    <n v="1000"/>
    <s v="1"/>
    <m/>
    <m/>
    <m/>
    <x v="2"/>
    <s v="011"/>
    <s v="01101000"/>
    <s v="68"/>
    <n v="104"/>
  </r>
  <r>
    <s v="LDA abs,Y"/>
    <x v="1"/>
    <m/>
    <n v="1000"/>
    <s v="1"/>
    <m/>
    <m/>
    <m/>
    <x v="3"/>
    <s v="100"/>
    <s v="10001000"/>
    <s v="88"/>
    <n v="136"/>
  </r>
  <r>
    <s v="LDA ind,X"/>
    <x v="1"/>
    <m/>
    <n v="1000"/>
    <s v="1"/>
    <m/>
    <m/>
    <m/>
    <x v="4"/>
    <s v="101"/>
    <s v="10101000"/>
    <s v="A8"/>
    <n v="168"/>
  </r>
  <r>
    <s v="LDA ind,Y"/>
    <x v="1"/>
    <m/>
    <n v="1000"/>
    <s v="1"/>
    <m/>
    <m/>
    <m/>
    <x v="5"/>
    <s v="110"/>
    <s v="11001000"/>
    <s v="C8"/>
    <n v="200"/>
  </r>
  <r>
    <s v="LDX #"/>
    <x v="1"/>
    <m/>
    <n v="100"/>
    <s v="1"/>
    <m/>
    <m/>
    <m/>
    <x v="0"/>
    <s v="001"/>
    <s v="00100100"/>
    <s v="24"/>
    <n v="36"/>
  </r>
  <r>
    <s v="LDX abs"/>
    <x v="1"/>
    <m/>
    <n v="100"/>
    <s v="1"/>
    <m/>
    <m/>
    <m/>
    <x v="1"/>
    <s v="010"/>
    <s v="01000100"/>
    <s v="44"/>
    <n v="68"/>
  </r>
  <r>
    <s v="LDX abs,Y"/>
    <x v="1"/>
    <m/>
    <n v="100"/>
    <s v="1"/>
    <m/>
    <m/>
    <m/>
    <x v="3"/>
    <s v="100"/>
    <s v="10000100"/>
    <s v="84"/>
    <n v="132"/>
  </r>
  <r>
    <s v="LDY #"/>
    <x v="1"/>
    <m/>
    <n v="101"/>
    <s v="1"/>
    <m/>
    <m/>
    <m/>
    <x v="0"/>
    <s v="001"/>
    <s v="00100101"/>
    <s v="25"/>
    <n v="37"/>
  </r>
  <r>
    <s v="LDY abs"/>
    <x v="1"/>
    <m/>
    <n v="101"/>
    <s v="1"/>
    <m/>
    <m/>
    <m/>
    <x v="1"/>
    <s v="010"/>
    <s v="01000101"/>
    <s v="45"/>
    <n v="69"/>
  </r>
  <r>
    <s v="LDY abs,X"/>
    <x v="1"/>
    <m/>
    <n v="101"/>
    <s v="1"/>
    <m/>
    <m/>
    <m/>
    <x v="2"/>
    <s v="011"/>
    <s v="01100101"/>
    <s v="65"/>
    <n v="101"/>
  </r>
  <r>
    <s v="LSR A"/>
    <x v="1"/>
    <m/>
    <n v="1101"/>
    <s v="1"/>
    <m/>
    <m/>
    <m/>
    <x v="6"/>
    <s v="111"/>
    <s v="11101101"/>
    <s v="ED"/>
    <n v="237"/>
  </r>
  <r>
    <s v="LSR abs"/>
    <x v="1"/>
    <m/>
    <n v="1101"/>
    <s v="1"/>
    <m/>
    <m/>
    <m/>
    <x v="1"/>
    <s v="010"/>
    <s v="01001101"/>
    <s v="4D"/>
    <n v="77"/>
  </r>
  <r>
    <s v="LSR abs,X"/>
    <x v="1"/>
    <m/>
    <n v="1101"/>
    <s v="1"/>
    <m/>
    <m/>
    <m/>
    <x v="2"/>
    <s v="011"/>
    <s v="01101101"/>
    <s v="6D"/>
    <n v="109"/>
  </r>
  <r>
    <s v="NOP impl"/>
    <x v="1"/>
    <m/>
    <n v="1111"/>
    <s v="1"/>
    <m/>
    <m/>
    <m/>
    <x v="8"/>
    <s v="000"/>
    <s v="00001111"/>
    <s v="F"/>
    <n v="15"/>
  </r>
  <r>
    <s v="ORA #"/>
    <x v="0"/>
    <s v="A OR B"/>
    <s v="11110"/>
    <s v="1"/>
    <s v="x"/>
    <s v="1E"/>
    <n v="30"/>
    <x v="0"/>
    <s v="001"/>
    <s v="00111110"/>
    <s v="3E"/>
    <n v="62"/>
  </r>
  <r>
    <s v="ORA abs"/>
    <x v="0"/>
    <s v="A OR B"/>
    <s v="11110"/>
    <s v="1"/>
    <s v="x"/>
    <s v="1E"/>
    <n v="30"/>
    <x v="1"/>
    <s v="010"/>
    <s v="01011110"/>
    <s v="5E"/>
    <n v="94"/>
  </r>
  <r>
    <s v="ORA abs,X"/>
    <x v="0"/>
    <s v="A OR B"/>
    <s v="11110"/>
    <s v="1"/>
    <s v="x"/>
    <s v="1E"/>
    <n v="30"/>
    <x v="2"/>
    <s v="011"/>
    <s v="01111110"/>
    <s v="7E"/>
    <n v="126"/>
  </r>
  <r>
    <s v="ORA abs,Y"/>
    <x v="0"/>
    <s v="A OR B"/>
    <s v="11110"/>
    <s v="1"/>
    <s v="x"/>
    <s v="1E"/>
    <n v="30"/>
    <x v="3"/>
    <s v="100"/>
    <s v="10011110"/>
    <s v="9E"/>
    <n v="158"/>
  </r>
  <r>
    <s v="ORA ind,X"/>
    <x v="0"/>
    <s v="A OR B"/>
    <s v="11110"/>
    <s v="1"/>
    <s v="x"/>
    <s v="1E"/>
    <n v="30"/>
    <x v="4"/>
    <s v="101"/>
    <s v="10111110"/>
    <s v="BE"/>
    <n v="190"/>
  </r>
  <r>
    <s v="ORA ind,Y"/>
    <x v="0"/>
    <s v="A OR B"/>
    <s v="11110"/>
    <s v="1"/>
    <s v="x"/>
    <s v="1E"/>
    <n v="30"/>
    <x v="5"/>
    <s v="110"/>
    <s v="11011110"/>
    <s v="DE"/>
    <n v="222"/>
  </r>
  <r>
    <s v="OUT impl"/>
    <x v="1"/>
    <m/>
    <n v="10000"/>
    <s v="1"/>
    <m/>
    <m/>
    <m/>
    <x v="8"/>
    <s v="000"/>
    <s v="00010000"/>
    <s v="10"/>
    <n v="16"/>
  </r>
  <r>
    <s v="PHA impl"/>
    <x v="1"/>
    <m/>
    <n v="1001"/>
    <s v="1"/>
    <m/>
    <m/>
    <m/>
    <x v="8"/>
    <s v="000"/>
    <s v="00001001"/>
    <s v="9"/>
    <n v="9"/>
  </r>
  <r>
    <s v="PHP impl"/>
    <x v="1"/>
    <m/>
    <n v="11001"/>
    <s v="1"/>
    <m/>
    <m/>
    <m/>
    <x v="8"/>
    <s v="000"/>
    <s v="00011001"/>
    <s v="19"/>
    <n v="25"/>
  </r>
  <r>
    <s v="PLA impl"/>
    <x v="1"/>
    <m/>
    <n v="1000"/>
    <s v="1"/>
    <m/>
    <m/>
    <m/>
    <x v="8"/>
    <s v="000"/>
    <s v="00001000"/>
    <s v="8"/>
    <n v="8"/>
  </r>
  <r>
    <s v="PLP impl"/>
    <x v="1"/>
    <m/>
    <n v="11000"/>
    <s v="1"/>
    <m/>
    <m/>
    <m/>
    <x v="8"/>
    <s v="000"/>
    <s v="00011000"/>
    <s v="18"/>
    <n v="24"/>
  </r>
  <r>
    <s v="ROL A"/>
    <x v="1"/>
    <m/>
    <n v="11100"/>
    <s v="1"/>
    <m/>
    <m/>
    <m/>
    <x v="6"/>
    <s v="111"/>
    <s v="11111100"/>
    <s v="FC"/>
    <n v="252"/>
  </r>
  <r>
    <s v="ROL abs"/>
    <x v="1"/>
    <m/>
    <n v="11100"/>
    <s v="1"/>
    <m/>
    <m/>
    <m/>
    <x v="1"/>
    <s v="010"/>
    <s v="01011100"/>
    <s v="5C"/>
    <n v="92"/>
  </r>
  <r>
    <s v="ROL abs,X"/>
    <x v="1"/>
    <m/>
    <n v="11100"/>
    <s v="1"/>
    <m/>
    <m/>
    <m/>
    <x v="2"/>
    <s v="011"/>
    <s v="01111100"/>
    <s v="7C"/>
    <n v="124"/>
  </r>
  <r>
    <s v="ROR A"/>
    <x v="1"/>
    <m/>
    <n v="11101"/>
    <s v="1"/>
    <m/>
    <m/>
    <m/>
    <x v="6"/>
    <s v="111"/>
    <s v="11111101"/>
    <s v="FD"/>
    <n v="253"/>
  </r>
  <r>
    <s v="ROR abs"/>
    <x v="1"/>
    <m/>
    <n v="11101"/>
    <s v="1"/>
    <m/>
    <m/>
    <m/>
    <x v="1"/>
    <s v="010"/>
    <s v="01011101"/>
    <s v="5D"/>
    <n v="93"/>
  </r>
  <r>
    <s v="ROR abs,X"/>
    <x v="1"/>
    <m/>
    <n v="11101"/>
    <s v="1"/>
    <m/>
    <m/>
    <m/>
    <x v="2"/>
    <s v="011"/>
    <s v="01111101"/>
    <s v="7D"/>
    <n v="125"/>
  </r>
  <r>
    <s v="RTS impl"/>
    <x v="1"/>
    <m/>
    <n v="10001"/>
    <s v="1"/>
    <m/>
    <m/>
    <m/>
    <x v="8"/>
    <s v="000"/>
    <s v="00010001"/>
    <s v="11"/>
    <n v="17"/>
  </r>
  <r>
    <s v="SBC #"/>
    <x v="0"/>
    <s v="A Minus B"/>
    <s v="00110"/>
    <s v="0"/>
    <n v="0"/>
    <s v="6"/>
    <n v="6"/>
    <x v="0"/>
    <s v="001"/>
    <s v="00100110"/>
    <s v="26"/>
    <n v="38"/>
  </r>
  <r>
    <s v="SBC abs"/>
    <x v="0"/>
    <s v="A Minus B"/>
    <s v="00110"/>
    <s v="0"/>
    <n v="0"/>
    <s v="6"/>
    <n v="6"/>
    <x v="1"/>
    <s v="010"/>
    <s v="01000110"/>
    <s v="46"/>
    <n v="70"/>
  </r>
  <r>
    <s v="SBC abs,X"/>
    <x v="0"/>
    <s v="A Minus B"/>
    <s v="00110"/>
    <s v="0"/>
    <n v="0"/>
    <s v="6"/>
    <n v="6"/>
    <x v="2"/>
    <s v="011"/>
    <s v="01100110"/>
    <s v="66"/>
    <n v="102"/>
  </r>
  <r>
    <s v="SBC abs,Y"/>
    <x v="0"/>
    <s v="A Minus B"/>
    <s v="00110"/>
    <s v="0"/>
    <n v="0"/>
    <s v="6"/>
    <n v="6"/>
    <x v="3"/>
    <s v="100"/>
    <s v="10000110"/>
    <s v="86"/>
    <n v="134"/>
  </r>
  <r>
    <s v="SBC ind,X"/>
    <x v="0"/>
    <s v="A Minus B"/>
    <s v="00110"/>
    <s v="0"/>
    <n v="0"/>
    <s v="6"/>
    <n v="6"/>
    <x v="4"/>
    <s v="101"/>
    <s v="10100110"/>
    <s v="A6"/>
    <n v="166"/>
  </r>
  <r>
    <s v="SBC ind,Y"/>
    <x v="0"/>
    <s v="A Minus B"/>
    <s v="00110"/>
    <s v="0"/>
    <n v="0"/>
    <s v="6"/>
    <n v="6"/>
    <x v="5"/>
    <s v="110"/>
    <s v="11000110"/>
    <s v="C6"/>
    <n v="198"/>
  </r>
  <r>
    <s v="SEC impl"/>
    <x v="0"/>
    <s v="One"/>
    <s v="00011"/>
    <s v="0"/>
    <n v="1"/>
    <s v="3"/>
    <n v="3"/>
    <x v="8"/>
    <s v="000"/>
    <s v="00000011"/>
    <s v="3"/>
    <n v="3"/>
  </r>
  <r>
    <s v="STA abs"/>
    <x v="1"/>
    <m/>
    <n v="1010"/>
    <s v="1"/>
    <m/>
    <m/>
    <m/>
    <x v="1"/>
    <s v="010"/>
    <s v="01001010"/>
    <s v="4A"/>
    <n v="74"/>
  </r>
  <r>
    <s v="STA abs,X"/>
    <x v="1"/>
    <m/>
    <n v="1010"/>
    <s v="1"/>
    <m/>
    <m/>
    <m/>
    <x v="2"/>
    <s v="011"/>
    <s v="01101010"/>
    <s v="6A"/>
    <n v="106"/>
  </r>
  <r>
    <s v="STA abs,Y"/>
    <x v="1"/>
    <m/>
    <n v="1010"/>
    <s v="1"/>
    <m/>
    <m/>
    <m/>
    <x v="3"/>
    <s v="100"/>
    <s v="10001010"/>
    <s v="8A"/>
    <n v="138"/>
  </r>
  <r>
    <s v="STA ind,X"/>
    <x v="1"/>
    <m/>
    <n v="1010"/>
    <s v="1"/>
    <m/>
    <m/>
    <m/>
    <x v="4"/>
    <s v="101"/>
    <s v="10101010"/>
    <s v="AA"/>
    <n v="170"/>
  </r>
  <r>
    <s v="STA ind,Y"/>
    <x v="1"/>
    <m/>
    <n v="1010"/>
    <s v="1"/>
    <m/>
    <m/>
    <m/>
    <x v="5"/>
    <s v="110"/>
    <s v="11001010"/>
    <s v="CA"/>
    <n v="202"/>
  </r>
  <r>
    <s v="STX abs"/>
    <x v="1"/>
    <m/>
    <n v="10100"/>
    <s v="1"/>
    <m/>
    <m/>
    <m/>
    <x v="1"/>
    <s v="010"/>
    <s v="01010100"/>
    <s v="54"/>
    <n v="84"/>
  </r>
  <r>
    <s v="STX ind,Y"/>
    <x v="1"/>
    <m/>
    <n v="10100"/>
    <s v="1"/>
    <m/>
    <m/>
    <m/>
    <x v="5"/>
    <s v="110"/>
    <s v="11010100"/>
    <s v="D4"/>
    <n v="212"/>
  </r>
  <r>
    <s v="STY abs"/>
    <x v="1"/>
    <m/>
    <n v="10101"/>
    <s v="1"/>
    <m/>
    <m/>
    <m/>
    <x v="1"/>
    <s v="010"/>
    <s v="01010101"/>
    <s v="55"/>
    <n v="85"/>
  </r>
  <r>
    <s v="STY ind,X"/>
    <x v="1"/>
    <m/>
    <n v="10100"/>
    <s v="1"/>
    <m/>
    <m/>
    <m/>
    <x v="4"/>
    <s v="101"/>
    <s v="10110100"/>
    <s v="B4"/>
    <n v="180"/>
  </r>
  <r>
    <s v="TAX impl"/>
    <x v="1"/>
    <m/>
    <n v="1011"/>
    <s v="1"/>
    <m/>
    <m/>
    <m/>
    <x v="8"/>
    <s v="000"/>
    <s v="00001011"/>
    <s v="B"/>
    <n v="11"/>
  </r>
  <r>
    <s v="TAY impl"/>
    <x v="1"/>
    <m/>
    <n v="1100"/>
    <s v="1"/>
    <m/>
    <m/>
    <m/>
    <x v="8"/>
    <s v="000"/>
    <s v="00001100"/>
    <s v="C"/>
    <n v="12"/>
  </r>
  <r>
    <s v="TSX impl"/>
    <x v="1"/>
    <m/>
    <n v="1101"/>
    <s v="1"/>
    <m/>
    <m/>
    <m/>
    <x v="8"/>
    <s v="000"/>
    <s v="00001101"/>
    <s v="D"/>
    <n v="13"/>
  </r>
  <r>
    <s v="TXA impl"/>
    <x v="1"/>
    <m/>
    <n v="11011"/>
    <s v="1"/>
    <m/>
    <m/>
    <m/>
    <x v="8"/>
    <s v="000"/>
    <s v="00011011"/>
    <s v="1B"/>
    <n v="27"/>
  </r>
  <r>
    <s v="TXS impl"/>
    <x v="1"/>
    <m/>
    <n v="11101"/>
    <s v="1"/>
    <m/>
    <m/>
    <m/>
    <x v="8"/>
    <s v="000"/>
    <s v="00011101"/>
    <s v="1D"/>
    <n v="29"/>
  </r>
  <r>
    <s v="TYA impl"/>
    <x v="1"/>
    <m/>
    <n v="11100"/>
    <s v="1"/>
    <m/>
    <m/>
    <m/>
    <x v="8"/>
    <s v="000"/>
    <s v="00011100"/>
    <s v="1C"/>
    <n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4983B4-37AC-4A57-8EE3-09F4A651746E}" name="PivotTable6" cacheId="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T23:AW35" firstHeaderRow="1" firstDataRow="2" firstDataCol="1"/>
  <pivotFields count="13">
    <pivotField dataField="1" compact="0" outline="0" showAll="0" defaultSubtotal="0"/>
    <pivotField axis="axisCol" compact="0" outline="0" multipleItemSelectionAllowed="1" showAll="0">
      <items count="4">
        <item m="1" x="2"/>
        <item x="0"/>
        <item x="1"/>
        <item t="default"/>
      </items>
    </pivotField>
    <pivotField compact="0" outline="0" showAll="0"/>
    <pivotField compact="0" outline="0" showAll="0"/>
    <pivotField compact="0" outline="0" subtotalTop="0" showAll="0"/>
    <pivotField compact="0" outline="0" showAll="0"/>
    <pivotField compact="0" outline="0" showAll="0" defaultSubtotal="0"/>
    <pivotField compact="0" outline="0" showAll="0"/>
    <pivotField axis="axisRow" compact="0" outline="0" showAll="0">
      <items count="12">
        <item x="0"/>
        <item x="6"/>
        <item x="1"/>
        <item x="2"/>
        <item x="3"/>
        <item x="8"/>
        <item x="9"/>
        <item x="5"/>
        <item x="4"/>
        <item x="7"/>
        <item m="1" x="10"/>
        <item t="default"/>
      </items>
    </pivotField>
    <pivotField compact="0" outline="0" subtotalTop="0" showAll="0"/>
    <pivotField compact="0" outline="0" subtotalTop="0" showAll="0"/>
    <pivotField compact="0" outline="0" subtotalTop="0" showAll="0"/>
    <pivotField compact="0" outline="0" subtotalTop="0" showAll="0"/>
  </pivotFields>
  <rowFields count="1">
    <field x="8"/>
  </rowFields>
  <rowItems count="11">
    <i>
      <x/>
    </i>
    <i>
      <x v="1"/>
    </i>
    <i>
      <x v="2"/>
    </i>
    <i>
      <x v="3"/>
    </i>
    <i>
      <x v="4"/>
    </i>
    <i>
      <x v="5"/>
    </i>
    <i>
      <x v="6"/>
    </i>
    <i>
      <x v="7"/>
    </i>
    <i>
      <x v="8"/>
    </i>
    <i>
      <x v="9"/>
    </i>
    <i t="grand">
      <x/>
    </i>
  </rowItems>
  <colFields count="1">
    <field x="1"/>
  </colFields>
  <colItems count="3">
    <i>
      <x v="1"/>
    </i>
    <i>
      <x v="2"/>
    </i>
    <i t="grand">
      <x/>
    </i>
  </colItems>
  <dataFields count="1">
    <dataField name="Count of Opcode" fld="0" subtotal="count" baseField="0" baseItem="0"/>
  </dataFields>
  <formats count="1">
    <format dxfId="12">
      <pivotArea outline="0" fieldPosition="0">
        <references count="2">
          <reference field="1" count="0" selected="0"/>
          <reference field="8"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03DE17-E39C-4C27-BFB1-DAA489DECC32}" name="Table1" displayName="Table1" ref="C24:Q81" totalsRowCount="1" headerRowDxfId="45" dataDxfId="43" totalsRowDxfId="41" headerRowBorderDxfId="44" tableBorderDxfId="42" totalsRowBorderDxfId="40">
  <tableColumns count="15">
    <tableColumn id="1" xr3:uid="{EA4E5A66-820D-47DE-983E-A4B741953B89}" name="Instruction" totalsRowLabel="Totale istruzioni" dataDxfId="39" totalsRowDxfId="38"/>
    <tableColumn id="2" xr3:uid="{2F360DA2-20C2-4DD8-BEEB-BDC92EFA402A}" name="Accumulator_x000a_" totalsRowFunction="count" dataDxfId="37" totalsRowDxfId="36"/>
    <tableColumn id="3" xr3:uid="{B463F13C-D275-4FE2-824D-AC878178A7F5}" name="Relative" totalsRowFunction="count" dataDxfId="35" totalsRowDxfId="34"/>
    <tableColumn id="4" xr3:uid="{C4EE381E-4280-4D3A-95C7-E4B540B9BC8F}" name="Implicito" totalsRowFunction="count" dataDxfId="33" totalsRowDxfId="32"/>
    <tableColumn id="5" xr3:uid="{F9542662-23D2-4E91-A914-EF2DB44A3D4F}" name="Immediate" totalsRowFunction="count" dataDxfId="31" totalsRowDxfId="30"/>
    <tableColumn id="6" xr3:uid="{A0C9EA98-B4CB-4DBD-B18C-EE5911A4F909}" name="Zero Page" totalsRowFunction="count" totalsRowDxfId="29"/>
    <tableColumn id="7" xr3:uid="{C19B2559-69BF-412A-B757-03FE03BC1A30}" name="Zero Page, X" totalsRowFunction="count" totalsRowDxfId="28"/>
    <tableColumn id="8" xr3:uid="{72DDFE09-FAA8-4065-A7D8-C8F12EC918E2}" name="Zero Page, Y" totalsRowFunction="count" totalsRowDxfId="27"/>
    <tableColumn id="9" xr3:uid="{E5E18C4D-1E3F-4F31-ABB1-1000956FCF99}" name="Absolute" totalsRowFunction="count" dataDxfId="26" totalsRowDxfId="25"/>
    <tableColumn id="10" xr3:uid="{8B842DA9-3A43-4943-8F86-D8A9B606AFE9}" name="Absolute, X" totalsRowFunction="count" dataDxfId="24" totalsRowDxfId="23"/>
    <tableColumn id="11" xr3:uid="{09721378-D16D-47EC-B455-AA519FCC9AD0}" name="Absolute, Y" totalsRowFunction="count" dataDxfId="22" totalsRowDxfId="21"/>
    <tableColumn id="12" xr3:uid="{0AA21AF5-C35E-4C70-AA78-B8804215A056}" name="Indirect, X" totalsRowFunction="count" dataDxfId="20" totalsRowDxfId="19"/>
    <tableColumn id="13" xr3:uid="{C7AB8E1A-F0CD-4959-8341-D8E08673382C}" name="Indirect, Y" totalsRowFunction="count" dataDxfId="18" totalsRowDxfId="17"/>
    <tableColumn id="14" xr3:uid="{D5AB5B35-D458-46FA-BD6D-A20FD6AADD5A}" name="Indirect" totalsRowFunction="count" dataDxfId="16" totalsRowDxfId="15"/>
    <tableColumn id="15" xr3:uid="{CB30894E-14B7-4DE5-99B8-3AA461B35AFB}" name="Addressing Modes" totalsRowFunction="sum" dataDxfId="14" totalsRowDxfId="13">
      <calculatedColumnFormula>13-COUNTBLANK(D25:P25)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798655-9A0A-4A4A-BBDC-FA9048EC5DFD}" name="Table3" displayName="Table3" ref="C5:K22" totalsRowShown="0" dataDxfId="11">
  <tableColumns count="9">
    <tableColumn id="1" xr3:uid="{6754D1AC-9D57-4BEF-9551-F65C59F10815}" name="Value" dataDxfId="10">
      <calculatedColumnFormula>C5+1</calculatedColumnFormula>
    </tableColumn>
    <tableColumn id="2" xr3:uid="{F409AD9E-6BE4-4691-9EAD-571F38068594}" name="0" dataDxfId="9"/>
    <tableColumn id="3" xr3:uid="{1D94644A-EE4C-4258-845A-2E306FE6445A}" name="1" dataDxfId="8"/>
    <tableColumn id="4" xr3:uid="{143716D7-F826-4890-B1BA-C17E28E93471}" name="2" dataDxfId="7"/>
    <tableColumn id="5" xr3:uid="{C377F670-DF50-49CF-8A56-8CA14E12BD5B}" name="3" dataDxfId="6"/>
    <tableColumn id="6" xr3:uid="{8A108E87-E978-497D-AB61-7D36CCC6292B}" name="4" dataDxfId="5"/>
    <tableColumn id="7" xr3:uid="{00FB3CC2-0215-4E5F-B294-79B6D4F48C74}" name="5" dataDxfId="4"/>
    <tableColumn id="8" xr3:uid="{998408F8-1E98-4A7C-9035-D24D6402241D}" name="6" dataDxfId="3"/>
    <tableColumn id="9" xr3:uid="{BC18E0E8-3487-42A6-99D2-4ED8D940E7A4}" name="7"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masswerk.at/6502/6502_instruction_set.html"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5F39E-B092-43A8-8FC0-4333319D3F19}">
  <sheetPr codeName="Sheet1"/>
  <dimension ref="B1:AB82"/>
  <sheetViews>
    <sheetView zoomScaleNormal="100" workbookViewId="0">
      <pane xSplit="1" ySplit="24" topLeftCell="B25" activePane="bottomRight" state="frozen"/>
      <selection pane="topRight" activeCell="B1" sqref="B1"/>
      <selection pane="bottomLeft" activeCell="A25" sqref="A25"/>
      <selection pane="bottomRight" activeCell="B25" sqref="B25"/>
    </sheetView>
  </sheetViews>
  <sheetFormatPr defaultRowHeight="15" x14ac:dyDescent="0.25"/>
  <cols>
    <col min="1" max="1" width="9.140625" customWidth="1"/>
    <col min="2" max="2" width="3.140625" customWidth="1"/>
    <col min="3" max="19" width="11.5703125" customWidth="1"/>
    <col min="20" max="20" width="10" customWidth="1"/>
    <col min="21" max="22" width="14.28515625" customWidth="1"/>
  </cols>
  <sheetData>
    <row r="1" spans="2:28" ht="15.75" thickBot="1" x14ac:dyDescent="0.3"/>
    <row r="2" spans="2:28" ht="19.5" thickBot="1" x14ac:dyDescent="0.3">
      <c r="B2" s="242" t="s">
        <v>183</v>
      </c>
      <c r="C2" s="214"/>
      <c r="D2" s="214"/>
      <c r="E2" s="214"/>
      <c r="F2" s="214"/>
      <c r="G2" s="214"/>
      <c r="H2" s="214"/>
      <c r="I2" s="214"/>
      <c r="J2" s="214"/>
      <c r="K2" s="214"/>
      <c r="L2" s="214"/>
      <c r="M2" s="214"/>
      <c r="N2" s="214"/>
      <c r="O2" s="214"/>
      <c r="P2" s="214"/>
      <c r="Q2" s="214"/>
      <c r="R2" s="214"/>
      <c r="S2" s="214"/>
    </row>
    <row r="3" spans="2:28" ht="15.75" thickBot="1" x14ac:dyDescent="0.3">
      <c r="B3" s="215" t="s">
        <v>484</v>
      </c>
      <c r="C3" s="215"/>
      <c r="D3" s="219" t="s">
        <v>474</v>
      </c>
      <c r="E3" s="219"/>
      <c r="F3" s="219"/>
      <c r="G3" s="219"/>
      <c r="H3" s="219"/>
      <c r="I3" s="219"/>
      <c r="J3" s="219"/>
      <c r="K3" s="219"/>
      <c r="L3" s="219"/>
      <c r="M3" s="219"/>
      <c r="N3" s="219"/>
      <c r="O3" s="219"/>
      <c r="P3" s="219"/>
      <c r="Q3" s="219"/>
      <c r="R3" s="219"/>
      <c r="S3" s="219"/>
      <c r="Z3" s="189" t="s">
        <v>335</v>
      </c>
      <c r="AA3" s="212" t="s">
        <v>499</v>
      </c>
      <c r="AB3" s="212"/>
    </row>
    <row r="4" spans="2:28" ht="15.75" thickBot="1" x14ac:dyDescent="0.3">
      <c r="B4" s="215"/>
      <c r="C4" s="215"/>
      <c r="D4" s="1" t="s">
        <v>0</v>
      </c>
      <c r="E4" s="1" t="s">
        <v>1</v>
      </c>
      <c r="F4" s="1" t="s">
        <v>2</v>
      </c>
      <c r="G4" s="1" t="s">
        <v>3</v>
      </c>
      <c r="H4" s="1" t="s">
        <v>4</v>
      </c>
      <c r="I4" s="1" t="s">
        <v>5</v>
      </c>
      <c r="J4" s="1" t="s">
        <v>6</v>
      </c>
      <c r="K4" s="1" t="s">
        <v>7</v>
      </c>
      <c r="L4" s="1" t="s">
        <v>8</v>
      </c>
      <c r="M4" s="1" t="s">
        <v>9</v>
      </c>
      <c r="N4" s="1" t="s">
        <v>10</v>
      </c>
      <c r="O4" s="1" t="s">
        <v>11</v>
      </c>
      <c r="P4" s="1" t="s">
        <v>12</v>
      </c>
      <c r="Q4" s="1" t="s">
        <v>13</v>
      </c>
      <c r="R4" s="1" t="s">
        <v>14</v>
      </c>
      <c r="S4" s="1" t="s">
        <v>15</v>
      </c>
      <c r="Z4" s="190" t="s">
        <v>334</v>
      </c>
      <c r="AA4" s="212"/>
      <c r="AB4" s="212"/>
    </row>
    <row r="5" spans="2:28" ht="15.75" customHeight="1" thickBot="1" x14ac:dyDescent="0.3">
      <c r="B5" s="213" t="s">
        <v>472</v>
      </c>
      <c r="C5" s="1" t="s">
        <v>16</v>
      </c>
      <c r="D5" s="86" t="s">
        <v>328</v>
      </c>
      <c r="E5" s="79" t="s">
        <v>17</v>
      </c>
      <c r="F5" s="2"/>
      <c r="G5" s="2"/>
      <c r="H5" s="2"/>
      <c r="I5" s="239" t="s">
        <v>18</v>
      </c>
      <c r="J5" s="239" t="s">
        <v>19</v>
      </c>
      <c r="K5" s="2"/>
      <c r="L5" s="79" t="s">
        <v>20</v>
      </c>
      <c r="M5" s="79" t="s">
        <v>21</v>
      </c>
      <c r="N5" s="79" t="s">
        <v>22</v>
      </c>
      <c r="O5" s="2"/>
      <c r="P5" s="2"/>
      <c r="Q5" s="79" t="s">
        <v>23</v>
      </c>
      <c r="R5" s="79" t="s">
        <v>24</v>
      </c>
      <c r="S5" s="2"/>
      <c r="Z5" s="190" t="s">
        <v>281</v>
      </c>
      <c r="AA5" s="212"/>
      <c r="AB5" s="212"/>
    </row>
    <row r="6" spans="2:28" ht="15.75" thickBot="1" x14ac:dyDescent="0.3">
      <c r="B6" s="213"/>
      <c r="C6" s="1" t="s">
        <v>25</v>
      </c>
      <c r="D6" s="79" t="s">
        <v>26</v>
      </c>
      <c r="E6" s="79" t="s">
        <v>27</v>
      </c>
      <c r="F6" s="2"/>
      <c r="G6" s="2"/>
      <c r="H6" s="2"/>
      <c r="I6" s="239" t="s">
        <v>28</v>
      </c>
      <c r="J6" s="239" t="s">
        <v>29</v>
      </c>
      <c r="K6" s="2"/>
      <c r="L6" s="79" t="s">
        <v>30</v>
      </c>
      <c r="M6" s="79" t="s">
        <v>31</v>
      </c>
      <c r="N6" s="2"/>
      <c r="O6" s="2"/>
      <c r="P6" s="2"/>
      <c r="Q6" s="79" t="s">
        <v>32</v>
      </c>
      <c r="R6" s="79" t="s">
        <v>33</v>
      </c>
      <c r="S6" s="2"/>
      <c r="Z6" s="189" t="s">
        <v>568</v>
      </c>
      <c r="AA6" s="212"/>
      <c r="AB6" s="212"/>
    </row>
    <row r="7" spans="2:28" ht="15.75" thickBot="1" x14ac:dyDescent="0.3">
      <c r="B7" s="213"/>
      <c r="C7" s="1" t="s">
        <v>34</v>
      </c>
      <c r="D7" s="79" t="s">
        <v>35</v>
      </c>
      <c r="E7" s="79" t="s">
        <v>36</v>
      </c>
      <c r="F7" s="2"/>
      <c r="G7" s="2"/>
      <c r="H7" s="239" t="s">
        <v>37</v>
      </c>
      <c r="I7" s="239" t="s">
        <v>38</v>
      </c>
      <c r="J7" s="239" t="s">
        <v>39</v>
      </c>
      <c r="K7" s="2"/>
      <c r="L7" s="79" t="s">
        <v>40</v>
      </c>
      <c r="M7" s="79" t="s">
        <v>41</v>
      </c>
      <c r="N7" s="79" t="s">
        <v>42</v>
      </c>
      <c r="O7" s="2"/>
      <c r="P7" s="79" t="s">
        <v>43</v>
      </c>
      <c r="Q7" s="79" t="s">
        <v>44</v>
      </c>
      <c r="R7" s="79" t="s">
        <v>45</v>
      </c>
      <c r="S7" s="2"/>
      <c r="Z7" s="190" t="s">
        <v>569</v>
      </c>
      <c r="AA7" s="212"/>
      <c r="AB7" s="212"/>
    </row>
    <row r="8" spans="2:28" ht="15.75" thickBot="1" x14ac:dyDescent="0.3">
      <c r="B8" s="213"/>
      <c r="C8" s="1" t="s">
        <v>46</v>
      </c>
      <c r="D8" s="79" t="s">
        <v>329</v>
      </c>
      <c r="E8" s="79" t="s">
        <v>47</v>
      </c>
      <c r="F8" s="2"/>
      <c r="G8" s="2"/>
      <c r="H8" s="2"/>
      <c r="I8" s="239" t="s">
        <v>48</v>
      </c>
      <c r="J8" s="239" t="s">
        <v>49</v>
      </c>
      <c r="K8" s="2"/>
      <c r="L8" s="79" t="s">
        <v>50</v>
      </c>
      <c r="M8" s="79" t="s">
        <v>51</v>
      </c>
      <c r="N8" s="2"/>
      <c r="O8" s="2"/>
      <c r="P8" s="2"/>
      <c r="Q8" s="79" t="s">
        <v>52</v>
      </c>
      <c r="R8" s="79" t="s">
        <v>53</v>
      </c>
      <c r="S8" s="2"/>
      <c r="Z8" s="190" t="s">
        <v>570</v>
      </c>
      <c r="AA8" s="212"/>
      <c r="AB8" s="212"/>
    </row>
    <row r="9" spans="2:28" ht="15.75" customHeight="1" thickBot="1" x14ac:dyDescent="0.3">
      <c r="B9" s="213"/>
      <c r="C9" s="1" t="s">
        <v>54</v>
      </c>
      <c r="D9" s="86" t="s">
        <v>573</v>
      </c>
      <c r="E9" s="79" t="s">
        <v>55</v>
      </c>
      <c r="F9" s="2"/>
      <c r="G9" s="2"/>
      <c r="H9" s="2"/>
      <c r="I9" s="239" t="s">
        <v>56</v>
      </c>
      <c r="J9" s="239" t="s">
        <v>57</v>
      </c>
      <c r="K9" s="2"/>
      <c r="L9" s="79" t="s">
        <v>58</v>
      </c>
      <c r="M9" s="79" t="s">
        <v>59</v>
      </c>
      <c r="N9" s="79" t="s">
        <v>60</v>
      </c>
      <c r="O9" s="2"/>
      <c r="P9" s="79" t="s">
        <v>61</v>
      </c>
      <c r="Q9" s="79" t="s">
        <v>62</v>
      </c>
      <c r="R9" s="79" t="s">
        <v>63</v>
      </c>
      <c r="S9" s="2"/>
    </row>
    <row r="10" spans="2:28" ht="15.75" thickBot="1" x14ac:dyDescent="0.3">
      <c r="B10" s="213"/>
      <c r="C10" s="1" t="s">
        <v>64</v>
      </c>
      <c r="D10" s="79" t="s">
        <v>65</v>
      </c>
      <c r="E10" s="79" t="s">
        <v>66</v>
      </c>
      <c r="F10" s="2"/>
      <c r="G10" s="2"/>
      <c r="H10" s="2"/>
      <c r="I10" s="239" t="s">
        <v>67</v>
      </c>
      <c r="J10" s="239" t="s">
        <v>68</v>
      </c>
      <c r="K10" s="2"/>
      <c r="L10" s="211" t="s">
        <v>572</v>
      </c>
      <c r="M10" s="79" t="s">
        <v>69</v>
      </c>
      <c r="N10" s="2"/>
      <c r="O10" s="2"/>
      <c r="P10" s="2"/>
      <c r="Q10" s="79" t="s">
        <v>70</v>
      </c>
      <c r="R10" s="79" t="s">
        <v>71</v>
      </c>
      <c r="S10" s="2"/>
    </row>
    <row r="11" spans="2:28" ht="15.75" thickBot="1" x14ac:dyDescent="0.3">
      <c r="B11" s="213"/>
      <c r="C11" s="1" t="s">
        <v>72</v>
      </c>
      <c r="D11" s="79" t="s">
        <v>73</v>
      </c>
      <c r="E11" s="79" t="s">
        <v>74</v>
      </c>
      <c r="F11" s="2"/>
      <c r="G11" s="2"/>
      <c r="H11" s="2"/>
      <c r="I11" s="239" t="s">
        <v>75</v>
      </c>
      <c r="J11" s="239" t="s">
        <v>76</v>
      </c>
      <c r="K11" s="2"/>
      <c r="L11" s="79" t="s">
        <v>77</v>
      </c>
      <c r="M11" s="79" t="s">
        <v>78</v>
      </c>
      <c r="N11" s="79" t="s">
        <v>79</v>
      </c>
      <c r="O11" s="2"/>
      <c r="P11" s="79" t="s">
        <v>80</v>
      </c>
      <c r="Q11" s="79" t="s">
        <v>81</v>
      </c>
      <c r="R11" s="79" t="s">
        <v>82</v>
      </c>
      <c r="S11" s="2"/>
      <c r="U11" s="241" t="s">
        <v>338</v>
      </c>
      <c r="V11" s="241"/>
      <c r="W11" s="241">
        <f>256-COUNTBLANK(D5:S20)</f>
        <v>151</v>
      </c>
    </row>
    <row r="12" spans="2:28" ht="15.75" thickBot="1" x14ac:dyDescent="0.3">
      <c r="B12" s="213"/>
      <c r="C12" s="1" t="s">
        <v>83</v>
      </c>
      <c r="D12" s="79" t="s">
        <v>84</v>
      </c>
      <c r="E12" s="79" t="s">
        <v>85</v>
      </c>
      <c r="F12" s="2"/>
      <c r="G12" s="2"/>
      <c r="H12" s="2"/>
      <c r="I12" s="239" t="s">
        <v>86</v>
      </c>
      <c r="J12" s="239" t="s">
        <v>87</v>
      </c>
      <c r="K12" s="2"/>
      <c r="L12" s="211" t="s">
        <v>571</v>
      </c>
      <c r="M12" s="79" t="s">
        <v>88</v>
      </c>
      <c r="N12" s="2"/>
      <c r="O12" s="2"/>
      <c r="P12" s="2"/>
      <c r="Q12" s="79" t="s">
        <v>89</v>
      </c>
      <c r="R12" s="79" t="s">
        <v>90</v>
      </c>
      <c r="S12" s="2"/>
      <c r="U12" s="240" t="s">
        <v>500</v>
      </c>
      <c r="V12" s="240"/>
      <c r="W12" s="240">
        <f>48-COUNTBLANK(H5:J20)</f>
        <v>39</v>
      </c>
    </row>
    <row r="13" spans="2:28" ht="15.75" thickBot="1" x14ac:dyDescent="0.3">
      <c r="B13" s="213"/>
      <c r="C13" s="1" t="s">
        <v>91</v>
      </c>
      <c r="D13" s="2"/>
      <c r="E13" s="79" t="s">
        <v>92</v>
      </c>
      <c r="F13" s="2"/>
      <c r="G13" s="2"/>
      <c r="H13" s="239" t="s">
        <v>93</v>
      </c>
      <c r="I13" s="239" t="s">
        <v>94</v>
      </c>
      <c r="J13" s="239" t="s">
        <v>95</v>
      </c>
      <c r="K13" s="2"/>
      <c r="L13" s="79" t="s">
        <v>96</v>
      </c>
      <c r="M13" s="2"/>
      <c r="N13" s="79" t="s">
        <v>97</v>
      </c>
      <c r="O13" s="2"/>
      <c r="P13" s="79" t="s">
        <v>98</v>
      </c>
      <c r="Q13" s="79" t="s">
        <v>99</v>
      </c>
      <c r="R13" s="79" t="s">
        <v>100</v>
      </c>
      <c r="S13" s="2"/>
      <c r="U13" s="88"/>
    </row>
    <row r="14" spans="2:28" ht="15.75" thickBot="1" x14ac:dyDescent="0.3">
      <c r="B14" s="213"/>
      <c r="C14" s="1" t="s">
        <v>101</v>
      </c>
      <c r="D14" s="79" t="s">
        <v>102</v>
      </c>
      <c r="E14" s="79" t="s">
        <v>103</v>
      </c>
      <c r="F14" s="2"/>
      <c r="G14" s="2"/>
      <c r="H14" s="239" t="s">
        <v>104</v>
      </c>
      <c r="I14" s="239" t="s">
        <v>105</v>
      </c>
      <c r="J14" s="239" t="s">
        <v>106</v>
      </c>
      <c r="K14" s="2"/>
      <c r="L14" s="79" t="s">
        <v>107</v>
      </c>
      <c r="M14" s="79" t="s">
        <v>108</v>
      </c>
      <c r="N14" s="79" t="s">
        <v>330</v>
      </c>
      <c r="O14" s="2"/>
      <c r="P14" s="2"/>
      <c r="Q14" s="79" t="s">
        <v>109</v>
      </c>
      <c r="R14" s="2"/>
      <c r="S14" s="2"/>
    </row>
    <row r="15" spans="2:28" ht="15.75" thickBot="1" x14ac:dyDescent="0.3">
      <c r="B15" s="213"/>
      <c r="C15" s="1" t="s">
        <v>110</v>
      </c>
      <c r="D15" s="79" t="s">
        <v>111</v>
      </c>
      <c r="E15" s="79" t="s">
        <v>112</v>
      </c>
      <c r="F15" s="79" t="s">
        <v>113</v>
      </c>
      <c r="G15" s="2"/>
      <c r="H15" s="239" t="s">
        <v>114</v>
      </c>
      <c r="I15" s="239" t="s">
        <v>115</v>
      </c>
      <c r="J15" s="239" t="s">
        <v>116</v>
      </c>
      <c r="K15" s="2"/>
      <c r="L15" s="79" t="s">
        <v>117</v>
      </c>
      <c r="M15" s="79" t="s">
        <v>118</v>
      </c>
      <c r="N15" s="79" t="s">
        <v>119</v>
      </c>
      <c r="O15" s="2"/>
      <c r="P15" s="79" t="s">
        <v>120</v>
      </c>
      <c r="Q15" s="79" t="s">
        <v>121</v>
      </c>
      <c r="R15" s="79" t="s">
        <v>122</v>
      </c>
      <c r="S15" s="2"/>
    </row>
    <row r="16" spans="2:28" ht="15.75" thickBot="1" x14ac:dyDescent="0.3">
      <c r="B16" s="213"/>
      <c r="C16" s="1" t="s">
        <v>123</v>
      </c>
      <c r="D16" s="79" t="s">
        <v>124</v>
      </c>
      <c r="E16" s="79" t="s">
        <v>125</v>
      </c>
      <c r="F16" s="2"/>
      <c r="G16" s="2"/>
      <c r="H16" s="239" t="s">
        <v>126</v>
      </c>
      <c r="I16" s="239" t="s">
        <v>127</v>
      </c>
      <c r="J16" s="239" t="s">
        <v>128</v>
      </c>
      <c r="K16" s="2"/>
      <c r="L16" s="79" t="s">
        <v>129</v>
      </c>
      <c r="M16" s="79" t="s">
        <v>130</v>
      </c>
      <c r="N16" s="79" t="s">
        <v>331</v>
      </c>
      <c r="O16" s="2"/>
      <c r="P16" s="79" t="s">
        <v>131</v>
      </c>
      <c r="Q16" s="79" t="s">
        <v>132</v>
      </c>
      <c r="R16" s="79" t="s">
        <v>133</v>
      </c>
      <c r="S16" s="2"/>
    </row>
    <row r="17" spans="2:26" ht="15.75" thickBot="1" x14ac:dyDescent="0.3">
      <c r="B17" s="213"/>
      <c r="C17" s="1" t="s">
        <v>134</v>
      </c>
      <c r="D17" s="79" t="s">
        <v>135</v>
      </c>
      <c r="E17" s="79" t="s">
        <v>136</v>
      </c>
      <c r="F17" s="2"/>
      <c r="G17" s="2"/>
      <c r="H17" s="239" t="s">
        <v>137</v>
      </c>
      <c r="I17" s="239" t="s">
        <v>138</v>
      </c>
      <c r="J17" s="239" t="s">
        <v>139</v>
      </c>
      <c r="K17" s="2"/>
      <c r="L17" s="79" t="s">
        <v>140</v>
      </c>
      <c r="M17" s="79" t="s">
        <v>141</v>
      </c>
      <c r="N17" s="79" t="s">
        <v>142</v>
      </c>
      <c r="O17" s="2"/>
      <c r="P17" s="79" t="s">
        <v>143</v>
      </c>
      <c r="Q17" s="79" t="s">
        <v>144</v>
      </c>
      <c r="R17" s="79" t="s">
        <v>145</v>
      </c>
      <c r="S17" s="2"/>
    </row>
    <row r="18" spans="2:26" ht="15.75" thickBot="1" x14ac:dyDescent="0.3">
      <c r="B18" s="213"/>
      <c r="C18" s="1" t="s">
        <v>146</v>
      </c>
      <c r="D18" s="79" t="s">
        <v>147</v>
      </c>
      <c r="E18" s="79" t="s">
        <v>148</v>
      </c>
      <c r="F18" s="2"/>
      <c r="G18" s="2"/>
      <c r="H18" s="2"/>
      <c r="I18" s="239" t="s">
        <v>149</v>
      </c>
      <c r="J18" s="239" t="s">
        <v>150</v>
      </c>
      <c r="K18" s="2"/>
      <c r="L18" s="211" t="s">
        <v>151</v>
      </c>
      <c r="M18" s="79" t="s">
        <v>152</v>
      </c>
      <c r="N18" s="2"/>
      <c r="O18" s="2"/>
      <c r="P18" s="2"/>
      <c r="Q18" s="79" t="s">
        <v>153</v>
      </c>
      <c r="R18" s="79" t="s">
        <v>154</v>
      </c>
      <c r="S18" s="2"/>
    </row>
    <row r="19" spans="2:26" ht="15.75" thickBot="1" x14ac:dyDescent="0.3">
      <c r="B19" s="213"/>
      <c r="C19" s="1" t="s">
        <v>155</v>
      </c>
      <c r="D19" s="79" t="s">
        <v>156</v>
      </c>
      <c r="E19" s="79" t="s">
        <v>157</v>
      </c>
      <c r="F19" s="2"/>
      <c r="G19" s="2"/>
      <c r="H19" s="239" t="s">
        <v>158</v>
      </c>
      <c r="I19" s="239" t="s">
        <v>159</v>
      </c>
      <c r="J19" s="239" t="s">
        <v>160</v>
      </c>
      <c r="K19" s="2"/>
      <c r="L19" s="79" t="s">
        <v>161</v>
      </c>
      <c r="M19" s="79" t="s">
        <v>162</v>
      </c>
      <c r="N19" s="79" t="s">
        <v>163</v>
      </c>
      <c r="O19" s="2"/>
      <c r="P19" s="79" t="s">
        <v>164</v>
      </c>
      <c r="Q19" s="79" t="s">
        <v>165</v>
      </c>
      <c r="R19" s="79" t="s">
        <v>166</v>
      </c>
      <c r="S19" s="2"/>
    </row>
    <row r="20" spans="2:26" ht="15.75" thickBot="1" x14ac:dyDescent="0.3">
      <c r="B20" s="213"/>
      <c r="C20" s="1" t="s">
        <v>167</v>
      </c>
      <c r="D20" s="79" t="s">
        <v>168</v>
      </c>
      <c r="E20" s="79" t="s">
        <v>169</v>
      </c>
      <c r="F20" s="2"/>
      <c r="G20" s="2"/>
      <c r="H20" s="2"/>
      <c r="I20" s="239" t="s">
        <v>170</v>
      </c>
      <c r="J20" s="239" t="s">
        <v>171</v>
      </c>
      <c r="K20" s="2"/>
      <c r="L20" s="211" t="s">
        <v>280</v>
      </c>
      <c r="M20" s="79" t="s">
        <v>172</v>
      </c>
      <c r="N20" s="2"/>
      <c r="O20" s="2"/>
      <c r="P20" s="2"/>
      <c r="Q20" s="79" t="s">
        <v>173</v>
      </c>
      <c r="R20" s="79" t="s">
        <v>174</v>
      </c>
      <c r="S20" s="2"/>
      <c r="Z20" s="90" t="s">
        <v>473</v>
      </c>
    </row>
    <row r="21" spans="2:26" ht="9" customHeight="1" x14ac:dyDescent="0.25">
      <c r="C21" s="3"/>
      <c r="E21" s="3"/>
      <c r="F21" s="3"/>
      <c r="G21" s="3"/>
      <c r="H21" s="3"/>
      <c r="I21" s="3"/>
      <c r="J21" s="3"/>
      <c r="K21" s="3"/>
      <c r="L21" s="3"/>
      <c r="M21" s="3"/>
      <c r="N21" s="3"/>
      <c r="O21" s="3"/>
      <c r="P21" s="3"/>
      <c r="Q21" s="3"/>
      <c r="R21" s="3"/>
      <c r="S21" s="3"/>
      <c r="T21" s="3"/>
      <c r="U21" s="3"/>
      <c r="V21" s="3"/>
    </row>
    <row r="22" spans="2:26" x14ac:dyDescent="0.25">
      <c r="C22" s="88" t="s">
        <v>341</v>
      </c>
      <c r="D22" s="88"/>
      <c r="E22" s="88">
        <f>256-COUNTBLANK(D5:S20)</f>
        <v>151</v>
      </c>
    </row>
    <row r="23" spans="2:26" ht="9" customHeight="1" x14ac:dyDescent="0.25"/>
    <row r="24" spans="2:26" ht="78.75" x14ac:dyDescent="0.25">
      <c r="C24" s="181" t="s">
        <v>475</v>
      </c>
      <c r="D24" s="182" t="s">
        <v>487</v>
      </c>
      <c r="E24" s="182" t="s">
        <v>476</v>
      </c>
      <c r="F24" s="182" t="s">
        <v>198</v>
      </c>
      <c r="G24" s="182" t="s">
        <v>477</v>
      </c>
      <c r="H24" s="182" t="s">
        <v>339</v>
      </c>
      <c r="I24" s="182" t="s">
        <v>478</v>
      </c>
      <c r="J24" s="182" t="s">
        <v>479</v>
      </c>
      <c r="K24" s="182" t="s">
        <v>307</v>
      </c>
      <c r="L24" s="182" t="s">
        <v>308</v>
      </c>
      <c r="M24" s="182" t="s">
        <v>309</v>
      </c>
      <c r="N24" s="182" t="s">
        <v>480</v>
      </c>
      <c r="O24" s="182" t="s">
        <v>481</v>
      </c>
      <c r="P24" s="182" t="s">
        <v>482</v>
      </c>
      <c r="Q24" s="183" t="s">
        <v>483</v>
      </c>
    </row>
    <row r="25" spans="2:26" x14ac:dyDescent="0.25">
      <c r="C25" s="80" t="s">
        <v>184</v>
      </c>
      <c r="D25" s="81"/>
      <c r="E25" s="81"/>
      <c r="F25" s="81"/>
      <c r="G25" s="81" t="s">
        <v>485</v>
      </c>
      <c r="H25" s="81" t="s">
        <v>485</v>
      </c>
      <c r="I25" s="81" t="s">
        <v>485</v>
      </c>
      <c r="J25" s="81"/>
      <c r="K25" s="81" t="s">
        <v>485</v>
      </c>
      <c r="L25" s="81" t="s">
        <v>485</v>
      </c>
      <c r="M25" s="81" t="s">
        <v>485</v>
      </c>
      <c r="N25" s="81" t="s">
        <v>485</v>
      </c>
      <c r="O25" s="81" t="s">
        <v>485</v>
      </c>
      <c r="P25" s="81"/>
      <c r="Q25" s="191">
        <f>13-COUNTBLANK(D25:P25)</f>
        <v>8</v>
      </c>
    </row>
    <row r="26" spans="2:26" ht="16.5" customHeight="1" x14ac:dyDescent="0.25">
      <c r="C26" s="80" t="s">
        <v>188</v>
      </c>
      <c r="D26" s="81"/>
      <c r="E26" s="81"/>
      <c r="F26" s="81"/>
      <c r="G26" s="81" t="s">
        <v>485</v>
      </c>
      <c r="H26" s="81" t="s">
        <v>485</v>
      </c>
      <c r="I26" s="81" t="s">
        <v>485</v>
      </c>
      <c r="J26" s="81"/>
      <c r="K26" s="81" t="s">
        <v>485</v>
      </c>
      <c r="L26" s="81" t="s">
        <v>485</v>
      </c>
      <c r="M26" s="81" t="s">
        <v>485</v>
      </c>
      <c r="N26" s="81" t="s">
        <v>485</v>
      </c>
      <c r="O26" s="81" t="s">
        <v>485</v>
      </c>
      <c r="P26" s="81"/>
      <c r="Q26" s="191">
        <f t="shared" ref="Q26:Q80" si="0">13-COUNTBLANK(D26:P26)</f>
        <v>8</v>
      </c>
    </row>
    <row r="27" spans="2:26" ht="15.75" customHeight="1" x14ac:dyDescent="0.25">
      <c r="C27" s="80" t="s">
        <v>187</v>
      </c>
      <c r="D27" s="81" t="s">
        <v>485</v>
      </c>
      <c r="E27" s="81"/>
      <c r="F27" s="81"/>
      <c r="G27" s="81"/>
      <c r="H27" s="81" t="s">
        <v>485</v>
      </c>
      <c r="I27" s="81" t="s">
        <v>485</v>
      </c>
      <c r="J27" s="81"/>
      <c r="K27" s="81" t="s">
        <v>485</v>
      </c>
      <c r="L27" s="81" t="s">
        <v>485</v>
      </c>
      <c r="M27" s="81"/>
      <c r="N27" s="81"/>
      <c r="O27" s="81"/>
      <c r="P27" s="81"/>
      <c r="Q27" s="191">
        <f t="shared" si="0"/>
        <v>5</v>
      </c>
    </row>
    <row r="28" spans="2:26" ht="15.75" customHeight="1" x14ac:dyDescent="0.25">
      <c r="C28" s="80" t="s">
        <v>189</v>
      </c>
      <c r="D28" s="81"/>
      <c r="E28" s="81" t="s">
        <v>485</v>
      </c>
      <c r="F28" s="81"/>
      <c r="G28" s="81"/>
      <c r="H28" s="81"/>
      <c r="I28" s="81"/>
      <c r="J28" s="81"/>
      <c r="K28" s="81"/>
      <c r="L28" s="81"/>
      <c r="M28" s="81"/>
      <c r="N28" s="81"/>
      <c r="O28" s="81"/>
      <c r="P28" s="81"/>
      <c r="Q28" s="191">
        <f t="shared" si="0"/>
        <v>1</v>
      </c>
    </row>
    <row r="29" spans="2:26" x14ac:dyDescent="0.25">
      <c r="C29" s="80" t="s">
        <v>190</v>
      </c>
      <c r="D29" s="81"/>
      <c r="E29" s="81" t="s">
        <v>485</v>
      </c>
      <c r="F29" s="81"/>
      <c r="G29" s="81"/>
      <c r="H29" s="81"/>
      <c r="I29" s="81"/>
      <c r="J29" s="81"/>
      <c r="K29" s="81"/>
      <c r="L29" s="81"/>
      <c r="M29" s="81"/>
      <c r="N29" s="81"/>
      <c r="O29" s="81"/>
      <c r="P29" s="81"/>
      <c r="Q29" s="191">
        <f t="shared" si="0"/>
        <v>1</v>
      </c>
    </row>
    <row r="30" spans="2:26" x14ac:dyDescent="0.25">
      <c r="C30" s="80" t="s">
        <v>191</v>
      </c>
      <c r="D30" s="81"/>
      <c r="E30" s="81" t="s">
        <v>485</v>
      </c>
      <c r="F30" s="81"/>
      <c r="G30" s="81"/>
      <c r="H30" s="81"/>
      <c r="I30" s="81"/>
      <c r="J30" s="81"/>
      <c r="K30" s="81"/>
      <c r="L30" s="81"/>
      <c r="M30" s="81"/>
      <c r="N30" s="81"/>
      <c r="O30" s="81"/>
      <c r="P30" s="81"/>
      <c r="Q30" s="191">
        <f t="shared" si="0"/>
        <v>1</v>
      </c>
    </row>
    <row r="31" spans="2:26" x14ac:dyDescent="0.25">
      <c r="C31" s="80" t="s">
        <v>192</v>
      </c>
      <c r="D31" s="81"/>
      <c r="E31" s="81"/>
      <c r="F31" s="81"/>
      <c r="G31" s="81"/>
      <c r="H31" s="81" t="s">
        <v>485</v>
      </c>
      <c r="I31" s="81"/>
      <c r="J31" s="81"/>
      <c r="K31" s="81" t="s">
        <v>485</v>
      </c>
      <c r="L31" s="81"/>
      <c r="M31" s="81"/>
      <c r="N31" s="81"/>
      <c r="O31" s="81"/>
      <c r="P31" s="81"/>
      <c r="Q31" s="191">
        <f t="shared" si="0"/>
        <v>2</v>
      </c>
    </row>
    <row r="32" spans="2:26" x14ac:dyDescent="0.25">
      <c r="C32" s="80" t="s">
        <v>193</v>
      </c>
      <c r="D32" s="81"/>
      <c r="E32" s="81" t="s">
        <v>485</v>
      </c>
      <c r="F32" s="81"/>
      <c r="G32" s="81"/>
      <c r="H32" s="81"/>
      <c r="I32" s="81"/>
      <c r="J32" s="81"/>
      <c r="K32" s="81"/>
      <c r="L32" s="81"/>
      <c r="M32" s="81"/>
      <c r="N32" s="81"/>
      <c r="O32" s="81"/>
      <c r="P32" s="81"/>
      <c r="Q32" s="191">
        <f t="shared" si="0"/>
        <v>1</v>
      </c>
    </row>
    <row r="33" spans="3:17" x14ac:dyDescent="0.25">
      <c r="C33" s="80" t="s">
        <v>194</v>
      </c>
      <c r="D33" s="81"/>
      <c r="E33" s="81" t="s">
        <v>485</v>
      </c>
      <c r="F33" s="81"/>
      <c r="G33" s="81"/>
      <c r="H33" s="81"/>
      <c r="I33" s="81"/>
      <c r="J33" s="81"/>
      <c r="K33" s="81"/>
      <c r="L33" s="81"/>
      <c r="M33" s="81"/>
      <c r="N33" s="81"/>
      <c r="O33" s="81"/>
      <c r="P33" s="81"/>
      <c r="Q33" s="191">
        <f t="shared" si="0"/>
        <v>1</v>
      </c>
    </row>
    <row r="34" spans="3:17" x14ac:dyDescent="0.25">
      <c r="C34" s="80" t="s">
        <v>195</v>
      </c>
      <c r="D34" s="81"/>
      <c r="E34" s="81" t="s">
        <v>485</v>
      </c>
      <c r="F34" s="81"/>
      <c r="G34" s="81"/>
      <c r="H34" s="81"/>
      <c r="I34" s="81"/>
      <c r="J34" s="81"/>
      <c r="K34" s="81"/>
      <c r="L34" s="81"/>
      <c r="M34" s="81"/>
      <c r="N34" s="81"/>
      <c r="O34" s="81"/>
      <c r="P34" s="81"/>
      <c r="Q34" s="191">
        <f t="shared" si="0"/>
        <v>1</v>
      </c>
    </row>
    <row r="35" spans="3:17" x14ac:dyDescent="0.25">
      <c r="C35" s="85" t="s">
        <v>335</v>
      </c>
      <c r="D35" s="81"/>
      <c r="E35" s="81"/>
      <c r="F35" s="81" t="s">
        <v>485</v>
      </c>
      <c r="G35" s="81"/>
      <c r="H35" s="81"/>
      <c r="I35" s="81"/>
      <c r="J35" s="81"/>
      <c r="K35" s="81"/>
      <c r="L35" s="81"/>
      <c r="M35" s="81"/>
      <c r="N35" s="81"/>
      <c r="O35" s="81"/>
      <c r="P35" s="81"/>
      <c r="Q35" s="191">
        <f>13-COUNTBLANK(D35:P35)</f>
        <v>1</v>
      </c>
    </row>
    <row r="36" spans="3:17" x14ac:dyDescent="0.25">
      <c r="C36" s="82" t="s">
        <v>196</v>
      </c>
      <c r="D36" s="81"/>
      <c r="E36" s="81" t="s">
        <v>485</v>
      </c>
      <c r="F36" s="81"/>
      <c r="G36" s="81"/>
      <c r="H36" s="81"/>
      <c r="I36" s="81"/>
      <c r="J36" s="81"/>
      <c r="K36" s="81"/>
      <c r="L36" s="81"/>
      <c r="M36" s="81"/>
      <c r="N36" s="81"/>
      <c r="O36" s="81"/>
      <c r="P36" s="81"/>
      <c r="Q36" s="191">
        <f t="shared" si="0"/>
        <v>1</v>
      </c>
    </row>
    <row r="37" spans="3:17" x14ac:dyDescent="0.25">
      <c r="C37" s="80" t="s">
        <v>197</v>
      </c>
      <c r="D37" s="81"/>
      <c r="E37" s="81" t="s">
        <v>485</v>
      </c>
      <c r="F37" s="81"/>
      <c r="G37" s="81"/>
      <c r="H37" s="81"/>
      <c r="I37" s="81"/>
      <c r="J37" s="81"/>
      <c r="K37" s="81"/>
      <c r="L37" s="81"/>
      <c r="M37" s="81"/>
      <c r="N37" s="81"/>
      <c r="O37" s="81"/>
      <c r="P37" s="81"/>
      <c r="Q37" s="191">
        <f t="shared" si="0"/>
        <v>1</v>
      </c>
    </row>
    <row r="38" spans="3:17" x14ac:dyDescent="0.25">
      <c r="C38" s="80" t="s">
        <v>199</v>
      </c>
      <c r="D38" s="81"/>
      <c r="E38" s="81"/>
      <c r="F38" s="81" t="s">
        <v>485</v>
      </c>
      <c r="G38" s="81"/>
      <c r="H38" s="81"/>
      <c r="I38" s="81"/>
      <c r="J38" s="81"/>
      <c r="K38" s="81"/>
      <c r="L38" s="81"/>
      <c r="M38" s="81"/>
      <c r="N38" s="81"/>
      <c r="O38" s="81"/>
      <c r="P38" s="81"/>
      <c r="Q38" s="191">
        <f t="shared" si="0"/>
        <v>1</v>
      </c>
    </row>
    <row r="39" spans="3:17" x14ac:dyDescent="0.25">
      <c r="C39" s="87" t="s">
        <v>334</v>
      </c>
      <c r="D39" s="81"/>
      <c r="E39" s="81"/>
      <c r="F39" s="81" t="s">
        <v>485</v>
      </c>
      <c r="G39" s="81"/>
      <c r="H39" s="81"/>
      <c r="I39" s="81"/>
      <c r="J39" s="81"/>
      <c r="K39" s="81"/>
      <c r="L39" s="81"/>
      <c r="M39" s="81"/>
      <c r="N39" s="81"/>
      <c r="O39" s="81"/>
      <c r="P39" s="81"/>
      <c r="Q39" s="191">
        <f>13-COUNTBLANK(D39:P39)</f>
        <v>1</v>
      </c>
    </row>
    <row r="40" spans="3:17" x14ac:dyDescent="0.25">
      <c r="C40" s="87" t="s">
        <v>568</v>
      </c>
      <c r="D40" s="81"/>
      <c r="E40" s="81"/>
      <c r="F40" s="81" t="s">
        <v>485</v>
      </c>
      <c r="G40" s="81"/>
      <c r="H40" s="81"/>
      <c r="I40" s="81"/>
      <c r="J40" s="81"/>
      <c r="K40" s="81"/>
      <c r="L40" s="81"/>
      <c r="M40" s="81"/>
      <c r="N40" s="81"/>
      <c r="O40" s="81"/>
      <c r="P40" s="81"/>
      <c r="Q40" s="191">
        <f>13-COUNTBLANK(D40:P40)</f>
        <v>1</v>
      </c>
    </row>
    <row r="41" spans="3:17" x14ac:dyDescent="0.25">
      <c r="C41" s="80" t="s">
        <v>200</v>
      </c>
      <c r="D41" s="81"/>
      <c r="E41" s="81"/>
      <c r="F41" s="81" t="s">
        <v>485</v>
      </c>
      <c r="G41" s="81"/>
      <c r="H41" s="81"/>
      <c r="I41" s="81"/>
      <c r="J41" s="81"/>
      <c r="K41" s="81"/>
      <c r="L41" s="81"/>
      <c r="M41" s="81"/>
      <c r="N41" s="81"/>
      <c r="O41" s="81"/>
      <c r="P41" s="81"/>
      <c r="Q41" s="191">
        <f t="shared" si="0"/>
        <v>1</v>
      </c>
    </row>
    <row r="42" spans="3:17" x14ac:dyDescent="0.25">
      <c r="C42" s="80" t="s">
        <v>201</v>
      </c>
      <c r="D42" s="81"/>
      <c r="E42" s="81"/>
      <c r="F42" s="81"/>
      <c r="G42" s="81" t="s">
        <v>485</v>
      </c>
      <c r="H42" s="81" t="s">
        <v>485</v>
      </c>
      <c r="I42" s="81" t="s">
        <v>485</v>
      </c>
      <c r="J42" s="81"/>
      <c r="K42" s="81" t="s">
        <v>485</v>
      </c>
      <c r="L42" s="81" t="s">
        <v>485</v>
      </c>
      <c r="M42" s="81" t="s">
        <v>485</v>
      </c>
      <c r="N42" s="81" t="s">
        <v>485</v>
      </c>
      <c r="O42" s="81" t="s">
        <v>485</v>
      </c>
      <c r="P42" s="81"/>
      <c r="Q42" s="191">
        <f t="shared" si="0"/>
        <v>8</v>
      </c>
    </row>
    <row r="43" spans="3:17" x14ac:dyDescent="0.25">
      <c r="C43" s="80" t="s">
        <v>202</v>
      </c>
      <c r="D43" s="81"/>
      <c r="E43" s="81"/>
      <c r="F43" s="81"/>
      <c r="G43" s="81" t="s">
        <v>485</v>
      </c>
      <c r="H43" s="81" t="s">
        <v>485</v>
      </c>
      <c r="I43" s="81"/>
      <c r="J43" s="81"/>
      <c r="K43" s="81" t="s">
        <v>485</v>
      </c>
      <c r="L43" s="81"/>
      <c r="M43" s="81"/>
      <c r="N43" s="81"/>
      <c r="O43" s="81"/>
      <c r="P43" s="81"/>
      <c r="Q43" s="191">
        <f t="shared" si="0"/>
        <v>3</v>
      </c>
    </row>
    <row r="44" spans="3:17" ht="15" customHeight="1" x14ac:dyDescent="0.25">
      <c r="C44" s="80" t="s">
        <v>203</v>
      </c>
      <c r="D44" s="81"/>
      <c r="E44" s="81"/>
      <c r="F44" s="81"/>
      <c r="G44" s="81" t="s">
        <v>485</v>
      </c>
      <c r="H44" s="81" t="s">
        <v>485</v>
      </c>
      <c r="I44" s="81"/>
      <c r="J44" s="81"/>
      <c r="K44" s="81" t="s">
        <v>485</v>
      </c>
      <c r="L44" s="81"/>
      <c r="M44" s="81"/>
      <c r="N44" s="81"/>
      <c r="O44" s="81"/>
      <c r="P44" s="81"/>
      <c r="Q44" s="191">
        <f t="shared" si="0"/>
        <v>3</v>
      </c>
    </row>
    <row r="45" spans="3:17" ht="15" customHeight="1" x14ac:dyDescent="0.25">
      <c r="C45" s="80" t="s">
        <v>204</v>
      </c>
      <c r="D45" s="81"/>
      <c r="E45" s="81"/>
      <c r="F45" s="81"/>
      <c r="G45" s="81"/>
      <c r="H45" s="81" t="s">
        <v>485</v>
      </c>
      <c r="I45" s="81" t="s">
        <v>485</v>
      </c>
      <c r="J45" s="81"/>
      <c r="K45" s="81" t="s">
        <v>485</v>
      </c>
      <c r="L45" s="81" t="s">
        <v>485</v>
      </c>
      <c r="M45" s="81"/>
      <c r="N45" s="81"/>
      <c r="O45" s="81"/>
      <c r="P45" s="81"/>
      <c r="Q45" s="191">
        <f t="shared" si="0"/>
        <v>4</v>
      </c>
    </row>
    <row r="46" spans="3:17" ht="15.75" customHeight="1" x14ac:dyDescent="0.25">
      <c r="C46" s="80" t="s">
        <v>205</v>
      </c>
      <c r="D46" s="81"/>
      <c r="E46" s="81"/>
      <c r="F46" s="81" t="s">
        <v>485</v>
      </c>
      <c r="G46" s="81"/>
      <c r="H46" s="81"/>
      <c r="I46" s="81"/>
      <c r="J46" s="81"/>
      <c r="K46" s="81"/>
      <c r="L46" s="81"/>
      <c r="M46" s="81"/>
      <c r="N46" s="81"/>
      <c r="O46" s="81"/>
      <c r="P46" s="81"/>
      <c r="Q46" s="191">
        <f t="shared" si="0"/>
        <v>1</v>
      </c>
    </row>
    <row r="47" spans="3:17" x14ac:dyDescent="0.25">
      <c r="C47" s="80" t="s">
        <v>206</v>
      </c>
      <c r="D47" s="81"/>
      <c r="E47" s="81"/>
      <c r="F47" s="81" t="s">
        <v>485</v>
      </c>
      <c r="G47" s="81"/>
      <c r="H47" s="81"/>
      <c r="I47" s="81"/>
      <c r="J47" s="81"/>
      <c r="K47" s="81"/>
      <c r="L47" s="81"/>
      <c r="M47" s="81"/>
      <c r="N47" s="81"/>
      <c r="O47" s="81"/>
      <c r="P47" s="81"/>
      <c r="Q47" s="191">
        <f t="shared" si="0"/>
        <v>1</v>
      </c>
    </row>
    <row r="48" spans="3:17" x14ac:dyDescent="0.25">
      <c r="C48" s="80" t="s">
        <v>207</v>
      </c>
      <c r="D48" s="81"/>
      <c r="E48" s="81"/>
      <c r="F48" s="81"/>
      <c r="G48" s="81" t="s">
        <v>485</v>
      </c>
      <c r="H48" s="81" t="s">
        <v>485</v>
      </c>
      <c r="I48" s="81" t="s">
        <v>485</v>
      </c>
      <c r="J48" s="81"/>
      <c r="K48" s="81" t="s">
        <v>485</v>
      </c>
      <c r="L48" s="81" t="s">
        <v>485</v>
      </c>
      <c r="M48" s="81" t="s">
        <v>485</v>
      </c>
      <c r="N48" s="81" t="s">
        <v>485</v>
      </c>
      <c r="O48" s="81" t="s">
        <v>485</v>
      </c>
      <c r="P48" s="81"/>
      <c r="Q48" s="191">
        <f t="shared" si="0"/>
        <v>8</v>
      </c>
    </row>
    <row r="49" spans="3:17" x14ac:dyDescent="0.25">
      <c r="C49" s="80" t="s">
        <v>208</v>
      </c>
      <c r="D49" s="81"/>
      <c r="E49" s="81"/>
      <c r="F49" s="81"/>
      <c r="G49" s="81"/>
      <c r="H49" s="81" t="s">
        <v>485</v>
      </c>
      <c r="I49" s="81" t="s">
        <v>485</v>
      </c>
      <c r="J49" s="81"/>
      <c r="K49" s="81" t="s">
        <v>485</v>
      </c>
      <c r="L49" s="81" t="s">
        <v>485</v>
      </c>
      <c r="M49" s="81"/>
      <c r="N49" s="81"/>
      <c r="O49" s="81"/>
      <c r="P49" s="81"/>
      <c r="Q49" s="191">
        <f t="shared" si="0"/>
        <v>4</v>
      </c>
    </row>
    <row r="50" spans="3:17" x14ac:dyDescent="0.25">
      <c r="C50" s="80" t="s">
        <v>209</v>
      </c>
      <c r="D50" s="81"/>
      <c r="E50" s="81"/>
      <c r="F50" s="81" t="s">
        <v>485</v>
      </c>
      <c r="G50" s="81"/>
      <c r="H50" s="81"/>
      <c r="I50" s="81"/>
      <c r="J50" s="81"/>
      <c r="K50" s="81"/>
      <c r="L50" s="81"/>
      <c r="M50" s="81"/>
      <c r="N50" s="81"/>
      <c r="O50" s="81"/>
      <c r="P50" s="81"/>
      <c r="Q50" s="191">
        <f t="shared" si="0"/>
        <v>1</v>
      </c>
    </row>
    <row r="51" spans="3:17" x14ac:dyDescent="0.25">
      <c r="C51" s="80" t="s">
        <v>210</v>
      </c>
      <c r="D51" s="81"/>
      <c r="E51" s="81"/>
      <c r="F51" s="81" t="s">
        <v>485</v>
      </c>
      <c r="G51" s="81"/>
      <c r="H51" s="81"/>
      <c r="I51" s="81"/>
      <c r="J51" s="81"/>
      <c r="K51" s="81"/>
      <c r="L51" s="81"/>
      <c r="M51" s="81"/>
      <c r="N51" s="81"/>
      <c r="O51" s="81"/>
      <c r="P51" s="81"/>
      <c r="Q51" s="191">
        <f t="shared" si="0"/>
        <v>1</v>
      </c>
    </row>
    <row r="52" spans="3:17" x14ac:dyDescent="0.25">
      <c r="C52" s="80" t="s">
        <v>211</v>
      </c>
      <c r="D52" s="81"/>
      <c r="E52" s="81"/>
      <c r="F52" s="81"/>
      <c r="G52" s="81"/>
      <c r="H52" s="81"/>
      <c r="I52" s="81"/>
      <c r="J52" s="81"/>
      <c r="K52" s="81" t="s">
        <v>485</v>
      </c>
      <c r="L52" s="81"/>
      <c r="M52" s="81"/>
      <c r="N52" s="81"/>
      <c r="O52" s="81"/>
      <c r="P52" s="81" t="s">
        <v>485</v>
      </c>
      <c r="Q52" s="191">
        <f t="shared" si="0"/>
        <v>2</v>
      </c>
    </row>
    <row r="53" spans="3:17" x14ac:dyDescent="0.25">
      <c r="C53" s="80" t="s">
        <v>212</v>
      </c>
      <c r="D53" s="81"/>
      <c r="E53" s="81"/>
      <c r="F53" s="81"/>
      <c r="G53" s="81"/>
      <c r="H53" s="81"/>
      <c r="I53" s="81"/>
      <c r="J53" s="81"/>
      <c r="K53" s="81" t="s">
        <v>485</v>
      </c>
      <c r="L53" s="81"/>
      <c r="M53" s="81"/>
      <c r="N53" s="81"/>
      <c r="O53" s="81"/>
      <c r="P53" s="81"/>
      <c r="Q53" s="191">
        <f t="shared" si="0"/>
        <v>1</v>
      </c>
    </row>
    <row r="54" spans="3:17" x14ac:dyDescent="0.25">
      <c r="C54" s="80" t="s">
        <v>213</v>
      </c>
      <c r="D54" s="81"/>
      <c r="E54" s="81"/>
      <c r="F54" s="81"/>
      <c r="G54" s="81" t="s">
        <v>485</v>
      </c>
      <c r="H54" s="81" t="s">
        <v>485</v>
      </c>
      <c r="I54" s="81" t="s">
        <v>485</v>
      </c>
      <c r="J54" s="81"/>
      <c r="K54" s="81" t="s">
        <v>485</v>
      </c>
      <c r="L54" s="81" t="s">
        <v>485</v>
      </c>
      <c r="M54" s="81" t="s">
        <v>485</v>
      </c>
      <c r="N54" s="81" t="s">
        <v>485</v>
      </c>
      <c r="O54" s="81" t="s">
        <v>485</v>
      </c>
      <c r="P54" s="81"/>
      <c r="Q54" s="191">
        <f t="shared" si="0"/>
        <v>8</v>
      </c>
    </row>
    <row r="55" spans="3:17" x14ac:dyDescent="0.25">
      <c r="C55" s="80" t="s">
        <v>214</v>
      </c>
      <c r="D55" s="81"/>
      <c r="E55" s="81"/>
      <c r="F55" s="81"/>
      <c r="G55" s="81" t="s">
        <v>485</v>
      </c>
      <c r="H55" s="81" t="s">
        <v>485</v>
      </c>
      <c r="I55" s="81"/>
      <c r="J55" s="81" t="s">
        <v>485</v>
      </c>
      <c r="K55" s="81" t="s">
        <v>485</v>
      </c>
      <c r="L55" s="81"/>
      <c r="M55" s="81" t="s">
        <v>485</v>
      </c>
      <c r="N55" s="81"/>
      <c r="O55" s="81"/>
      <c r="P55" s="81"/>
      <c r="Q55" s="191">
        <f t="shared" si="0"/>
        <v>5</v>
      </c>
    </row>
    <row r="56" spans="3:17" x14ac:dyDescent="0.25">
      <c r="C56" s="80" t="s">
        <v>215</v>
      </c>
      <c r="D56" s="81"/>
      <c r="E56" s="81"/>
      <c r="F56" s="81"/>
      <c r="G56" s="81" t="s">
        <v>485</v>
      </c>
      <c r="H56" s="81" t="s">
        <v>485</v>
      </c>
      <c r="I56" s="81" t="s">
        <v>485</v>
      </c>
      <c r="J56" s="81"/>
      <c r="K56" s="81" t="s">
        <v>485</v>
      </c>
      <c r="L56" s="81" t="s">
        <v>485</v>
      </c>
      <c r="M56" s="81"/>
      <c r="N56" s="81"/>
      <c r="O56" s="81"/>
      <c r="P56" s="81"/>
      <c r="Q56" s="191">
        <f t="shared" si="0"/>
        <v>5</v>
      </c>
    </row>
    <row r="57" spans="3:17" x14ac:dyDescent="0.25">
      <c r="C57" s="80" t="s">
        <v>216</v>
      </c>
      <c r="D57" s="81" t="s">
        <v>485</v>
      </c>
      <c r="E57" s="81"/>
      <c r="F57" s="81"/>
      <c r="G57" s="81"/>
      <c r="H57" s="81" t="s">
        <v>485</v>
      </c>
      <c r="I57" s="81" t="s">
        <v>485</v>
      </c>
      <c r="J57" s="81"/>
      <c r="K57" s="81" t="s">
        <v>485</v>
      </c>
      <c r="L57" s="81" t="s">
        <v>485</v>
      </c>
      <c r="M57" s="81"/>
      <c r="N57" s="81"/>
      <c r="O57" s="81"/>
      <c r="P57" s="81"/>
      <c r="Q57" s="191">
        <f t="shared" si="0"/>
        <v>5</v>
      </c>
    </row>
    <row r="58" spans="3:17" x14ac:dyDescent="0.25">
      <c r="C58" s="80" t="s">
        <v>234</v>
      </c>
      <c r="D58" s="81"/>
      <c r="E58" s="81"/>
      <c r="F58" s="81" t="s">
        <v>485</v>
      </c>
      <c r="G58" s="81"/>
      <c r="H58" s="81"/>
      <c r="I58" s="81"/>
      <c r="J58" s="81"/>
      <c r="K58" s="81"/>
      <c r="L58" s="81"/>
      <c r="M58" s="81"/>
      <c r="N58" s="81"/>
      <c r="O58" s="81"/>
      <c r="P58" s="81"/>
      <c r="Q58" s="191">
        <f t="shared" si="0"/>
        <v>1</v>
      </c>
    </row>
    <row r="59" spans="3:17" x14ac:dyDescent="0.25">
      <c r="C59" s="80" t="s">
        <v>217</v>
      </c>
      <c r="D59" s="81"/>
      <c r="E59" s="81"/>
      <c r="F59" s="81"/>
      <c r="G59" s="81" t="s">
        <v>485</v>
      </c>
      <c r="H59" s="81" t="s">
        <v>485</v>
      </c>
      <c r="I59" s="81" t="s">
        <v>485</v>
      </c>
      <c r="J59" s="81"/>
      <c r="K59" s="81" t="s">
        <v>485</v>
      </c>
      <c r="L59" s="81" t="s">
        <v>485</v>
      </c>
      <c r="M59" s="81" t="s">
        <v>485</v>
      </c>
      <c r="N59" s="81" t="s">
        <v>485</v>
      </c>
      <c r="O59" s="81" t="s">
        <v>485</v>
      </c>
      <c r="P59" s="81"/>
      <c r="Q59" s="191">
        <f t="shared" si="0"/>
        <v>8</v>
      </c>
    </row>
    <row r="60" spans="3:17" x14ac:dyDescent="0.25">
      <c r="C60" s="80" t="s">
        <v>218</v>
      </c>
      <c r="D60" s="81"/>
      <c r="E60" s="81"/>
      <c r="F60" s="81" t="s">
        <v>485</v>
      </c>
      <c r="G60" s="81"/>
      <c r="H60" s="81"/>
      <c r="I60" s="81"/>
      <c r="J60" s="81"/>
      <c r="K60" s="81"/>
      <c r="L60" s="81"/>
      <c r="M60" s="81"/>
      <c r="N60" s="81"/>
      <c r="O60" s="81"/>
      <c r="P60" s="81"/>
      <c r="Q60" s="191">
        <f t="shared" si="0"/>
        <v>1</v>
      </c>
    </row>
    <row r="61" spans="3:17" x14ac:dyDescent="0.25">
      <c r="C61" s="80" t="s">
        <v>219</v>
      </c>
      <c r="D61" s="81"/>
      <c r="E61" s="81"/>
      <c r="F61" s="81" t="s">
        <v>485</v>
      </c>
      <c r="G61" s="81"/>
      <c r="H61" s="81"/>
      <c r="I61" s="81"/>
      <c r="J61" s="81"/>
      <c r="K61" s="81"/>
      <c r="L61" s="81"/>
      <c r="M61" s="81"/>
      <c r="N61" s="81"/>
      <c r="O61" s="81"/>
      <c r="P61" s="81"/>
      <c r="Q61" s="191">
        <f t="shared" si="0"/>
        <v>1</v>
      </c>
    </row>
    <row r="62" spans="3:17" x14ac:dyDescent="0.25">
      <c r="C62" s="80" t="s">
        <v>220</v>
      </c>
      <c r="D62" s="81"/>
      <c r="E62" s="81"/>
      <c r="F62" s="81" t="s">
        <v>485</v>
      </c>
      <c r="G62" s="81"/>
      <c r="H62" s="81"/>
      <c r="I62" s="81"/>
      <c r="J62" s="81"/>
      <c r="K62" s="81"/>
      <c r="L62" s="81"/>
      <c r="M62" s="81"/>
      <c r="N62" s="81"/>
      <c r="O62" s="81"/>
      <c r="P62" s="81"/>
      <c r="Q62" s="191">
        <f t="shared" si="0"/>
        <v>1</v>
      </c>
    </row>
    <row r="63" spans="3:17" x14ac:dyDescent="0.25">
      <c r="C63" s="80" t="s">
        <v>221</v>
      </c>
      <c r="D63" s="81"/>
      <c r="E63" s="81"/>
      <c r="F63" s="81" t="s">
        <v>485</v>
      </c>
      <c r="G63" s="81"/>
      <c r="H63" s="81"/>
      <c r="I63" s="81"/>
      <c r="J63" s="81"/>
      <c r="K63" s="81"/>
      <c r="L63" s="81"/>
      <c r="M63" s="81"/>
      <c r="N63" s="81"/>
      <c r="O63" s="81"/>
      <c r="P63" s="81"/>
      <c r="Q63" s="191">
        <f t="shared" si="0"/>
        <v>1</v>
      </c>
    </row>
    <row r="64" spans="3:17" x14ac:dyDescent="0.25">
      <c r="C64" s="80" t="s">
        <v>222</v>
      </c>
      <c r="D64" s="81" t="s">
        <v>485</v>
      </c>
      <c r="E64" s="81"/>
      <c r="F64" s="81"/>
      <c r="G64" s="81"/>
      <c r="H64" s="81" t="s">
        <v>485</v>
      </c>
      <c r="I64" s="81" t="s">
        <v>485</v>
      </c>
      <c r="J64" s="81"/>
      <c r="K64" s="81" t="s">
        <v>485</v>
      </c>
      <c r="L64" s="81" t="s">
        <v>485</v>
      </c>
      <c r="M64" s="81"/>
      <c r="N64" s="81"/>
      <c r="O64" s="81"/>
      <c r="P64" s="81"/>
      <c r="Q64" s="191">
        <f t="shared" si="0"/>
        <v>5</v>
      </c>
    </row>
    <row r="65" spans="3:17" x14ac:dyDescent="0.25">
      <c r="C65" s="80" t="s">
        <v>223</v>
      </c>
      <c r="D65" s="81" t="s">
        <v>485</v>
      </c>
      <c r="E65" s="81"/>
      <c r="F65" s="81"/>
      <c r="G65" s="81"/>
      <c r="H65" s="81" t="s">
        <v>485</v>
      </c>
      <c r="I65" s="81" t="s">
        <v>485</v>
      </c>
      <c r="J65" s="81"/>
      <c r="K65" s="81" t="s">
        <v>485</v>
      </c>
      <c r="L65" s="81" t="s">
        <v>485</v>
      </c>
      <c r="M65" s="81"/>
      <c r="N65" s="81"/>
      <c r="O65" s="81"/>
      <c r="P65" s="81"/>
      <c r="Q65" s="191">
        <f t="shared" si="0"/>
        <v>5</v>
      </c>
    </row>
    <row r="66" spans="3:17" x14ac:dyDescent="0.25">
      <c r="C66" s="87" t="s">
        <v>569</v>
      </c>
      <c r="D66" s="81"/>
      <c r="E66" s="81"/>
      <c r="F66" s="81" t="s">
        <v>485</v>
      </c>
      <c r="G66" s="81"/>
      <c r="H66" s="81"/>
      <c r="I66" s="81"/>
      <c r="J66" s="81"/>
      <c r="K66" s="81"/>
      <c r="L66" s="81"/>
      <c r="M66" s="81"/>
      <c r="N66" s="81"/>
      <c r="O66" s="81"/>
      <c r="P66" s="81"/>
      <c r="Q66" s="191">
        <f>13-COUNTBLANK(D66:P66)</f>
        <v>1</v>
      </c>
    </row>
    <row r="67" spans="3:17" x14ac:dyDescent="0.25">
      <c r="C67" s="80" t="s">
        <v>224</v>
      </c>
      <c r="D67" s="81"/>
      <c r="E67" s="81"/>
      <c r="F67" s="81" t="s">
        <v>485</v>
      </c>
      <c r="G67" s="81"/>
      <c r="H67" s="81"/>
      <c r="I67" s="81"/>
      <c r="J67" s="81"/>
      <c r="K67" s="81"/>
      <c r="L67" s="81"/>
      <c r="M67" s="81"/>
      <c r="N67" s="81"/>
      <c r="O67" s="81"/>
      <c r="P67" s="81"/>
      <c r="Q67" s="191">
        <f t="shared" si="0"/>
        <v>1</v>
      </c>
    </row>
    <row r="68" spans="3:17" x14ac:dyDescent="0.25">
      <c r="C68" s="80" t="s">
        <v>225</v>
      </c>
      <c r="D68" s="81"/>
      <c r="E68" s="81"/>
      <c r="F68" s="81"/>
      <c r="G68" s="81" t="s">
        <v>485</v>
      </c>
      <c r="H68" s="81" t="s">
        <v>485</v>
      </c>
      <c r="I68" s="81" t="s">
        <v>485</v>
      </c>
      <c r="J68" s="81"/>
      <c r="K68" s="81" t="s">
        <v>485</v>
      </c>
      <c r="L68" s="81" t="s">
        <v>485</v>
      </c>
      <c r="M68" s="81" t="s">
        <v>485</v>
      </c>
      <c r="N68" s="81" t="s">
        <v>485</v>
      </c>
      <c r="O68" s="81" t="s">
        <v>485</v>
      </c>
      <c r="P68" s="81"/>
      <c r="Q68" s="191">
        <f t="shared" si="0"/>
        <v>8</v>
      </c>
    </row>
    <row r="69" spans="3:17" x14ac:dyDescent="0.25">
      <c r="C69" s="80" t="s">
        <v>226</v>
      </c>
      <c r="D69" s="81"/>
      <c r="E69" s="81"/>
      <c r="F69" s="81" t="s">
        <v>485</v>
      </c>
      <c r="G69" s="81"/>
      <c r="H69" s="81"/>
      <c r="I69" s="81"/>
      <c r="J69" s="81"/>
      <c r="K69" s="81"/>
      <c r="L69" s="81"/>
      <c r="M69" s="81"/>
      <c r="N69" s="81"/>
      <c r="O69" s="81"/>
      <c r="P69" s="81"/>
      <c r="Q69" s="191">
        <f t="shared" si="0"/>
        <v>1</v>
      </c>
    </row>
    <row r="70" spans="3:17" x14ac:dyDescent="0.25">
      <c r="C70" s="87" t="s">
        <v>281</v>
      </c>
      <c r="D70" s="81"/>
      <c r="E70" s="81"/>
      <c r="F70" s="81" t="s">
        <v>485</v>
      </c>
      <c r="G70" s="81"/>
      <c r="H70" s="81"/>
      <c r="I70" s="81"/>
      <c r="J70" s="81"/>
      <c r="K70" s="81"/>
      <c r="L70" s="81"/>
      <c r="M70" s="81"/>
      <c r="N70" s="81"/>
      <c r="O70" s="81"/>
      <c r="P70" s="81"/>
      <c r="Q70" s="191">
        <f t="shared" si="0"/>
        <v>1</v>
      </c>
    </row>
    <row r="71" spans="3:17" x14ac:dyDescent="0.25">
      <c r="C71" s="87" t="s">
        <v>570</v>
      </c>
      <c r="D71" s="81"/>
      <c r="E71" s="81"/>
      <c r="F71" s="81" t="s">
        <v>485</v>
      </c>
      <c r="G71" s="81"/>
      <c r="H71" s="81"/>
      <c r="I71" s="81"/>
      <c r="J71" s="81"/>
      <c r="K71" s="81"/>
      <c r="L71" s="81"/>
      <c r="M71" s="81"/>
      <c r="N71" s="81"/>
      <c r="O71" s="81"/>
      <c r="P71" s="81"/>
      <c r="Q71" s="191">
        <f>13-COUNTBLANK(D71:P71)</f>
        <v>1</v>
      </c>
    </row>
    <row r="72" spans="3:17" x14ac:dyDescent="0.25">
      <c r="C72" s="80" t="s">
        <v>227</v>
      </c>
      <c r="D72" s="81"/>
      <c r="E72" s="81"/>
      <c r="F72" s="81"/>
      <c r="G72" s="81"/>
      <c r="H72" s="81" t="s">
        <v>485</v>
      </c>
      <c r="I72" s="81" t="s">
        <v>485</v>
      </c>
      <c r="J72" s="81"/>
      <c r="K72" s="81" t="s">
        <v>485</v>
      </c>
      <c r="L72" s="81" t="s">
        <v>485</v>
      </c>
      <c r="M72" s="81" t="s">
        <v>485</v>
      </c>
      <c r="N72" s="81" t="s">
        <v>485</v>
      </c>
      <c r="O72" s="81" t="s">
        <v>485</v>
      </c>
      <c r="P72" s="81"/>
      <c r="Q72" s="191">
        <f t="shared" si="0"/>
        <v>7</v>
      </c>
    </row>
    <row r="73" spans="3:17" x14ac:dyDescent="0.25">
      <c r="C73" s="80" t="s">
        <v>228</v>
      </c>
      <c r="D73" s="81"/>
      <c r="E73" s="81"/>
      <c r="F73" s="81"/>
      <c r="G73" s="81"/>
      <c r="H73" s="81" t="s">
        <v>485</v>
      </c>
      <c r="I73" s="81"/>
      <c r="J73" s="81" t="s">
        <v>485</v>
      </c>
      <c r="K73" s="81" t="s">
        <v>485</v>
      </c>
      <c r="L73" s="81"/>
      <c r="M73" s="81"/>
      <c r="N73" s="81"/>
      <c r="O73" s="81"/>
      <c r="P73" s="81"/>
      <c r="Q73" s="191">
        <f t="shared" si="0"/>
        <v>3</v>
      </c>
    </row>
    <row r="74" spans="3:17" x14ac:dyDescent="0.25">
      <c r="C74" s="80" t="s">
        <v>229</v>
      </c>
      <c r="D74" s="81"/>
      <c r="E74" s="81"/>
      <c r="F74" s="81"/>
      <c r="G74" s="81"/>
      <c r="H74" s="81" t="s">
        <v>485</v>
      </c>
      <c r="I74" s="81" t="s">
        <v>485</v>
      </c>
      <c r="J74" s="81"/>
      <c r="K74" s="81" t="s">
        <v>485</v>
      </c>
      <c r="L74" s="81"/>
      <c r="M74" s="81"/>
      <c r="N74" s="81"/>
      <c r="O74" s="81"/>
      <c r="P74" s="81"/>
      <c r="Q74" s="191">
        <f t="shared" si="0"/>
        <v>3</v>
      </c>
    </row>
    <row r="75" spans="3:17" x14ac:dyDescent="0.25">
      <c r="C75" s="80" t="s">
        <v>230</v>
      </c>
      <c r="D75" s="81"/>
      <c r="E75" s="81"/>
      <c r="F75" s="81" t="s">
        <v>485</v>
      </c>
      <c r="G75" s="81"/>
      <c r="H75" s="81"/>
      <c r="I75" s="81"/>
      <c r="J75" s="81"/>
      <c r="K75" s="81"/>
      <c r="L75" s="81"/>
      <c r="M75" s="81"/>
      <c r="N75" s="81"/>
      <c r="O75" s="81"/>
      <c r="P75" s="81"/>
      <c r="Q75" s="191">
        <f t="shared" si="0"/>
        <v>1</v>
      </c>
    </row>
    <row r="76" spans="3:17" x14ac:dyDescent="0.25">
      <c r="C76" s="80" t="s">
        <v>231</v>
      </c>
      <c r="D76" s="81"/>
      <c r="E76" s="81"/>
      <c r="F76" s="81" t="s">
        <v>485</v>
      </c>
      <c r="G76" s="81"/>
      <c r="H76" s="81"/>
      <c r="I76" s="81"/>
      <c r="J76" s="81"/>
      <c r="K76" s="81"/>
      <c r="L76" s="81"/>
      <c r="M76" s="81"/>
      <c r="N76" s="81"/>
      <c r="O76" s="81"/>
      <c r="P76" s="81"/>
      <c r="Q76" s="191">
        <f t="shared" si="0"/>
        <v>1</v>
      </c>
    </row>
    <row r="77" spans="3:17" x14ac:dyDescent="0.25">
      <c r="C77" s="80" t="s">
        <v>336</v>
      </c>
      <c r="D77" s="81"/>
      <c r="E77" s="81"/>
      <c r="F77" s="81" t="s">
        <v>485</v>
      </c>
      <c r="G77" s="81"/>
      <c r="H77" s="81"/>
      <c r="I77" s="81"/>
      <c r="J77" s="81"/>
      <c r="K77" s="81"/>
      <c r="L77" s="81"/>
      <c r="M77" s="81"/>
      <c r="N77" s="81"/>
      <c r="O77" s="81"/>
      <c r="P77" s="81"/>
      <c r="Q77" s="191">
        <f>13-COUNTBLANK(D77:P77)</f>
        <v>1</v>
      </c>
    </row>
    <row r="78" spans="3:17" x14ac:dyDescent="0.25">
      <c r="C78" s="80" t="s">
        <v>232</v>
      </c>
      <c r="D78" s="81"/>
      <c r="E78" s="81"/>
      <c r="F78" s="81" t="s">
        <v>485</v>
      </c>
      <c r="G78" s="81"/>
      <c r="H78" s="81"/>
      <c r="I78" s="81"/>
      <c r="J78" s="81"/>
      <c r="K78" s="81"/>
      <c r="L78" s="81"/>
      <c r="M78" s="81"/>
      <c r="N78" s="81"/>
      <c r="O78" s="81"/>
      <c r="P78" s="81"/>
      <c r="Q78" s="191">
        <f t="shared" si="0"/>
        <v>1</v>
      </c>
    </row>
    <row r="79" spans="3:17" x14ac:dyDescent="0.25">
      <c r="C79" s="80" t="s">
        <v>337</v>
      </c>
      <c r="D79" s="81"/>
      <c r="E79" s="81"/>
      <c r="F79" s="81" t="s">
        <v>485</v>
      </c>
      <c r="G79" s="81"/>
      <c r="H79" s="81"/>
      <c r="I79" s="81"/>
      <c r="J79" s="81"/>
      <c r="K79" s="81"/>
      <c r="L79" s="81"/>
      <c r="M79" s="81"/>
      <c r="N79" s="81"/>
      <c r="O79" s="81"/>
      <c r="P79" s="81"/>
      <c r="Q79" s="191">
        <f>13-COUNTBLANK(D79:P79)</f>
        <v>1</v>
      </c>
    </row>
    <row r="80" spans="3:17" x14ac:dyDescent="0.25">
      <c r="C80" s="83" t="s">
        <v>233</v>
      </c>
      <c r="D80" s="84"/>
      <c r="E80" s="84"/>
      <c r="F80" s="84" t="s">
        <v>485</v>
      </c>
      <c r="G80" s="84"/>
      <c r="H80" s="84"/>
      <c r="I80" s="84"/>
      <c r="J80" s="84"/>
      <c r="K80" s="84"/>
      <c r="L80" s="84"/>
      <c r="M80" s="84"/>
      <c r="N80" s="84"/>
      <c r="O80" s="84"/>
      <c r="P80" s="84"/>
      <c r="Q80" s="192">
        <f t="shared" si="0"/>
        <v>1</v>
      </c>
    </row>
    <row r="81" spans="3:17" ht="34.5" x14ac:dyDescent="0.25">
      <c r="C81" s="184" t="s">
        <v>340</v>
      </c>
      <c r="D81" s="185">
        <f>SUBTOTAL(103,Table1[Accumulator
])</f>
        <v>4</v>
      </c>
      <c r="E81" s="185">
        <f>SUBTOTAL(103,Table1[Relative])</f>
        <v>8</v>
      </c>
      <c r="F81" s="185">
        <f>SUBTOTAL(103,Table1[Implicito])</f>
        <v>25</v>
      </c>
      <c r="G81" s="185">
        <f>SUBTOTAL(103,Table1[Immediate])</f>
        <v>11</v>
      </c>
      <c r="H81" s="186">
        <f>SUBTOTAL(103,Table1[Zero Page])</f>
        <v>21</v>
      </c>
      <c r="I81" s="186">
        <f>SUBTOTAL(103,Table1[Zero Page, X])</f>
        <v>16</v>
      </c>
      <c r="J81" s="186">
        <f>SUBTOTAL(103,Table1[Zero Page, Y])</f>
        <v>2</v>
      </c>
      <c r="K81" s="185">
        <f>SUBTOTAL(103,Table1[Absolute])</f>
        <v>23</v>
      </c>
      <c r="L81" s="185">
        <f>SUBTOTAL(103,Table1[Absolute, X])</f>
        <v>15</v>
      </c>
      <c r="M81" s="185">
        <f>SUBTOTAL(103,Table1[Absolute, Y])</f>
        <v>9</v>
      </c>
      <c r="N81" s="185">
        <f>SUBTOTAL(103,Table1[Indirect, X])</f>
        <v>8</v>
      </c>
      <c r="O81" s="185">
        <f>SUBTOTAL(103,Table1[Indirect, Y])</f>
        <v>8</v>
      </c>
      <c r="P81" s="185">
        <f>SUBTOTAL(103,Table1[Indirect])</f>
        <v>1</v>
      </c>
      <c r="Q81" s="193">
        <f>SUBTOTAL(109,Table1[Addressing Modes])</f>
        <v>151</v>
      </c>
    </row>
    <row r="82" spans="3:17" ht="17.25" x14ac:dyDescent="0.25">
      <c r="H82" s="216" t="s">
        <v>486</v>
      </c>
      <c r="I82" s="217"/>
      <c r="J82" s="218"/>
      <c r="M82" s="3"/>
    </row>
  </sheetData>
  <mergeCells count="6">
    <mergeCell ref="B5:B20"/>
    <mergeCell ref="B2:S2"/>
    <mergeCell ref="B3:C4"/>
    <mergeCell ref="H82:J82"/>
    <mergeCell ref="D3:S3"/>
    <mergeCell ref="AA3:AB8"/>
  </mergeCells>
  <hyperlinks>
    <hyperlink ref="B2" r:id="rId1" xr:uid="{981BA779-AFC7-4F28-9036-BA229E48475F}"/>
  </hyperlinks>
  <pageMargins left="0.7" right="0.7" top="0.75" bottom="0.75" header="0.3" footer="0.3"/>
  <pageSetup paperSize="9" orientation="portrait" r:id="rId2"/>
  <headerFooter>
    <oddFooter>&amp;L&amp;1#&amp;"Calibri"&amp;7&amp;K737373Internal Use - Confidential</oddFooter>
  </headerFooter>
  <drawing r:id="rId3"/>
  <legacyDrawing r:id="rId4"/>
  <tableParts count="1">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9F33-5CEE-4618-81B5-4BD50BB9D688}">
  <sheetPr codeName="Sheet2"/>
  <dimension ref="B2:AX114"/>
  <sheetViews>
    <sheetView tabSelected="1" zoomScale="85" zoomScaleNormal="85" workbookViewId="0">
      <pane xSplit="2" ySplit="2" topLeftCell="C3" activePane="bottomRight" state="frozen"/>
      <selection pane="topRight" activeCell="C1" sqref="C1"/>
      <selection pane="bottomLeft" activeCell="A2" sqref="A2"/>
      <selection pane="bottomRight" activeCell="C3" sqref="C3"/>
    </sheetView>
  </sheetViews>
  <sheetFormatPr defaultRowHeight="15" outlineLevelCol="1" x14ac:dyDescent="0.25"/>
  <cols>
    <col min="1" max="1" width="3.28515625" customWidth="1"/>
    <col min="2" max="2" width="16.140625" customWidth="1" outlineLevel="1"/>
    <col min="3" max="3" width="8.140625" customWidth="1" outlineLevel="1"/>
    <col min="4" max="4" width="12.140625" customWidth="1" outlineLevel="1"/>
    <col min="5" max="5" width="16.28515625" customWidth="1" outlineLevel="1"/>
    <col min="6" max="10" width="9.140625" customWidth="1" outlineLevel="1"/>
    <col min="11" max="11" width="8.85546875" customWidth="1" outlineLevel="1"/>
    <col min="12" max="12" width="10.85546875" bestFit="1" customWidth="1" outlineLevel="1"/>
    <col min="13" max="14" width="9.140625" customWidth="1" outlineLevel="1"/>
    <col min="15" max="15" width="14" customWidth="1" outlineLevel="1"/>
    <col min="16" max="16" width="3.7109375" customWidth="1"/>
    <col min="17" max="18" width="14.5703125" customWidth="1" outlineLevel="1"/>
    <col min="19" max="19" width="6.85546875" customWidth="1" outlineLevel="1"/>
    <col min="20" max="35" width="11" customWidth="1" outlineLevel="1"/>
    <col min="36" max="36" width="3.7109375" customWidth="1"/>
    <col min="37" max="37" width="17.7109375" bestFit="1" customWidth="1"/>
    <col min="45" max="45" width="3.7109375" customWidth="1"/>
    <col min="46" max="46" width="16" bestFit="1" customWidth="1"/>
    <col min="47" max="48" width="7.140625" bestFit="1" customWidth="1"/>
    <col min="49" max="51" width="11.28515625" bestFit="1" customWidth="1"/>
    <col min="52" max="137" width="10.28515625" bestFit="1" customWidth="1"/>
    <col min="138" max="138" width="11.28515625" bestFit="1" customWidth="1"/>
  </cols>
  <sheetData>
    <row r="2" spans="2:15" x14ac:dyDescent="0.25">
      <c r="B2" s="7" t="s">
        <v>293</v>
      </c>
      <c r="C2" s="7" t="s">
        <v>236</v>
      </c>
      <c r="D2" s="7" t="s">
        <v>236</v>
      </c>
      <c r="E2" s="7" t="s">
        <v>261</v>
      </c>
      <c r="F2" s="7" t="s">
        <v>182</v>
      </c>
      <c r="G2" s="7" t="s">
        <v>262</v>
      </c>
      <c r="H2" s="7" t="s">
        <v>263</v>
      </c>
      <c r="I2" s="7" t="s">
        <v>265</v>
      </c>
      <c r="J2" s="7" t="s">
        <v>268</v>
      </c>
      <c r="K2" s="7" t="s">
        <v>295</v>
      </c>
      <c r="L2" s="7" t="s">
        <v>344</v>
      </c>
      <c r="M2" s="7" t="s">
        <v>263</v>
      </c>
      <c r="N2" s="7" t="s">
        <v>265</v>
      </c>
      <c r="O2" s="7" t="s">
        <v>293</v>
      </c>
    </row>
    <row r="3" spans="2:15" x14ac:dyDescent="0.25">
      <c r="B3" s="39" t="s">
        <v>78</v>
      </c>
      <c r="C3" s="9" t="s">
        <v>291</v>
      </c>
      <c r="D3" s="9" t="s">
        <v>238</v>
      </c>
      <c r="E3" s="14" t="str">
        <f>TEXT(VLOOKUP(D3,$AK$22:$AR$35,2,FALSE)&amp;VLOOKUP(D3,$AK$22:$AR$35,3,FALSE)&amp;VLOOKUP(D3,$AK$22:$AR$35,4,FALSE)&amp;VLOOKUP(D3,$AK$22:$AR$35,5,FALSE)&amp;VLOOKUP(D3,$AK$22:$AR$35,6,FALSE),"00000")</f>
        <v>01001</v>
      </c>
      <c r="F3" s="14" t="str">
        <f t="shared" ref="F3:F34" si="0">LEFT(E3,1)</f>
        <v>0</v>
      </c>
      <c r="G3" s="9">
        <f>VLOOKUP(D3,$AK$22:$AR$35,7,FALSE)</f>
        <v>1</v>
      </c>
      <c r="H3" s="9" t="str">
        <f t="shared" ref="H3:H17" si="1">BIN2HEX(E3)</f>
        <v>9</v>
      </c>
      <c r="I3" s="9">
        <f t="shared" ref="I3:I17" si="2">HEX2DEC(H3)</f>
        <v>9</v>
      </c>
      <c r="J3" s="9" t="str">
        <f t="shared" ref="J3:J34" si="3">RIGHT(B3,LEN(B3)-FIND(" ",B3))</f>
        <v>#</v>
      </c>
      <c r="K3" s="9" t="str">
        <f>TEXT(VLOOKUP(J3,$AL$38:$AR$47,7,FALSE),"000")</f>
        <v>001</v>
      </c>
      <c r="L3" s="9" t="str">
        <f t="shared" ref="L3:L34" si="4">(TEXT(K3,"000")&amp;TEXT(E3,"00000"))</f>
        <v>00101001</v>
      </c>
      <c r="M3" s="10" t="str">
        <f t="shared" ref="M3:M34" si="5">BIN2HEX(TEXT(K3,"000")&amp;TEXT(E3,"00000"))</f>
        <v>29</v>
      </c>
      <c r="N3" s="12">
        <f t="shared" ref="N3:N34" si="6">HEX2DEC(M3)</f>
        <v>41</v>
      </c>
      <c r="O3" s="8" t="str">
        <f t="shared" ref="O3:O34" si="7">B3&amp;IF(C3="Sì","*","")</f>
        <v>ADC #*</v>
      </c>
    </row>
    <row r="4" spans="2:15" x14ac:dyDescent="0.25">
      <c r="B4" s="39" t="s">
        <v>81</v>
      </c>
      <c r="C4" s="9" t="s">
        <v>291</v>
      </c>
      <c r="D4" s="9" t="s">
        <v>238</v>
      </c>
      <c r="E4" s="14" t="str">
        <f>TEXT(VLOOKUP(D4,$AK$22:$AR$35,2,FALSE)&amp;VLOOKUP(D4,$AK$22:$AR$35,3,FALSE)&amp;VLOOKUP(D4,$AK$22:$AR$35,4,FALSE)&amp;VLOOKUP(D4,$AK$22:$AR$35,5,FALSE)&amp;VLOOKUP(D4,$AK$22:$AR$35,6,FALSE),"00000")</f>
        <v>01001</v>
      </c>
      <c r="F4" s="14" t="str">
        <f t="shared" si="0"/>
        <v>0</v>
      </c>
      <c r="G4" s="9">
        <f>VLOOKUP(D4,$AK$22:$AR$35,7,FALSE)</f>
        <v>1</v>
      </c>
      <c r="H4" s="9" t="str">
        <f t="shared" si="1"/>
        <v>9</v>
      </c>
      <c r="I4" s="9">
        <f t="shared" si="2"/>
        <v>9</v>
      </c>
      <c r="J4" s="9" t="str">
        <f t="shared" si="3"/>
        <v>abs</v>
      </c>
      <c r="K4" s="9" t="str">
        <f>TEXT(VLOOKUP(J4,$AL$38:$AR$47,7,FALSE),"000")</f>
        <v>010</v>
      </c>
      <c r="L4" s="9" t="str">
        <f t="shared" si="4"/>
        <v>01001001</v>
      </c>
      <c r="M4" s="10" t="str">
        <f t="shared" si="5"/>
        <v>49</v>
      </c>
      <c r="N4" s="12">
        <f t="shared" si="6"/>
        <v>73</v>
      </c>
      <c r="O4" s="8" t="str">
        <f t="shared" si="7"/>
        <v>ADC abs*</v>
      </c>
    </row>
    <row r="5" spans="2:15" x14ac:dyDescent="0.25">
      <c r="B5" s="39" t="s">
        <v>89</v>
      </c>
      <c r="C5" s="9" t="s">
        <v>291</v>
      </c>
      <c r="D5" s="9" t="s">
        <v>238</v>
      </c>
      <c r="E5" s="14" t="str">
        <f>TEXT(VLOOKUP(D5,$AK$22:$AR$35,2,FALSE)&amp;VLOOKUP(D5,$AK$22:$AR$35,3,FALSE)&amp;VLOOKUP(D5,$AK$22:$AR$35,4,FALSE)&amp;VLOOKUP(D5,$AK$22:$AR$35,5,FALSE)&amp;VLOOKUP(D5,$AK$22:$AR$35,6,FALSE),"00000")</f>
        <v>01001</v>
      </c>
      <c r="F5" s="14" t="str">
        <f t="shared" si="0"/>
        <v>0</v>
      </c>
      <c r="G5" s="9">
        <f>VLOOKUP(D5,$AK$22:$AR$35,7,FALSE)</f>
        <v>1</v>
      </c>
      <c r="H5" s="9" t="str">
        <f t="shared" si="1"/>
        <v>9</v>
      </c>
      <c r="I5" s="9">
        <f t="shared" si="2"/>
        <v>9</v>
      </c>
      <c r="J5" s="9" t="str">
        <f t="shared" si="3"/>
        <v>abs,X</v>
      </c>
      <c r="K5" s="9" t="str">
        <f>TEXT(VLOOKUP(J5,$AL$38:$AR$47,7,FALSE),"000")</f>
        <v>011</v>
      </c>
      <c r="L5" s="9" t="str">
        <f t="shared" si="4"/>
        <v>01101001</v>
      </c>
      <c r="M5" s="10" t="str">
        <f t="shared" si="5"/>
        <v>69</v>
      </c>
      <c r="N5" s="12">
        <f t="shared" si="6"/>
        <v>105</v>
      </c>
      <c r="O5" s="8" t="str">
        <f t="shared" si="7"/>
        <v>ADC abs,X*</v>
      </c>
    </row>
    <row r="6" spans="2:15" x14ac:dyDescent="0.25">
      <c r="B6" s="39" t="s">
        <v>88</v>
      </c>
      <c r="C6" s="9" t="s">
        <v>291</v>
      </c>
      <c r="D6" s="9" t="s">
        <v>238</v>
      </c>
      <c r="E6" s="14" t="str">
        <f>TEXT(VLOOKUP(D6,$AK$22:$AR$35,2,FALSE)&amp;VLOOKUP(D6,$AK$22:$AR$35,3,FALSE)&amp;VLOOKUP(D6,$AK$22:$AR$35,4,FALSE)&amp;VLOOKUP(D6,$AK$22:$AR$35,5,FALSE)&amp;VLOOKUP(D6,$AK$22:$AR$35,6,FALSE),"00000")</f>
        <v>01001</v>
      </c>
      <c r="F6" s="14" t="str">
        <f t="shared" si="0"/>
        <v>0</v>
      </c>
      <c r="G6" s="9">
        <f>VLOOKUP(D6,$AK$22:$AR$35,7,FALSE)</f>
        <v>1</v>
      </c>
      <c r="H6" s="9" t="str">
        <f t="shared" si="1"/>
        <v>9</v>
      </c>
      <c r="I6" s="9">
        <f t="shared" si="2"/>
        <v>9</v>
      </c>
      <c r="J6" s="9" t="str">
        <f t="shared" si="3"/>
        <v>abs,Y</v>
      </c>
      <c r="K6" s="9" t="str">
        <f>TEXT(VLOOKUP(J6,$AL$38:$AR$47,7,FALSE),"000")</f>
        <v>100</v>
      </c>
      <c r="L6" s="9" t="str">
        <f t="shared" si="4"/>
        <v>10001001</v>
      </c>
      <c r="M6" s="10" t="str">
        <f t="shared" si="5"/>
        <v>89</v>
      </c>
      <c r="N6" s="12">
        <f t="shared" si="6"/>
        <v>137</v>
      </c>
      <c r="O6" s="8" t="str">
        <f t="shared" si="7"/>
        <v>ADC abs,Y*</v>
      </c>
    </row>
    <row r="7" spans="2:15" x14ac:dyDescent="0.25">
      <c r="B7" s="39" t="s">
        <v>322</v>
      </c>
      <c r="C7" s="9" t="s">
        <v>291</v>
      </c>
      <c r="D7" s="9" t="s">
        <v>238</v>
      </c>
      <c r="E7" s="14" t="str">
        <f>TEXT(VLOOKUP(D7,$AK$22:$AR$35,2,FALSE)&amp;VLOOKUP(D7,$AK$22:$AR$35,3,FALSE)&amp;VLOOKUP(D7,$AK$22:$AR$35,4,FALSE)&amp;VLOOKUP(D7,$AK$22:$AR$35,5,FALSE)&amp;VLOOKUP(D7,$AK$22:$AR$35,6,FALSE),"00000")</f>
        <v>01001</v>
      </c>
      <c r="F7" s="14" t="str">
        <f t="shared" si="0"/>
        <v>0</v>
      </c>
      <c r="G7" s="9">
        <f>VLOOKUP(D7,$AK$22:$AR$35,7,FALSE)</f>
        <v>1</v>
      </c>
      <c r="H7" s="9" t="str">
        <f t="shared" si="1"/>
        <v>9</v>
      </c>
      <c r="I7" s="9">
        <f t="shared" si="2"/>
        <v>9</v>
      </c>
      <c r="J7" s="9" t="str">
        <f t="shared" si="3"/>
        <v>ind,X</v>
      </c>
      <c r="K7" s="9" t="str">
        <f>TEXT(VLOOKUP(J7,$AL$38:$AR$47,7,FALSE),"000")</f>
        <v>101</v>
      </c>
      <c r="L7" s="9" t="str">
        <f t="shared" si="4"/>
        <v>10101001</v>
      </c>
      <c r="M7" s="10" t="str">
        <f t="shared" si="5"/>
        <v>A9</v>
      </c>
      <c r="N7" s="12">
        <f t="shared" si="6"/>
        <v>169</v>
      </c>
      <c r="O7" s="8" t="str">
        <f t="shared" si="7"/>
        <v>ADC ind,X*</v>
      </c>
    </row>
    <row r="8" spans="2:15" x14ac:dyDescent="0.25">
      <c r="B8" s="39" t="s">
        <v>85</v>
      </c>
      <c r="C8" s="9" t="s">
        <v>291</v>
      </c>
      <c r="D8" s="9" t="s">
        <v>238</v>
      </c>
      <c r="E8" s="14" t="str">
        <f>TEXT(VLOOKUP(D8,$AK$22:$AR$35,2,FALSE)&amp;VLOOKUP(D8,$AK$22:$AR$35,3,FALSE)&amp;VLOOKUP(D8,$AK$22:$AR$35,4,FALSE)&amp;VLOOKUP(D8,$AK$22:$AR$35,5,FALSE)&amp;VLOOKUP(D8,$AK$22:$AR$35,6,FALSE),"00000")</f>
        <v>01001</v>
      </c>
      <c r="F8" s="14" t="str">
        <f t="shared" si="0"/>
        <v>0</v>
      </c>
      <c r="G8" s="9">
        <f>VLOOKUP(D8,$AK$22:$AR$35,7,FALSE)</f>
        <v>1</v>
      </c>
      <c r="H8" s="9" t="str">
        <f t="shared" si="1"/>
        <v>9</v>
      </c>
      <c r="I8" s="9">
        <f t="shared" si="2"/>
        <v>9</v>
      </c>
      <c r="J8" s="9" t="str">
        <f t="shared" si="3"/>
        <v>ind,Y</v>
      </c>
      <c r="K8" s="9" t="str">
        <f>TEXT(VLOOKUP(J8,$AL$38:$AR$47,7,FALSE),"000")</f>
        <v>110</v>
      </c>
      <c r="L8" s="9" t="str">
        <f t="shared" si="4"/>
        <v>11001001</v>
      </c>
      <c r="M8" s="10" t="str">
        <f t="shared" si="5"/>
        <v>C9</v>
      </c>
      <c r="N8" s="12">
        <f t="shared" si="6"/>
        <v>201</v>
      </c>
      <c r="O8" s="8" t="str">
        <f t="shared" si="7"/>
        <v>ADC ind,Y*</v>
      </c>
    </row>
    <row r="9" spans="2:15" x14ac:dyDescent="0.25">
      <c r="B9" s="38" t="s">
        <v>41</v>
      </c>
      <c r="C9" s="9" t="s">
        <v>291</v>
      </c>
      <c r="D9" s="9" t="s">
        <v>181</v>
      </c>
      <c r="E9" s="14" t="str">
        <f>TEXT(VLOOKUP(D9,$AK$22:$AR$35,2,FALSE)&amp;VLOOKUP(D9,$AK$22:$AR$35,3,FALSE)&amp;VLOOKUP(D9,$AK$22:$AR$35,4,FALSE)&amp;VLOOKUP(D9,$AK$22:$AR$35,5,FALSE)&amp;VLOOKUP(D9,$AK$22:$AR$35,6,FALSE),"00000")</f>
        <v>11011</v>
      </c>
      <c r="F9" s="14" t="str">
        <f t="shared" si="0"/>
        <v>1</v>
      </c>
      <c r="G9" s="9" t="str">
        <f>VLOOKUP(D9,$AK$22:$AR$35,7,FALSE)</f>
        <v>x</v>
      </c>
      <c r="H9" s="9" t="str">
        <f t="shared" si="1"/>
        <v>1B</v>
      </c>
      <c r="I9" s="9">
        <f t="shared" si="2"/>
        <v>27</v>
      </c>
      <c r="J9" s="9" t="str">
        <f t="shared" si="3"/>
        <v>#</v>
      </c>
      <c r="K9" s="9" t="str">
        <f>TEXT(VLOOKUP(J9,$AL$38:$AR$47,7,FALSE),"000")</f>
        <v>001</v>
      </c>
      <c r="L9" s="9" t="str">
        <f t="shared" si="4"/>
        <v>00111011</v>
      </c>
      <c r="M9" s="10" t="str">
        <f t="shared" si="5"/>
        <v>3B</v>
      </c>
      <c r="N9" s="12">
        <f t="shared" si="6"/>
        <v>59</v>
      </c>
      <c r="O9" s="8" t="str">
        <f t="shared" si="7"/>
        <v>AND #*</v>
      </c>
    </row>
    <row r="10" spans="2:15" x14ac:dyDescent="0.25">
      <c r="B10" s="38" t="s">
        <v>44</v>
      </c>
      <c r="C10" s="9" t="s">
        <v>291</v>
      </c>
      <c r="D10" s="9" t="s">
        <v>181</v>
      </c>
      <c r="E10" s="14" t="str">
        <f>TEXT(VLOOKUP(D10,$AK$22:$AR$35,2,FALSE)&amp;VLOOKUP(D10,$AK$22:$AR$35,3,FALSE)&amp;VLOOKUP(D10,$AK$22:$AR$35,4,FALSE)&amp;VLOOKUP(D10,$AK$22:$AR$35,5,FALSE)&amp;VLOOKUP(D10,$AK$22:$AR$35,6,FALSE),"00000")</f>
        <v>11011</v>
      </c>
      <c r="F10" s="14" t="str">
        <f t="shared" si="0"/>
        <v>1</v>
      </c>
      <c r="G10" s="9" t="str">
        <f>VLOOKUP(D10,$AK$22:$AR$35,7,FALSE)</f>
        <v>x</v>
      </c>
      <c r="H10" s="9" t="str">
        <f t="shared" si="1"/>
        <v>1B</v>
      </c>
      <c r="I10" s="9">
        <f t="shared" si="2"/>
        <v>27</v>
      </c>
      <c r="J10" s="9" t="str">
        <f t="shared" si="3"/>
        <v>abs</v>
      </c>
      <c r="K10" s="9" t="str">
        <f>TEXT(VLOOKUP(J10,$AL$38:$AR$47,7,FALSE),"000")</f>
        <v>010</v>
      </c>
      <c r="L10" s="9" t="str">
        <f t="shared" si="4"/>
        <v>01011011</v>
      </c>
      <c r="M10" s="10" t="str">
        <f t="shared" si="5"/>
        <v>5B</v>
      </c>
      <c r="N10" s="12">
        <f t="shared" si="6"/>
        <v>91</v>
      </c>
      <c r="O10" s="8" t="str">
        <f t="shared" si="7"/>
        <v>AND abs*</v>
      </c>
    </row>
    <row r="11" spans="2:15" x14ac:dyDescent="0.25">
      <c r="B11" s="38" t="s">
        <v>52</v>
      </c>
      <c r="C11" s="9" t="s">
        <v>291</v>
      </c>
      <c r="D11" s="9" t="s">
        <v>181</v>
      </c>
      <c r="E11" s="14" t="str">
        <f>TEXT(VLOOKUP(D11,$AK$22:$AR$35,2,FALSE)&amp;VLOOKUP(D11,$AK$22:$AR$35,3,FALSE)&amp;VLOOKUP(D11,$AK$22:$AR$35,4,FALSE)&amp;VLOOKUP(D11,$AK$22:$AR$35,5,FALSE)&amp;VLOOKUP(D11,$AK$22:$AR$35,6,FALSE),"00000")</f>
        <v>11011</v>
      </c>
      <c r="F11" s="14" t="str">
        <f t="shared" si="0"/>
        <v>1</v>
      </c>
      <c r="G11" s="9" t="str">
        <f>VLOOKUP(D11,$AK$22:$AR$35,7,FALSE)</f>
        <v>x</v>
      </c>
      <c r="H11" s="9" t="str">
        <f t="shared" si="1"/>
        <v>1B</v>
      </c>
      <c r="I11" s="9">
        <f t="shared" si="2"/>
        <v>27</v>
      </c>
      <c r="J11" s="9" t="str">
        <f t="shared" si="3"/>
        <v>abs,X</v>
      </c>
      <c r="K11" s="9" t="str">
        <f>TEXT(VLOOKUP(J11,$AL$38:$AR$47,7,FALSE),"000")</f>
        <v>011</v>
      </c>
      <c r="L11" s="9" t="str">
        <f t="shared" si="4"/>
        <v>01111011</v>
      </c>
      <c r="M11" s="10" t="str">
        <f t="shared" si="5"/>
        <v>7B</v>
      </c>
      <c r="N11" s="12">
        <f t="shared" si="6"/>
        <v>123</v>
      </c>
      <c r="O11" s="8" t="str">
        <f t="shared" si="7"/>
        <v>AND abs,X*</v>
      </c>
    </row>
    <row r="12" spans="2:15" x14ac:dyDescent="0.25">
      <c r="B12" s="38" t="s">
        <v>51</v>
      </c>
      <c r="C12" s="9" t="s">
        <v>291</v>
      </c>
      <c r="D12" s="9" t="s">
        <v>181</v>
      </c>
      <c r="E12" s="14" t="str">
        <f>TEXT(VLOOKUP(D12,$AK$22:$AR$35,2,FALSE)&amp;VLOOKUP(D12,$AK$22:$AR$35,3,FALSE)&amp;VLOOKUP(D12,$AK$22:$AR$35,4,FALSE)&amp;VLOOKUP(D12,$AK$22:$AR$35,5,FALSE)&amp;VLOOKUP(D12,$AK$22:$AR$35,6,FALSE),"00000")</f>
        <v>11011</v>
      </c>
      <c r="F12" s="14" t="str">
        <f t="shared" si="0"/>
        <v>1</v>
      </c>
      <c r="G12" s="9" t="str">
        <f>VLOOKUP(D12,$AK$22:$AR$35,7,FALSE)</f>
        <v>x</v>
      </c>
      <c r="H12" s="9" t="str">
        <f t="shared" si="1"/>
        <v>1B</v>
      </c>
      <c r="I12" s="9">
        <f t="shared" si="2"/>
        <v>27</v>
      </c>
      <c r="J12" s="9" t="str">
        <f t="shared" si="3"/>
        <v>abs,Y</v>
      </c>
      <c r="K12" s="9" t="str">
        <f>TEXT(VLOOKUP(J12,$AL$38:$AR$47,7,FALSE),"000")</f>
        <v>100</v>
      </c>
      <c r="L12" s="9" t="str">
        <f t="shared" si="4"/>
        <v>10011011</v>
      </c>
      <c r="M12" s="10" t="str">
        <f t="shared" si="5"/>
        <v>9B</v>
      </c>
      <c r="N12" s="12">
        <f t="shared" si="6"/>
        <v>155</v>
      </c>
      <c r="O12" s="8" t="str">
        <f t="shared" si="7"/>
        <v>AND abs,Y*</v>
      </c>
    </row>
    <row r="13" spans="2:15" x14ac:dyDescent="0.25">
      <c r="B13" s="38" t="s">
        <v>318</v>
      </c>
      <c r="C13" s="9" t="s">
        <v>291</v>
      </c>
      <c r="D13" s="9" t="s">
        <v>181</v>
      </c>
      <c r="E13" s="14" t="str">
        <f>TEXT(VLOOKUP(D13,$AK$22:$AR$35,2,FALSE)&amp;VLOOKUP(D13,$AK$22:$AR$35,3,FALSE)&amp;VLOOKUP(D13,$AK$22:$AR$35,4,FALSE)&amp;VLOOKUP(D13,$AK$22:$AR$35,5,FALSE)&amp;VLOOKUP(D13,$AK$22:$AR$35,6,FALSE),"00000")</f>
        <v>11011</v>
      </c>
      <c r="F13" s="14" t="str">
        <f t="shared" si="0"/>
        <v>1</v>
      </c>
      <c r="G13" s="9" t="str">
        <f>VLOOKUP(D13,$AK$22:$AR$35,7,FALSE)</f>
        <v>x</v>
      </c>
      <c r="H13" s="9" t="str">
        <f t="shared" si="1"/>
        <v>1B</v>
      </c>
      <c r="I13" s="9">
        <f t="shared" si="2"/>
        <v>27</v>
      </c>
      <c r="J13" s="9" t="str">
        <f t="shared" si="3"/>
        <v>ind,X</v>
      </c>
      <c r="K13" s="9" t="str">
        <f>TEXT(VLOOKUP(J13,$AL$38:$AR$47,7,FALSE),"000")</f>
        <v>101</v>
      </c>
      <c r="L13" s="9" t="str">
        <f t="shared" si="4"/>
        <v>10111011</v>
      </c>
      <c r="M13" s="10" t="str">
        <f t="shared" si="5"/>
        <v>BB</v>
      </c>
      <c r="N13" s="12">
        <f t="shared" si="6"/>
        <v>187</v>
      </c>
      <c r="O13" s="8" t="str">
        <f t="shared" si="7"/>
        <v>AND ind,X*</v>
      </c>
    </row>
    <row r="14" spans="2:15" x14ac:dyDescent="0.25">
      <c r="B14" s="38" t="s">
        <v>47</v>
      </c>
      <c r="C14" s="9" t="s">
        <v>291</v>
      </c>
      <c r="D14" s="9" t="s">
        <v>181</v>
      </c>
      <c r="E14" s="14" t="str">
        <f>TEXT(VLOOKUP(D14,$AK$22:$AR$35,2,FALSE)&amp;VLOOKUP(D14,$AK$22:$AR$35,3,FALSE)&amp;VLOOKUP(D14,$AK$22:$AR$35,4,FALSE)&amp;VLOOKUP(D14,$AK$22:$AR$35,5,FALSE)&amp;VLOOKUP(D14,$AK$22:$AR$35,6,FALSE),"00000")</f>
        <v>11011</v>
      </c>
      <c r="F14" s="14" t="str">
        <f t="shared" si="0"/>
        <v>1</v>
      </c>
      <c r="G14" s="9" t="str">
        <f>VLOOKUP(D14,$AK$22:$AR$35,7,FALSE)</f>
        <v>x</v>
      </c>
      <c r="H14" s="9" t="str">
        <f t="shared" si="1"/>
        <v>1B</v>
      </c>
      <c r="I14" s="9">
        <f t="shared" si="2"/>
        <v>27</v>
      </c>
      <c r="J14" s="9" t="str">
        <f t="shared" si="3"/>
        <v>ind,Y</v>
      </c>
      <c r="K14" s="9" t="str">
        <f>TEXT(VLOOKUP(J14,$AL$38:$AR$47,7,FALSE),"000")</f>
        <v>110</v>
      </c>
      <c r="L14" s="9" t="str">
        <f t="shared" si="4"/>
        <v>11011011</v>
      </c>
      <c r="M14" s="10" t="str">
        <f t="shared" si="5"/>
        <v>DB</v>
      </c>
      <c r="N14" s="12">
        <f t="shared" si="6"/>
        <v>219</v>
      </c>
      <c r="O14" s="8" t="str">
        <f t="shared" si="7"/>
        <v>AND ind,Y*</v>
      </c>
    </row>
    <row r="15" spans="2:15" x14ac:dyDescent="0.25">
      <c r="B15" s="45" t="s">
        <v>22</v>
      </c>
      <c r="C15" s="9" t="s">
        <v>291</v>
      </c>
      <c r="D15" s="9" t="s">
        <v>241</v>
      </c>
      <c r="E15" s="14" t="str">
        <f>TEXT(VLOOKUP(D15,$AK$22:$AR$35,2,FALSE)&amp;VLOOKUP(D15,$AK$22:$AR$35,3,FALSE)&amp;VLOOKUP(D15,$AK$22:$AR$35,4,FALSE)&amp;VLOOKUP(D15,$AK$22:$AR$35,5,FALSE)&amp;VLOOKUP(D15,$AK$22:$AR$35,6,FALSE),"00000")</f>
        <v>01100</v>
      </c>
      <c r="F15" s="14" t="str">
        <f t="shared" si="0"/>
        <v>0</v>
      </c>
      <c r="G15" s="9">
        <f>VLOOKUP(D15,$AK$22:$AR$35,7,FALSE)</f>
        <v>1</v>
      </c>
      <c r="H15" s="9" t="str">
        <f t="shared" si="1"/>
        <v>C</v>
      </c>
      <c r="I15" s="9">
        <f t="shared" si="2"/>
        <v>12</v>
      </c>
      <c r="J15" s="9" t="str">
        <f t="shared" si="3"/>
        <v>A</v>
      </c>
      <c r="K15" s="9" t="str">
        <f>TEXT(VLOOKUP(J15,$AL$38:$AR$47,7,FALSE),"000")</f>
        <v>111</v>
      </c>
      <c r="L15" s="9" t="str">
        <f t="shared" si="4"/>
        <v>11101100</v>
      </c>
      <c r="M15" s="10" t="str">
        <f t="shared" si="5"/>
        <v>EC</v>
      </c>
      <c r="N15" s="12">
        <f t="shared" si="6"/>
        <v>236</v>
      </c>
      <c r="O15" s="8" t="str">
        <f t="shared" si="7"/>
        <v>ASL A*</v>
      </c>
    </row>
    <row r="16" spans="2:15" x14ac:dyDescent="0.25">
      <c r="B16" s="45" t="s">
        <v>24</v>
      </c>
      <c r="C16" s="9" t="s">
        <v>291</v>
      </c>
      <c r="D16" s="9" t="s">
        <v>241</v>
      </c>
      <c r="E16" s="14" t="str">
        <f>TEXT(VLOOKUP(D16,$AK$22:$AR$35,2,FALSE)&amp;VLOOKUP(D16,$AK$22:$AR$35,3,FALSE)&amp;VLOOKUP(D16,$AK$22:$AR$35,4,FALSE)&amp;VLOOKUP(D16,$AK$22:$AR$35,5,FALSE)&amp;VLOOKUP(D16,$AK$22:$AR$35,6,FALSE),"00000")</f>
        <v>01100</v>
      </c>
      <c r="F16" s="14" t="str">
        <f t="shared" si="0"/>
        <v>0</v>
      </c>
      <c r="G16" s="9">
        <f>VLOOKUP(D16,$AK$22:$AR$35,7,FALSE)</f>
        <v>1</v>
      </c>
      <c r="H16" s="9" t="str">
        <f t="shared" si="1"/>
        <v>C</v>
      </c>
      <c r="I16" s="9">
        <f t="shared" si="2"/>
        <v>12</v>
      </c>
      <c r="J16" s="9" t="str">
        <f t="shared" si="3"/>
        <v>abs</v>
      </c>
      <c r="K16" s="9" t="str">
        <f>TEXT(VLOOKUP(J16,$AL$38:$AR$47,7,FALSE),"000")</f>
        <v>010</v>
      </c>
      <c r="L16" s="9" t="str">
        <f t="shared" si="4"/>
        <v>01001100</v>
      </c>
      <c r="M16" s="10" t="str">
        <f t="shared" si="5"/>
        <v>4C</v>
      </c>
      <c r="N16" s="12">
        <f t="shared" si="6"/>
        <v>76</v>
      </c>
      <c r="O16" s="8" t="str">
        <f t="shared" si="7"/>
        <v>ASL abs*</v>
      </c>
    </row>
    <row r="17" spans="2:49" x14ac:dyDescent="0.25">
      <c r="B17" s="45" t="s">
        <v>33</v>
      </c>
      <c r="C17" s="9" t="s">
        <v>291</v>
      </c>
      <c r="D17" s="9" t="s">
        <v>241</v>
      </c>
      <c r="E17" s="14" t="str">
        <f>TEXT(VLOOKUP(D17,$AK$22:$AR$35,2,FALSE)&amp;VLOOKUP(D17,$AK$22:$AR$35,3,FALSE)&amp;VLOOKUP(D17,$AK$22:$AR$35,4,FALSE)&amp;VLOOKUP(D17,$AK$22:$AR$35,5,FALSE)&amp;VLOOKUP(D17,$AK$22:$AR$35,6,FALSE),"00000")</f>
        <v>01100</v>
      </c>
      <c r="F17" s="14" t="str">
        <f t="shared" si="0"/>
        <v>0</v>
      </c>
      <c r="G17" s="9">
        <f>VLOOKUP(D17,$AK$22:$AR$35,7,FALSE)</f>
        <v>1</v>
      </c>
      <c r="H17" s="9" t="str">
        <f t="shared" si="1"/>
        <v>C</v>
      </c>
      <c r="I17" s="9">
        <f t="shared" si="2"/>
        <v>12</v>
      </c>
      <c r="J17" s="9" t="str">
        <f t="shared" si="3"/>
        <v>abs,X</v>
      </c>
      <c r="K17" s="9" t="str">
        <f>TEXT(VLOOKUP(J17,$AL$38:$AR$47,7,FALSE),"000")</f>
        <v>011</v>
      </c>
      <c r="L17" s="9" t="str">
        <f t="shared" si="4"/>
        <v>01101100</v>
      </c>
      <c r="M17" s="10" t="str">
        <f t="shared" si="5"/>
        <v>6C</v>
      </c>
      <c r="N17" s="12">
        <f t="shared" si="6"/>
        <v>108</v>
      </c>
      <c r="O17" s="8" t="str">
        <f t="shared" si="7"/>
        <v>ASL abs,X*</v>
      </c>
    </row>
    <row r="18" spans="2:49" x14ac:dyDescent="0.25">
      <c r="B18" s="33" t="s">
        <v>102</v>
      </c>
      <c r="C18" s="9" t="s">
        <v>292</v>
      </c>
      <c r="D18" s="9"/>
      <c r="E18" s="14">
        <v>10010</v>
      </c>
      <c r="F18" s="14" t="str">
        <f t="shared" si="0"/>
        <v>1</v>
      </c>
      <c r="G18" s="9"/>
      <c r="H18" s="9"/>
      <c r="I18" s="9"/>
      <c r="J18" s="9" t="str">
        <f t="shared" si="3"/>
        <v>rel</v>
      </c>
      <c r="K18" s="91">
        <v>0</v>
      </c>
      <c r="L18" s="9" t="str">
        <f t="shared" si="4"/>
        <v>00010010</v>
      </c>
      <c r="M18" s="10" t="str">
        <f t="shared" si="5"/>
        <v>12</v>
      </c>
      <c r="N18" s="12">
        <f t="shared" si="6"/>
        <v>18</v>
      </c>
      <c r="O18" s="8" t="str">
        <f t="shared" si="7"/>
        <v>BCC rel</v>
      </c>
    </row>
    <row r="19" spans="2:49" x14ac:dyDescent="0.25">
      <c r="B19" s="33" t="s">
        <v>124</v>
      </c>
      <c r="C19" s="9" t="s">
        <v>292</v>
      </c>
      <c r="D19" s="9"/>
      <c r="E19" s="14">
        <v>10010</v>
      </c>
      <c r="F19" s="14" t="str">
        <f t="shared" si="0"/>
        <v>1</v>
      </c>
      <c r="G19" s="9"/>
      <c r="H19" s="9"/>
      <c r="I19" s="9"/>
      <c r="J19" s="9" t="str">
        <f t="shared" si="3"/>
        <v>rel</v>
      </c>
      <c r="K19" s="91">
        <v>1</v>
      </c>
      <c r="L19" s="9" t="str">
        <f t="shared" si="4"/>
        <v>00110010</v>
      </c>
      <c r="M19" s="10" t="str">
        <f t="shared" si="5"/>
        <v>32</v>
      </c>
      <c r="N19" s="12">
        <f t="shared" si="6"/>
        <v>50</v>
      </c>
      <c r="O19" s="8" t="str">
        <f t="shared" si="7"/>
        <v>BCS rel</v>
      </c>
    </row>
    <row r="20" spans="2:49" x14ac:dyDescent="0.25">
      <c r="B20" s="33" t="s">
        <v>168</v>
      </c>
      <c r="C20" s="9" t="s">
        <v>292</v>
      </c>
      <c r="D20" s="9"/>
      <c r="E20" s="14">
        <v>10010</v>
      </c>
      <c r="F20" s="14" t="str">
        <f t="shared" si="0"/>
        <v>1</v>
      </c>
      <c r="G20" s="9"/>
      <c r="H20" s="9"/>
      <c r="I20" s="9"/>
      <c r="J20" s="9" t="str">
        <f t="shared" si="3"/>
        <v>rel</v>
      </c>
      <c r="K20" s="91">
        <v>10</v>
      </c>
      <c r="L20" s="9" t="str">
        <f t="shared" si="4"/>
        <v>01010010</v>
      </c>
      <c r="M20" s="10" t="str">
        <f t="shared" si="5"/>
        <v>52</v>
      </c>
      <c r="N20" s="12">
        <f t="shared" si="6"/>
        <v>82</v>
      </c>
      <c r="O20" s="8" t="str">
        <f t="shared" si="7"/>
        <v>BEQ rel</v>
      </c>
    </row>
    <row r="21" spans="2:49" x14ac:dyDescent="0.25">
      <c r="B21" s="33" t="s">
        <v>43</v>
      </c>
      <c r="C21" s="9" t="s">
        <v>291</v>
      </c>
      <c r="D21" s="9" t="s">
        <v>181</v>
      </c>
      <c r="E21" s="14" t="str">
        <f>TEXT(VLOOKUP(D21,$AK$22:$AR$35,2,FALSE)&amp;VLOOKUP(D21,$AK$22:$AR$35,3,FALSE)&amp;VLOOKUP(D21,$AK$22:$AR$35,4,FALSE)&amp;VLOOKUP(D21,$AK$22:$AR$35,5,FALSE)&amp;VLOOKUP(D21,$AK$22:$AR$35,6,FALSE),"00000")</f>
        <v>11011</v>
      </c>
      <c r="F21" s="14" t="str">
        <f t="shared" si="0"/>
        <v>1</v>
      </c>
      <c r="G21" s="9" t="str">
        <f>VLOOKUP(D21,$AK$22:$AR$35,7,FALSE)</f>
        <v>x</v>
      </c>
      <c r="H21" s="9" t="str">
        <f>BIN2HEX(E21)</f>
        <v>1B</v>
      </c>
      <c r="I21" s="9">
        <f>HEX2DEC(H21)</f>
        <v>27</v>
      </c>
      <c r="J21" s="9" t="str">
        <f t="shared" si="3"/>
        <v>abs</v>
      </c>
      <c r="K21" s="91">
        <v>111</v>
      </c>
      <c r="L21" s="9" t="str">
        <f t="shared" si="4"/>
        <v>11111011</v>
      </c>
      <c r="M21" s="10" t="str">
        <f t="shared" si="5"/>
        <v>FB</v>
      </c>
      <c r="N21" s="12">
        <f t="shared" si="6"/>
        <v>251</v>
      </c>
      <c r="O21" s="8" t="str">
        <f t="shared" si="7"/>
        <v>BIT abs*</v>
      </c>
    </row>
    <row r="22" spans="2:49" x14ac:dyDescent="0.25">
      <c r="B22" s="33" t="s">
        <v>329</v>
      </c>
      <c r="C22" s="9" t="s">
        <v>292</v>
      </c>
      <c r="D22" s="9"/>
      <c r="E22" s="14">
        <v>10010</v>
      </c>
      <c r="F22" s="14" t="str">
        <f t="shared" si="0"/>
        <v>1</v>
      </c>
      <c r="G22" s="9"/>
      <c r="H22" s="9"/>
      <c r="I22" s="9"/>
      <c r="J22" s="9" t="str">
        <f t="shared" si="3"/>
        <v>rel</v>
      </c>
      <c r="K22" s="91">
        <v>100</v>
      </c>
      <c r="L22" s="9" t="str">
        <f t="shared" si="4"/>
        <v>10010010</v>
      </c>
      <c r="M22" s="10" t="str">
        <f t="shared" si="5"/>
        <v>92</v>
      </c>
      <c r="N22" s="12">
        <f t="shared" si="6"/>
        <v>146</v>
      </c>
      <c r="O22" s="8" t="str">
        <f t="shared" si="7"/>
        <v>BMI rel</v>
      </c>
      <c r="AK22" s="243" t="s">
        <v>248</v>
      </c>
      <c r="AL22" s="244" t="s">
        <v>182</v>
      </c>
      <c r="AM22" s="245" t="s">
        <v>175</v>
      </c>
      <c r="AN22" s="245" t="s">
        <v>176</v>
      </c>
      <c r="AO22" s="245" t="s">
        <v>177</v>
      </c>
      <c r="AP22" s="245" t="s">
        <v>178</v>
      </c>
      <c r="AQ22" s="244" t="s">
        <v>247</v>
      </c>
      <c r="AR22" s="243" t="s">
        <v>249</v>
      </c>
    </row>
    <row r="23" spans="2:49" x14ac:dyDescent="0.25">
      <c r="B23" s="33" t="s">
        <v>147</v>
      </c>
      <c r="C23" s="9" t="s">
        <v>292</v>
      </c>
      <c r="D23" s="9"/>
      <c r="E23" s="14">
        <v>10010</v>
      </c>
      <c r="F23" s="14" t="str">
        <f t="shared" si="0"/>
        <v>1</v>
      </c>
      <c r="G23" s="9"/>
      <c r="H23" s="9"/>
      <c r="I23" s="9"/>
      <c r="J23" s="9" t="str">
        <f t="shared" si="3"/>
        <v>rel</v>
      </c>
      <c r="K23" s="91">
        <v>11</v>
      </c>
      <c r="L23" s="9" t="str">
        <f t="shared" si="4"/>
        <v>01110010</v>
      </c>
      <c r="M23" s="10" t="str">
        <f t="shared" si="5"/>
        <v>72</v>
      </c>
      <c r="N23" s="12">
        <f t="shared" si="6"/>
        <v>114</v>
      </c>
      <c r="O23" s="8" t="str">
        <f t="shared" si="7"/>
        <v>BNE rel</v>
      </c>
      <c r="AK23" s="246" t="s">
        <v>250</v>
      </c>
      <c r="AL23" s="11">
        <v>0</v>
      </c>
      <c r="AM23" s="247">
        <v>0</v>
      </c>
      <c r="AN23" s="247">
        <v>0</v>
      </c>
      <c r="AO23" s="247">
        <v>0</v>
      </c>
      <c r="AP23" s="247">
        <v>0</v>
      </c>
      <c r="AQ23" s="11">
        <v>0</v>
      </c>
      <c r="AR23" s="248">
        <v>0</v>
      </c>
      <c r="AT23" s="4" t="s">
        <v>294</v>
      </c>
      <c r="AU23" s="4" t="s">
        <v>236</v>
      </c>
    </row>
    <row r="24" spans="2:49" x14ac:dyDescent="0.25">
      <c r="B24" s="33" t="s">
        <v>26</v>
      </c>
      <c r="C24" s="9" t="s">
        <v>292</v>
      </c>
      <c r="D24" s="9"/>
      <c r="E24" s="14">
        <v>10010</v>
      </c>
      <c r="F24" s="14" t="str">
        <f t="shared" si="0"/>
        <v>1</v>
      </c>
      <c r="G24" s="9"/>
      <c r="H24" s="9"/>
      <c r="I24" s="9"/>
      <c r="J24" s="9" t="str">
        <f t="shared" si="3"/>
        <v>rel</v>
      </c>
      <c r="K24" s="91">
        <v>101</v>
      </c>
      <c r="L24" s="9" t="str">
        <f t="shared" si="4"/>
        <v>10110010</v>
      </c>
      <c r="M24" s="10" t="str">
        <f t="shared" si="5"/>
        <v>B2</v>
      </c>
      <c r="N24" s="12">
        <f t="shared" si="6"/>
        <v>178</v>
      </c>
      <c r="O24" s="8" t="str">
        <f t="shared" si="7"/>
        <v>BPL rel</v>
      </c>
      <c r="AK24" s="246" t="s">
        <v>242</v>
      </c>
      <c r="AL24" s="11">
        <v>0</v>
      </c>
      <c r="AM24" s="247">
        <v>0</v>
      </c>
      <c r="AN24" s="247">
        <v>0</v>
      </c>
      <c r="AO24" s="247">
        <v>1</v>
      </c>
      <c r="AP24" s="247">
        <v>1</v>
      </c>
      <c r="AQ24" s="11">
        <v>0</v>
      </c>
      <c r="AR24" s="248">
        <v>3</v>
      </c>
      <c r="AT24" s="4" t="s">
        <v>268</v>
      </c>
      <c r="AU24" t="s">
        <v>291</v>
      </c>
      <c r="AV24" t="s">
        <v>292</v>
      </c>
      <c r="AW24" t="s">
        <v>235</v>
      </c>
    </row>
    <row r="25" spans="2:49" x14ac:dyDescent="0.25">
      <c r="B25" s="33" t="s">
        <v>65</v>
      </c>
      <c r="C25" s="9" t="s">
        <v>292</v>
      </c>
      <c r="D25" s="9"/>
      <c r="E25" s="14">
        <v>10010</v>
      </c>
      <c r="F25" s="14" t="str">
        <f t="shared" si="0"/>
        <v>1</v>
      </c>
      <c r="G25" s="9"/>
      <c r="H25" s="9"/>
      <c r="I25" s="9"/>
      <c r="J25" s="9" t="str">
        <f t="shared" si="3"/>
        <v>rel</v>
      </c>
      <c r="K25" s="91">
        <v>110</v>
      </c>
      <c r="L25" s="9" t="str">
        <f t="shared" si="4"/>
        <v>11010010</v>
      </c>
      <c r="M25" s="10" t="str">
        <f t="shared" si="5"/>
        <v>D2</v>
      </c>
      <c r="N25" s="12">
        <f t="shared" si="6"/>
        <v>210</v>
      </c>
      <c r="O25" s="8" t="str">
        <f t="shared" si="7"/>
        <v>BVC rel</v>
      </c>
      <c r="AK25" s="246" t="s">
        <v>251</v>
      </c>
      <c r="AL25" s="11">
        <v>0</v>
      </c>
      <c r="AM25" s="247">
        <v>0</v>
      </c>
      <c r="AN25" s="247">
        <v>1</v>
      </c>
      <c r="AO25" s="247">
        <v>1</v>
      </c>
      <c r="AP25" s="247">
        <v>0</v>
      </c>
      <c r="AQ25" s="11">
        <v>0</v>
      </c>
      <c r="AR25" s="248">
        <v>6</v>
      </c>
      <c r="AT25" t="s">
        <v>283</v>
      </c>
      <c r="AU25" s="15">
        <v>8</v>
      </c>
      <c r="AV25" s="15">
        <v>3</v>
      </c>
      <c r="AW25">
        <v>11</v>
      </c>
    </row>
    <row r="26" spans="2:49" x14ac:dyDescent="0.25">
      <c r="B26" s="33" t="s">
        <v>84</v>
      </c>
      <c r="C26" s="9" t="s">
        <v>292</v>
      </c>
      <c r="D26" s="9"/>
      <c r="E26" s="14">
        <v>10010</v>
      </c>
      <c r="F26" s="14" t="str">
        <f t="shared" si="0"/>
        <v>1</v>
      </c>
      <c r="G26" s="9"/>
      <c r="H26" s="9"/>
      <c r="I26" s="9"/>
      <c r="J26" s="9" t="str">
        <f t="shared" si="3"/>
        <v>rel</v>
      </c>
      <c r="K26" s="91">
        <v>111</v>
      </c>
      <c r="L26" s="9" t="str">
        <f t="shared" si="4"/>
        <v>11110010</v>
      </c>
      <c r="M26" s="10" t="str">
        <f t="shared" si="5"/>
        <v>F2</v>
      </c>
      <c r="N26" s="12">
        <f t="shared" si="6"/>
        <v>242</v>
      </c>
      <c r="O26" s="8" t="str">
        <f t="shared" si="7"/>
        <v>BVS rel</v>
      </c>
      <c r="AK26" s="246" t="s">
        <v>201</v>
      </c>
      <c r="AL26" s="11">
        <v>0</v>
      </c>
      <c r="AM26" s="247">
        <v>0</v>
      </c>
      <c r="AN26" s="247">
        <v>1</v>
      </c>
      <c r="AO26" s="247">
        <v>1</v>
      </c>
      <c r="AP26" s="247">
        <v>1</v>
      </c>
      <c r="AQ26" s="11">
        <v>0</v>
      </c>
      <c r="AR26" s="248">
        <v>7</v>
      </c>
      <c r="AT26" t="s">
        <v>284</v>
      </c>
      <c r="AU26" s="15">
        <v>3</v>
      </c>
      <c r="AV26" s="15">
        <v>3</v>
      </c>
      <c r="AW26">
        <v>6</v>
      </c>
    </row>
    <row r="27" spans="2:49" x14ac:dyDescent="0.25">
      <c r="B27" s="48" t="s">
        <v>30</v>
      </c>
      <c r="C27" s="9" t="s">
        <v>291</v>
      </c>
      <c r="D27" s="9" t="s">
        <v>242</v>
      </c>
      <c r="E27" s="14" t="str">
        <f>TEXT(VLOOKUP(D27,$AK$22:$AR$35,2,FALSE)&amp;VLOOKUP(D27,$AK$22:$AR$35,3,FALSE)&amp;VLOOKUP(D27,$AK$22:$AR$35,4,FALSE)&amp;VLOOKUP(D27,$AK$22:$AR$35,5,FALSE)&amp;VLOOKUP(D27,$AK$22:$AR$35,6,FALSE),"00000")</f>
        <v>00011</v>
      </c>
      <c r="F27" s="14" t="str">
        <f t="shared" si="0"/>
        <v>0</v>
      </c>
      <c r="G27" s="9">
        <f>VLOOKUP(D27,$AK$22:$AR$35,7,FALSE)</f>
        <v>0</v>
      </c>
      <c r="H27" s="9" t="str">
        <f t="shared" ref="H27:H49" si="8">BIN2HEX(E27)</f>
        <v>3</v>
      </c>
      <c r="I27" s="9">
        <f t="shared" ref="I27:I49" si="9">HEX2DEC(H27)</f>
        <v>3</v>
      </c>
      <c r="J27" s="9" t="str">
        <f t="shared" si="3"/>
        <v>impl</v>
      </c>
      <c r="K27" s="91">
        <v>1</v>
      </c>
      <c r="L27" s="9" t="str">
        <f t="shared" si="4"/>
        <v>00100011</v>
      </c>
      <c r="M27" s="10" t="str">
        <f t="shared" si="5"/>
        <v>23</v>
      </c>
      <c r="N27" s="12">
        <f t="shared" si="6"/>
        <v>35</v>
      </c>
      <c r="O27" s="8" t="str">
        <f t="shared" si="7"/>
        <v>CLC impl*</v>
      </c>
      <c r="AK27" s="246" t="s">
        <v>246</v>
      </c>
      <c r="AL27" s="11">
        <v>0</v>
      </c>
      <c r="AM27" s="247">
        <v>0</v>
      </c>
      <c r="AN27" s="247">
        <v>0</v>
      </c>
      <c r="AO27" s="247">
        <v>1</v>
      </c>
      <c r="AP27" s="247">
        <v>1</v>
      </c>
      <c r="AQ27" s="249">
        <v>1</v>
      </c>
      <c r="AR27" s="248">
        <v>3</v>
      </c>
      <c r="AT27" t="s">
        <v>185</v>
      </c>
      <c r="AU27" s="15">
        <v>12</v>
      </c>
      <c r="AV27" s="15">
        <v>11</v>
      </c>
      <c r="AW27">
        <v>23</v>
      </c>
    </row>
    <row r="28" spans="2:49" x14ac:dyDescent="0.25">
      <c r="B28" s="48" t="s">
        <v>129</v>
      </c>
      <c r="C28" s="9" t="s">
        <v>291</v>
      </c>
      <c r="D28" s="9" t="s">
        <v>242</v>
      </c>
      <c r="E28" s="14" t="str">
        <f>TEXT(VLOOKUP(D28,$AK$22:$AR$35,2,FALSE)&amp;VLOOKUP(D28,$AK$22:$AR$35,3,FALSE)&amp;VLOOKUP(D28,$AK$22:$AR$35,4,FALSE)&amp;VLOOKUP(D28,$AK$22:$AR$35,5,FALSE)&amp;VLOOKUP(D28,$AK$22:$AR$35,6,FALSE),"00000")</f>
        <v>00011</v>
      </c>
      <c r="F28" s="14" t="str">
        <f t="shared" si="0"/>
        <v>0</v>
      </c>
      <c r="G28" s="9">
        <f>VLOOKUP(D28,$AK$22:$AR$35,7,FALSE)</f>
        <v>0</v>
      </c>
      <c r="H28" s="9" t="str">
        <f t="shared" si="8"/>
        <v>3</v>
      </c>
      <c r="I28" s="9">
        <f t="shared" si="9"/>
        <v>3</v>
      </c>
      <c r="J28" s="9" t="str">
        <f t="shared" si="3"/>
        <v>impl</v>
      </c>
      <c r="K28" s="91">
        <v>10</v>
      </c>
      <c r="L28" s="9" t="str">
        <f t="shared" si="4"/>
        <v>01000011</v>
      </c>
      <c r="M28" s="10" t="str">
        <f t="shared" si="5"/>
        <v>43</v>
      </c>
      <c r="N28" s="12">
        <f t="shared" si="6"/>
        <v>67</v>
      </c>
      <c r="O28" s="8" t="str">
        <f t="shared" si="7"/>
        <v>CLV impl*</v>
      </c>
      <c r="AK28" s="246" t="s">
        <v>240</v>
      </c>
      <c r="AL28" s="11">
        <v>0</v>
      </c>
      <c r="AM28" s="247">
        <v>1</v>
      </c>
      <c r="AN28" s="247">
        <v>0</v>
      </c>
      <c r="AO28" s="247">
        <v>0</v>
      </c>
      <c r="AP28" s="247">
        <v>1</v>
      </c>
      <c r="AQ28" s="249">
        <v>1</v>
      </c>
      <c r="AR28" s="248">
        <v>9</v>
      </c>
      <c r="AT28" t="s">
        <v>285</v>
      </c>
      <c r="AU28" s="15">
        <v>9</v>
      </c>
      <c r="AV28" s="15">
        <v>6</v>
      </c>
      <c r="AW28">
        <v>15</v>
      </c>
    </row>
    <row r="29" spans="2:49" x14ac:dyDescent="0.25">
      <c r="B29" s="34" t="s">
        <v>141</v>
      </c>
      <c r="C29" s="9" t="s">
        <v>291</v>
      </c>
      <c r="D29" s="9" t="s">
        <v>243</v>
      </c>
      <c r="E29" s="18">
        <v>111</v>
      </c>
      <c r="F29" s="14" t="str">
        <f t="shared" si="0"/>
        <v>1</v>
      </c>
      <c r="G29" s="9">
        <f>VLOOKUP(D29,$AK$22:$AR$35,7,FALSE)</f>
        <v>0</v>
      </c>
      <c r="H29" s="9" t="str">
        <f t="shared" si="8"/>
        <v>7</v>
      </c>
      <c r="I29" s="9">
        <f t="shared" si="9"/>
        <v>7</v>
      </c>
      <c r="J29" s="9" t="str">
        <f t="shared" si="3"/>
        <v>#</v>
      </c>
      <c r="K29" s="9" t="str">
        <f>TEXT(VLOOKUP(J29,$AL$38:$AR$47,7,FALSE),"000")</f>
        <v>001</v>
      </c>
      <c r="L29" s="9" t="str">
        <f t="shared" si="4"/>
        <v>00100111</v>
      </c>
      <c r="M29" s="10" t="str">
        <f t="shared" si="5"/>
        <v>27</v>
      </c>
      <c r="N29" s="12">
        <f t="shared" si="6"/>
        <v>39</v>
      </c>
      <c r="O29" s="8" t="str">
        <f t="shared" si="7"/>
        <v>CMP #*</v>
      </c>
      <c r="AK29" s="246" t="s">
        <v>239</v>
      </c>
      <c r="AL29" s="11">
        <v>0</v>
      </c>
      <c r="AM29" s="247">
        <v>1</v>
      </c>
      <c r="AN29" s="247">
        <v>1</v>
      </c>
      <c r="AO29" s="247">
        <v>0</v>
      </c>
      <c r="AP29" s="247">
        <v>0</v>
      </c>
      <c r="AQ29" s="249">
        <v>1</v>
      </c>
      <c r="AR29" s="248" t="s">
        <v>262</v>
      </c>
      <c r="AT29" t="s">
        <v>286</v>
      </c>
      <c r="AU29" s="15">
        <v>6</v>
      </c>
      <c r="AV29" s="15">
        <v>3</v>
      </c>
      <c r="AW29">
        <v>9</v>
      </c>
    </row>
    <row r="30" spans="2:49" x14ac:dyDescent="0.25">
      <c r="B30" s="34" t="s">
        <v>144</v>
      </c>
      <c r="C30" s="9" t="s">
        <v>291</v>
      </c>
      <c r="D30" s="9" t="s">
        <v>243</v>
      </c>
      <c r="E30" s="18">
        <v>111</v>
      </c>
      <c r="F30" s="14" t="str">
        <f t="shared" si="0"/>
        <v>1</v>
      </c>
      <c r="G30" s="9">
        <f>VLOOKUP(D30,$AK$22:$AR$35,7,FALSE)</f>
        <v>0</v>
      </c>
      <c r="H30" s="9" t="str">
        <f t="shared" si="8"/>
        <v>7</v>
      </c>
      <c r="I30" s="9">
        <f t="shared" si="9"/>
        <v>7</v>
      </c>
      <c r="J30" s="9" t="str">
        <f t="shared" si="3"/>
        <v>abs</v>
      </c>
      <c r="K30" s="9" t="str">
        <f>TEXT(VLOOKUP(J30,$AL$38:$AR$47,7,FALSE),"000")</f>
        <v>010</v>
      </c>
      <c r="L30" s="9" t="str">
        <f t="shared" si="4"/>
        <v>01000111</v>
      </c>
      <c r="M30" s="10" t="str">
        <f t="shared" si="5"/>
        <v>47</v>
      </c>
      <c r="N30" s="12">
        <f t="shared" si="6"/>
        <v>71</v>
      </c>
      <c r="O30" s="8" t="str">
        <f t="shared" si="7"/>
        <v>CMP abs*</v>
      </c>
      <c r="AK30" s="246" t="s">
        <v>252</v>
      </c>
      <c r="AL30" s="11">
        <v>0</v>
      </c>
      <c r="AM30" s="247">
        <v>1</v>
      </c>
      <c r="AN30" s="247">
        <v>1</v>
      </c>
      <c r="AO30" s="247">
        <v>1</v>
      </c>
      <c r="AP30" s="247">
        <v>1</v>
      </c>
      <c r="AQ30" s="249">
        <v>1</v>
      </c>
      <c r="AR30" s="248" t="s">
        <v>264</v>
      </c>
      <c r="AT30" t="s">
        <v>287</v>
      </c>
      <c r="AU30" s="15">
        <v>7</v>
      </c>
      <c r="AV30" s="15">
        <v>14</v>
      </c>
      <c r="AW30">
        <v>21</v>
      </c>
    </row>
    <row r="31" spans="2:49" ht="15.75" thickBot="1" x14ac:dyDescent="0.3">
      <c r="B31" s="34" t="s">
        <v>153</v>
      </c>
      <c r="C31" s="9" t="s">
        <v>291</v>
      </c>
      <c r="D31" s="9" t="s">
        <v>243</v>
      </c>
      <c r="E31" s="18">
        <v>111</v>
      </c>
      <c r="F31" s="14" t="str">
        <f t="shared" si="0"/>
        <v>1</v>
      </c>
      <c r="G31" s="9">
        <f>VLOOKUP(D31,$AK$22:$AR$35,7,FALSE)</f>
        <v>0</v>
      </c>
      <c r="H31" s="9" t="str">
        <f t="shared" si="8"/>
        <v>7</v>
      </c>
      <c r="I31" s="9">
        <f t="shared" si="9"/>
        <v>7</v>
      </c>
      <c r="J31" s="9" t="str">
        <f t="shared" si="3"/>
        <v>abs,X</v>
      </c>
      <c r="K31" s="9" t="str">
        <f>TEXT(VLOOKUP(J31,$AL$38:$AR$47,7,FALSE),"000")</f>
        <v>011</v>
      </c>
      <c r="L31" s="9" t="str">
        <f t="shared" si="4"/>
        <v>01100111</v>
      </c>
      <c r="M31" s="10" t="str">
        <f t="shared" si="5"/>
        <v>67</v>
      </c>
      <c r="N31" s="12">
        <f t="shared" si="6"/>
        <v>103</v>
      </c>
      <c r="O31" s="8" t="str">
        <f t="shared" si="7"/>
        <v>CMP abs,X*</v>
      </c>
      <c r="AK31" s="246" t="s">
        <v>253</v>
      </c>
      <c r="AL31" s="11">
        <v>1</v>
      </c>
      <c r="AM31" s="247">
        <v>0</v>
      </c>
      <c r="AN31" s="247">
        <v>0</v>
      </c>
      <c r="AO31" s="247">
        <v>0</v>
      </c>
      <c r="AP31" s="247">
        <v>0</v>
      </c>
      <c r="AQ31" s="11" t="s">
        <v>186</v>
      </c>
      <c r="AR31" s="246">
        <v>10</v>
      </c>
      <c r="AT31" t="s">
        <v>288</v>
      </c>
      <c r="AU31" s="15"/>
      <c r="AV31" s="15">
        <v>1</v>
      </c>
      <c r="AW31">
        <v>1</v>
      </c>
    </row>
    <row r="32" spans="2:49" ht="15.75" thickBot="1" x14ac:dyDescent="0.3">
      <c r="B32" s="34" t="s">
        <v>152</v>
      </c>
      <c r="C32" s="9" t="s">
        <v>291</v>
      </c>
      <c r="D32" s="9" t="s">
        <v>243</v>
      </c>
      <c r="E32" s="18">
        <v>111</v>
      </c>
      <c r="F32" s="14" t="str">
        <f t="shared" si="0"/>
        <v>1</v>
      </c>
      <c r="G32" s="9">
        <f>VLOOKUP(D32,$AK$22:$AR$35,7,FALSE)</f>
        <v>0</v>
      </c>
      <c r="H32" s="9" t="str">
        <f t="shared" si="8"/>
        <v>7</v>
      </c>
      <c r="I32" s="9">
        <f t="shared" si="9"/>
        <v>7</v>
      </c>
      <c r="J32" s="9" t="str">
        <f t="shared" si="3"/>
        <v>abs,Y</v>
      </c>
      <c r="K32" s="9" t="str">
        <f>TEXT(VLOOKUP(J32,$AL$38:$AR$47,7,FALSE),"000")</f>
        <v>100</v>
      </c>
      <c r="L32" s="9" t="str">
        <f t="shared" si="4"/>
        <v>10000111</v>
      </c>
      <c r="M32" s="10" t="str">
        <f t="shared" si="5"/>
        <v>87</v>
      </c>
      <c r="N32" s="12">
        <f t="shared" si="6"/>
        <v>135</v>
      </c>
      <c r="O32" s="8" t="str">
        <f t="shared" si="7"/>
        <v>CMP abs,Y*</v>
      </c>
      <c r="Q32" s="25" t="s">
        <v>316</v>
      </c>
      <c r="R32" s="25" t="s">
        <v>317</v>
      </c>
      <c r="S32" s="29" t="s">
        <v>327</v>
      </c>
      <c r="T32" s="23">
        <v>0</v>
      </c>
      <c r="U32" s="23">
        <v>1</v>
      </c>
      <c r="V32" s="23">
        <v>2</v>
      </c>
      <c r="W32" s="23">
        <v>3</v>
      </c>
      <c r="X32" s="23">
        <v>4</v>
      </c>
      <c r="Y32" s="23">
        <v>5</v>
      </c>
      <c r="Z32" s="23">
        <v>6</v>
      </c>
      <c r="AA32" s="23">
        <v>7</v>
      </c>
      <c r="AB32" s="23">
        <v>8</v>
      </c>
      <c r="AC32" s="23">
        <v>9</v>
      </c>
      <c r="AD32" s="23" t="s">
        <v>284</v>
      </c>
      <c r="AE32" s="23" t="s">
        <v>301</v>
      </c>
      <c r="AF32" s="23" t="s">
        <v>262</v>
      </c>
      <c r="AG32" s="23" t="s">
        <v>302</v>
      </c>
      <c r="AH32" s="23" t="s">
        <v>303</v>
      </c>
      <c r="AI32" s="24" t="s">
        <v>264</v>
      </c>
      <c r="AK32" s="246" t="s">
        <v>254</v>
      </c>
      <c r="AL32" s="11">
        <v>1</v>
      </c>
      <c r="AM32" s="247">
        <v>0</v>
      </c>
      <c r="AN32" s="247">
        <v>1</v>
      </c>
      <c r="AO32" s="247">
        <v>1</v>
      </c>
      <c r="AP32" s="247">
        <v>0</v>
      </c>
      <c r="AQ32" s="11" t="s">
        <v>186</v>
      </c>
      <c r="AR32" s="246">
        <v>16</v>
      </c>
      <c r="AT32" t="s">
        <v>289</v>
      </c>
      <c r="AU32" s="15">
        <v>6</v>
      </c>
      <c r="AV32" s="15">
        <v>3</v>
      </c>
      <c r="AW32">
        <v>9</v>
      </c>
    </row>
    <row r="33" spans="2:49" x14ac:dyDescent="0.25">
      <c r="B33" s="34" t="s">
        <v>319</v>
      </c>
      <c r="C33" s="9" t="s">
        <v>291</v>
      </c>
      <c r="D33" s="9" t="s">
        <v>243</v>
      </c>
      <c r="E33" s="18">
        <v>111</v>
      </c>
      <c r="F33" s="14" t="str">
        <f t="shared" si="0"/>
        <v>1</v>
      </c>
      <c r="G33" s="9">
        <f>VLOOKUP(D33,$AK$22:$AR$35,7,FALSE)</f>
        <v>0</v>
      </c>
      <c r="H33" s="9" t="str">
        <f t="shared" si="8"/>
        <v>7</v>
      </c>
      <c r="I33" s="9">
        <f t="shared" si="9"/>
        <v>7</v>
      </c>
      <c r="J33" s="9" t="str">
        <f t="shared" si="3"/>
        <v>ind,X</v>
      </c>
      <c r="K33" s="9" t="str">
        <f>TEXT(VLOOKUP(J33,$AL$38:$AR$47,7,FALSE),"000")</f>
        <v>101</v>
      </c>
      <c r="L33" s="9" t="str">
        <f t="shared" si="4"/>
        <v>10100111</v>
      </c>
      <c r="M33" s="10" t="str">
        <f t="shared" si="5"/>
        <v>A7</v>
      </c>
      <c r="N33" s="12">
        <f t="shared" si="6"/>
        <v>167</v>
      </c>
      <c r="O33" s="8" t="str">
        <f t="shared" si="7"/>
        <v>CMP ind,X*</v>
      </c>
      <c r="Q33" s="26" t="s">
        <v>342</v>
      </c>
      <c r="R33" s="30" t="s">
        <v>315</v>
      </c>
      <c r="S33" s="22">
        <v>0</v>
      </c>
      <c r="T33" s="50" t="str">
        <f>IFERROR(" "&amp;VLOOKUP(HEX2DEC($S33)*16+HEX2DEC(T$32),$N$2:$O$114,2,FALSE),"")</f>
        <v xml:space="preserve"> HLT impl</v>
      </c>
      <c r="U33" s="51" t="str">
        <f t="shared" ref="U33:AI48" si="10">IFERROR(" "&amp;VLOOKUP(HEX2DEC($S33)*16+HEX2DEC(U$32),$N$2:$O$114,2,FALSE),"")</f>
        <v xml:space="preserve"> JMP ind</v>
      </c>
      <c r="V33" s="52" t="str">
        <f t="shared" si="10"/>
        <v/>
      </c>
      <c r="W33" s="50" t="str">
        <f t="shared" si="10"/>
        <v xml:space="preserve"> SEC impl*</v>
      </c>
      <c r="X33" s="52" t="str">
        <f t="shared" si="10"/>
        <v/>
      </c>
      <c r="Y33" s="52" t="str">
        <f t="shared" si="10"/>
        <v/>
      </c>
      <c r="Z33" s="53" t="str">
        <f t="shared" si="10"/>
        <v xml:space="preserve"> CPX #*</v>
      </c>
      <c r="AA33" s="53" t="str">
        <f t="shared" si="10"/>
        <v xml:space="preserve"> CPY #*</v>
      </c>
      <c r="AB33" s="54" t="str">
        <f t="shared" si="10"/>
        <v xml:space="preserve"> PLA impl</v>
      </c>
      <c r="AC33" s="54" t="str">
        <f t="shared" si="10"/>
        <v xml:space="preserve"> PHA impl</v>
      </c>
      <c r="AD33" s="52" t="str">
        <f t="shared" si="10"/>
        <v/>
      </c>
      <c r="AE33" s="55" t="str">
        <f t="shared" si="10"/>
        <v xml:space="preserve"> TAX impl</v>
      </c>
      <c r="AF33" s="55" t="str">
        <f t="shared" si="10"/>
        <v xml:space="preserve"> TAY impl</v>
      </c>
      <c r="AG33" s="55" t="str">
        <f t="shared" si="10"/>
        <v xml:space="preserve"> TSX impl</v>
      </c>
      <c r="AH33" s="52" t="str">
        <f t="shared" si="10"/>
        <v/>
      </c>
      <c r="AI33" s="56" t="str">
        <f t="shared" si="10"/>
        <v xml:space="preserve"> NOP impl</v>
      </c>
      <c r="AK33" s="246" t="s">
        <v>255</v>
      </c>
      <c r="AL33" s="11">
        <v>1</v>
      </c>
      <c r="AM33" s="247">
        <v>1</v>
      </c>
      <c r="AN33" s="247">
        <v>0</v>
      </c>
      <c r="AO33" s="247">
        <v>1</v>
      </c>
      <c r="AP33" s="247">
        <v>0</v>
      </c>
      <c r="AQ33" s="11" t="s">
        <v>186</v>
      </c>
      <c r="AR33" s="246" t="s">
        <v>256</v>
      </c>
      <c r="AT33" t="s">
        <v>326</v>
      </c>
      <c r="AU33" s="15">
        <v>6</v>
      </c>
      <c r="AV33" s="15">
        <v>3</v>
      </c>
      <c r="AW33">
        <v>9</v>
      </c>
    </row>
    <row r="34" spans="2:49" x14ac:dyDescent="0.25">
      <c r="B34" s="34" t="s">
        <v>148</v>
      </c>
      <c r="C34" s="9" t="s">
        <v>291</v>
      </c>
      <c r="D34" s="9" t="s">
        <v>243</v>
      </c>
      <c r="E34" s="18">
        <v>111</v>
      </c>
      <c r="F34" s="14" t="str">
        <f t="shared" si="0"/>
        <v>1</v>
      </c>
      <c r="G34" s="9">
        <f>VLOOKUP(D34,$AK$22:$AR$35,7,FALSE)</f>
        <v>0</v>
      </c>
      <c r="H34" s="9" t="str">
        <f t="shared" si="8"/>
        <v>7</v>
      </c>
      <c r="I34" s="9">
        <f t="shared" si="9"/>
        <v>7</v>
      </c>
      <c r="J34" s="9" t="str">
        <f t="shared" si="3"/>
        <v>ind,Y</v>
      </c>
      <c r="K34" s="9" t="str">
        <f>TEXT(VLOOKUP(J34,$AL$38:$AR$47,7,FALSE),"000")</f>
        <v>110</v>
      </c>
      <c r="L34" s="9" t="str">
        <f t="shared" si="4"/>
        <v>11000111</v>
      </c>
      <c r="M34" s="10" t="str">
        <f t="shared" si="5"/>
        <v>C7</v>
      </c>
      <c r="N34" s="12">
        <f t="shared" si="6"/>
        <v>199</v>
      </c>
      <c r="O34" s="8" t="str">
        <f t="shared" si="7"/>
        <v>CMP ind,Y*</v>
      </c>
      <c r="Q34" s="26" t="s">
        <v>343</v>
      </c>
      <c r="R34" s="30"/>
      <c r="S34" s="20">
        <v>1</v>
      </c>
      <c r="T34" s="57" t="str">
        <f t="shared" ref="T34:T48" si="11">IFERROR(" "&amp;VLOOKUP(HEX2DEC($S34)*16+HEX2DEC(T$32),$N$2:$O$114,2,FALSE),"")</f>
        <v xml:space="preserve"> OUT impl</v>
      </c>
      <c r="U34" s="58" t="str">
        <f t="shared" si="10"/>
        <v xml:space="preserve"> RTS impl</v>
      </c>
      <c r="V34" s="59" t="str">
        <f t="shared" si="10"/>
        <v xml:space="preserve"> BCC rel</v>
      </c>
      <c r="W34" s="60" t="str">
        <f t="shared" si="10"/>
        <v/>
      </c>
      <c r="X34" s="60" t="str">
        <f t="shared" si="10"/>
        <v/>
      </c>
      <c r="Y34" s="60" t="str">
        <f t="shared" si="10"/>
        <v/>
      </c>
      <c r="Z34" s="60" t="str">
        <f t="shared" si="10"/>
        <v/>
      </c>
      <c r="AA34" s="60" t="str">
        <f t="shared" si="10"/>
        <v/>
      </c>
      <c r="AB34" s="61" t="str">
        <f t="shared" si="10"/>
        <v xml:space="preserve"> PLP impl</v>
      </c>
      <c r="AC34" s="61" t="str">
        <f t="shared" si="10"/>
        <v xml:space="preserve"> PHP impl</v>
      </c>
      <c r="AD34" s="60" t="str">
        <f t="shared" si="10"/>
        <v/>
      </c>
      <c r="AE34" s="62" t="str">
        <f t="shared" si="10"/>
        <v xml:space="preserve"> TXA impl</v>
      </c>
      <c r="AF34" s="62" t="str">
        <f t="shared" si="10"/>
        <v xml:space="preserve"> TYA impl</v>
      </c>
      <c r="AG34" s="62" t="str">
        <f t="shared" si="10"/>
        <v xml:space="preserve"> TXS impl</v>
      </c>
      <c r="AH34" s="60" t="str">
        <f t="shared" si="10"/>
        <v/>
      </c>
      <c r="AI34" s="63" t="str">
        <f t="shared" si="10"/>
        <v/>
      </c>
      <c r="AK34" s="246" t="s">
        <v>257</v>
      </c>
      <c r="AL34" s="11">
        <v>1</v>
      </c>
      <c r="AM34" s="247">
        <v>1</v>
      </c>
      <c r="AN34" s="247">
        <v>0</v>
      </c>
      <c r="AO34" s="247">
        <v>1</v>
      </c>
      <c r="AP34" s="247">
        <v>1</v>
      </c>
      <c r="AQ34" s="11" t="s">
        <v>186</v>
      </c>
      <c r="AR34" s="246" t="s">
        <v>258</v>
      </c>
      <c r="AT34" t="s">
        <v>290</v>
      </c>
      <c r="AU34" s="15"/>
      <c r="AV34" s="15">
        <v>8</v>
      </c>
      <c r="AW34">
        <v>8</v>
      </c>
    </row>
    <row r="35" spans="2:49" x14ac:dyDescent="0.25">
      <c r="B35" s="34" t="s">
        <v>156</v>
      </c>
      <c r="C35" s="9" t="s">
        <v>291</v>
      </c>
      <c r="D35" s="9" t="s">
        <v>243</v>
      </c>
      <c r="E35" s="14" t="str">
        <f>TEXT(VLOOKUP(D35,$AK$22:$AR$35,2,FALSE)&amp;VLOOKUP(D35,$AK$22:$AR$35,3,FALSE)&amp;VLOOKUP(D35,$AK$22:$AR$35,4,FALSE)&amp;VLOOKUP(D35,$AK$22:$AR$35,5,FALSE)&amp;VLOOKUP(D35,$AK$22:$AR$35,6,FALSE),"00000")</f>
        <v>00110</v>
      </c>
      <c r="F35" s="14" t="str">
        <f t="shared" ref="F35:F66" si="12">LEFT(E35,1)</f>
        <v>0</v>
      </c>
      <c r="G35" s="9">
        <f>VLOOKUP(D35,$AK$22:$AR$35,7,FALSE)</f>
        <v>0</v>
      </c>
      <c r="H35" s="9" t="str">
        <f t="shared" si="8"/>
        <v>6</v>
      </c>
      <c r="I35" s="9">
        <f t="shared" si="9"/>
        <v>6</v>
      </c>
      <c r="J35" s="9" t="str">
        <f t="shared" ref="J35:J66" si="13">RIGHT(B35,LEN(B35)-FIND(" ",B35))</f>
        <v>#</v>
      </c>
      <c r="K35" s="91">
        <v>0</v>
      </c>
      <c r="L35" s="9" t="str">
        <f t="shared" ref="L35:L66" si="14">(TEXT(K35,"000")&amp;TEXT(E35,"00000"))</f>
        <v>00000110</v>
      </c>
      <c r="M35" s="10" t="str">
        <f t="shared" ref="M35:M66" si="15">BIN2HEX(TEXT(K35,"000")&amp;TEXT(E35,"00000"))</f>
        <v>6</v>
      </c>
      <c r="N35" s="12">
        <f t="shared" ref="N35:N66" si="16">HEX2DEC(M35)</f>
        <v>6</v>
      </c>
      <c r="O35" s="8" t="str">
        <f t="shared" ref="O35:O66" si="17">B35&amp;IF(C35="Sì","*","")</f>
        <v>CPX #*</v>
      </c>
      <c r="Q35" s="27" t="s">
        <v>304</v>
      </c>
      <c r="R35" s="31" t="s">
        <v>314</v>
      </c>
      <c r="S35" s="20">
        <v>2</v>
      </c>
      <c r="T35" s="60" t="str">
        <f t="shared" si="11"/>
        <v/>
      </c>
      <c r="U35" s="60" t="str">
        <f t="shared" si="10"/>
        <v/>
      </c>
      <c r="V35" s="60" t="str">
        <f t="shared" si="10"/>
        <v/>
      </c>
      <c r="W35" s="57" t="str">
        <f t="shared" si="10"/>
        <v xml:space="preserve"> CLC impl*</v>
      </c>
      <c r="X35" s="64" t="str">
        <f t="shared" si="10"/>
        <v xml:space="preserve"> LDX #</v>
      </c>
      <c r="Y35" s="64" t="str">
        <f t="shared" si="10"/>
        <v xml:space="preserve"> LDY #</v>
      </c>
      <c r="Z35" s="65" t="str">
        <f t="shared" si="10"/>
        <v xml:space="preserve"> SBC #*</v>
      </c>
      <c r="AA35" s="53" t="str">
        <f t="shared" si="10"/>
        <v xml:space="preserve"> CMP #*</v>
      </c>
      <c r="AB35" s="64" t="str">
        <f t="shared" si="10"/>
        <v xml:space="preserve"> LDA #</v>
      </c>
      <c r="AC35" s="66" t="str">
        <f t="shared" si="10"/>
        <v xml:space="preserve"> ADC #*</v>
      </c>
      <c r="AD35" s="60" t="str">
        <f t="shared" si="10"/>
        <v/>
      </c>
      <c r="AE35" s="60" t="str">
        <f t="shared" si="10"/>
        <v/>
      </c>
      <c r="AF35" s="60" t="str">
        <f t="shared" si="10"/>
        <v/>
      </c>
      <c r="AG35" s="60" t="str">
        <f t="shared" si="10"/>
        <v/>
      </c>
      <c r="AH35" s="60" t="str">
        <f t="shared" si="10"/>
        <v/>
      </c>
      <c r="AI35" s="63" t="str">
        <f t="shared" si="10"/>
        <v/>
      </c>
      <c r="AK35" s="246" t="s">
        <v>259</v>
      </c>
      <c r="AL35" s="11">
        <v>1</v>
      </c>
      <c r="AM35" s="247">
        <v>1</v>
      </c>
      <c r="AN35" s="247">
        <v>1</v>
      </c>
      <c r="AO35" s="247">
        <v>1</v>
      </c>
      <c r="AP35" s="247">
        <v>0</v>
      </c>
      <c r="AQ35" s="11" t="s">
        <v>186</v>
      </c>
      <c r="AR35" s="246" t="s">
        <v>260</v>
      </c>
      <c r="AT35" t="s">
        <v>235</v>
      </c>
      <c r="AU35">
        <v>57</v>
      </c>
      <c r="AV35">
        <v>55</v>
      </c>
      <c r="AW35">
        <v>112</v>
      </c>
    </row>
    <row r="36" spans="2:49" x14ac:dyDescent="0.25">
      <c r="B36" s="34" t="s">
        <v>164</v>
      </c>
      <c r="C36" s="9" t="s">
        <v>291</v>
      </c>
      <c r="D36" s="9" t="s">
        <v>243</v>
      </c>
      <c r="E36" s="14" t="str">
        <f>TEXT(VLOOKUP(D36,$AK$22:$AR$35,2,FALSE)&amp;VLOOKUP(D36,$AK$22:$AR$35,3,FALSE)&amp;VLOOKUP(D36,$AK$22:$AR$35,4,FALSE)&amp;VLOOKUP(D36,$AK$22:$AR$35,5,FALSE)&amp;VLOOKUP(D36,$AK$22:$AR$35,6,FALSE),"00000")</f>
        <v>00110</v>
      </c>
      <c r="F36" s="14" t="str">
        <f t="shared" si="12"/>
        <v>0</v>
      </c>
      <c r="G36" s="9">
        <f>VLOOKUP(D36,$AK$22:$AR$35,7,FALSE)</f>
        <v>0</v>
      </c>
      <c r="H36" s="9" t="str">
        <f t="shared" si="8"/>
        <v>6</v>
      </c>
      <c r="I36" s="9">
        <f t="shared" si="9"/>
        <v>6</v>
      </c>
      <c r="J36" s="9" t="str">
        <f t="shared" si="13"/>
        <v>abs</v>
      </c>
      <c r="K36" s="91">
        <v>111</v>
      </c>
      <c r="L36" s="9" t="str">
        <f t="shared" si="14"/>
        <v>11100110</v>
      </c>
      <c r="M36" s="10" t="str">
        <f t="shared" si="15"/>
        <v>E6</v>
      </c>
      <c r="N36" s="12">
        <f t="shared" si="16"/>
        <v>230</v>
      </c>
      <c r="O36" s="8" t="str">
        <f t="shared" si="17"/>
        <v>CPX abs*</v>
      </c>
      <c r="Q36" s="27" t="s">
        <v>305</v>
      </c>
      <c r="R36" s="31"/>
      <c r="S36" s="20">
        <v>3</v>
      </c>
      <c r="T36" s="60" t="str">
        <f t="shared" si="11"/>
        <v/>
      </c>
      <c r="U36" s="60" t="str">
        <f t="shared" si="10"/>
        <v/>
      </c>
      <c r="V36" s="59" t="str">
        <f t="shared" si="10"/>
        <v xml:space="preserve"> BCS rel</v>
      </c>
      <c r="W36" s="60" t="str">
        <f t="shared" si="10"/>
        <v/>
      </c>
      <c r="X36" s="60" t="str">
        <f t="shared" si="10"/>
        <v/>
      </c>
      <c r="Y36" s="60" t="str">
        <f t="shared" si="10"/>
        <v/>
      </c>
      <c r="Z36" s="67" t="str">
        <f t="shared" si="10"/>
        <v xml:space="preserve"> EOR #*</v>
      </c>
      <c r="AA36" s="60" t="str">
        <f t="shared" si="10"/>
        <v/>
      </c>
      <c r="AB36" s="60" t="str">
        <f t="shared" si="10"/>
        <v/>
      </c>
      <c r="AC36" s="60" t="str">
        <f t="shared" si="10"/>
        <v/>
      </c>
      <c r="AD36" s="60" t="str">
        <f t="shared" si="10"/>
        <v/>
      </c>
      <c r="AE36" s="68" t="str">
        <f t="shared" si="10"/>
        <v xml:space="preserve"> AND #*</v>
      </c>
      <c r="AF36" s="60" t="str">
        <f t="shared" si="10"/>
        <v/>
      </c>
      <c r="AG36" s="60" t="str">
        <f t="shared" si="10"/>
        <v/>
      </c>
      <c r="AH36" s="69" t="str">
        <f t="shared" si="10"/>
        <v xml:space="preserve"> ORA #*</v>
      </c>
      <c r="AI36" s="63" t="str">
        <f t="shared" si="10"/>
        <v/>
      </c>
    </row>
    <row r="37" spans="2:49" x14ac:dyDescent="0.25">
      <c r="B37" s="34" t="s">
        <v>135</v>
      </c>
      <c r="C37" s="9" t="s">
        <v>291</v>
      </c>
      <c r="D37" s="9" t="s">
        <v>243</v>
      </c>
      <c r="E37" s="18">
        <v>111</v>
      </c>
      <c r="F37" s="14" t="str">
        <f t="shared" si="12"/>
        <v>1</v>
      </c>
      <c r="G37" s="9">
        <f>VLOOKUP(D37,$AK$22:$AR$35,7,FALSE)</f>
        <v>0</v>
      </c>
      <c r="H37" s="9" t="str">
        <f t="shared" si="8"/>
        <v>7</v>
      </c>
      <c r="I37" s="9">
        <f t="shared" si="9"/>
        <v>7</v>
      </c>
      <c r="J37" s="9" t="str">
        <f t="shared" si="13"/>
        <v>#</v>
      </c>
      <c r="K37" s="91">
        <v>0</v>
      </c>
      <c r="L37" s="9" t="str">
        <f t="shared" si="14"/>
        <v>00000111</v>
      </c>
      <c r="M37" s="10" t="str">
        <f t="shared" si="15"/>
        <v>7</v>
      </c>
      <c r="N37" s="12">
        <f t="shared" si="16"/>
        <v>7</v>
      </c>
      <c r="O37" s="8" t="str">
        <f t="shared" si="17"/>
        <v>CPY #*</v>
      </c>
      <c r="Q37" s="26" t="s">
        <v>304</v>
      </c>
      <c r="R37" s="30" t="s">
        <v>307</v>
      </c>
      <c r="S37" s="20">
        <v>4</v>
      </c>
      <c r="T37" s="70" t="str">
        <f t="shared" si="11"/>
        <v xml:space="preserve"> INC abs*</v>
      </c>
      <c r="U37" s="58" t="str">
        <f t="shared" si="10"/>
        <v xml:space="preserve"> JSR abs</v>
      </c>
      <c r="V37" s="60" t="str">
        <f t="shared" si="10"/>
        <v/>
      </c>
      <c r="W37" s="57" t="str">
        <f t="shared" si="10"/>
        <v xml:space="preserve"> CLV impl*</v>
      </c>
      <c r="X37" s="64" t="str">
        <f t="shared" si="10"/>
        <v xml:space="preserve"> LDX abs</v>
      </c>
      <c r="Y37" s="64" t="str">
        <f t="shared" si="10"/>
        <v xml:space="preserve"> LDY abs</v>
      </c>
      <c r="Z37" s="65" t="str">
        <f t="shared" si="10"/>
        <v xml:space="preserve"> SBC abs*</v>
      </c>
      <c r="AA37" s="53" t="str">
        <f t="shared" si="10"/>
        <v xml:space="preserve"> CMP abs*</v>
      </c>
      <c r="AB37" s="64" t="str">
        <f t="shared" si="10"/>
        <v xml:space="preserve"> LDA abs</v>
      </c>
      <c r="AC37" s="66" t="str">
        <f t="shared" si="10"/>
        <v xml:space="preserve"> ADC abs*</v>
      </c>
      <c r="AD37" s="71" t="str">
        <f t="shared" si="10"/>
        <v xml:space="preserve"> STA abs</v>
      </c>
      <c r="AE37" s="60" t="str">
        <f t="shared" si="10"/>
        <v/>
      </c>
      <c r="AF37" s="72" t="str">
        <f t="shared" si="10"/>
        <v xml:space="preserve"> ASL abs*</v>
      </c>
      <c r="AG37" s="72" t="str">
        <f t="shared" si="10"/>
        <v xml:space="preserve"> LSR abs</v>
      </c>
      <c r="AH37" s="60" t="str">
        <f t="shared" si="10"/>
        <v/>
      </c>
      <c r="AI37" s="73" t="str">
        <f t="shared" si="10"/>
        <v xml:space="preserve"> DEC abs*</v>
      </c>
      <c r="AK37" s="6" t="s">
        <v>297</v>
      </c>
      <c r="AL37" s="6" t="s">
        <v>300</v>
      </c>
      <c r="AM37" s="6" t="s">
        <v>298</v>
      </c>
      <c r="AN37" s="6" t="s">
        <v>299</v>
      </c>
      <c r="AO37" s="6" t="s">
        <v>306</v>
      </c>
      <c r="AP37" s="6" t="s">
        <v>313</v>
      </c>
      <c r="AQ37" s="6"/>
      <c r="AR37" s="6" t="s">
        <v>298</v>
      </c>
    </row>
    <row r="38" spans="2:49" x14ac:dyDescent="0.25">
      <c r="B38" s="34" t="s">
        <v>143</v>
      </c>
      <c r="C38" s="9" t="s">
        <v>291</v>
      </c>
      <c r="D38" s="9" t="s">
        <v>243</v>
      </c>
      <c r="E38" s="18">
        <v>111</v>
      </c>
      <c r="F38" s="14" t="str">
        <f t="shared" si="12"/>
        <v>1</v>
      </c>
      <c r="G38" s="9">
        <f>VLOOKUP(D38,$AK$22:$AR$35,7,FALSE)</f>
        <v>0</v>
      </c>
      <c r="H38" s="9" t="str">
        <f t="shared" si="8"/>
        <v>7</v>
      </c>
      <c r="I38" s="9">
        <f t="shared" si="9"/>
        <v>7</v>
      </c>
      <c r="J38" s="9" t="str">
        <f t="shared" si="13"/>
        <v>abs</v>
      </c>
      <c r="K38" s="91">
        <v>111</v>
      </c>
      <c r="L38" s="9" t="str">
        <f t="shared" si="14"/>
        <v>11100111</v>
      </c>
      <c r="M38" s="10" t="str">
        <f t="shared" si="15"/>
        <v>E7</v>
      </c>
      <c r="N38" s="12">
        <f t="shared" si="16"/>
        <v>231</v>
      </c>
      <c r="O38" s="8" t="str">
        <f t="shared" si="17"/>
        <v>CPY abs*</v>
      </c>
      <c r="Q38" s="26" t="s">
        <v>305</v>
      </c>
      <c r="R38" s="30"/>
      <c r="S38" s="20">
        <v>5</v>
      </c>
      <c r="T38" s="60" t="str">
        <f t="shared" si="11"/>
        <v/>
      </c>
      <c r="U38" s="58" t="str">
        <f t="shared" si="10"/>
        <v xml:space="preserve"> JMP abs</v>
      </c>
      <c r="V38" s="59" t="str">
        <f t="shared" si="10"/>
        <v xml:space="preserve"> BEQ rel</v>
      </c>
      <c r="W38" s="60" t="str">
        <f t="shared" si="10"/>
        <v/>
      </c>
      <c r="X38" s="71" t="str">
        <f t="shared" si="10"/>
        <v xml:space="preserve"> STX abs</v>
      </c>
      <c r="Y38" s="71" t="str">
        <f t="shared" si="10"/>
        <v xml:space="preserve"> STY abs</v>
      </c>
      <c r="Z38" s="67" t="str">
        <f t="shared" si="10"/>
        <v xml:space="preserve"> EOR abs*</v>
      </c>
      <c r="AA38" s="60" t="str">
        <f t="shared" si="10"/>
        <v/>
      </c>
      <c r="AB38" s="60" t="str">
        <f t="shared" si="10"/>
        <v/>
      </c>
      <c r="AC38" s="60" t="str">
        <f t="shared" si="10"/>
        <v/>
      </c>
      <c r="AD38" s="60" t="str">
        <f t="shared" si="10"/>
        <v/>
      </c>
      <c r="AE38" s="68" t="str">
        <f t="shared" si="10"/>
        <v xml:space="preserve"> AND abs*</v>
      </c>
      <c r="AF38" s="74" t="str">
        <f t="shared" si="10"/>
        <v xml:space="preserve"> ROL abs</v>
      </c>
      <c r="AG38" s="74" t="str">
        <f t="shared" si="10"/>
        <v xml:space="preserve"> ROR abs</v>
      </c>
      <c r="AH38" s="69" t="str">
        <f t="shared" si="10"/>
        <v xml:space="preserve"> ORA abs*</v>
      </c>
      <c r="AI38" s="63" t="str">
        <f t="shared" si="10"/>
        <v/>
      </c>
      <c r="AK38" s="5" t="s">
        <v>296</v>
      </c>
      <c r="AL38" s="5" t="s">
        <v>283</v>
      </c>
      <c r="AM38" s="11">
        <v>0</v>
      </c>
      <c r="AN38" s="16">
        <f>VLOOKUP(AL38,$AT$25:$AW$34,4,FALSE)</f>
        <v>11</v>
      </c>
      <c r="AO38" s="16">
        <f>VLOOKUP($AL38,$AT$25:$AW$34,2,FALSE)</f>
        <v>8</v>
      </c>
      <c r="AP38" s="16">
        <f>VLOOKUP($AL38,$AT$25:$AW$34,3,FALSE)</f>
        <v>3</v>
      </c>
      <c r="AQ38" s="16"/>
      <c r="AR38" s="17">
        <v>1</v>
      </c>
    </row>
    <row r="39" spans="2:49" x14ac:dyDescent="0.25">
      <c r="B39" s="46" t="s">
        <v>266</v>
      </c>
      <c r="C39" s="9" t="s">
        <v>291</v>
      </c>
      <c r="D39" s="9" t="s">
        <v>244</v>
      </c>
      <c r="E39" s="14" t="str">
        <f>TEXT(VLOOKUP(D39,$AK$22:$AR$35,2,FALSE)&amp;VLOOKUP(D39,$AK$22:$AR$35,3,FALSE)&amp;VLOOKUP(D39,$AK$22:$AR$35,4,FALSE)&amp;VLOOKUP(D39,$AK$22:$AR$35,5,FALSE)&amp;VLOOKUP(D39,$AK$22:$AR$35,6,FALSE),"00000")</f>
        <v>01111</v>
      </c>
      <c r="F39" s="14" t="str">
        <f t="shared" si="12"/>
        <v>0</v>
      </c>
      <c r="G39" s="9">
        <f>VLOOKUP(D39,$AK$22:$AR$35,7,FALSE)</f>
        <v>1</v>
      </c>
      <c r="H39" s="9" t="str">
        <f t="shared" si="8"/>
        <v>F</v>
      </c>
      <c r="I39" s="9">
        <f t="shared" si="9"/>
        <v>15</v>
      </c>
      <c r="J39" s="9" t="str">
        <f t="shared" si="13"/>
        <v>A</v>
      </c>
      <c r="K39" s="9" t="str">
        <f>TEXT(VLOOKUP(J39,$AL$38:$AR$47,7,FALSE),"000")</f>
        <v>111</v>
      </c>
      <c r="L39" s="9" t="str">
        <f t="shared" si="14"/>
        <v>11101111</v>
      </c>
      <c r="M39" s="10" t="str">
        <f t="shared" si="15"/>
        <v>EF</v>
      </c>
      <c r="N39" s="12">
        <f t="shared" si="16"/>
        <v>239</v>
      </c>
      <c r="O39" s="8" t="str">
        <f t="shared" si="17"/>
        <v>DEA A*</v>
      </c>
      <c r="Q39" s="27" t="s">
        <v>304</v>
      </c>
      <c r="R39" s="31" t="s">
        <v>308</v>
      </c>
      <c r="S39" s="20">
        <v>6</v>
      </c>
      <c r="T39" s="70" t="str">
        <f t="shared" si="11"/>
        <v xml:space="preserve"> INC abs,X*</v>
      </c>
      <c r="U39" s="60" t="str">
        <f t="shared" si="10"/>
        <v/>
      </c>
      <c r="V39" s="60" t="str">
        <f t="shared" si="10"/>
        <v/>
      </c>
      <c r="W39" s="60" t="str">
        <f t="shared" si="10"/>
        <v/>
      </c>
      <c r="X39" s="60" t="str">
        <f t="shared" si="10"/>
        <v/>
      </c>
      <c r="Y39" s="64" t="str">
        <f t="shared" si="10"/>
        <v xml:space="preserve"> LDY abs,X</v>
      </c>
      <c r="Z39" s="65" t="str">
        <f t="shared" si="10"/>
        <v xml:space="preserve"> SBC abs,X*</v>
      </c>
      <c r="AA39" s="53" t="str">
        <f t="shared" si="10"/>
        <v xml:space="preserve"> CMP abs,X*</v>
      </c>
      <c r="AB39" s="64" t="str">
        <f t="shared" si="10"/>
        <v xml:space="preserve"> LDA abs,X</v>
      </c>
      <c r="AC39" s="66" t="str">
        <f t="shared" si="10"/>
        <v xml:space="preserve"> ADC abs,X*</v>
      </c>
      <c r="AD39" s="71" t="str">
        <f t="shared" si="10"/>
        <v xml:space="preserve"> STA abs,X</v>
      </c>
      <c r="AE39" s="60" t="str">
        <f t="shared" si="10"/>
        <v/>
      </c>
      <c r="AF39" s="72" t="str">
        <f t="shared" si="10"/>
        <v xml:space="preserve"> ASL abs,X*</v>
      </c>
      <c r="AG39" s="72" t="str">
        <f t="shared" si="10"/>
        <v xml:space="preserve"> LSR abs,X</v>
      </c>
      <c r="AH39" s="60" t="str">
        <f t="shared" si="10"/>
        <v/>
      </c>
      <c r="AI39" s="73" t="str">
        <f t="shared" si="10"/>
        <v xml:space="preserve"> DEC abs,X*</v>
      </c>
      <c r="AK39" s="5" t="s">
        <v>269</v>
      </c>
      <c r="AL39" s="5" t="s">
        <v>185</v>
      </c>
      <c r="AM39" s="11">
        <v>1</v>
      </c>
      <c r="AN39" s="16">
        <f>VLOOKUP(AL39,$AT$25:$AW$34,4,FALSE)</f>
        <v>23</v>
      </c>
      <c r="AO39" s="16">
        <f>VLOOKUP($AL39,$AT$25:$AW$34,2,FALSE)</f>
        <v>12</v>
      </c>
      <c r="AP39" s="16">
        <f>VLOOKUP($AL39,$AT$25:$AW$34,3,FALSE)</f>
        <v>11</v>
      </c>
      <c r="AQ39" s="16"/>
      <c r="AR39" s="17">
        <v>10</v>
      </c>
    </row>
    <row r="40" spans="2:49" x14ac:dyDescent="0.25">
      <c r="B40" s="46" t="s">
        <v>145</v>
      </c>
      <c r="C40" s="9" t="s">
        <v>291</v>
      </c>
      <c r="D40" s="9" t="s">
        <v>244</v>
      </c>
      <c r="E40" s="14" t="str">
        <f>TEXT(VLOOKUP(D40,$AK$22:$AR$35,2,FALSE)&amp;VLOOKUP(D40,$AK$22:$AR$35,3,FALSE)&amp;VLOOKUP(D40,$AK$22:$AR$35,4,FALSE)&amp;VLOOKUP(D40,$AK$22:$AR$35,5,FALSE)&amp;VLOOKUP(D40,$AK$22:$AR$35,6,FALSE),"00000")</f>
        <v>01111</v>
      </c>
      <c r="F40" s="14" t="str">
        <f t="shared" si="12"/>
        <v>0</v>
      </c>
      <c r="G40" s="9">
        <f>VLOOKUP(D40,$AK$22:$AR$35,7,FALSE)</f>
        <v>1</v>
      </c>
      <c r="H40" s="9" t="str">
        <f t="shared" si="8"/>
        <v>F</v>
      </c>
      <c r="I40" s="9">
        <f t="shared" si="9"/>
        <v>15</v>
      </c>
      <c r="J40" s="9" t="str">
        <f t="shared" si="13"/>
        <v>abs</v>
      </c>
      <c r="K40" s="9" t="str">
        <f>TEXT(VLOOKUP(J40,$AL$38:$AR$47,7,FALSE),"000")</f>
        <v>010</v>
      </c>
      <c r="L40" s="9" t="str">
        <f t="shared" si="14"/>
        <v>01001111</v>
      </c>
      <c r="M40" s="10" t="str">
        <f t="shared" si="15"/>
        <v>4F</v>
      </c>
      <c r="N40" s="12">
        <f t="shared" si="16"/>
        <v>79</v>
      </c>
      <c r="O40" s="8" t="str">
        <f t="shared" si="17"/>
        <v>DEC abs*</v>
      </c>
      <c r="Q40" s="27" t="s">
        <v>305</v>
      </c>
      <c r="R40" s="31"/>
      <c r="S40" s="20">
        <v>7</v>
      </c>
      <c r="T40" s="60" t="str">
        <f t="shared" si="11"/>
        <v/>
      </c>
      <c r="U40" s="60" t="str">
        <f t="shared" si="10"/>
        <v/>
      </c>
      <c r="V40" s="59" t="str">
        <f t="shared" si="10"/>
        <v xml:space="preserve"> BNE rel</v>
      </c>
      <c r="W40" s="60" t="str">
        <f t="shared" si="10"/>
        <v/>
      </c>
      <c r="X40" s="60" t="str">
        <f t="shared" si="10"/>
        <v/>
      </c>
      <c r="Y40" s="60" t="str">
        <f t="shared" si="10"/>
        <v/>
      </c>
      <c r="Z40" s="67" t="str">
        <f t="shared" si="10"/>
        <v xml:space="preserve"> EOR abs,X*</v>
      </c>
      <c r="AA40" s="60" t="str">
        <f t="shared" si="10"/>
        <v/>
      </c>
      <c r="AB40" s="60" t="str">
        <f t="shared" si="10"/>
        <v/>
      </c>
      <c r="AC40" s="60" t="str">
        <f t="shared" si="10"/>
        <v/>
      </c>
      <c r="AD40" s="60" t="str">
        <f t="shared" si="10"/>
        <v/>
      </c>
      <c r="AE40" s="68" t="str">
        <f t="shared" si="10"/>
        <v xml:space="preserve"> AND abs,X*</v>
      </c>
      <c r="AF40" s="74" t="str">
        <f t="shared" si="10"/>
        <v xml:space="preserve"> ROL abs,X</v>
      </c>
      <c r="AG40" s="74" t="str">
        <f t="shared" si="10"/>
        <v xml:space="preserve"> ROR abs,X</v>
      </c>
      <c r="AH40" s="69" t="str">
        <f t="shared" si="10"/>
        <v xml:space="preserve"> ORA abs,X*</v>
      </c>
      <c r="AI40" s="63" t="str">
        <f t="shared" si="10"/>
        <v/>
      </c>
      <c r="AK40" s="5" t="s">
        <v>270</v>
      </c>
      <c r="AL40" s="5" t="s">
        <v>285</v>
      </c>
      <c r="AM40" s="11">
        <v>2</v>
      </c>
      <c r="AN40" s="16">
        <f>VLOOKUP(AL40,$AT$25:$AW$34,4,FALSE)</f>
        <v>15</v>
      </c>
      <c r="AO40" s="16">
        <f>VLOOKUP($AL40,$AT$25:$AW$34,2,FALSE)</f>
        <v>9</v>
      </c>
      <c r="AP40" s="16">
        <f>VLOOKUP($AL40,$AT$25:$AW$34,3,FALSE)</f>
        <v>6</v>
      </c>
      <c r="AQ40" s="16"/>
      <c r="AR40" s="17">
        <v>11</v>
      </c>
    </row>
    <row r="41" spans="2:49" x14ac:dyDescent="0.25">
      <c r="B41" s="46" t="s">
        <v>154</v>
      </c>
      <c r="C41" s="9" t="s">
        <v>291</v>
      </c>
      <c r="D41" s="9" t="s">
        <v>244</v>
      </c>
      <c r="E41" s="14" t="str">
        <f>TEXT(VLOOKUP(D41,$AK$22:$AR$35,2,FALSE)&amp;VLOOKUP(D41,$AK$22:$AR$35,3,FALSE)&amp;VLOOKUP(D41,$AK$22:$AR$35,4,FALSE)&amp;VLOOKUP(D41,$AK$22:$AR$35,5,FALSE)&amp;VLOOKUP(D41,$AK$22:$AR$35,6,FALSE),"00000")</f>
        <v>01111</v>
      </c>
      <c r="F41" s="14" t="str">
        <f t="shared" si="12"/>
        <v>0</v>
      </c>
      <c r="G41" s="9">
        <f>VLOOKUP(D41,$AK$22:$AR$35,7,FALSE)</f>
        <v>1</v>
      </c>
      <c r="H41" s="9" t="str">
        <f t="shared" si="8"/>
        <v>F</v>
      </c>
      <c r="I41" s="9">
        <f t="shared" si="9"/>
        <v>15</v>
      </c>
      <c r="J41" s="9" t="str">
        <f t="shared" si="13"/>
        <v>abs,X</v>
      </c>
      <c r="K41" s="9" t="str">
        <f>TEXT(VLOOKUP(J41,$AL$38:$AR$47,7,FALSE),"000")</f>
        <v>011</v>
      </c>
      <c r="L41" s="9" t="str">
        <f t="shared" si="14"/>
        <v>01101111</v>
      </c>
      <c r="M41" s="10" t="str">
        <f t="shared" si="15"/>
        <v>6F</v>
      </c>
      <c r="N41" s="12">
        <f t="shared" si="16"/>
        <v>111</v>
      </c>
      <c r="O41" s="8" t="str">
        <f t="shared" si="17"/>
        <v>DEC abs,X*</v>
      </c>
      <c r="Q41" s="26" t="s">
        <v>304</v>
      </c>
      <c r="R41" s="30" t="s">
        <v>309</v>
      </c>
      <c r="S41" s="20">
        <v>8</v>
      </c>
      <c r="T41" s="60" t="str">
        <f t="shared" si="11"/>
        <v/>
      </c>
      <c r="U41" s="60" t="str">
        <f t="shared" si="10"/>
        <v/>
      </c>
      <c r="V41" s="60" t="str">
        <f t="shared" si="10"/>
        <v/>
      </c>
      <c r="W41" s="60" t="str">
        <f t="shared" si="10"/>
        <v/>
      </c>
      <c r="X41" s="64" t="str">
        <f t="shared" si="10"/>
        <v xml:space="preserve"> LDX abs,Y</v>
      </c>
      <c r="Y41" s="60" t="str">
        <f t="shared" si="10"/>
        <v/>
      </c>
      <c r="Z41" s="65" t="str">
        <f t="shared" si="10"/>
        <v xml:space="preserve"> SBC abs,Y*</v>
      </c>
      <c r="AA41" s="53" t="str">
        <f t="shared" si="10"/>
        <v xml:space="preserve"> CMP abs,Y*</v>
      </c>
      <c r="AB41" s="64" t="str">
        <f t="shared" si="10"/>
        <v xml:space="preserve"> LDA abs,Y</v>
      </c>
      <c r="AC41" s="66" t="str">
        <f t="shared" si="10"/>
        <v xml:space="preserve"> ADC abs,Y*</v>
      </c>
      <c r="AD41" s="71" t="str">
        <f t="shared" si="10"/>
        <v xml:space="preserve"> STA abs,Y</v>
      </c>
      <c r="AE41" s="60" t="str">
        <f t="shared" si="10"/>
        <v/>
      </c>
      <c r="AF41" s="60" t="str">
        <f t="shared" si="10"/>
        <v/>
      </c>
      <c r="AG41" s="60" t="str">
        <f t="shared" si="10"/>
        <v/>
      </c>
      <c r="AH41" s="60" t="str">
        <f t="shared" si="10"/>
        <v/>
      </c>
      <c r="AI41" s="63" t="str">
        <f t="shared" si="10"/>
        <v/>
      </c>
      <c r="AK41" s="5" t="s">
        <v>271</v>
      </c>
      <c r="AL41" s="5" t="s">
        <v>286</v>
      </c>
      <c r="AM41" s="11">
        <v>3</v>
      </c>
      <c r="AN41" s="16">
        <f>VLOOKUP(AL41,$AT$25:$AW$34,4,FALSE)</f>
        <v>9</v>
      </c>
      <c r="AO41" s="16">
        <f>VLOOKUP($AL41,$AT$25:$AW$34,2,FALSE)</f>
        <v>6</v>
      </c>
      <c r="AP41" s="16">
        <f>VLOOKUP($AL41,$AT$25:$AW$34,3,FALSE)</f>
        <v>3</v>
      </c>
      <c r="AQ41" s="16"/>
      <c r="AR41" s="17">
        <v>100</v>
      </c>
    </row>
    <row r="42" spans="2:49" x14ac:dyDescent="0.25">
      <c r="B42" s="46" t="s">
        <v>142</v>
      </c>
      <c r="C42" s="9" t="s">
        <v>291</v>
      </c>
      <c r="D42" s="9" t="s">
        <v>244</v>
      </c>
      <c r="E42" s="14" t="str">
        <f>TEXT(VLOOKUP(D42,$AK$22:$AR$35,2,FALSE)&amp;VLOOKUP(D42,$AK$22:$AR$35,3,FALSE)&amp;VLOOKUP(D42,$AK$22:$AR$35,4,FALSE)&amp;VLOOKUP(D42,$AK$22:$AR$35,5,FALSE)&amp;VLOOKUP(D42,$AK$22:$AR$35,6,FALSE),"00000")</f>
        <v>01111</v>
      </c>
      <c r="F42" s="14" t="str">
        <f t="shared" si="12"/>
        <v>0</v>
      </c>
      <c r="G42" s="9">
        <f>VLOOKUP(D42,$AK$22:$AR$35,7,FALSE)</f>
        <v>1</v>
      </c>
      <c r="H42" s="9" t="str">
        <f t="shared" si="8"/>
        <v>F</v>
      </c>
      <c r="I42" s="9">
        <f t="shared" si="9"/>
        <v>15</v>
      </c>
      <c r="J42" s="9" t="str">
        <f t="shared" si="13"/>
        <v>impl</v>
      </c>
      <c r="K42" s="91">
        <v>101</v>
      </c>
      <c r="L42" s="9" t="str">
        <f t="shared" si="14"/>
        <v>10101111</v>
      </c>
      <c r="M42" s="10" t="str">
        <f t="shared" si="15"/>
        <v>AF</v>
      </c>
      <c r="N42" s="12">
        <f t="shared" si="16"/>
        <v>175</v>
      </c>
      <c r="O42" s="8" t="str">
        <f t="shared" si="17"/>
        <v>DEX impl*</v>
      </c>
      <c r="Q42" s="26" t="s">
        <v>305</v>
      </c>
      <c r="R42" s="30"/>
      <c r="S42" s="20">
        <v>9</v>
      </c>
      <c r="T42" s="60" t="str">
        <f t="shared" si="11"/>
        <v/>
      </c>
      <c r="U42" s="60" t="str">
        <f t="shared" si="10"/>
        <v/>
      </c>
      <c r="V42" s="59" t="str">
        <f t="shared" si="10"/>
        <v xml:space="preserve"> BMI rel</v>
      </c>
      <c r="W42" s="60" t="str">
        <f t="shared" si="10"/>
        <v/>
      </c>
      <c r="X42" s="60" t="str">
        <f t="shared" si="10"/>
        <v/>
      </c>
      <c r="Y42" s="60" t="str">
        <f t="shared" si="10"/>
        <v/>
      </c>
      <c r="Z42" s="67" t="str">
        <f t="shared" si="10"/>
        <v xml:space="preserve"> EOR abs,Y*</v>
      </c>
      <c r="AA42" s="60" t="str">
        <f t="shared" si="10"/>
        <v/>
      </c>
      <c r="AB42" s="60" t="str">
        <f t="shared" si="10"/>
        <v/>
      </c>
      <c r="AC42" s="60" t="str">
        <f t="shared" si="10"/>
        <v/>
      </c>
      <c r="AD42" s="60" t="str">
        <f t="shared" si="10"/>
        <v/>
      </c>
      <c r="AE42" s="68" t="str">
        <f t="shared" si="10"/>
        <v xml:space="preserve"> AND abs,Y*</v>
      </c>
      <c r="AF42" s="60" t="str">
        <f t="shared" si="10"/>
        <v/>
      </c>
      <c r="AG42" s="60" t="str">
        <f t="shared" si="10"/>
        <v/>
      </c>
      <c r="AH42" s="69" t="str">
        <f t="shared" si="10"/>
        <v xml:space="preserve"> ORA abs,Y*</v>
      </c>
      <c r="AI42" s="63" t="str">
        <f t="shared" si="10"/>
        <v/>
      </c>
      <c r="AK42" s="5" t="s">
        <v>272</v>
      </c>
      <c r="AL42" s="5" t="s">
        <v>326</v>
      </c>
      <c r="AM42" s="11">
        <v>4</v>
      </c>
      <c r="AN42" s="16">
        <f>VLOOKUP(AL42,$AT$25:$AW$34,4,FALSE)</f>
        <v>9</v>
      </c>
      <c r="AO42" s="16">
        <f>VLOOKUP($AL42,$AT$25:$AW$34,2,FALSE)</f>
        <v>6</v>
      </c>
      <c r="AP42" s="16">
        <f>VLOOKUP($AL42,$AT$25:$AW$34,3,FALSE)</f>
        <v>3</v>
      </c>
      <c r="AQ42" s="16"/>
      <c r="AR42" s="17">
        <v>101</v>
      </c>
    </row>
    <row r="43" spans="2:49" x14ac:dyDescent="0.25">
      <c r="B43" s="46" t="s">
        <v>96</v>
      </c>
      <c r="C43" s="9" t="s">
        <v>291</v>
      </c>
      <c r="D43" s="9" t="s">
        <v>244</v>
      </c>
      <c r="E43" s="14" t="str">
        <f>TEXT(VLOOKUP(D43,$AK$22:$AR$35,2,FALSE)&amp;VLOOKUP(D43,$AK$22:$AR$35,3,FALSE)&amp;VLOOKUP(D43,$AK$22:$AR$35,4,FALSE)&amp;VLOOKUP(D43,$AK$22:$AR$35,5,FALSE)&amp;VLOOKUP(D43,$AK$22:$AR$35,6,FALSE),"00000")</f>
        <v>01111</v>
      </c>
      <c r="F43" s="14" t="str">
        <f t="shared" si="12"/>
        <v>0</v>
      </c>
      <c r="G43" s="9">
        <f>VLOOKUP(D43,$AK$22:$AR$35,7,FALSE)</f>
        <v>1</v>
      </c>
      <c r="H43" s="9" t="str">
        <f t="shared" si="8"/>
        <v>F</v>
      </c>
      <c r="I43" s="9">
        <f t="shared" si="9"/>
        <v>15</v>
      </c>
      <c r="J43" s="9" t="str">
        <f t="shared" si="13"/>
        <v>impl</v>
      </c>
      <c r="K43" s="91">
        <v>110</v>
      </c>
      <c r="L43" s="9" t="str">
        <f t="shared" si="14"/>
        <v>11001111</v>
      </c>
      <c r="M43" s="10" t="str">
        <f t="shared" si="15"/>
        <v>CF</v>
      </c>
      <c r="N43" s="12">
        <f t="shared" si="16"/>
        <v>207</v>
      </c>
      <c r="O43" s="8" t="str">
        <f t="shared" si="17"/>
        <v>DEY impl*</v>
      </c>
      <c r="Q43" s="27" t="s">
        <v>304</v>
      </c>
      <c r="R43" s="31" t="s">
        <v>310</v>
      </c>
      <c r="S43" s="20" t="s">
        <v>284</v>
      </c>
      <c r="T43" s="70" t="str">
        <f t="shared" si="11"/>
        <v xml:space="preserve"> INX impl*</v>
      </c>
      <c r="U43" s="60" t="str">
        <f t="shared" si="10"/>
        <v/>
      </c>
      <c r="V43" s="60" t="str">
        <f t="shared" si="10"/>
        <v/>
      </c>
      <c r="W43" s="60" t="str">
        <f t="shared" si="10"/>
        <v/>
      </c>
      <c r="X43" s="60" t="str">
        <f t="shared" si="10"/>
        <v/>
      </c>
      <c r="Y43" s="60" t="str">
        <f t="shared" si="10"/>
        <v/>
      </c>
      <c r="Z43" s="65" t="str">
        <f t="shared" si="10"/>
        <v xml:space="preserve"> SBC ind,X*</v>
      </c>
      <c r="AA43" s="53" t="str">
        <f t="shared" si="10"/>
        <v xml:space="preserve"> CMP ind,X*</v>
      </c>
      <c r="AB43" s="64" t="str">
        <f t="shared" si="10"/>
        <v xml:space="preserve"> LDA ind,X</v>
      </c>
      <c r="AC43" s="66" t="str">
        <f t="shared" si="10"/>
        <v xml:space="preserve"> ADC ind,X*</v>
      </c>
      <c r="AD43" s="71" t="str">
        <f t="shared" si="10"/>
        <v xml:space="preserve"> STA ind,X</v>
      </c>
      <c r="AE43" s="60" t="str">
        <f t="shared" si="10"/>
        <v/>
      </c>
      <c r="AF43" s="60" t="str">
        <f t="shared" si="10"/>
        <v/>
      </c>
      <c r="AG43" s="60" t="str">
        <f t="shared" si="10"/>
        <v/>
      </c>
      <c r="AH43" s="60" t="str">
        <f t="shared" si="10"/>
        <v/>
      </c>
      <c r="AI43" s="73" t="str">
        <f t="shared" si="10"/>
        <v xml:space="preserve"> DEX impl*</v>
      </c>
      <c r="AK43" s="5" t="s">
        <v>273</v>
      </c>
      <c r="AL43" s="5" t="s">
        <v>289</v>
      </c>
      <c r="AM43" s="11">
        <v>5</v>
      </c>
      <c r="AN43" s="16">
        <f>VLOOKUP(AL43,$AT$25:$AW$34,4,FALSE)</f>
        <v>9</v>
      </c>
      <c r="AO43" s="16">
        <f>VLOOKUP($AL43,$AT$25:$AW$34,2,FALSE)</f>
        <v>6</v>
      </c>
      <c r="AP43" s="16">
        <f>VLOOKUP($AL43,$AT$25:$AW$34,3,FALSE)</f>
        <v>3</v>
      </c>
      <c r="AQ43" s="16"/>
      <c r="AR43" s="17">
        <v>110</v>
      </c>
    </row>
    <row r="44" spans="2:49" x14ac:dyDescent="0.25">
      <c r="B44" s="41" t="s">
        <v>59</v>
      </c>
      <c r="C44" s="9" t="s">
        <v>291</v>
      </c>
      <c r="D44" s="9" t="s">
        <v>180</v>
      </c>
      <c r="E44" s="14" t="str">
        <f>TEXT(VLOOKUP(D44,$AK$22:$AR$35,2,FALSE)&amp;VLOOKUP(D44,$AK$22:$AR$35,3,FALSE)&amp;VLOOKUP(D44,$AK$22:$AR$35,4,FALSE)&amp;VLOOKUP(D44,$AK$22:$AR$35,5,FALSE)&amp;VLOOKUP(D44,$AK$22:$AR$35,6,FALSE),"00000")</f>
        <v>10110</v>
      </c>
      <c r="F44" s="14" t="str">
        <f t="shared" si="12"/>
        <v>1</v>
      </c>
      <c r="G44" s="9" t="str">
        <f>VLOOKUP(D44,$AK$22:$AR$35,7,FALSE)</f>
        <v>x</v>
      </c>
      <c r="H44" s="9" t="str">
        <f t="shared" si="8"/>
        <v>16</v>
      </c>
      <c r="I44" s="9">
        <f t="shared" si="9"/>
        <v>22</v>
      </c>
      <c r="J44" s="9" t="str">
        <f t="shared" si="13"/>
        <v>#</v>
      </c>
      <c r="K44" s="9" t="str">
        <f>TEXT(VLOOKUP(J44,$AL$38:$AR$47,7,FALSE),"000")</f>
        <v>001</v>
      </c>
      <c r="L44" s="9" t="str">
        <f t="shared" si="14"/>
        <v>00110110</v>
      </c>
      <c r="M44" s="10" t="str">
        <f t="shared" si="15"/>
        <v>36</v>
      </c>
      <c r="N44" s="12">
        <f t="shared" si="16"/>
        <v>54</v>
      </c>
      <c r="O44" s="8" t="str">
        <f t="shared" si="17"/>
        <v>EOR #*</v>
      </c>
      <c r="Q44" s="27" t="s">
        <v>305</v>
      </c>
      <c r="R44" s="31"/>
      <c r="S44" s="20" t="s">
        <v>301</v>
      </c>
      <c r="T44" s="60" t="str">
        <f t="shared" si="11"/>
        <v/>
      </c>
      <c r="U44" s="60" t="str">
        <f t="shared" si="10"/>
        <v/>
      </c>
      <c r="V44" s="59" t="str">
        <f t="shared" si="10"/>
        <v xml:space="preserve"> BPL rel</v>
      </c>
      <c r="W44" s="60" t="str">
        <f t="shared" si="10"/>
        <v/>
      </c>
      <c r="X44" s="71" t="str">
        <f t="shared" si="10"/>
        <v xml:space="preserve"> STY ind,X</v>
      </c>
      <c r="Y44" s="60" t="str">
        <f t="shared" si="10"/>
        <v/>
      </c>
      <c r="Z44" s="67" t="str">
        <f t="shared" si="10"/>
        <v xml:space="preserve"> EOR ind,X*</v>
      </c>
      <c r="AA44" s="60" t="str">
        <f t="shared" si="10"/>
        <v/>
      </c>
      <c r="AB44" s="60" t="str">
        <f t="shared" si="10"/>
        <v/>
      </c>
      <c r="AC44" s="60" t="str">
        <f t="shared" si="10"/>
        <v/>
      </c>
      <c r="AD44" s="60" t="str">
        <f t="shared" si="10"/>
        <v/>
      </c>
      <c r="AE44" s="68" t="str">
        <f t="shared" si="10"/>
        <v xml:space="preserve"> AND ind,X*</v>
      </c>
      <c r="AF44" s="60" t="str">
        <f t="shared" si="10"/>
        <v/>
      </c>
      <c r="AG44" s="60" t="str">
        <f t="shared" si="10"/>
        <v/>
      </c>
      <c r="AH44" s="69" t="str">
        <f t="shared" si="10"/>
        <v xml:space="preserve"> ORA ind,X*</v>
      </c>
      <c r="AI44" s="63" t="str">
        <f t="shared" si="10"/>
        <v/>
      </c>
      <c r="AK44" s="5" t="s">
        <v>274</v>
      </c>
      <c r="AL44" s="5" t="s">
        <v>290</v>
      </c>
      <c r="AM44" s="11">
        <v>6</v>
      </c>
      <c r="AN44" s="16">
        <f>VLOOKUP(AL44,$AT$25:$AW$34,4,FALSE)</f>
        <v>8</v>
      </c>
      <c r="AO44" s="16">
        <f>VLOOKUP($AL44,$AT$25:$AW$34,2,FALSE)</f>
        <v>0</v>
      </c>
      <c r="AP44" s="16">
        <f>VLOOKUP($AL44,$AT$25:$AW$34,3,FALSE)</f>
        <v>8</v>
      </c>
      <c r="AQ44" s="16"/>
      <c r="AR44" s="17">
        <v>110</v>
      </c>
    </row>
    <row r="45" spans="2:49" x14ac:dyDescent="0.25">
      <c r="B45" s="41" t="s">
        <v>62</v>
      </c>
      <c r="C45" s="9" t="s">
        <v>291</v>
      </c>
      <c r="D45" s="9" t="s">
        <v>180</v>
      </c>
      <c r="E45" s="14" t="str">
        <f>TEXT(VLOOKUP(D45,$AK$22:$AR$35,2,FALSE)&amp;VLOOKUP(D45,$AK$22:$AR$35,3,FALSE)&amp;VLOOKUP(D45,$AK$22:$AR$35,4,FALSE)&amp;VLOOKUP(D45,$AK$22:$AR$35,5,FALSE)&amp;VLOOKUP(D45,$AK$22:$AR$35,6,FALSE),"00000")</f>
        <v>10110</v>
      </c>
      <c r="F45" s="14" t="str">
        <f t="shared" si="12"/>
        <v>1</v>
      </c>
      <c r="G45" s="9" t="str">
        <f>VLOOKUP(D45,$AK$22:$AR$35,7,FALSE)</f>
        <v>x</v>
      </c>
      <c r="H45" s="9" t="str">
        <f t="shared" si="8"/>
        <v>16</v>
      </c>
      <c r="I45" s="9">
        <f t="shared" si="9"/>
        <v>22</v>
      </c>
      <c r="J45" s="9" t="str">
        <f t="shared" si="13"/>
        <v>abs</v>
      </c>
      <c r="K45" s="9" t="str">
        <f>TEXT(VLOOKUP(J45,$AL$38:$AR$47,7,FALSE),"000")</f>
        <v>010</v>
      </c>
      <c r="L45" s="9" t="str">
        <f t="shared" si="14"/>
        <v>01010110</v>
      </c>
      <c r="M45" s="10" t="str">
        <f t="shared" si="15"/>
        <v>56</v>
      </c>
      <c r="N45" s="12">
        <f t="shared" si="16"/>
        <v>86</v>
      </c>
      <c r="O45" s="8" t="str">
        <f t="shared" si="17"/>
        <v>EOR abs*</v>
      </c>
      <c r="Q45" s="26" t="s">
        <v>304</v>
      </c>
      <c r="R45" s="30" t="s">
        <v>311</v>
      </c>
      <c r="S45" s="20" t="s">
        <v>262</v>
      </c>
      <c r="T45" s="70" t="str">
        <f t="shared" si="11"/>
        <v xml:space="preserve"> INY impl*</v>
      </c>
      <c r="U45" s="60" t="str">
        <f t="shared" si="10"/>
        <v/>
      </c>
      <c r="V45" s="60" t="str">
        <f t="shared" si="10"/>
        <v/>
      </c>
      <c r="W45" s="60" t="str">
        <f t="shared" si="10"/>
        <v/>
      </c>
      <c r="X45" s="60" t="str">
        <f t="shared" si="10"/>
        <v/>
      </c>
      <c r="Y45" s="60" t="str">
        <f t="shared" si="10"/>
        <v/>
      </c>
      <c r="Z45" s="65" t="str">
        <f t="shared" si="10"/>
        <v xml:space="preserve"> SBC ind,Y*</v>
      </c>
      <c r="AA45" s="53" t="str">
        <f t="shared" si="10"/>
        <v xml:space="preserve"> CMP ind,Y*</v>
      </c>
      <c r="AB45" s="64" t="str">
        <f t="shared" si="10"/>
        <v xml:space="preserve"> LDA ind,Y</v>
      </c>
      <c r="AC45" s="66" t="str">
        <f t="shared" si="10"/>
        <v xml:space="preserve"> ADC ind,Y*</v>
      </c>
      <c r="AD45" s="71" t="str">
        <f t="shared" si="10"/>
        <v xml:space="preserve"> STA ind,Y</v>
      </c>
      <c r="AE45" s="60" t="str">
        <f t="shared" si="10"/>
        <v/>
      </c>
      <c r="AF45" s="60" t="str">
        <f t="shared" si="10"/>
        <v/>
      </c>
      <c r="AG45" s="60" t="str">
        <f t="shared" si="10"/>
        <v/>
      </c>
      <c r="AH45" s="60" t="str">
        <f t="shared" si="10"/>
        <v/>
      </c>
      <c r="AI45" s="73" t="str">
        <f t="shared" si="10"/>
        <v xml:space="preserve"> DEY impl*</v>
      </c>
      <c r="AK45" s="5" t="s">
        <v>275</v>
      </c>
      <c r="AL45" s="5" t="s">
        <v>284</v>
      </c>
      <c r="AM45" s="11">
        <v>7</v>
      </c>
      <c r="AN45" s="16">
        <f>VLOOKUP(AL45,$AT$25:$AW$34,4,FALSE)</f>
        <v>6</v>
      </c>
      <c r="AO45" s="16">
        <f>VLOOKUP($AL45,$AT$25:$AW$34,2,FALSE)</f>
        <v>3</v>
      </c>
      <c r="AP45" s="16">
        <f>VLOOKUP($AL45,$AT$25:$AW$34,3,FALSE)</f>
        <v>3</v>
      </c>
      <c r="AQ45" s="16"/>
      <c r="AR45" s="17">
        <v>111</v>
      </c>
    </row>
    <row r="46" spans="2:49" x14ac:dyDescent="0.25">
      <c r="B46" s="41" t="s">
        <v>70</v>
      </c>
      <c r="C46" s="9" t="s">
        <v>291</v>
      </c>
      <c r="D46" s="9" t="s">
        <v>180</v>
      </c>
      <c r="E46" s="14" t="str">
        <f>TEXT(VLOOKUP(D46,$AK$22:$AR$35,2,FALSE)&amp;VLOOKUP(D46,$AK$22:$AR$35,3,FALSE)&amp;VLOOKUP(D46,$AK$22:$AR$35,4,FALSE)&amp;VLOOKUP(D46,$AK$22:$AR$35,5,FALSE)&amp;VLOOKUP(D46,$AK$22:$AR$35,6,FALSE),"00000")</f>
        <v>10110</v>
      </c>
      <c r="F46" s="14" t="str">
        <f t="shared" si="12"/>
        <v>1</v>
      </c>
      <c r="G46" s="9" t="str">
        <f>VLOOKUP(D46,$AK$22:$AR$35,7,FALSE)</f>
        <v>x</v>
      </c>
      <c r="H46" s="9" t="str">
        <f t="shared" si="8"/>
        <v>16</v>
      </c>
      <c r="I46" s="9">
        <f t="shared" si="9"/>
        <v>22</v>
      </c>
      <c r="J46" s="9" t="str">
        <f t="shared" si="13"/>
        <v>abs,X</v>
      </c>
      <c r="K46" s="9" t="str">
        <f>TEXT(VLOOKUP(J46,$AL$38:$AR$47,7,FALSE),"000")</f>
        <v>011</v>
      </c>
      <c r="L46" s="9" t="str">
        <f t="shared" si="14"/>
        <v>01110110</v>
      </c>
      <c r="M46" s="10" t="str">
        <f t="shared" si="15"/>
        <v>76</v>
      </c>
      <c r="N46" s="12">
        <f t="shared" si="16"/>
        <v>118</v>
      </c>
      <c r="O46" s="8" t="str">
        <f t="shared" si="17"/>
        <v>EOR abs,X*</v>
      </c>
      <c r="Q46" s="26" t="s">
        <v>305</v>
      </c>
      <c r="R46" s="30"/>
      <c r="S46" s="20" t="s">
        <v>302</v>
      </c>
      <c r="T46" s="60" t="str">
        <f t="shared" si="11"/>
        <v/>
      </c>
      <c r="U46" s="60" t="str">
        <f t="shared" si="10"/>
        <v/>
      </c>
      <c r="V46" s="59" t="str">
        <f t="shared" si="10"/>
        <v xml:space="preserve"> BVC rel</v>
      </c>
      <c r="W46" s="60" t="str">
        <f t="shared" si="10"/>
        <v/>
      </c>
      <c r="X46" s="71" t="str">
        <f t="shared" si="10"/>
        <v xml:space="preserve"> STX ind,Y</v>
      </c>
      <c r="Y46" s="60" t="str">
        <f t="shared" si="10"/>
        <v/>
      </c>
      <c r="Z46" s="67" t="str">
        <f t="shared" si="10"/>
        <v xml:space="preserve"> EOR ind,Y*</v>
      </c>
      <c r="AA46" s="60" t="str">
        <f t="shared" si="10"/>
        <v/>
      </c>
      <c r="AB46" s="60" t="str">
        <f t="shared" si="10"/>
        <v/>
      </c>
      <c r="AC46" s="60" t="str">
        <f t="shared" si="10"/>
        <v/>
      </c>
      <c r="AD46" s="60" t="str">
        <f t="shared" si="10"/>
        <v/>
      </c>
      <c r="AE46" s="68" t="str">
        <f t="shared" si="10"/>
        <v xml:space="preserve"> AND ind,Y*</v>
      </c>
      <c r="AF46" s="60" t="str">
        <f t="shared" si="10"/>
        <v/>
      </c>
      <c r="AG46" s="60" t="str">
        <f t="shared" si="10"/>
        <v/>
      </c>
      <c r="AH46" s="69" t="str">
        <f t="shared" si="10"/>
        <v xml:space="preserve"> ORA ind,Y*</v>
      </c>
      <c r="AI46" s="63" t="str">
        <f t="shared" si="10"/>
        <v/>
      </c>
      <c r="AK46" s="5" t="s">
        <v>276</v>
      </c>
      <c r="AL46" s="5" t="s">
        <v>287</v>
      </c>
      <c r="AM46" s="11">
        <v>8</v>
      </c>
      <c r="AN46" s="16">
        <f>VLOOKUP(AL46,$AT$25:$AW$34,4,FALSE)</f>
        <v>21</v>
      </c>
      <c r="AO46" s="16">
        <f>VLOOKUP($AL46,$AT$25:$AW$34,2,FALSE)</f>
        <v>7</v>
      </c>
      <c r="AP46" s="16">
        <f>VLOOKUP($AL46,$AT$25:$AW$34,3,FALSE)</f>
        <v>14</v>
      </c>
      <c r="AQ46" s="16"/>
      <c r="AR46" s="17">
        <v>0</v>
      </c>
    </row>
    <row r="47" spans="2:49" x14ac:dyDescent="0.25">
      <c r="B47" s="41" t="s">
        <v>69</v>
      </c>
      <c r="C47" s="9" t="s">
        <v>291</v>
      </c>
      <c r="D47" s="9" t="s">
        <v>180</v>
      </c>
      <c r="E47" s="14" t="str">
        <f>TEXT(VLOOKUP(D47,$AK$22:$AR$35,2,FALSE)&amp;VLOOKUP(D47,$AK$22:$AR$35,3,FALSE)&amp;VLOOKUP(D47,$AK$22:$AR$35,4,FALSE)&amp;VLOOKUP(D47,$AK$22:$AR$35,5,FALSE)&amp;VLOOKUP(D47,$AK$22:$AR$35,6,FALSE),"00000")</f>
        <v>10110</v>
      </c>
      <c r="F47" s="14" t="str">
        <f t="shared" si="12"/>
        <v>1</v>
      </c>
      <c r="G47" s="9" t="str">
        <f>VLOOKUP(D47,$AK$22:$AR$35,7,FALSE)</f>
        <v>x</v>
      </c>
      <c r="H47" s="9" t="str">
        <f t="shared" si="8"/>
        <v>16</v>
      </c>
      <c r="I47" s="9">
        <f t="shared" si="9"/>
        <v>22</v>
      </c>
      <c r="J47" s="9" t="str">
        <f t="shared" si="13"/>
        <v>abs,Y</v>
      </c>
      <c r="K47" s="9" t="str">
        <f>TEXT(VLOOKUP(J47,$AL$38:$AR$47,7,FALSE),"000")</f>
        <v>100</v>
      </c>
      <c r="L47" s="9" t="str">
        <f t="shared" si="14"/>
        <v>10010110</v>
      </c>
      <c r="M47" s="10" t="str">
        <f t="shared" si="15"/>
        <v>96</v>
      </c>
      <c r="N47" s="12">
        <f t="shared" si="16"/>
        <v>150</v>
      </c>
      <c r="O47" s="8" t="str">
        <f t="shared" si="17"/>
        <v>EOR abs,Y*</v>
      </c>
      <c r="Q47" s="27" t="s">
        <v>304</v>
      </c>
      <c r="R47" s="31" t="s">
        <v>312</v>
      </c>
      <c r="S47" s="20" t="s">
        <v>303</v>
      </c>
      <c r="T47" s="70" t="str">
        <f t="shared" si="11"/>
        <v xml:space="preserve"> INA A*</v>
      </c>
      <c r="U47" s="60" t="str">
        <f t="shared" si="10"/>
        <v/>
      </c>
      <c r="V47" s="60" t="str">
        <f t="shared" si="10"/>
        <v/>
      </c>
      <c r="W47" s="60" t="str">
        <f t="shared" si="10"/>
        <v/>
      </c>
      <c r="X47" s="60" t="str">
        <f t="shared" si="10"/>
        <v/>
      </c>
      <c r="Y47" s="60" t="str">
        <f t="shared" si="10"/>
        <v/>
      </c>
      <c r="Z47" s="53" t="str">
        <f t="shared" si="10"/>
        <v xml:space="preserve"> CPX abs*</v>
      </c>
      <c r="AA47" s="53" t="str">
        <f t="shared" si="10"/>
        <v xml:space="preserve"> CPY abs*</v>
      </c>
      <c r="AB47" s="60" t="str">
        <f t="shared" si="10"/>
        <v/>
      </c>
      <c r="AC47" s="60" t="str">
        <f t="shared" si="10"/>
        <v/>
      </c>
      <c r="AD47" s="60" t="str">
        <f t="shared" si="10"/>
        <v/>
      </c>
      <c r="AE47" s="60" t="str">
        <f t="shared" si="10"/>
        <v/>
      </c>
      <c r="AF47" s="72" t="str">
        <f t="shared" si="10"/>
        <v xml:space="preserve"> ASL A*</v>
      </c>
      <c r="AG47" s="72" t="str">
        <f t="shared" si="10"/>
        <v xml:space="preserve"> LSR A</v>
      </c>
      <c r="AH47" s="60" t="str">
        <f t="shared" si="10"/>
        <v/>
      </c>
      <c r="AI47" s="73" t="str">
        <f t="shared" si="10"/>
        <v xml:space="preserve"> DEA A*</v>
      </c>
      <c r="AK47" s="5" t="s">
        <v>277</v>
      </c>
      <c r="AL47" s="5" t="s">
        <v>288</v>
      </c>
      <c r="AM47" s="11">
        <v>9</v>
      </c>
      <c r="AN47" s="16">
        <f>VLOOKUP(AL47,$AT$25:$AW$34,4,FALSE)</f>
        <v>1</v>
      </c>
      <c r="AO47" s="16">
        <f>VLOOKUP($AL47,$AT$25:$AW$34,2,FALSE)</f>
        <v>0</v>
      </c>
      <c r="AP47" s="16">
        <f>VLOOKUP($AL47,$AT$25:$AW$34,3,FALSE)</f>
        <v>1</v>
      </c>
      <c r="AQ47" s="16"/>
      <c r="AR47" s="17">
        <v>0</v>
      </c>
    </row>
    <row r="48" spans="2:49" ht="15.75" thickBot="1" x14ac:dyDescent="0.3">
      <c r="B48" s="41" t="s">
        <v>323</v>
      </c>
      <c r="C48" s="9" t="s">
        <v>291</v>
      </c>
      <c r="D48" s="9" t="s">
        <v>180</v>
      </c>
      <c r="E48" s="14" t="str">
        <f>TEXT(VLOOKUP(D48,$AK$22:$AR$35,2,FALSE)&amp;VLOOKUP(D48,$AK$22:$AR$35,3,FALSE)&amp;VLOOKUP(D48,$AK$22:$AR$35,4,FALSE)&amp;VLOOKUP(D48,$AK$22:$AR$35,5,FALSE)&amp;VLOOKUP(D48,$AK$22:$AR$35,6,FALSE),"00000")</f>
        <v>10110</v>
      </c>
      <c r="F48" s="14" t="str">
        <f t="shared" si="12"/>
        <v>1</v>
      </c>
      <c r="G48" s="9" t="str">
        <f>VLOOKUP(D48,$AK$22:$AR$35,7,FALSE)</f>
        <v>x</v>
      </c>
      <c r="H48" s="9" t="str">
        <f t="shared" si="8"/>
        <v>16</v>
      </c>
      <c r="I48" s="9">
        <f t="shared" si="9"/>
        <v>22</v>
      </c>
      <c r="J48" s="9" t="str">
        <f t="shared" si="13"/>
        <v>ind,X</v>
      </c>
      <c r="K48" s="9" t="str">
        <f>TEXT(VLOOKUP(J48,$AL$38:$AR$47,7,FALSE),"000")</f>
        <v>101</v>
      </c>
      <c r="L48" s="9" t="str">
        <f t="shared" si="14"/>
        <v>10110110</v>
      </c>
      <c r="M48" s="10" t="str">
        <f t="shared" si="15"/>
        <v>B6</v>
      </c>
      <c r="N48" s="12">
        <f t="shared" si="16"/>
        <v>182</v>
      </c>
      <c r="O48" s="8" t="str">
        <f t="shared" si="17"/>
        <v>EOR ind,X*</v>
      </c>
      <c r="Q48" s="28" t="s">
        <v>305</v>
      </c>
      <c r="R48" s="32"/>
      <c r="S48" s="21" t="s">
        <v>264</v>
      </c>
      <c r="T48" s="75" t="str">
        <f t="shared" si="11"/>
        <v/>
      </c>
      <c r="U48" s="75" t="str">
        <f t="shared" si="10"/>
        <v/>
      </c>
      <c r="V48" s="76" t="str">
        <f t="shared" si="10"/>
        <v xml:space="preserve"> BVS rel</v>
      </c>
      <c r="W48" s="75" t="str">
        <f t="shared" si="10"/>
        <v/>
      </c>
      <c r="X48" s="75" t="str">
        <f t="shared" si="10"/>
        <v/>
      </c>
      <c r="Y48" s="75" t="str">
        <f t="shared" si="10"/>
        <v/>
      </c>
      <c r="Z48" s="75" t="str">
        <f t="shared" si="10"/>
        <v/>
      </c>
      <c r="AA48" s="75" t="str">
        <f t="shared" si="10"/>
        <v/>
      </c>
      <c r="AB48" s="75" t="str">
        <f t="shared" si="10"/>
        <v/>
      </c>
      <c r="AC48" s="75" t="str">
        <f t="shared" si="10"/>
        <v/>
      </c>
      <c r="AD48" s="75" t="str">
        <f t="shared" si="10"/>
        <v/>
      </c>
      <c r="AE48" s="76" t="str">
        <f t="shared" si="10"/>
        <v xml:space="preserve"> BIT abs*</v>
      </c>
      <c r="AF48" s="77" t="str">
        <f t="shared" si="10"/>
        <v xml:space="preserve"> ROL A</v>
      </c>
      <c r="AG48" s="77" t="str">
        <f t="shared" si="10"/>
        <v xml:space="preserve"> ROR A</v>
      </c>
      <c r="AH48" s="75" t="str">
        <f t="shared" si="10"/>
        <v/>
      </c>
      <c r="AI48" s="78" t="str">
        <f t="shared" si="10"/>
        <v/>
      </c>
      <c r="AK48" s="5"/>
      <c r="AL48" s="5"/>
      <c r="AM48" s="5"/>
      <c r="AN48" s="13">
        <f>SUM(AN38:AN47)</f>
        <v>112</v>
      </c>
      <c r="AO48" s="13">
        <f>SUM(AO38:AO47)</f>
        <v>57</v>
      </c>
      <c r="AP48" s="13">
        <f>SUM(AP38:AP47)</f>
        <v>55</v>
      </c>
      <c r="AQ48" s="13"/>
      <c r="AR48" s="5"/>
    </row>
    <row r="49" spans="2:19" x14ac:dyDescent="0.25">
      <c r="B49" s="41" t="s">
        <v>66</v>
      </c>
      <c r="C49" s="9" t="s">
        <v>291</v>
      </c>
      <c r="D49" s="9" t="s">
        <v>180</v>
      </c>
      <c r="E49" s="14" t="str">
        <f>TEXT(VLOOKUP(D49,$AK$22:$AR$35,2,FALSE)&amp;VLOOKUP(D49,$AK$22:$AR$35,3,FALSE)&amp;VLOOKUP(D49,$AK$22:$AR$35,4,FALSE)&amp;VLOOKUP(D49,$AK$22:$AR$35,5,FALSE)&amp;VLOOKUP(D49,$AK$22:$AR$35,6,FALSE),"00000")</f>
        <v>10110</v>
      </c>
      <c r="F49" s="14" t="str">
        <f t="shared" si="12"/>
        <v>1</v>
      </c>
      <c r="G49" s="9" t="str">
        <f>VLOOKUP(D49,$AK$22:$AR$35,7,FALSE)</f>
        <v>x</v>
      </c>
      <c r="H49" s="9" t="str">
        <f t="shared" si="8"/>
        <v>16</v>
      </c>
      <c r="I49" s="9">
        <f t="shared" si="9"/>
        <v>22</v>
      </c>
      <c r="J49" s="9" t="str">
        <f t="shared" si="13"/>
        <v>ind,Y</v>
      </c>
      <c r="K49" s="9" t="str">
        <f>TEXT(VLOOKUP(J49,$AL$38:$AR$47,7,FALSE),"000")</f>
        <v>110</v>
      </c>
      <c r="L49" s="9" t="str">
        <f t="shared" si="14"/>
        <v>11010110</v>
      </c>
      <c r="M49" s="10" t="str">
        <f t="shared" si="15"/>
        <v>D6</v>
      </c>
      <c r="N49" s="12">
        <f t="shared" si="16"/>
        <v>214</v>
      </c>
      <c r="O49" s="8" t="str">
        <f t="shared" si="17"/>
        <v>EOR ind,Y*</v>
      </c>
    </row>
    <row r="50" spans="2:19" x14ac:dyDescent="0.25">
      <c r="B50" s="48" t="s">
        <v>278</v>
      </c>
      <c r="C50" s="9" t="s">
        <v>292</v>
      </c>
      <c r="D50" s="9"/>
      <c r="E50" s="14">
        <v>0</v>
      </c>
      <c r="F50" s="14" t="str">
        <f t="shared" si="12"/>
        <v>0</v>
      </c>
      <c r="G50" s="9"/>
      <c r="H50" s="9"/>
      <c r="I50" s="9"/>
      <c r="J50" s="9" t="str">
        <f t="shared" si="13"/>
        <v>impl</v>
      </c>
      <c r="K50" s="9" t="str">
        <f>TEXT(VLOOKUP(J50,$AL$38:$AR$47,7,FALSE),"000")</f>
        <v>000</v>
      </c>
      <c r="L50" s="9" t="str">
        <f t="shared" si="14"/>
        <v>00000000</v>
      </c>
      <c r="M50" s="10" t="str">
        <f t="shared" si="15"/>
        <v>0</v>
      </c>
      <c r="N50" s="12">
        <f t="shared" si="16"/>
        <v>0</v>
      </c>
      <c r="O50" s="8" t="str">
        <f t="shared" si="17"/>
        <v>HLT impl</v>
      </c>
      <c r="Q50" s="88" t="s">
        <v>341</v>
      </c>
      <c r="S50" s="89">
        <f>256-COUNTBLANK(T33:AI48)</f>
        <v>112</v>
      </c>
    </row>
    <row r="51" spans="2:19" x14ac:dyDescent="0.25">
      <c r="B51" s="46" t="s">
        <v>267</v>
      </c>
      <c r="C51" s="9" t="s">
        <v>291</v>
      </c>
      <c r="D51" s="9" t="s">
        <v>245</v>
      </c>
      <c r="E51" s="14" t="str">
        <f>TEXT(VLOOKUP(D51,$AK$22:$AR$35,2,FALSE)&amp;VLOOKUP(D51,$AK$22:$AR$35,3,FALSE)&amp;VLOOKUP(D51,$AK$22:$AR$35,4,FALSE)&amp;VLOOKUP(D51,$AK$22:$AR$35,5,FALSE)&amp;VLOOKUP(D51,$AK$22:$AR$35,6,FALSE),"00000")</f>
        <v>00000</v>
      </c>
      <c r="F51" s="14" t="str">
        <f t="shared" si="12"/>
        <v>0</v>
      </c>
      <c r="G51" s="9">
        <f>VLOOKUP(D51,$AK$22:$AR$35,7,FALSE)</f>
        <v>0</v>
      </c>
      <c r="H51" s="9" t="str">
        <f>BIN2HEX(E51)</f>
        <v>0</v>
      </c>
      <c r="I51" s="9">
        <f>HEX2DEC(H51)</f>
        <v>0</v>
      </c>
      <c r="J51" s="9" t="str">
        <f t="shared" si="13"/>
        <v>A</v>
      </c>
      <c r="K51" s="9" t="str">
        <f>TEXT(VLOOKUP(J51,$AL$38:$AR$47,7,FALSE),"000")</f>
        <v>111</v>
      </c>
      <c r="L51" s="9" t="str">
        <f t="shared" si="14"/>
        <v>11100000</v>
      </c>
      <c r="M51" s="10" t="str">
        <f t="shared" si="15"/>
        <v>E0</v>
      </c>
      <c r="N51" s="12">
        <f t="shared" si="16"/>
        <v>224</v>
      </c>
      <c r="O51" s="8" t="str">
        <f t="shared" si="17"/>
        <v>INA A*</v>
      </c>
    </row>
    <row r="52" spans="2:19" x14ac:dyDescent="0.25">
      <c r="B52" s="46" t="s">
        <v>166</v>
      </c>
      <c r="C52" s="9" t="s">
        <v>291</v>
      </c>
      <c r="D52" s="9" t="s">
        <v>245</v>
      </c>
      <c r="E52" s="14" t="str">
        <f>TEXT(VLOOKUP(D52,$AK$22:$AR$35,2,FALSE)&amp;VLOOKUP(D52,$AK$22:$AR$35,3,FALSE)&amp;VLOOKUP(D52,$AK$22:$AR$35,4,FALSE)&amp;VLOOKUP(D52,$AK$22:$AR$35,5,FALSE)&amp;VLOOKUP(D52,$AK$22:$AR$35,6,FALSE),"00000")</f>
        <v>00000</v>
      </c>
      <c r="F52" s="14" t="str">
        <f t="shared" si="12"/>
        <v>0</v>
      </c>
      <c r="G52" s="9">
        <f>VLOOKUP(D52,$AK$22:$AR$35,7,FALSE)</f>
        <v>0</v>
      </c>
      <c r="H52" s="9" t="str">
        <f>BIN2HEX(E52)</f>
        <v>0</v>
      </c>
      <c r="I52" s="9">
        <f>HEX2DEC(H52)</f>
        <v>0</v>
      </c>
      <c r="J52" s="9" t="str">
        <f t="shared" si="13"/>
        <v>abs</v>
      </c>
      <c r="K52" s="9" t="str">
        <f>TEXT(VLOOKUP(J52,$AL$38:$AR$47,7,FALSE),"000")</f>
        <v>010</v>
      </c>
      <c r="L52" s="9" t="str">
        <f t="shared" si="14"/>
        <v>01000000</v>
      </c>
      <c r="M52" s="10" t="str">
        <f t="shared" si="15"/>
        <v>40</v>
      </c>
      <c r="N52" s="12">
        <f t="shared" si="16"/>
        <v>64</v>
      </c>
      <c r="O52" s="8" t="str">
        <f t="shared" si="17"/>
        <v>INC abs*</v>
      </c>
    </row>
    <row r="53" spans="2:19" x14ac:dyDescent="0.25">
      <c r="B53" s="46" t="s">
        <v>174</v>
      </c>
      <c r="C53" s="9" t="s">
        <v>291</v>
      </c>
      <c r="D53" s="9" t="s">
        <v>245</v>
      </c>
      <c r="E53" s="14" t="str">
        <f>TEXT(VLOOKUP(D53,$AK$22:$AR$35,2,FALSE)&amp;VLOOKUP(D53,$AK$22:$AR$35,3,FALSE)&amp;VLOOKUP(D53,$AK$22:$AR$35,4,FALSE)&amp;VLOOKUP(D53,$AK$22:$AR$35,5,FALSE)&amp;VLOOKUP(D53,$AK$22:$AR$35,6,FALSE),"00000")</f>
        <v>00000</v>
      </c>
      <c r="F53" s="14" t="str">
        <f t="shared" si="12"/>
        <v>0</v>
      </c>
      <c r="G53" s="9">
        <f>VLOOKUP(D53,$AK$22:$AR$35,7,FALSE)</f>
        <v>0</v>
      </c>
      <c r="H53" s="9" t="str">
        <f>BIN2HEX(E53)</f>
        <v>0</v>
      </c>
      <c r="I53" s="9">
        <f>HEX2DEC(H53)</f>
        <v>0</v>
      </c>
      <c r="J53" s="9" t="str">
        <f t="shared" si="13"/>
        <v>abs,X</v>
      </c>
      <c r="K53" s="9" t="str">
        <f>TEXT(VLOOKUP(J53,$AL$38:$AR$47,7,FALSE),"000")</f>
        <v>011</v>
      </c>
      <c r="L53" s="9" t="str">
        <f t="shared" si="14"/>
        <v>01100000</v>
      </c>
      <c r="M53" s="10" t="str">
        <f t="shared" si="15"/>
        <v>60</v>
      </c>
      <c r="N53" s="12">
        <f t="shared" si="16"/>
        <v>96</v>
      </c>
      <c r="O53" s="8" t="str">
        <f t="shared" si="17"/>
        <v>INC abs,X*</v>
      </c>
    </row>
    <row r="54" spans="2:19" x14ac:dyDescent="0.25">
      <c r="B54" s="46" t="s">
        <v>161</v>
      </c>
      <c r="C54" s="9" t="s">
        <v>291</v>
      </c>
      <c r="D54" s="9" t="s">
        <v>245</v>
      </c>
      <c r="E54" s="14" t="str">
        <f>TEXT(VLOOKUP(D54,$AK$22:$AR$35,2,FALSE)&amp;VLOOKUP(D54,$AK$22:$AR$35,3,FALSE)&amp;VLOOKUP(D54,$AK$22:$AR$35,4,FALSE)&amp;VLOOKUP(D54,$AK$22:$AR$35,5,FALSE)&amp;VLOOKUP(D54,$AK$22:$AR$35,6,FALSE),"00000")</f>
        <v>00000</v>
      </c>
      <c r="F54" s="14" t="str">
        <f t="shared" si="12"/>
        <v>0</v>
      </c>
      <c r="G54" s="9">
        <f>VLOOKUP(D54,$AK$22:$AR$35,7,FALSE)</f>
        <v>0</v>
      </c>
      <c r="H54" s="9" t="str">
        <f>BIN2HEX(E54)</f>
        <v>0</v>
      </c>
      <c r="I54" s="9">
        <f>HEX2DEC(H54)</f>
        <v>0</v>
      </c>
      <c r="J54" s="9" t="str">
        <f t="shared" si="13"/>
        <v>impl</v>
      </c>
      <c r="K54" s="91">
        <v>101</v>
      </c>
      <c r="L54" s="9" t="str">
        <f t="shared" si="14"/>
        <v>10100000</v>
      </c>
      <c r="M54" s="10" t="str">
        <f t="shared" si="15"/>
        <v>A0</v>
      </c>
      <c r="N54" s="12">
        <f t="shared" si="16"/>
        <v>160</v>
      </c>
      <c r="O54" s="8" t="str">
        <f t="shared" si="17"/>
        <v>INX impl*</v>
      </c>
    </row>
    <row r="55" spans="2:19" x14ac:dyDescent="0.25">
      <c r="B55" s="46" t="s">
        <v>140</v>
      </c>
      <c r="C55" s="9" t="s">
        <v>291</v>
      </c>
      <c r="D55" s="9" t="s">
        <v>245</v>
      </c>
      <c r="E55" s="14" t="str">
        <f>TEXT(VLOOKUP(D55,$AK$22:$AR$35,2,FALSE)&amp;VLOOKUP(D55,$AK$22:$AR$35,3,FALSE)&amp;VLOOKUP(D55,$AK$22:$AR$35,4,FALSE)&amp;VLOOKUP(D55,$AK$22:$AR$35,5,FALSE)&amp;VLOOKUP(D55,$AK$22:$AR$35,6,FALSE),"00000")</f>
        <v>00000</v>
      </c>
      <c r="F55" s="14" t="str">
        <f t="shared" si="12"/>
        <v>0</v>
      </c>
      <c r="G55" s="9">
        <f>VLOOKUP(D55,$AK$22:$AR$35,7,FALSE)</f>
        <v>0</v>
      </c>
      <c r="H55" s="9" t="str">
        <f>BIN2HEX(E55)</f>
        <v>0</v>
      </c>
      <c r="I55" s="9">
        <f>HEX2DEC(H55)</f>
        <v>0</v>
      </c>
      <c r="J55" s="9" t="str">
        <f t="shared" si="13"/>
        <v>impl</v>
      </c>
      <c r="K55" s="91">
        <v>110</v>
      </c>
      <c r="L55" s="9" t="str">
        <f t="shared" si="14"/>
        <v>11000000</v>
      </c>
      <c r="M55" s="10" t="str">
        <f t="shared" si="15"/>
        <v>C0</v>
      </c>
      <c r="N55" s="12">
        <f t="shared" si="16"/>
        <v>192</v>
      </c>
      <c r="O55" s="8" t="str">
        <f t="shared" si="17"/>
        <v>INY impl*</v>
      </c>
    </row>
    <row r="56" spans="2:19" x14ac:dyDescent="0.25">
      <c r="B56" s="49" t="s">
        <v>61</v>
      </c>
      <c r="C56" s="9" t="s">
        <v>292</v>
      </c>
      <c r="D56" s="9"/>
      <c r="E56" s="14">
        <v>10001</v>
      </c>
      <c r="F56" s="14" t="str">
        <f t="shared" si="12"/>
        <v>1</v>
      </c>
      <c r="G56" s="9"/>
      <c r="H56" s="9"/>
      <c r="I56" s="9"/>
      <c r="J56" s="9" t="str">
        <f t="shared" si="13"/>
        <v>abs</v>
      </c>
      <c r="K56" s="9" t="str">
        <f>TEXT(VLOOKUP(J56,$AL$38:$AR$47,7,FALSE),"000")</f>
        <v>010</v>
      </c>
      <c r="L56" s="9" t="str">
        <f t="shared" si="14"/>
        <v>01010001</v>
      </c>
      <c r="M56" s="10" t="str">
        <f t="shared" si="15"/>
        <v>51</v>
      </c>
      <c r="N56" s="12">
        <f t="shared" si="16"/>
        <v>81</v>
      </c>
      <c r="O56" s="8" t="str">
        <f t="shared" si="17"/>
        <v>JMP abs</v>
      </c>
    </row>
    <row r="57" spans="2:19" x14ac:dyDescent="0.25">
      <c r="B57" s="49" t="s">
        <v>80</v>
      </c>
      <c r="C57" s="9" t="s">
        <v>292</v>
      </c>
      <c r="D57" s="9"/>
      <c r="E57" s="14">
        <v>1</v>
      </c>
      <c r="F57" s="14" t="str">
        <f t="shared" si="12"/>
        <v>1</v>
      </c>
      <c r="G57" s="9"/>
      <c r="H57" s="9"/>
      <c r="I57" s="9"/>
      <c r="J57" s="9" t="str">
        <f t="shared" si="13"/>
        <v>ind</v>
      </c>
      <c r="K57" s="9" t="str">
        <f>TEXT(VLOOKUP(J57,$AL$38:$AR$47,7,FALSE),"000")</f>
        <v>000</v>
      </c>
      <c r="L57" s="9" t="str">
        <f t="shared" si="14"/>
        <v>00000001</v>
      </c>
      <c r="M57" s="10" t="str">
        <f t="shared" si="15"/>
        <v>1</v>
      </c>
      <c r="N57" s="12">
        <f t="shared" si="16"/>
        <v>1</v>
      </c>
      <c r="O57" s="8" t="str">
        <f t="shared" si="17"/>
        <v>JMP ind</v>
      </c>
    </row>
    <row r="58" spans="2:19" x14ac:dyDescent="0.25">
      <c r="B58" s="49" t="s">
        <v>35</v>
      </c>
      <c r="C58" s="9" t="s">
        <v>292</v>
      </c>
      <c r="D58" s="9"/>
      <c r="E58" s="14">
        <v>1</v>
      </c>
      <c r="F58" s="14" t="str">
        <f t="shared" si="12"/>
        <v>1</v>
      </c>
      <c r="G58" s="9"/>
      <c r="H58" s="9"/>
      <c r="I58" s="9"/>
      <c r="J58" s="9" t="str">
        <f t="shared" si="13"/>
        <v>abs</v>
      </c>
      <c r="K58" s="9" t="str">
        <f>TEXT(VLOOKUP(J58,$AL$38:$AR$47,7,FALSE),"000")</f>
        <v>010</v>
      </c>
      <c r="L58" s="9" t="str">
        <f t="shared" si="14"/>
        <v>01000001</v>
      </c>
      <c r="M58" s="10" t="str">
        <f t="shared" si="15"/>
        <v>41</v>
      </c>
      <c r="N58" s="12">
        <f t="shared" si="16"/>
        <v>65</v>
      </c>
      <c r="O58" s="8" t="str">
        <f t="shared" si="17"/>
        <v>JSR abs</v>
      </c>
    </row>
    <row r="59" spans="2:19" x14ac:dyDescent="0.25">
      <c r="B59" s="35" t="s">
        <v>118</v>
      </c>
      <c r="C59" s="9" t="s">
        <v>292</v>
      </c>
      <c r="D59" s="9"/>
      <c r="E59" s="14">
        <v>1000</v>
      </c>
      <c r="F59" s="14" t="str">
        <f t="shared" si="12"/>
        <v>1</v>
      </c>
      <c r="G59" s="9"/>
      <c r="H59" s="9"/>
      <c r="I59" s="9"/>
      <c r="J59" s="9" t="str">
        <f t="shared" si="13"/>
        <v>#</v>
      </c>
      <c r="K59" s="9" t="str">
        <f>TEXT(VLOOKUP(J59,$AL$38:$AR$47,7,FALSE),"000")</f>
        <v>001</v>
      </c>
      <c r="L59" s="9" t="str">
        <f t="shared" si="14"/>
        <v>00101000</v>
      </c>
      <c r="M59" s="10" t="str">
        <f t="shared" si="15"/>
        <v>28</v>
      </c>
      <c r="N59" s="12">
        <f t="shared" si="16"/>
        <v>40</v>
      </c>
      <c r="O59" s="8" t="str">
        <f t="shared" si="17"/>
        <v>LDA #</v>
      </c>
    </row>
    <row r="60" spans="2:19" x14ac:dyDescent="0.25">
      <c r="B60" s="35" t="s">
        <v>121</v>
      </c>
      <c r="C60" s="9" t="s">
        <v>292</v>
      </c>
      <c r="D60" s="9"/>
      <c r="E60" s="14">
        <v>1000</v>
      </c>
      <c r="F60" s="14" t="str">
        <f t="shared" si="12"/>
        <v>1</v>
      </c>
      <c r="G60" s="9"/>
      <c r="H60" s="9"/>
      <c r="I60" s="9"/>
      <c r="J60" s="9" t="str">
        <f t="shared" si="13"/>
        <v>abs</v>
      </c>
      <c r="K60" s="9" t="str">
        <f>TEXT(VLOOKUP(J60,$AL$38:$AR$47,7,FALSE),"000")</f>
        <v>010</v>
      </c>
      <c r="L60" s="9" t="str">
        <f t="shared" si="14"/>
        <v>01001000</v>
      </c>
      <c r="M60" s="10" t="str">
        <f t="shared" si="15"/>
        <v>48</v>
      </c>
      <c r="N60" s="12">
        <f t="shared" si="16"/>
        <v>72</v>
      </c>
      <c r="O60" s="8" t="str">
        <f t="shared" si="17"/>
        <v>LDA abs</v>
      </c>
    </row>
    <row r="61" spans="2:19" x14ac:dyDescent="0.25">
      <c r="B61" s="35" t="s">
        <v>132</v>
      </c>
      <c r="C61" s="9" t="s">
        <v>292</v>
      </c>
      <c r="D61" s="9"/>
      <c r="E61" s="14">
        <v>1000</v>
      </c>
      <c r="F61" s="14" t="str">
        <f t="shared" si="12"/>
        <v>1</v>
      </c>
      <c r="G61" s="9"/>
      <c r="H61" s="9"/>
      <c r="I61" s="9"/>
      <c r="J61" s="9" t="str">
        <f t="shared" si="13"/>
        <v>abs,X</v>
      </c>
      <c r="K61" s="9" t="str">
        <f>TEXT(VLOOKUP(J61,$AL$38:$AR$47,7,FALSE),"000")</f>
        <v>011</v>
      </c>
      <c r="L61" s="9" t="str">
        <f t="shared" si="14"/>
        <v>01101000</v>
      </c>
      <c r="M61" s="10" t="str">
        <f t="shared" si="15"/>
        <v>68</v>
      </c>
      <c r="N61" s="12">
        <f t="shared" si="16"/>
        <v>104</v>
      </c>
      <c r="O61" s="8" t="str">
        <f t="shared" si="17"/>
        <v>LDA abs,X</v>
      </c>
    </row>
    <row r="62" spans="2:19" x14ac:dyDescent="0.25">
      <c r="B62" s="35" t="s">
        <v>130</v>
      </c>
      <c r="C62" s="9" t="s">
        <v>292</v>
      </c>
      <c r="D62" s="9"/>
      <c r="E62" s="14">
        <v>1000</v>
      </c>
      <c r="F62" s="14" t="str">
        <f t="shared" si="12"/>
        <v>1</v>
      </c>
      <c r="G62" s="9"/>
      <c r="H62" s="9"/>
      <c r="I62" s="9"/>
      <c r="J62" s="9" t="str">
        <f t="shared" si="13"/>
        <v>abs,Y</v>
      </c>
      <c r="K62" s="9" t="str">
        <f>TEXT(VLOOKUP(J62,$AL$38:$AR$47,7,FALSE),"000")</f>
        <v>100</v>
      </c>
      <c r="L62" s="9" t="str">
        <f t="shared" si="14"/>
        <v>10001000</v>
      </c>
      <c r="M62" s="10" t="str">
        <f t="shared" si="15"/>
        <v>88</v>
      </c>
      <c r="N62" s="12">
        <f t="shared" si="16"/>
        <v>136</v>
      </c>
      <c r="O62" s="8" t="str">
        <f t="shared" si="17"/>
        <v>LDA abs,Y</v>
      </c>
    </row>
    <row r="63" spans="2:19" x14ac:dyDescent="0.25">
      <c r="B63" s="35" t="s">
        <v>324</v>
      </c>
      <c r="C63" s="9" t="s">
        <v>292</v>
      </c>
      <c r="D63" s="9"/>
      <c r="E63" s="14">
        <v>1000</v>
      </c>
      <c r="F63" s="14" t="str">
        <f t="shared" si="12"/>
        <v>1</v>
      </c>
      <c r="G63" s="9"/>
      <c r="H63" s="9"/>
      <c r="I63" s="9"/>
      <c r="J63" s="9" t="str">
        <f t="shared" si="13"/>
        <v>ind,X</v>
      </c>
      <c r="K63" s="9" t="str">
        <f>TEXT(VLOOKUP(J63,$AL$38:$AR$47,7,FALSE),"000")</f>
        <v>101</v>
      </c>
      <c r="L63" s="9" t="str">
        <f t="shared" si="14"/>
        <v>10101000</v>
      </c>
      <c r="M63" s="10" t="str">
        <f t="shared" si="15"/>
        <v>A8</v>
      </c>
      <c r="N63" s="12">
        <f t="shared" si="16"/>
        <v>168</v>
      </c>
      <c r="O63" s="8" t="str">
        <f t="shared" si="17"/>
        <v>LDA ind,X</v>
      </c>
    </row>
    <row r="64" spans="2:19" x14ac:dyDescent="0.25">
      <c r="B64" s="35" t="s">
        <v>125</v>
      </c>
      <c r="C64" s="9" t="s">
        <v>292</v>
      </c>
      <c r="D64" s="9"/>
      <c r="E64" s="14">
        <v>1000</v>
      </c>
      <c r="F64" s="14" t="str">
        <f t="shared" si="12"/>
        <v>1</v>
      </c>
      <c r="G64" s="9"/>
      <c r="H64" s="9"/>
      <c r="I64" s="9"/>
      <c r="J64" s="9" t="str">
        <f t="shared" si="13"/>
        <v>ind,Y</v>
      </c>
      <c r="K64" s="9" t="str">
        <f>TEXT(VLOOKUP(J64,$AL$38:$AR$47,7,FALSE),"000")</f>
        <v>110</v>
      </c>
      <c r="L64" s="9" t="str">
        <f t="shared" si="14"/>
        <v>11001000</v>
      </c>
      <c r="M64" s="10" t="str">
        <f t="shared" si="15"/>
        <v>C8</v>
      </c>
      <c r="N64" s="12">
        <f t="shared" si="16"/>
        <v>200</v>
      </c>
      <c r="O64" s="8" t="str">
        <f t="shared" si="17"/>
        <v>LDA ind,Y</v>
      </c>
    </row>
    <row r="65" spans="2:15" x14ac:dyDescent="0.25">
      <c r="B65" s="36" t="s">
        <v>113</v>
      </c>
      <c r="C65" s="9" t="s">
        <v>292</v>
      </c>
      <c r="D65" s="9"/>
      <c r="E65" s="14">
        <v>100</v>
      </c>
      <c r="F65" s="14" t="str">
        <f t="shared" si="12"/>
        <v>1</v>
      </c>
      <c r="G65" s="9"/>
      <c r="H65" s="9"/>
      <c r="I65" s="9"/>
      <c r="J65" s="9" t="str">
        <f t="shared" si="13"/>
        <v>#</v>
      </c>
      <c r="K65" s="9" t="str">
        <f>TEXT(VLOOKUP(J65,$AL$38:$AR$47,7,FALSE),"000")</f>
        <v>001</v>
      </c>
      <c r="L65" s="9" t="str">
        <f t="shared" si="14"/>
        <v>00100100</v>
      </c>
      <c r="M65" s="10" t="str">
        <f t="shared" si="15"/>
        <v>24</v>
      </c>
      <c r="N65" s="12">
        <f t="shared" si="16"/>
        <v>36</v>
      </c>
      <c r="O65" s="8" t="str">
        <f t="shared" si="17"/>
        <v>LDX #</v>
      </c>
    </row>
    <row r="66" spans="2:15" x14ac:dyDescent="0.25">
      <c r="B66" s="36" t="s">
        <v>122</v>
      </c>
      <c r="C66" s="9" t="s">
        <v>292</v>
      </c>
      <c r="D66" s="9"/>
      <c r="E66" s="14">
        <v>100</v>
      </c>
      <c r="F66" s="14" t="str">
        <f t="shared" si="12"/>
        <v>1</v>
      </c>
      <c r="G66" s="9"/>
      <c r="H66" s="9"/>
      <c r="I66" s="9"/>
      <c r="J66" s="9" t="str">
        <f t="shared" si="13"/>
        <v>abs</v>
      </c>
      <c r="K66" s="9" t="str">
        <f>TEXT(VLOOKUP(J66,$AL$38:$AR$47,7,FALSE),"000")</f>
        <v>010</v>
      </c>
      <c r="L66" s="9" t="str">
        <f t="shared" si="14"/>
        <v>01000100</v>
      </c>
      <c r="M66" s="10" t="str">
        <f t="shared" si="15"/>
        <v>44</v>
      </c>
      <c r="N66" s="12">
        <f t="shared" si="16"/>
        <v>68</v>
      </c>
      <c r="O66" s="8" t="str">
        <f t="shared" si="17"/>
        <v>LDX abs</v>
      </c>
    </row>
    <row r="67" spans="2:15" x14ac:dyDescent="0.25">
      <c r="B67" s="36" t="s">
        <v>133</v>
      </c>
      <c r="C67" s="9" t="s">
        <v>292</v>
      </c>
      <c r="D67" s="9"/>
      <c r="E67" s="14">
        <v>100</v>
      </c>
      <c r="F67" s="14" t="str">
        <f t="shared" ref="F67:F98" si="18">LEFT(E67,1)</f>
        <v>1</v>
      </c>
      <c r="G67" s="9"/>
      <c r="H67" s="9"/>
      <c r="I67" s="9"/>
      <c r="J67" s="9" t="str">
        <f t="shared" ref="J67:J98" si="19">RIGHT(B67,LEN(B67)-FIND(" ",B67))</f>
        <v>abs,Y</v>
      </c>
      <c r="K67" s="9" t="str">
        <f>TEXT(VLOOKUP(J67,$AL$38:$AR$47,7,FALSE),"000")</f>
        <v>100</v>
      </c>
      <c r="L67" s="9" t="str">
        <f t="shared" ref="L67:L98" si="20">(TEXT(K67,"000")&amp;TEXT(E67,"00000"))</f>
        <v>10000100</v>
      </c>
      <c r="M67" s="10" t="str">
        <f t="shared" ref="M67:M98" si="21">BIN2HEX(TEXT(K67,"000")&amp;TEXT(E67,"00000"))</f>
        <v>84</v>
      </c>
      <c r="N67" s="12">
        <f t="shared" ref="N67:N98" si="22">HEX2DEC(M67)</f>
        <v>132</v>
      </c>
      <c r="O67" s="8" t="str">
        <f t="shared" ref="O67:O98" si="23">B67&amp;IF(C67="Sì","*","")</f>
        <v>LDX abs,Y</v>
      </c>
    </row>
    <row r="68" spans="2:15" x14ac:dyDescent="0.25">
      <c r="B68" s="36" t="s">
        <v>111</v>
      </c>
      <c r="C68" s="9" t="s">
        <v>292</v>
      </c>
      <c r="D68" s="9"/>
      <c r="E68" s="14">
        <v>101</v>
      </c>
      <c r="F68" s="14" t="str">
        <f t="shared" si="18"/>
        <v>1</v>
      </c>
      <c r="G68" s="9"/>
      <c r="H68" s="9"/>
      <c r="I68" s="9"/>
      <c r="J68" s="9" t="str">
        <f t="shared" si="19"/>
        <v>#</v>
      </c>
      <c r="K68" s="9" t="str">
        <f>TEXT(VLOOKUP(J68,$AL$38:$AR$47,7,FALSE),"000")</f>
        <v>001</v>
      </c>
      <c r="L68" s="9" t="str">
        <f t="shared" si="20"/>
        <v>00100101</v>
      </c>
      <c r="M68" s="10" t="str">
        <f t="shared" si="21"/>
        <v>25</v>
      </c>
      <c r="N68" s="12">
        <f t="shared" si="22"/>
        <v>37</v>
      </c>
      <c r="O68" s="8" t="str">
        <f t="shared" si="23"/>
        <v>LDY #</v>
      </c>
    </row>
    <row r="69" spans="2:15" x14ac:dyDescent="0.25">
      <c r="B69" s="36" t="s">
        <v>120</v>
      </c>
      <c r="C69" s="9" t="s">
        <v>292</v>
      </c>
      <c r="D69" s="9"/>
      <c r="E69" s="14">
        <v>101</v>
      </c>
      <c r="F69" s="14" t="str">
        <f t="shared" si="18"/>
        <v>1</v>
      </c>
      <c r="G69" s="9"/>
      <c r="H69" s="9"/>
      <c r="I69" s="9"/>
      <c r="J69" s="9" t="str">
        <f t="shared" si="19"/>
        <v>abs</v>
      </c>
      <c r="K69" s="9" t="str">
        <f>TEXT(VLOOKUP(J69,$AL$38:$AR$47,7,FALSE),"000")</f>
        <v>010</v>
      </c>
      <c r="L69" s="9" t="str">
        <f t="shared" si="20"/>
        <v>01000101</v>
      </c>
      <c r="M69" s="10" t="str">
        <f t="shared" si="21"/>
        <v>45</v>
      </c>
      <c r="N69" s="12">
        <f t="shared" si="22"/>
        <v>69</v>
      </c>
      <c r="O69" s="8" t="str">
        <f t="shared" si="23"/>
        <v>LDY abs</v>
      </c>
    </row>
    <row r="70" spans="2:15" x14ac:dyDescent="0.25">
      <c r="B70" s="36" t="s">
        <v>131</v>
      </c>
      <c r="C70" s="9" t="s">
        <v>292</v>
      </c>
      <c r="D70" s="9"/>
      <c r="E70" s="14">
        <v>101</v>
      </c>
      <c r="F70" s="14" t="str">
        <f t="shared" si="18"/>
        <v>1</v>
      </c>
      <c r="G70" s="9"/>
      <c r="H70" s="9"/>
      <c r="I70" s="9"/>
      <c r="J70" s="9" t="str">
        <f t="shared" si="19"/>
        <v>abs,X</v>
      </c>
      <c r="K70" s="9" t="str">
        <f>TEXT(VLOOKUP(J70,$AL$38:$AR$47,7,FALSE),"000")</f>
        <v>011</v>
      </c>
      <c r="L70" s="9" t="str">
        <f t="shared" si="20"/>
        <v>01100101</v>
      </c>
      <c r="M70" s="10" t="str">
        <f t="shared" si="21"/>
        <v>65</v>
      </c>
      <c r="N70" s="12">
        <f t="shared" si="22"/>
        <v>101</v>
      </c>
      <c r="O70" s="8" t="str">
        <f t="shared" si="23"/>
        <v>LDY abs,X</v>
      </c>
    </row>
    <row r="71" spans="2:15" x14ac:dyDescent="0.25">
      <c r="B71" s="45" t="s">
        <v>60</v>
      </c>
      <c r="C71" s="9" t="s">
        <v>292</v>
      </c>
      <c r="D71" s="9"/>
      <c r="E71" s="14">
        <v>1101</v>
      </c>
      <c r="F71" s="14" t="str">
        <f t="shared" si="18"/>
        <v>1</v>
      </c>
      <c r="G71" s="9"/>
      <c r="H71" s="9"/>
      <c r="I71" s="9"/>
      <c r="J71" s="9" t="str">
        <f t="shared" si="19"/>
        <v>A</v>
      </c>
      <c r="K71" s="9" t="str">
        <f>TEXT(VLOOKUP(J71,$AL$38:$AR$47,7,FALSE),"000")</f>
        <v>111</v>
      </c>
      <c r="L71" s="9" t="str">
        <f t="shared" si="20"/>
        <v>11101101</v>
      </c>
      <c r="M71" s="10" t="str">
        <f t="shared" si="21"/>
        <v>ED</v>
      </c>
      <c r="N71" s="12">
        <f t="shared" si="22"/>
        <v>237</v>
      </c>
      <c r="O71" s="8" t="str">
        <f t="shared" si="23"/>
        <v>LSR A</v>
      </c>
    </row>
    <row r="72" spans="2:15" x14ac:dyDescent="0.25">
      <c r="B72" s="45" t="s">
        <v>63</v>
      </c>
      <c r="C72" s="9" t="s">
        <v>292</v>
      </c>
      <c r="D72" s="9"/>
      <c r="E72" s="14">
        <v>1101</v>
      </c>
      <c r="F72" s="14" t="str">
        <f t="shared" si="18"/>
        <v>1</v>
      </c>
      <c r="G72" s="9"/>
      <c r="H72" s="9"/>
      <c r="I72" s="9"/>
      <c r="J72" s="9" t="str">
        <f t="shared" si="19"/>
        <v>abs</v>
      </c>
      <c r="K72" s="9" t="str">
        <f>TEXT(VLOOKUP(J72,$AL$38:$AR$47,7,FALSE),"000")</f>
        <v>010</v>
      </c>
      <c r="L72" s="9" t="str">
        <f t="shared" si="20"/>
        <v>01001101</v>
      </c>
      <c r="M72" s="10" t="str">
        <f t="shared" si="21"/>
        <v>4D</v>
      </c>
      <c r="N72" s="12">
        <f t="shared" si="22"/>
        <v>77</v>
      </c>
      <c r="O72" s="8" t="str">
        <f t="shared" si="23"/>
        <v>LSR abs</v>
      </c>
    </row>
    <row r="73" spans="2:15" x14ac:dyDescent="0.25">
      <c r="B73" s="45" t="s">
        <v>71</v>
      </c>
      <c r="C73" s="9" t="s">
        <v>292</v>
      </c>
      <c r="D73" s="9"/>
      <c r="E73" s="14">
        <v>1101</v>
      </c>
      <c r="F73" s="14" t="str">
        <f t="shared" si="18"/>
        <v>1</v>
      </c>
      <c r="G73" s="9"/>
      <c r="H73" s="9"/>
      <c r="I73" s="9"/>
      <c r="J73" s="9" t="str">
        <f t="shared" si="19"/>
        <v>abs,X</v>
      </c>
      <c r="K73" s="9" t="str">
        <f>TEXT(VLOOKUP(J73,$AL$38:$AR$47,7,FALSE),"000")</f>
        <v>011</v>
      </c>
      <c r="L73" s="9" t="str">
        <f t="shared" si="20"/>
        <v>01101101</v>
      </c>
      <c r="M73" s="10" t="str">
        <f t="shared" si="21"/>
        <v>6D</v>
      </c>
      <c r="N73" s="12">
        <f t="shared" si="22"/>
        <v>109</v>
      </c>
      <c r="O73" s="8" t="str">
        <f t="shared" si="23"/>
        <v>LSR abs,X</v>
      </c>
    </row>
    <row r="74" spans="2:15" x14ac:dyDescent="0.25">
      <c r="B74" s="48" t="s">
        <v>163</v>
      </c>
      <c r="C74" s="9" t="s">
        <v>292</v>
      </c>
      <c r="D74" s="9"/>
      <c r="E74" s="14">
        <v>1111</v>
      </c>
      <c r="F74" s="14" t="str">
        <f t="shared" si="18"/>
        <v>1</v>
      </c>
      <c r="G74" s="9"/>
      <c r="H74" s="9"/>
      <c r="I74" s="9"/>
      <c r="J74" s="9" t="str">
        <f t="shared" si="19"/>
        <v>impl</v>
      </c>
      <c r="K74" s="9" t="str">
        <f>TEXT(VLOOKUP(J74,$AL$38:$AR$47,7,FALSE),"000")</f>
        <v>000</v>
      </c>
      <c r="L74" s="9" t="str">
        <f t="shared" si="20"/>
        <v>00001111</v>
      </c>
      <c r="M74" s="10" t="str">
        <f t="shared" si="21"/>
        <v>F</v>
      </c>
      <c r="N74" s="12">
        <f t="shared" si="22"/>
        <v>15</v>
      </c>
      <c r="O74" s="8" t="str">
        <f t="shared" si="23"/>
        <v>NOP impl</v>
      </c>
    </row>
    <row r="75" spans="2:15" x14ac:dyDescent="0.25">
      <c r="B75" s="40" t="s">
        <v>21</v>
      </c>
      <c r="C75" s="9" t="s">
        <v>291</v>
      </c>
      <c r="D75" s="9" t="s">
        <v>179</v>
      </c>
      <c r="E75" s="14" t="str">
        <f>TEXT(VLOOKUP(D75,$AK$22:$AR$35,2,FALSE)&amp;VLOOKUP(D75,$AK$22:$AR$35,3,FALSE)&amp;VLOOKUP(D75,$AK$22:$AR$35,4,FALSE)&amp;VLOOKUP(D75,$AK$22:$AR$35,5,FALSE)&amp;VLOOKUP(D75,$AK$22:$AR$35,6,FALSE),"00000")</f>
        <v>11110</v>
      </c>
      <c r="F75" s="14" t="str">
        <f t="shared" si="18"/>
        <v>1</v>
      </c>
      <c r="G75" s="9" t="str">
        <f>VLOOKUP(D75,$AK$22:$AR$35,7,FALSE)</f>
        <v>x</v>
      </c>
      <c r="H75" s="9" t="str">
        <f t="shared" ref="H75:H80" si="24">BIN2HEX(E75)</f>
        <v>1E</v>
      </c>
      <c r="I75" s="9">
        <f t="shared" ref="I75:I80" si="25">HEX2DEC(H75)</f>
        <v>30</v>
      </c>
      <c r="J75" s="9" t="str">
        <f t="shared" si="19"/>
        <v>#</v>
      </c>
      <c r="K75" s="9" t="str">
        <f>TEXT(VLOOKUP(J75,$AL$38:$AR$47,7,FALSE),"000")</f>
        <v>001</v>
      </c>
      <c r="L75" s="9" t="str">
        <f t="shared" si="20"/>
        <v>00111110</v>
      </c>
      <c r="M75" s="10" t="str">
        <f t="shared" si="21"/>
        <v>3E</v>
      </c>
      <c r="N75" s="12">
        <f t="shared" si="22"/>
        <v>62</v>
      </c>
      <c r="O75" s="8" t="str">
        <f t="shared" si="23"/>
        <v>ORA #*</v>
      </c>
    </row>
    <row r="76" spans="2:15" x14ac:dyDescent="0.25">
      <c r="B76" s="40" t="s">
        <v>23</v>
      </c>
      <c r="C76" s="9" t="s">
        <v>291</v>
      </c>
      <c r="D76" s="9" t="s">
        <v>179</v>
      </c>
      <c r="E76" s="14" t="str">
        <f>TEXT(VLOOKUP(D76,$AK$22:$AR$35,2,FALSE)&amp;VLOOKUP(D76,$AK$22:$AR$35,3,FALSE)&amp;VLOOKUP(D76,$AK$22:$AR$35,4,FALSE)&amp;VLOOKUP(D76,$AK$22:$AR$35,5,FALSE)&amp;VLOOKUP(D76,$AK$22:$AR$35,6,FALSE),"00000")</f>
        <v>11110</v>
      </c>
      <c r="F76" s="14" t="str">
        <f t="shared" si="18"/>
        <v>1</v>
      </c>
      <c r="G76" s="9" t="str">
        <f>VLOOKUP(D76,$AK$22:$AR$35,7,FALSE)</f>
        <v>x</v>
      </c>
      <c r="H76" s="9" t="str">
        <f t="shared" si="24"/>
        <v>1E</v>
      </c>
      <c r="I76" s="9">
        <f t="shared" si="25"/>
        <v>30</v>
      </c>
      <c r="J76" s="9" t="str">
        <f t="shared" si="19"/>
        <v>abs</v>
      </c>
      <c r="K76" s="9" t="str">
        <f>TEXT(VLOOKUP(J76,$AL$38:$AR$47,7,FALSE),"000")</f>
        <v>010</v>
      </c>
      <c r="L76" s="9" t="str">
        <f t="shared" si="20"/>
        <v>01011110</v>
      </c>
      <c r="M76" s="10" t="str">
        <f t="shared" si="21"/>
        <v>5E</v>
      </c>
      <c r="N76" s="12">
        <f t="shared" si="22"/>
        <v>94</v>
      </c>
      <c r="O76" s="8" t="str">
        <f t="shared" si="23"/>
        <v>ORA abs*</v>
      </c>
    </row>
    <row r="77" spans="2:15" x14ac:dyDescent="0.25">
      <c r="B77" s="40" t="s">
        <v>32</v>
      </c>
      <c r="C77" s="9" t="s">
        <v>291</v>
      </c>
      <c r="D77" s="9" t="s">
        <v>179</v>
      </c>
      <c r="E77" s="14" t="str">
        <f>TEXT(VLOOKUP(D77,$AK$22:$AR$35,2,FALSE)&amp;VLOOKUP(D77,$AK$22:$AR$35,3,FALSE)&amp;VLOOKUP(D77,$AK$22:$AR$35,4,FALSE)&amp;VLOOKUP(D77,$AK$22:$AR$35,5,FALSE)&amp;VLOOKUP(D77,$AK$22:$AR$35,6,FALSE),"00000")</f>
        <v>11110</v>
      </c>
      <c r="F77" s="14" t="str">
        <f t="shared" si="18"/>
        <v>1</v>
      </c>
      <c r="G77" s="9" t="str">
        <f>VLOOKUP(D77,$AK$22:$AR$35,7,FALSE)</f>
        <v>x</v>
      </c>
      <c r="H77" s="9" t="str">
        <f t="shared" si="24"/>
        <v>1E</v>
      </c>
      <c r="I77" s="9">
        <f t="shared" si="25"/>
        <v>30</v>
      </c>
      <c r="J77" s="9" t="str">
        <f t="shared" si="19"/>
        <v>abs,X</v>
      </c>
      <c r="K77" s="9" t="str">
        <f>TEXT(VLOOKUP(J77,$AL$38:$AR$47,7,FALSE),"000")</f>
        <v>011</v>
      </c>
      <c r="L77" s="9" t="str">
        <f t="shared" si="20"/>
        <v>01111110</v>
      </c>
      <c r="M77" s="10" t="str">
        <f t="shared" si="21"/>
        <v>7E</v>
      </c>
      <c r="N77" s="12">
        <f t="shared" si="22"/>
        <v>126</v>
      </c>
      <c r="O77" s="8" t="str">
        <f t="shared" si="23"/>
        <v>ORA abs,X*</v>
      </c>
    </row>
    <row r="78" spans="2:15" x14ac:dyDescent="0.25">
      <c r="B78" s="40" t="s">
        <v>31</v>
      </c>
      <c r="C78" s="9" t="s">
        <v>291</v>
      </c>
      <c r="D78" s="9" t="s">
        <v>179</v>
      </c>
      <c r="E78" s="14" t="str">
        <f>TEXT(VLOOKUP(D78,$AK$22:$AR$35,2,FALSE)&amp;VLOOKUP(D78,$AK$22:$AR$35,3,FALSE)&amp;VLOOKUP(D78,$AK$22:$AR$35,4,FALSE)&amp;VLOOKUP(D78,$AK$22:$AR$35,5,FALSE)&amp;VLOOKUP(D78,$AK$22:$AR$35,6,FALSE),"00000")</f>
        <v>11110</v>
      </c>
      <c r="F78" s="14" t="str">
        <f t="shared" si="18"/>
        <v>1</v>
      </c>
      <c r="G78" s="9" t="str">
        <f>VLOOKUP(D78,$AK$22:$AR$35,7,FALSE)</f>
        <v>x</v>
      </c>
      <c r="H78" s="9" t="str">
        <f t="shared" si="24"/>
        <v>1E</v>
      </c>
      <c r="I78" s="9">
        <f t="shared" si="25"/>
        <v>30</v>
      </c>
      <c r="J78" s="9" t="str">
        <f t="shared" si="19"/>
        <v>abs,Y</v>
      </c>
      <c r="K78" s="9" t="str">
        <f>TEXT(VLOOKUP(J78,$AL$38:$AR$47,7,FALSE),"000")</f>
        <v>100</v>
      </c>
      <c r="L78" s="9" t="str">
        <f t="shared" si="20"/>
        <v>10011110</v>
      </c>
      <c r="M78" s="10" t="str">
        <f t="shared" si="21"/>
        <v>9E</v>
      </c>
      <c r="N78" s="12">
        <f t="shared" si="22"/>
        <v>158</v>
      </c>
      <c r="O78" s="8" t="str">
        <f t="shared" si="23"/>
        <v>ORA abs,Y*</v>
      </c>
    </row>
    <row r="79" spans="2:15" x14ac:dyDescent="0.25">
      <c r="B79" s="40" t="s">
        <v>321</v>
      </c>
      <c r="C79" s="9" t="s">
        <v>291</v>
      </c>
      <c r="D79" s="9" t="s">
        <v>179</v>
      </c>
      <c r="E79" s="14" t="str">
        <f>TEXT(VLOOKUP(D79,$AK$22:$AR$35,2,FALSE)&amp;VLOOKUP(D79,$AK$22:$AR$35,3,FALSE)&amp;VLOOKUP(D79,$AK$22:$AR$35,4,FALSE)&amp;VLOOKUP(D79,$AK$22:$AR$35,5,FALSE)&amp;VLOOKUP(D79,$AK$22:$AR$35,6,FALSE),"00000")</f>
        <v>11110</v>
      </c>
      <c r="F79" s="14" t="str">
        <f t="shared" si="18"/>
        <v>1</v>
      </c>
      <c r="G79" s="9" t="str">
        <f>VLOOKUP(D79,$AK$22:$AR$35,7,FALSE)</f>
        <v>x</v>
      </c>
      <c r="H79" s="9" t="str">
        <f t="shared" si="24"/>
        <v>1E</v>
      </c>
      <c r="I79" s="9">
        <f t="shared" si="25"/>
        <v>30</v>
      </c>
      <c r="J79" s="9" t="str">
        <f t="shared" si="19"/>
        <v>ind,X</v>
      </c>
      <c r="K79" s="9" t="str">
        <f>TEXT(VLOOKUP(J79,$AL$38:$AR$47,7,FALSE),"000")</f>
        <v>101</v>
      </c>
      <c r="L79" s="9" t="str">
        <f t="shared" si="20"/>
        <v>10111110</v>
      </c>
      <c r="M79" s="10" t="str">
        <f t="shared" si="21"/>
        <v>BE</v>
      </c>
      <c r="N79" s="12">
        <f t="shared" si="22"/>
        <v>190</v>
      </c>
      <c r="O79" s="8" t="str">
        <f t="shared" si="23"/>
        <v>ORA ind,X*</v>
      </c>
    </row>
    <row r="80" spans="2:15" x14ac:dyDescent="0.25">
      <c r="B80" s="40" t="s">
        <v>27</v>
      </c>
      <c r="C80" s="9" t="s">
        <v>291</v>
      </c>
      <c r="D80" s="9" t="s">
        <v>179</v>
      </c>
      <c r="E80" s="14" t="str">
        <f>TEXT(VLOOKUP(D80,$AK$22:$AR$35,2,FALSE)&amp;VLOOKUP(D80,$AK$22:$AR$35,3,FALSE)&amp;VLOOKUP(D80,$AK$22:$AR$35,4,FALSE)&amp;VLOOKUP(D80,$AK$22:$AR$35,5,FALSE)&amp;VLOOKUP(D80,$AK$22:$AR$35,6,FALSE),"00000")</f>
        <v>11110</v>
      </c>
      <c r="F80" s="14" t="str">
        <f t="shared" si="18"/>
        <v>1</v>
      </c>
      <c r="G80" s="9" t="str">
        <f>VLOOKUP(D80,$AK$22:$AR$35,7,FALSE)</f>
        <v>x</v>
      </c>
      <c r="H80" s="9" t="str">
        <f t="shared" si="24"/>
        <v>1E</v>
      </c>
      <c r="I80" s="9">
        <f t="shared" si="25"/>
        <v>30</v>
      </c>
      <c r="J80" s="9" t="str">
        <f t="shared" si="19"/>
        <v>ind,Y</v>
      </c>
      <c r="K80" s="9" t="str">
        <f>TEXT(VLOOKUP(J80,$AL$38:$AR$47,7,FALSE),"000")</f>
        <v>110</v>
      </c>
      <c r="L80" s="9" t="str">
        <f t="shared" si="20"/>
        <v>11011110</v>
      </c>
      <c r="M80" s="10" t="str">
        <f t="shared" si="21"/>
        <v>DE</v>
      </c>
      <c r="N80" s="12">
        <f t="shared" si="22"/>
        <v>222</v>
      </c>
      <c r="O80" s="8" t="str">
        <f t="shared" si="23"/>
        <v>ORA ind,Y*</v>
      </c>
    </row>
    <row r="81" spans="2:15" x14ac:dyDescent="0.25">
      <c r="B81" s="48" t="s">
        <v>279</v>
      </c>
      <c r="C81" s="9" t="s">
        <v>292</v>
      </c>
      <c r="D81" s="9"/>
      <c r="E81" s="14">
        <v>10000</v>
      </c>
      <c r="F81" s="14" t="str">
        <f t="shared" si="18"/>
        <v>1</v>
      </c>
      <c r="G81" s="9"/>
      <c r="H81" s="9"/>
      <c r="I81" s="9"/>
      <c r="J81" s="9" t="str">
        <f t="shared" si="19"/>
        <v>impl</v>
      </c>
      <c r="K81" s="9" t="str">
        <f>TEXT(VLOOKUP(J81,$AL$38:$AR$47,7,FALSE),"000")</f>
        <v>000</v>
      </c>
      <c r="L81" s="9" t="str">
        <f t="shared" si="20"/>
        <v>00010000</v>
      </c>
      <c r="M81" s="10" t="str">
        <f t="shared" si="21"/>
        <v>10</v>
      </c>
      <c r="N81" s="12">
        <f t="shared" si="22"/>
        <v>16</v>
      </c>
      <c r="O81" s="8" t="str">
        <f t="shared" si="23"/>
        <v>OUT impl</v>
      </c>
    </row>
    <row r="82" spans="2:15" x14ac:dyDescent="0.25">
      <c r="B82" s="37" t="s">
        <v>58</v>
      </c>
      <c r="C82" s="9" t="s">
        <v>292</v>
      </c>
      <c r="D82" s="9"/>
      <c r="E82" s="14">
        <v>1001</v>
      </c>
      <c r="F82" s="14" t="str">
        <f t="shared" si="18"/>
        <v>1</v>
      </c>
      <c r="G82" s="9"/>
      <c r="H82" s="9"/>
      <c r="I82" s="9"/>
      <c r="J82" s="9" t="str">
        <f t="shared" si="19"/>
        <v>impl</v>
      </c>
      <c r="K82" s="9" t="str">
        <f>TEXT(VLOOKUP(J82,$AL$38:$AR$47,7,FALSE),"000")</f>
        <v>000</v>
      </c>
      <c r="L82" s="9" t="str">
        <f t="shared" si="20"/>
        <v>00001001</v>
      </c>
      <c r="M82" s="10" t="str">
        <f t="shared" si="21"/>
        <v>9</v>
      </c>
      <c r="N82" s="12">
        <f t="shared" si="22"/>
        <v>9</v>
      </c>
      <c r="O82" s="8" t="str">
        <f t="shared" si="23"/>
        <v>PHA impl</v>
      </c>
    </row>
    <row r="83" spans="2:15" x14ac:dyDescent="0.25">
      <c r="B83" s="37" t="s">
        <v>20</v>
      </c>
      <c r="C83" s="9" t="s">
        <v>292</v>
      </c>
      <c r="D83" s="9"/>
      <c r="E83" s="14">
        <v>11001</v>
      </c>
      <c r="F83" s="14" t="str">
        <f t="shared" si="18"/>
        <v>1</v>
      </c>
      <c r="G83" s="9"/>
      <c r="H83" s="9"/>
      <c r="I83" s="9"/>
      <c r="J83" s="9" t="str">
        <f t="shared" si="19"/>
        <v>impl</v>
      </c>
      <c r="K83" s="9" t="str">
        <f>TEXT(VLOOKUP(J83,$AL$38:$AR$47,7,FALSE),"000")</f>
        <v>000</v>
      </c>
      <c r="L83" s="9" t="str">
        <f t="shared" si="20"/>
        <v>00011001</v>
      </c>
      <c r="M83" s="10" t="str">
        <f t="shared" si="21"/>
        <v>19</v>
      </c>
      <c r="N83" s="12">
        <f t="shared" si="22"/>
        <v>25</v>
      </c>
      <c r="O83" s="8" t="str">
        <f t="shared" si="23"/>
        <v>PHP impl</v>
      </c>
    </row>
    <row r="84" spans="2:15" x14ac:dyDescent="0.25">
      <c r="B84" s="37" t="s">
        <v>77</v>
      </c>
      <c r="C84" s="9" t="s">
        <v>292</v>
      </c>
      <c r="D84" s="9"/>
      <c r="E84" s="14">
        <v>1000</v>
      </c>
      <c r="F84" s="14" t="str">
        <f t="shared" si="18"/>
        <v>1</v>
      </c>
      <c r="G84" s="9"/>
      <c r="H84" s="9"/>
      <c r="I84" s="9"/>
      <c r="J84" s="9" t="str">
        <f t="shared" si="19"/>
        <v>impl</v>
      </c>
      <c r="K84" s="9" t="str">
        <f>TEXT(VLOOKUP(J84,$AL$38:$AR$47,7,FALSE),"000")</f>
        <v>000</v>
      </c>
      <c r="L84" s="9" t="str">
        <f t="shared" si="20"/>
        <v>00001000</v>
      </c>
      <c r="M84" s="10" t="str">
        <f t="shared" si="21"/>
        <v>8</v>
      </c>
      <c r="N84" s="12">
        <f t="shared" si="22"/>
        <v>8</v>
      </c>
      <c r="O84" s="8" t="str">
        <f t="shared" si="23"/>
        <v>PLA impl</v>
      </c>
    </row>
    <row r="85" spans="2:15" x14ac:dyDescent="0.25">
      <c r="B85" s="37" t="s">
        <v>40</v>
      </c>
      <c r="C85" s="9" t="s">
        <v>292</v>
      </c>
      <c r="D85" s="9"/>
      <c r="E85" s="14">
        <v>11000</v>
      </c>
      <c r="F85" s="14" t="str">
        <f t="shared" si="18"/>
        <v>1</v>
      </c>
      <c r="G85" s="9"/>
      <c r="H85" s="9"/>
      <c r="I85" s="9"/>
      <c r="J85" s="9" t="str">
        <f t="shared" si="19"/>
        <v>impl</v>
      </c>
      <c r="K85" s="9" t="str">
        <f>TEXT(VLOOKUP(J85,$AL$38:$AR$47,7,FALSE),"000")</f>
        <v>000</v>
      </c>
      <c r="L85" s="9" t="str">
        <f t="shared" si="20"/>
        <v>00011000</v>
      </c>
      <c r="M85" s="10" t="str">
        <f t="shared" si="21"/>
        <v>18</v>
      </c>
      <c r="N85" s="12">
        <f t="shared" si="22"/>
        <v>24</v>
      </c>
      <c r="O85" s="8" t="str">
        <f t="shared" si="23"/>
        <v>PLP impl</v>
      </c>
    </row>
    <row r="86" spans="2:15" x14ac:dyDescent="0.25">
      <c r="B86" s="44" t="s">
        <v>42</v>
      </c>
      <c r="C86" s="9" t="s">
        <v>292</v>
      </c>
      <c r="D86" s="9"/>
      <c r="E86" s="14">
        <v>11100</v>
      </c>
      <c r="F86" s="14" t="str">
        <f t="shared" si="18"/>
        <v>1</v>
      </c>
      <c r="G86" s="9"/>
      <c r="H86" s="9"/>
      <c r="I86" s="9"/>
      <c r="J86" s="9" t="str">
        <f t="shared" si="19"/>
        <v>A</v>
      </c>
      <c r="K86" s="9" t="str">
        <f>TEXT(VLOOKUP(J86,$AL$38:$AR$47,7,FALSE),"000")</f>
        <v>111</v>
      </c>
      <c r="L86" s="9" t="str">
        <f t="shared" si="20"/>
        <v>11111100</v>
      </c>
      <c r="M86" s="10" t="str">
        <f t="shared" si="21"/>
        <v>FC</v>
      </c>
      <c r="N86" s="12">
        <f t="shared" si="22"/>
        <v>252</v>
      </c>
      <c r="O86" s="8" t="str">
        <f t="shared" si="23"/>
        <v>ROL A</v>
      </c>
    </row>
    <row r="87" spans="2:15" x14ac:dyDescent="0.25">
      <c r="B87" s="44" t="s">
        <v>45</v>
      </c>
      <c r="C87" s="9" t="s">
        <v>292</v>
      </c>
      <c r="D87" s="9"/>
      <c r="E87" s="14">
        <v>11100</v>
      </c>
      <c r="F87" s="14" t="str">
        <f t="shared" si="18"/>
        <v>1</v>
      </c>
      <c r="G87" s="9"/>
      <c r="H87" s="9"/>
      <c r="I87" s="9"/>
      <c r="J87" s="9" t="str">
        <f t="shared" si="19"/>
        <v>abs</v>
      </c>
      <c r="K87" s="9" t="str">
        <f>TEXT(VLOOKUP(J87,$AL$38:$AR$47,7,FALSE),"000")</f>
        <v>010</v>
      </c>
      <c r="L87" s="9" t="str">
        <f t="shared" si="20"/>
        <v>01011100</v>
      </c>
      <c r="M87" s="10" t="str">
        <f t="shared" si="21"/>
        <v>5C</v>
      </c>
      <c r="N87" s="12">
        <f t="shared" si="22"/>
        <v>92</v>
      </c>
      <c r="O87" s="8" t="str">
        <f t="shared" si="23"/>
        <v>ROL abs</v>
      </c>
    </row>
    <row r="88" spans="2:15" x14ac:dyDescent="0.25">
      <c r="B88" s="44" t="s">
        <v>53</v>
      </c>
      <c r="C88" s="9" t="s">
        <v>292</v>
      </c>
      <c r="D88" s="9"/>
      <c r="E88" s="14">
        <v>11100</v>
      </c>
      <c r="F88" s="14" t="str">
        <f t="shared" si="18"/>
        <v>1</v>
      </c>
      <c r="G88" s="9"/>
      <c r="H88" s="9"/>
      <c r="I88" s="9"/>
      <c r="J88" s="9" t="str">
        <f t="shared" si="19"/>
        <v>abs,X</v>
      </c>
      <c r="K88" s="9" t="str">
        <f>TEXT(VLOOKUP(J88,$AL$38:$AR$47,7,FALSE),"000")</f>
        <v>011</v>
      </c>
      <c r="L88" s="9" t="str">
        <f t="shared" si="20"/>
        <v>01111100</v>
      </c>
      <c r="M88" s="10" t="str">
        <f t="shared" si="21"/>
        <v>7C</v>
      </c>
      <c r="N88" s="12">
        <f t="shared" si="22"/>
        <v>124</v>
      </c>
      <c r="O88" s="8" t="str">
        <f t="shared" si="23"/>
        <v>ROL abs,X</v>
      </c>
    </row>
    <row r="89" spans="2:15" x14ac:dyDescent="0.25">
      <c r="B89" s="44" t="s">
        <v>79</v>
      </c>
      <c r="C89" s="9" t="s">
        <v>292</v>
      </c>
      <c r="D89" s="9"/>
      <c r="E89" s="14">
        <v>11101</v>
      </c>
      <c r="F89" s="14" t="str">
        <f t="shared" si="18"/>
        <v>1</v>
      </c>
      <c r="G89" s="9"/>
      <c r="H89" s="9"/>
      <c r="I89" s="9"/>
      <c r="J89" s="9" t="str">
        <f t="shared" si="19"/>
        <v>A</v>
      </c>
      <c r="K89" s="9" t="str">
        <f>TEXT(VLOOKUP(J89,$AL$38:$AR$47,7,FALSE),"000")</f>
        <v>111</v>
      </c>
      <c r="L89" s="9" t="str">
        <f t="shared" si="20"/>
        <v>11111101</v>
      </c>
      <c r="M89" s="10" t="str">
        <f t="shared" si="21"/>
        <v>FD</v>
      </c>
      <c r="N89" s="12">
        <f t="shared" si="22"/>
        <v>253</v>
      </c>
      <c r="O89" s="8" t="str">
        <f t="shared" si="23"/>
        <v>ROR A</v>
      </c>
    </row>
    <row r="90" spans="2:15" x14ac:dyDescent="0.25">
      <c r="B90" s="44" t="s">
        <v>82</v>
      </c>
      <c r="C90" s="9" t="s">
        <v>292</v>
      </c>
      <c r="D90" s="9"/>
      <c r="E90" s="14">
        <v>11101</v>
      </c>
      <c r="F90" s="14" t="str">
        <f t="shared" si="18"/>
        <v>1</v>
      </c>
      <c r="G90" s="9"/>
      <c r="H90" s="9"/>
      <c r="I90" s="9"/>
      <c r="J90" s="9" t="str">
        <f t="shared" si="19"/>
        <v>abs</v>
      </c>
      <c r="K90" s="9" t="str">
        <f>TEXT(VLOOKUP(J90,$AL$38:$AR$47,7,FALSE),"000")</f>
        <v>010</v>
      </c>
      <c r="L90" s="9" t="str">
        <f t="shared" si="20"/>
        <v>01011101</v>
      </c>
      <c r="M90" s="10" t="str">
        <f t="shared" si="21"/>
        <v>5D</v>
      </c>
      <c r="N90" s="12">
        <f t="shared" si="22"/>
        <v>93</v>
      </c>
      <c r="O90" s="8" t="str">
        <f t="shared" si="23"/>
        <v>ROR abs</v>
      </c>
    </row>
    <row r="91" spans="2:15" x14ac:dyDescent="0.25">
      <c r="B91" s="44" t="s">
        <v>90</v>
      </c>
      <c r="C91" s="9" t="s">
        <v>292</v>
      </c>
      <c r="D91" s="9"/>
      <c r="E91" s="14">
        <v>11101</v>
      </c>
      <c r="F91" s="14" t="str">
        <f t="shared" si="18"/>
        <v>1</v>
      </c>
      <c r="G91" s="9"/>
      <c r="H91" s="9"/>
      <c r="I91" s="9"/>
      <c r="J91" s="9" t="str">
        <f t="shared" si="19"/>
        <v>abs,X</v>
      </c>
      <c r="K91" s="9" t="str">
        <f>TEXT(VLOOKUP(J91,$AL$38:$AR$47,7,FALSE),"000")</f>
        <v>011</v>
      </c>
      <c r="L91" s="9" t="str">
        <f t="shared" si="20"/>
        <v>01111101</v>
      </c>
      <c r="M91" s="10" t="str">
        <f t="shared" si="21"/>
        <v>7D</v>
      </c>
      <c r="N91" s="12">
        <f t="shared" si="22"/>
        <v>125</v>
      </c>
      <c r="O91" s="8" t="str">
        <f t="shared" si="23"/>
        <v>ROR abs,X</v>
      </c>
    </row>
    <row r="92" spans="2:15" x14ac:dyDescent="0.25">
      <c r="B92" s="49" t="s">
        <v>73</v>
      </c>
      <c r="C92" s="9" t="s">
        <v>292</v>
      </c>
      <c r="D92" s="9"/>
      <c r="E92" s="14">
        <v>10001</v>
      </c>
      <c r="F92" s="14" t="str">
        <f t="shared" si="18"/>
        <v>1</v>
      </c>
      <c r="G92" s="9"/>
      <c r="H92" s="9"/>
      <c r="I92" s="9"/>
      <c r="J92" s="9" t="str">
        <f t="shared" si="19"/>
        <v>impl</v>
      </c>
      <c r="K92" s="9" t="str">
        <f>TEXT(VLOOKUP(J92,$AL$38:$AR$47,7,FALSE),"000")</f>
        <v>000</v>
      </c>
      <c r="L92" s="9" t="str">
        <f t="shared" si="20"/>
        <v>00010001</v>
      </c>
      <c r="M92" s="10" t="str">
        <f t="shared" si="21"/>
        <v>11</v>
      </c>
      <c r="N92" s="12">
        <f t="shared" si="22"/>
        <v>17</v>
      </c>
      <c r="O92" s="8" t="str">
        <f t="shared" si="23"/>
        <v>RTS impl</v>
      </c>
    </row>
    <row r="93" spans="2:15" x14ac:dyDescent="0.25">
      <c r="B93" s="42" t="s">
        <v>162</v>
      </c>
      <c r="C93" s="9" t="s">
        <v>291</v>
      </c>
      <c r="D93" s="9" t="s">
        <v>243</v>
      </c>
      <c r="E93" s="14" t="str">
        <f>TEXT(VLOOKUP(D93,$AK$22:$AR$35,2,FALSE)&amp;VLOOKUP(D93,$AK$22:$AR$35,3,FALSE)&amp;VLOOKUP(D93,$AK$22:$AR$35,4,FALSE)&amp;VLOOKUP(D93,$AK$22:$AR$35,5,FALSE)&amp;VLOOKUP(D93,$AK$22:$AR$35,6,FALSE),"00000")</f>
        <v>00110</v>
      </c>
      <c r="F93" s="14" t="str">
        <f t="shared" si="18"/>
        <v>0</v>
      </c>
      <c r="G93" s="9">
        <f>VLOOKUP(D93,$AK$22:$AR$35,7,FALSE)</f>
        <v>0</v>
      </c>
      <c r="H93" s="9" t="str">
        <f t="shared" ref="H93:H99" si="26">BIN2HEX(E93)</f>
        <v>6</v>
      </c>
      <c r="I93" s="9">
        <f t="shared" ref="I93:I99" si="27">HEX2DEC(H93)</f>
        <v>6</v>
      </c>
      <c r="J93" s="9" t="str">
        <f t="shared" si="19"/>
        <v>#</v>
      </c>
      <c r="K93" s="9" t="str">
        <f>TEXT(VLOOKUP(J93,$AL$38:$AR$47,7,FALSE),"000")</f>
        <v>001</v>
      </c>
      <c r="L93" s="9" t="str">
        <f t="shared" si="20"/>
        <v>00100110</v>
      </c>
      <c r="M93" s="10" t="str">
        <f t="shared" si="21"/>
        <v>26</v>
      </c>
      <c r="N93" s="12">
        <f t="shared" si="22"/>
        <v>38</v>
      </c>
      <c r="O93" s="8" t="str">
        <f t="shared" si="23"/>
        <v>SBC #*</v>
      </c>
    </row>
    <row r="94" spans="2:15" x14ac:dyDescent="0.25">
      <c r="B94" s="42" t="s">
        <v>165</v>
      </c>
      <c r="C94" s="9" t="s">
        <v>291</v>
      </c>
      <c r="D94" s="9" t="s">
        <v>243</v>
      </c>
      <c r="E94" s="14" t="str">
        <f>TEXT(VLOOKUP(D94,$AK$22:$AR$35,2,FALSE)&amp;VLOOKUP(D94,$AK$22:$AR$35,3,FALSE)&amp;VLOOKUP(D94,$AK$22:$AR$35,4,FALSE)&amp;VLOOKUP(D94,$AK$22:$AR$35,5,FALSE)&amp;VLOOKUP(D94,$AK$22:$AR$35,6,FALSE),"00000")</f>
        <v>00110</v>
      </c>
      <c r="F94" s="14" t="str">
        <f t="shared" si="18"/>
        <v>0</v>
      </c>
      <c r="G94" s="9">
        <f>VLOOKUP(D94,$AK$22:$AR$35,7,FALSE)</f>
        <v>0</v>
      </c>
      <c r="H94" s="9" t="str">
        <f t="shared" si="26"/>
        <v>6</v>
      </c>
      <c r="I94" s="9">
        <f t="shared" si="27"/>
        <v>6</v>
      </c>
      <c r="J94" s="9" t="str">
        <f t="shared" si="19"/>
        <v>abs</v>
      </c>
      <c r="K94" s="9" t="str">
        <f>TEXT(VLOOKUP(J94,$AL$38:$AR$47,7,FALSE),"000")</f>
        <v>010</v>
      </c>
      <c r="L94" s="9" t="str">
        <f t="shared" si="20"/>
        <v>01000110</v>
      </c>
      <c r="M94" s="10" t="str">
        <f t="shared" si="21"/>
        <v>46</v>
      </c>
      <c r="N94" s="12">
        <f t="shared" si="22"/>
        <v>70</v>
      </c>
      <c r="O94" s="8" t="str">
        <f t="shared" si="23"/>
        <v>SBC abs*</v>
      </c>
    </row>
    <row r="95" spans="2:15" x14ac:dyDescent="0.25">
      <c r="B95" s="42" t="s">
        <v>173</v>
      </c>
      <c r="C95" s="9" t="s">
        <v>291</v>
      </c>
      <c r="D95" s="9" t="s">
        <v>243</v>
      </c>
      <c r="E95" s="14" t="str">
        <f>TEXT(VLOOKUP(D95,$AK$22:$AR$35,2,FALSE)&amp;VLOOKUP(D95,$AK$22:$AR$35,3,FALSE)&amp;VLOOKUP(D95,$AK$22:$AR$35,4,FALSE)&amp;VLOOKUP(D95,$AK$22:$AR$35,5,FALSE)&amp;VLOOKUP(D95,$AK$22:$AR$35,6,FALSE),"00000")</f>
        <v>00110</v>
      </c>
      <c r="F95" s="14" t="str">
        <f t="shared" si="18"/>
        <v>0</v>
      </c>
      <c r="G95" s="9">
        <f>VLOOKUP(D95,$AK$22:$AR$35,7,FALSE)</f>
        <v>0</v>
      </c>
      <c r="H95" s="9" t="str">
        <f t="shared" si="26"/>
        <v>6</v>
      </c>
      <c r="I95" s="9">
        <f t="shared" si="27"/>
        <v>6</v>
      </c>
      <c r="J95" s="9" t="str">
        <f t="shared" si="19"/>
        <v>abs,X</v>
      </c>
      <c r="K95" s="9" t="str">
        <f>TEXT(VLOOKUP(J95,$AL$38:$AR$47,7,FALSE),"000")</f>
        <v>011</v>
      </c>
      <c r="L95" s="9" t="str">
        <f t="shared" si="20"/>
        <v>01100110</v>
      </c>
      <c r="M95" s="10" t="str">
        <f t="shared" si="21"/>
        <v>66</v>
      </c>
      <c r="N95" s="12">
        <f t="shared" si="22"/>
        <v>102</v>
      </c>
      <c r="O95" s="8" t="str">
        <f t="shared" si="23"/>
        <v>SBC abs,X*</v>
      </c>
    </row>
    <row r="96" spans="2:15" x14ac:dyDescent="0.25">
      <c r="B96" s="42" t="s">
        <v>172</v>
      </c>
      <c r="C96" s="9" t="s">
        <v>291</v>
      </c>
      <c r="D96" s="9" t="s">
        <v>243</v>
      </c>
      <c r="E96" s="14" t="str">
        <f>TEXT(VLOOKUP(D96,$AK$22:$AR$35,2,FALSE)&amp;VLOOKUP(D96,$AK$22:$AR$35,3,FALSE)&amp;VLOOKUP(D96,$AK$22:$AR$35,4,FALSE)&amp;VLOOKUP(D96,$AK$22:$AR$35,5,FALSE)&amp;VLOOKUP(D96,$AK$22:$AR$35,6,FALSE),"00000")</f>
        <v>00110</v>
      </c>
      <c r="F96" s="14" t="str">
        <f t="shared" si="18"/>
        <v>0</v>
      </c>
      <c r="G96" s="9">
        <f>VLOOKUP(D96,$AK$22:$AR$35,7,FALSE)</f>
        <v>0</v>
      </c>
      <c r="H96" s="9" t="str">
        <f t="shared" si="26"/>
        <v>6</v>
      </c>
      <c r="I96" s="9">
        <f t="shared" si="27"/>
        <v>6</v>
      </c>
      <c r="J96" s="9" t="str">
        <f t="shared" si="19"/>
        <v>abs,Y</v>
      </c>
      <c r="K96" s="9" t="str">
        <f>TEXT(VLOOKUP(J96,$AL$38:$AR$47,7,FALSE),"000")</f>
        <v>100</v>
      </c>
      <c r="L96" s="9" t="str">
        <f t="shared" si="20"/>
        <v>10000110</v>
      </c>
      <c r="M96" s="10" t="str">
        <f t="shared" si="21"/>
        <v>86</v>
      </c>
      <c r="N96" s="12">
        <f t="shared" si="22"/>
        <v>134</v>
      </c>
      <c r="O96" s="8" t="str">
        <f t="shared" si="23"/>
        <v>SBC abs,Y*</v>
      </c>
    </row>
    <row r="97" spans="2:15" x14ac:dyDescent="0.25">
      <c r="B97" s="42" t="s">
        <v>320</v>
      </c>
      <c r="C97" s="9" t="s">
        <v>291</v>
      </c>
      <c r="D97" s="9" t="s">
        <v>243</v>
      </c>
      <c r="E97" s="14" t="str">
        <f>TEXT(VLOOKUP(D97,$AK$22:$AR$35,2,FALSE)&amp;VLOOKUP(D97,$AK$22:$AR$35,3,FALSE)&amp;VLOOKUP(D97,$AK$22:$AR$35,4,FALSE)&amp;VLOOKUP(D97,$AK$22:$AR$35,5,FALSE)&amp;VLOOKUP(D97,$AK$22:$AR$35,6,FALSE),"00000")</f>
        <v>00110</v>
      </c>
      <c r="F97" s="14" t="str">
        <f t="shared" si="18"/>
        <v>0</v>
      </c>
      <c r="G97" s="9">
        <f>VLOOKUP(D97,$AK$22:$AR$35,7,FALSE)</f>
        <v>0</v>
      </c>
      <c r="H97" s="9" t="str">
        <f t="shared" si="26"/>
        <v>6</v>
      </c>
      <c r="I97" s="9">
        <f t="shared" si="27"/>
        <v>6</v>
      </c>
      <c r="J97" s="9" t="str">
        <f t="shared" si="19"/>
        <v>ind,X</v>
      </c>
      <c r="K97" s="9" t="str">
        <f>TEXT(VLOOKUP(J97,$AL$38:$AR$47,7,FALSE),"000")</f>
        <v>101</v>
      </c>
      <c r="L97" s="9" t="str">
        <f t="shared" si="20"/>
        <v>10100110</v>
      </c>
      <c r="M97" s="10" t="str">
        <f t="shared" si="21"/>
        <v>A6</v>
      </c>
      <c r="N97" s="12">
        <f t="shared" si="22"/>
        <v>166</v>
      </c>
      <c r="O97" s="8" t="str">
        <f t="shared" si="23"/>
        <v>SBC ind,X*</v>
      </c>
    </row>
    <row r="98" spans="2:15" x14ac:dyDescent="0.25">
      <c r="B98" s="42" t="s">
        <v>169</v>
      </c>
      <c r="C98" s="9" t="s">
        <v>291</v>
      </c>
      <c r="D98" s="9" t="s">
        <v>243</v>
      </c>
      <c r="E98" s="14" t="str">
        <f>TEXT(VLOOKUP(D98,$AK$22:$AR$35,2,FALSE)&amp;VLOOKUP(D98,$AK$22:$AR$35,3,FALSE)&amp;VLOOKUP(D98,$AK$22:$AR$35,4,FALSE)&amp;VLOOKUP(D98,$AK$22:$AR$35,5,FALSE)&amp;VLOOKUP(D98,$AK$22:$AR$35,6,FALSE),"00000")</f>
        <v>00110</v>
      </c>
      <c r="F98" s="14" t="str">
        <f t="shared" si="18"/>
        <v>0</v>
      </c>
      <c r="G98" s="9">
        <f>VLOOKUP(D98,$AK$22:$AR$35,7,FALSE)</f>
        <v>0</v>
      </c>
      <c r="H98" s="9" t="str">
        <f t="shared" si="26"/>
        <v>6</v>
      </c>
      <c r="I98" s="9">
        <f t="shared" si="27"/>
        <v>6</v>
      </c>
      <c r="J98" s="9" t="str">
        <f t="shared" si="19"/>
        <v>ind,Y</v>
      </c>
      <c r="K98" s="9" t="str">
        <f>TEXT(VLOOKUP(J98,$AL$38:$AR$47,7,FALSE),"000")</f>
        <v>110</v>
      </c>
      <c r="L98" s="9" t="str">
        <f t="shared" si="20"/>
        <v>11000110</v>
      </c>
      <c r="M98" s="10" t="str">
        <f t="shared" si="21"/>
        <v>C6</v>
      </c>
      <c r="N98" s="12">
        <f t="shared" si="22"/>
        <v>198</v>
      </c>
      <c r="O98" s="8" t="str">
        <f t="shared" si="23"/>
        <v>SBC ind,Y*</v>
      </c>
    </row>
    <row r="99" spans="2:15" x14ac:dyDescent="0.25">
      <c r="B99" s="48" t="s">
        <v>50</v>
      </c>
      <c r="C99" s="9" t="s">
        <v>291</v>
      </c>
      <c r="D99" s="9" t="s">
        <v>246</v>
      </c>
      <c r="E99" s="14" t="str">
        <f>TEXT(VLOOKUP(D99,$AK$22:$AR$35,2,FALSE)&amp;VLOOKUP(D99,$AK$22:$AR$35,3,FALSE)&amp;VLOOKUP(D99,$AK$22:$AR$35,4,FALSE)&amp;VLOOKUP(D99,$AK$22:$AR$35,5,FALSE)&amp;VLOOKUP(D99,$AK$22:$AR$35,6,FALSE),"00000")</f>
        <v>00011</v>
      </c>
      <c r="F99" s="14" t="str">
        <f t="shared" ref="F99:F114" si="28">LEFT(E99,1)</f>
        <v>0</v>
      </c>
      <c r="G99" s="9">
        <f>VLOOKUP(D99,$AK$22:$AR$35,7,FALSE)</f>
        <v>1</v>
      </c>
      <c r="H99" s="9" t="str">
        <f t="shared" si="26"/>
        <v>3</v>
      </c>
      <c r="I99" s="9">
        <f t="shared" si="27"/>
        <v>3</v>
      </c>
      <c r="J99" s="9" t="str">
        <f t="shared" ref="J99:J114" si="29">RIGHT(B99,LEN(B99)-FIND(" ",B99))</f>
        <v>impl</v>
      </c>
      <c r="K99" s="9" t="str">
        <f>TEXT(VLOOKUP(J99,$AL$38:$AR$47,7,FALSE),"000")</f>
        <v>000</v>
      </c>
      <c r="L99" s="9" t="str">
        <f t="shared" ref="L99:L114" si="30">(TEXT(K99,"000")&amp;TEXT(E99,"00000"))</f>
        <v>00000011</v>
      </c>
      <c r="M99" s="10" t="str">
        <f t="shared" ref="M99:M114" si="31">BIN2HEX(TEXT(K99,"000")&amp;TEXT(E99,"00000"))</f>
        <v>3</v>
      </c>
      <c r="N99" s="12">
        <f t="shared" ref="N99:N114" si="32">HEX2DEC(M99)</f>
        <v>3</v>
      </c>
      <c r="O99" s="8" t="str">
        <f t="shared" ref="O99:O114" si="33">B99&amp;IF(C99="Sì","*","")</f>
        <v>SEC impl*</v>
      </c>
    </row>
    <row r="100" spans="2:15" x14ac:dyDescent="0.25">
      <c r="B100" s="47" t="s">
        <v>99</v>
      </c>
      <c r="C100" s="9" t="s">
        <v>292</v>
      </c>
      <c r="D100" s="9"/>
      <c r="E100" s="14">
        <v>1010</v>
      </c>
      <c r="F100" s="14" t="str">
        <f t="shared" si="28"/>
        <v>1</v>
      </c>
      <c r="G100" s="9"/>
      <c r="H100" s="9"/>
      <c r="I100" s="9"/>
      <c r="J100" s="9" t="str">
        <f t="shared" si="29"/>
        <v>abs</v>
      </c>
      <c r="K100" s="9" t="str">
        <f>TEXT(VLOOKUP(J100,$AL$38:$AR$47,7,FALSE),"000")</f>
        <v>010</v>
      </c>
      <c r="L100" s="9" t="str">
        <f t="shared" si="30"/>
        <v>01001010</v>
      </c>
      <c r="M100" s="10" t="str">
        <f t="shared" si="31"/>
        <v>4A</v>
      </c>
      <c r="N100" s="12">
        <f t="shared" si="32"/>
        <v>74</v>
      </c>
      <c r="O100" s="8" t="str">
        <f t="shared" si="33"/>
        <v>STA abs</v>
      </c>
    </row>
    <row r="101" spans="2:15" x14ac:dyDescent="0.25">
      <c r="B101" s="47" t="s">
        <v>109</v>
      </c>
      <c r="C101" s="9" t="s">
        <v>292</v>
      </c>
      <c r="D101" s="9"/>
      <c r="E101" s="14">
        <v>1010</v>
      </c>
      <c r="F101" s="14" t="str">
        <f t="shared" si="28"/>
        <v>1</v>
      </c>
      <c r="G101" s="9"/>
      <c r="H101" s="9"/>
      <c r="I101" s="9"/>
      <c r="J101" s="9" t="str">
        <f t="shared" si="29"/>
        <v>abs,X</v>
      </c>
      <c r="K101" s="9" t="str">
        <f>TEXT(VLOOKUP(J101,$AL$38:$AR$47,7,FALSE),"000")</f>
        <v>011</v>
      </c>
      <c r="L101" s="9" t="str">
        <f t="shared" si="30"/>
        <v>01101010</v>
      </c>
      <c r="M101" s="10" t="str">
        <f t="shared" si="31"/>
        <v>6A</v>
      </c>
      <c r="N101" s="12">
        <f t="shared" si="32"/>
        <v>106</v>
      </c>
      <c r="O101" s="8" t="str">
        <f t="shared" si="33"/>
        <v>STA abs,X</v>
      </c>
    </row>
    <row r="102" spans="2:15" x14ac:dyDescent="0.25">
      <c r="B102" s="47" t="s">
        <v>108</v>
      </c>
      <c r="C102" s="9" t="s">
        <v>292</v>
      </c>
      <c r="D102" s="9"/>
      <c r="E102" s="14">
        <v>1010</v>
      </c>
      <c r="F102" s="14" t="str">
        <f t="shared" si="28"/>
        <v>1</v>
      </c>
      <c r="G102" s="9"/>
      <c r="H102" s="9"/>
      <c r="I102" s="9"/>
      <c r="J102" s="9" t="str">
        <f t="shared" si="29"/>
        <v>abs,Y</v>
      </c>
      <c r="K102" s="9" t="str">
        <f>TEXT(VLOOKUP(J102,$AL$38:$AR$47,7,FALSE),"000")</f>
        <v>100</v>
      </c>
      <c r="L102" s="9" t="str">
        <f t="shared" si="30"/>
        <v>10001010</v>
      </c>
      <c r="M102" s="10" t="str">
        <f t="shared" si="31"/>
        <v>8A</v>
      </c>
      <c r="N102" s="12">
        <f t="shared" si="32"/>
        <v>138</v>
      </c>
      <c r="O102" s="8" t="str">
        <f t="shared" si="33"/>
        <v>STA abs,Y</v>
      </c>
    </row>
    <row r="103" spans="2:15" x14ac:dyDescent="0.25">
      <c r="B103" s="47" t="s">
        <v>325</v>
      </c>
      <c r="C103" s="9" t="s">
        <v>292</v>
      </c>
      <c r="D103" s="9"/>
      <c r="E103" s="14">
        <v>1010</v>
      </c>
      <c r="F103" s="14" t="str">
        <f t="shared" si="28"/>
        <v>1</v>
      </c>
      <c r="G103" s="9"/>
      <c r="H103" s="9"/>
      <c r="I103" s="9"/>
      <c r="J103" s="9" t="str">
        <f t="shared" si="29"/>
        <v>ind,X</v>
      </c>
      <c r="K103" s="9" t="str">
        <f>TEXT(VLOOKUP(J103,$AL$38:$AR$47,7,FALSE),"000")</f>
        <v>101</v>
      </c>
      <c r="L103" s="9" t="str">
        <f t="shared" si="30"/>
        <v>10101010</v>
      </c>
      <c r="M103" s="10" t="str">
        <f t="shared" si="31"/>
        <v>AA</v>
      </c>
      <c r="N103" s="12">
        <f t="shared" si="32"/>
        <v>170</v>
      </c>
      <c r="O103" s="8" t="str">
        <f t="shared" si="33"/>
        <v>STA ind,X</v>
      </c>
    </row>
    <row r="104" spans="2:15" x14ac:dyDescent="0.25">
      <c r="B104" s="47" t="s">
        <v>103</v>
      </c>
      <c r="C104" s="9" t="s">
        <v>292</v>
      </c>
      <c r="D104" s="9"/>
      <c r="E104" s="14">
        <v>1010</v>
      </c>
      <c r="F104" s="14" t="str">
        <f t="shared" si="28"/>
        <v>1</v>
      </c>
      <c r="G104" s="9"/>
      <c r="H104" s="9"/>
      <c r="I104" s="9"/>
      <c r="J104" s="9" t="str">
        <f t="shared" si="29"/>
        <v>ind,Y</v>
      </c>
      <c r="K104" s="9" t="str">
        <f>TEXT(VLOOKUP(J104,$AL$38:$AR$47,7,FALSE),"000")</f>
        <v>110</v>
      </c>
      <c r="L104" s="9" t="str">
        <f t="shared" si="30"/>
        <v>11001010</v>
      </c>
      <c r="M104" s="10" t="str">
        <f t="shared" si="31"/>
        <v>CA</v>
      </c>
      <c r="N104" s="12">
        <f t="shared" si="32"/>
        <v>202</v>
      </c>
      <c r="O104" s="8" t="str">
        <f t="shared" si="33"/>
        <v>STA ind,Y</v>
      </c>
    </row>
    <row r="105" spans="2:15" x14ac:dyDescent="0.25">
      <c r="B105" s="47" t="s">
        <v>100</v>
      </c>
      <c r="C105" s="9" t="s">
        <v>292</v>
      </c>
      <c r="D105" s="9"/>
      <c r="E105" s="14">
        <v>10100</v>
      </c>
      <c r="F105" s="14" t="str">
        <f t="shared" si="28"/>
        <v>1</v>
      </c>
      <c r="G105" s="9"/>
      <c r="H105" s="9"/>
      <c r="I105" s="9"/>
      <c r="J105" s="9" t="str">
        <f t="shared" si="29"/>
        <v>abs</v>
      </c>
      <c r="K105" s="9" t="str">
        <f>TEXT(VLOOKUP(J105,$AL$38:$AR$47,7,FALSE),"000")</f>
        <v>010</v>
      </c>
      <c r="L105" s="9" t="str">
        <f t="shared" si="30"/>
        <v>01010100</v>
      </c>
      <c r="M105" s="10" t="str">
        <f t="shared" si="31"/>
        <v>54</v>
      </c>
      <c r="N105" s="12">
        <f t="shared" si="32"/>
        <v>84</v>
      </c>
      <c r="O105" s="8" t="str">
        <f t="shared" si="33"/>
        <v>STX abs</v>
      </c>
    </row>
    <row r="106" spans="2:15" x14ac:dyDescent="0.25">
      <c r="B106" s="47" t="s">
        <v>332</v>
      </c>
      <c r="C106" s="9" t="s">
        <v>292</v>
      </c>
      <c r="D106" s="9"/>
      <c r="E106" s="14">
        <v>10100</v>
      </c>
      <c r="F106" s="14" t="str">
        <f t="shared" si="28"/>
        <v>1</v>
      </c>
      <c r="G106" s="9"/>
      <c r="H106" s="9"/>
      <c r="I106" s="9"/>
      <c r="J106" s="9" t="str">
        <f t="shared" si="29"/>
        <v>ind,Y</v>
      </c>
      <c r="K106" s="9" t="str">
        <f>TEXT(VLOOKUP(J106,$AL$38:$AR$47,7,FALSE),"000")</f>
        <v>110</v>
      </c>
      <c r="L106" s="9" t="str">
        <f t="shared" si="30"/>
        <v>11010100</v>
      </c>
      <c r="M106" s="10" t="str">
        <f t="shared" si="31"/>
        <v>D4</v>
      </c>
      <c r="N106" s="12">
        <f t="shared" si="32"/>
        <v>212</v>
      </c>
      <c r="O106" s="8" t="str">
        <f t="shared" si="33"/>
        <v>STX ind,Y</v>
      </c>
    </row>
    <row r="107" spans="2:15" x14ac:dyDescent="0.25">
      <c r="B107" s="47" t="s">
        <v>98</v>
      </c>
      <c r="C107" s="9" t="s">
        <v>292</v>
      </c>
      <c r="D107" s="9"/>
      <c r="E107" s="14">
        <v>10101</v>
      </c>
      <c r="F107" s="14" t="str">
        <f t="shared" si="28"/>
        <v>1</v>
      </c>
      <c r="G107" s="9"/>
      <c r="H107" s="9"/>
      <c r="I107" s="9"/>
      <c r="J107" s="9" t="str">
        <f t="shared" si="29"/>
        <v>abs</v>
      </c>
      <c r="K107" s="9" t="str">
        <f>TEXT(VLOOKUP(J107,$AL$38:$AR$47,7,FALSE),"000")</f>
        <v>010</v>
      </c>
      <c r="L107" s="9" t="str">
        <f t="shared" si="30"/>
        <v>01010101</v>
      </c>
      <c r="M107" s="10" t="str">
        <f t="shared" si="31"/>
        <v>55</v>
      </c>
      <c r="N107" s="12">
        <f t="shared" si="32"/>
        <v>85</v>
      </c>
      <c r="O107" s="8" t="str">
        <f t="shared" si="33"/>
        <v>STY abs</v>
      </c>
    </row>
    <row r="108" spans="2:15" x14ac:dyDescent="0.25">
      <c r="B108" s="47" t="s">
        <v>333</v>
      </c>
      <c r="C108" s="9" t="s">
        <v>292</v>
      </c>
      <c r="D108" s="9"/>
      <c r="E108" s="14">
        <v>10100</v>
      </c>
      <c r="F108" s="14" t="str">
        <f t="shared" si="28"/>
        <v>1</v>
      </c>
      <c r="G108" s="9"/>
      <c r="H108" s="9"/>
      <c r="I108" s="9"/>
      <c r="J108" s="9" t="str">
        <f t="shared" si="29"/>
        <v>ind,X</v>
      </c>
      <c r="K108" s="9" t="str">
        <f>TEXT(VLOOKUP(J108,$AL$38:$AR$47,7,FALSE),"000")</f>
        <v>101</v>
      </c>
      <c r="L108" s="9" t="str">
        <f t="shared" si="30"/>
        <v>10110100</v>
      </c>
      <c r="M108" s="10" t="str">
        <f t="shared" si="31"/>
        <v>B4</v>
      </c>
      <c r="N108" s="12">
        <f t="shared" si="32"/>
        <v>180</v>
      </c>
      <c r="O108" s="8" t="str">
        <f t="shared" si="33"/>
        <v>STY ind,X</v>
      </c>
    </row>
    <row r="109" spans="2:15" x14ac:dyDescent="0.25">
      <c r="B109" s="43" t="s">
        <v>119</v>
      </c>
      <c r="C109" s="9" t="s">
        <v>292</v>
      </c>
      <c r="D109" s="9"/>
      <c r="E109" s="14">
        <v>1011</v>
      </c>
      <c r="F109" s="14" t="str">
        <f t="shared" si="28"/>
        <v>1</v>
      </c>
      <c r="G109" s="9"/>
      <c r="H109" s="9"/>
      <c r="I109" s="9"/>
      <c r="J109" s="9" t="str">
        <f t="shared" si="29"/>
        <v>impl</v>
      </c>
      <c r="K109" s="9" t="str">
        <f>TEXT(VLOOKUP(J109,$AL$38:$AR$47,7,FALSE),"000")</f>
        <v>000</v>
      </c>
      <c r="L109" s="9" t="str">
        <f t="shared" si="30"/>
        <v>00001011</v>
      </c>
      <c r="M109" s="10" t="str">
        <f t="shared" si="31"/>
        <v>B</v>
      </c>
      <c r="N109" s="12">
        <f t="shared" si="32"/>
        <v>11</v>
      </c>
      <c r="O109" s="8" t="str">
        <f t="shared" si="33"/>
        <v>TAX impl</v>
      </c>
    </row>
    <row r="110" spans="2:15" x14ac:dyDescent="0.25">
      <c r="B110" s="43" t="s">
        <v>117</v>
      </c>
      <c r="C110" s="9" t="s">
        <v>292</v>
      </c>
      <c r="D110" s="9"/>
      <c r="E110" s="14">
        <v>1100</v>
      </c>
      <c r="F110" s="14" t="str">
        <f t="shared" si="28"/>
        <v>1</v>
      </c>
      <c r="G110" s="9"/>
      <c r="H110" s="9"/>
      <c r="I110" s="9"/>
      <c r="J110" s="9" t="str">
        <f t="shared" si="29"/>
        <v>impl</v>
      </c>
      <c r="K110" s="9" t="str">
        <f>TEXT(VLOOKUP(J110,$AL$38:$AR$47,7,FALSE),"000")</f>
        <v>000</v>
      </c>
      <c r="L110" s="9" t="str">
        <f t="shared" si="30"/>
        <v>00001100</v>
      </c>
      <c r="M110" s="10" t="str">
        <f t="shared" si="31"/>
        <v>C</v>
      </c>
      <c r="N110" s="12">
        <f t="shared" si="32"/>
        <v>12</v>
      </c>
      <c r="O110" s="8" t="str">
        <f t="shared" si="33"/>
        <v>TAY impl</v>
      </c>
    </row>
    <row r="111" spans="2:15" x14ac:dyDescent="0.25">
      <c r="B111" s="43" t="s">
        <v>331</v>
      </c>
      <c r="C111" s="9" t="s">
        <v>292</v>
      </c>
      <c r="D111" s="9"/>
      <c r="E111" s="14">
        <v>1101</v>
      </c>
      <c r="F111" s="14" t="str">
        <f t="shared" si="28"/>
        <v>1</v>
      </c>
      <c r="G111" s="9"/>
      <c r="H111" s="9"/>
      <c r="I111" s="9"/>
      <c r="J111" s="9" t="str">
        <f t="shared" si="29"/>
        <v>impl</v>
      </c>
      <c r="K111" s="9" t="str">
        <f>TEXT(VLOOKUP(J111,$AL$38:$AR$47,7,FALSE),"000")</f>
        <v>000</v>
      </c>
      <c r="L111" s="9" t="str">
        <f t="shared" si="30"/>
        <v>00001101</v>
      </c>
      <c r="M111" s="10" t="str">
        <f t="shared" si="31"/>
        <v>D</v>
      </c>
      <c r="N111" s="12">
        <f t="shared" si="32"/>
        <v>13</v>
      </c>
      <c r="O111" s="8" t="str">
        <f t="shared" si="33"/>
        <v>TSX impl</v>
      </c>
    </row>
    <row r="112" spans="2:15" x14ac:dyDescent="0.25">
      <c r="B112" s="43" t="s">
        <v>97</v>
      </c>
      <c r="C112" s="9" t="s">
        <v>292</v>
      </c>
      <c r="D112" s="9"/>
      <c r="E112" s="14">
        <v>11011</v>
      </c>
      <c r="F112" s="14" t="str">
        <f t="shared" si="28"/>
        <v>1</v>
      </c>
      <c r="G112" s="9"/>
      <c r="H112" s="9"/>
      <c r="I112" s="9"/>
      <c r="J112" s="9" t="str">
        <f t="shared" si="29"/>
        <v>impl</v>
      </c>
      <c r="K112" s="9" t="str">
        <f>TEXT(VLOOKUP(J112,$AL$38:$AR$47,7,FALSE),"000")</f>
        <v>000</v>
      </c>
      <c r="L112" s="9" t="str">
        <f t="shared" si="30"/>
        <v>00011011</v>
      </c>
      <c r="M112" s="10" t="str">
        <f t="shared" si="31"/>
        <v>1B</v>
      </c>
      <c r="N112" s="12">
        <f t="shared" si="32"/>
        <v>27</v>
      </c>
      <c r="O112" s="8" t="str">
        <f t="shared" si="33"/>
        <v>TXA impl</v>
      </c>
    </row>
    <row r="113" spans="2:50" x14ac:dyDescent="0.25">
      <c r="B113" s="43" t="s">
        <v>330</v>
      </c>
      <c r="C113" s="9" t="s">
        <v>292</v>
      </c>
      <c r="D113" s="9"/>
      <c r="E113" s="14">
        <v>11101</v>
      </c>
      <c r="F113" s="14" t="str">
        <f t="shared" si="28"/>
        <v>1</v>
      </c>
      <c r="G113" s="9"/>
      <c r="H113" s="9"/>
      <c r="I113" s="9"/>
      <c r="J113" s="9" t="str">
        <f t="shared" si="29"/>
        <v>impl</v>
      </c>
      <c r="K113" s="9" t="str">
        <f>TEXT(VLOOKUP(J113,$AL$38:$AR$47,7,FALSE),"000")</f>
        <v>000</v>
      </c>
      <c r="L113" s="9" t="str">
        <f t="shared" si="30"/>
        <v>00011101</v>
      </c>
      <c r="M113" s="10" t="str">
        <f t="shared" si="31"/>
        <v>1D</v>
      </c>
      <c r="N113" s="12">
        <f t="shared" si="32"/>
        <v>29</v>
      </c>
      <c r="O113" s="8" t="str">
        <f t="shared" si="33"/>
        <v>TXS impl</v>
      </c>
    </row>
    <row r="114" spans="2:50" x14ac:dyDescent="0.25">
      <c r="B114" s="43" t="s">
        <v>107</v>
      </c>
      <c r="C114" s="9" t="s">
        <v>292</v>
      </c>
      <c r="D114" s="9"/>
      <c r="E114" s="14">
        <v>11100</v>
      </c>
      <c r="F114" s="14" t="str">
        <f t="shared" si="28"/>
        <v>1</v>
      </c>
      <c r="G114" s="9"/>
      <c r="H114" s="9"/>
      <c r="I114" s="9"/>
      <c r="J114" s="9" t="str">
        <f t="shared" si="29"/>
        <v>impl</v>
      </c>
      <c r="K114" s="9" t="str">
        <f>TEXT(VLOOKUP(J114,$AL$38:$AR$47,7,FALSE),"000")</f>
        <v>000</v>
      </c>
      <c r="L114" s="9" t="str">
        <f t="shared" si="30"/>
        <v>00011100</v>
      </c>
      <c r="M114" s="10" t="str">
        <f t="shared" si="31"/>
        <v>1C</v>
      </c>
      <c r="N114" s="12">
        <f t="shared" si="32"/>
        <v>28</v>
      </c>
      <c r="O114" s="8" t="str">
        <f t="shared" si="33"/>
        <v>TYA impl</v>
      </c>
      <c r="AX114" s="19"/>
    </row>
  </sheetData>
  <autoFilter ref="B2:O114" xr:uid="{2B879F33-5CEE-4618-81B5-4BD50BB9D688}">
    <sortState xmlns:xlrd2="http://schemas.microsoft.com/office/spreadsheetml/2017/richdata2" ref="B3:O114">
      <sortCondition ref="B2:B114"/>
    </sortState>
  </autoFilter>
  <dataConsolidate/>
  <conditionalFormatting sqref="M3:M114">
    <cfRule type="duplicateValues" dxfId="1" priority="2"/>
  </conditionalFormatting>
  <conditionalFormatting sqref="N3:N114">
    <cfRule type="duplicateValues" dxfId="0" priority="1"/>
  </conditionalFormatting>
  <pageMargins left="0.7" right="0.7" top="0.75" bottom="0.75" header="0.3" footer="0.3"/>
  <pageSetup paperSize="9" orientation="portrait" r:id="rId2"/>
  <headerFooter>
    <oddFooter>&amp;L&amp;1#&amp;"Calibri"&amp;7&amp;K737373Internal Use - Confidential</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FA5F-950F-46F4-8FAF-9AD8CE2AEAF3}">
  <sheetPr codeName="Sheet3"/>
  <dimension ref="B2:CH271"/>
  <sheetViews>
    <sheetView zoomScale="70" zoomScaleNormal="7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5" outlineLevelCol="1" x14ac:dyDescent="0.25"/>
  <cols>
    <col min="1" max="1" width="2.7109375" customWidth="1"/>
    <col min="2" max="2" width="12.28515625" customWidth="1"/>
    <col min="3" max="3" width="5.5703125" bestFit="1" customWidth="1"/>
    <col min="4" max="4" width="12.28515625" customWidth="1"/>
    <col min="5" max="5" width="4.42578125" customWidth="1"/>
    <col min="6" max="17" width="3.7109375" customWidth="1"/>
    <col min="18" max="18" width="4.7109375" customWidth="1"/>
    <col min="19" max="19" width="7.140625" customWidth="1"/>
    <col min="20" max="20" width="1.28515625" customWidth="1"/>
    <col min="21" max="36" width="4.7109375" customWidth="1"/>
    <col min="37" max="37" width="4.7109375" customWidth="1" outlineLevel="1"/>
    <col min="38" max="38" width="5.7109375" customWidth="1"/>
    <col min="39" max="54" width="4.7109375" customWidth="1"/>
    <col min="55" max="55" width="4.7109375" customWidth="1" outlineLevel="1"/>
    <col min="56" max="56" width="4.7109375" customWidth="1"/>
    <col min="57" max="57" width="5.7109375" customWidth="1"/>
    <col min="58" max="66" width="4.7109375" customWidth="1"/>
    <col min="67" max="67" width="5.7109375" customWidth="1"/>
    <col min="68" max="76" width="4.7109375" customWidth="1"/>
    <col min="77" max="77" width="5.7109375" customWidth="1"/>
    <col min="78" max="86" width="4.7109375" customWidth="1"/>
  </cols>
  <sheetData>
    <row r="2" spans="2:86" x14ac:dyDescent="0.25">
      <c r="AU2" s="220">
        <v>11010000</v>
      </c>
      <c r="AV2" s="220"/>
      <c r="AW2" s="220"/>
      <c r="BA2">
        <f>BIN2DEC(AU2)</f>
        <v>208</v>
      </c>
    </row>
    <row r="4" spans="2:86" ht="15.75" thickBot="1" x14ac:dyDescent="0.3"/>
    <row r="5" spans="2:86" ht="15.75" thickBot="1" x14ac:dyDescent="0.3">
      <c r="F5" s="227" t="s">
        <v>236</v>
      </c>
      <c r="G5" s="228"/>
      <c r="H5" s="229"/>
      <c r="I5" s="129" t="s">
        <v>182</v>
      </c>
      <c r="J5" s="129" t="s">
        <v>175</v>
      </c>
      <c r="K5" s="129" t="s">
        <v>176</v>
      </c>
      <c r="L5" s="129" t="s">
        <v>177</v>
      </c>
      <c r="M5" s="129" t="s">
        <v>178</v>
      </c>
      <c r="U5" s="230" t="s">
        <v>466</v>
      </c>
      <c r="V5" s="231"/>
      <c r="W5" s="231"/>
      <c r="X5" s="231"/>
      <c r="Y5" s="231"/>
      <c r="Z5" s="231"/>
      <c r="AA5" s="231"/>
      <c r="AB5" s="231"/>
      <c r="AC5" s="231"/>
      <c r="AD5" s="231"/>
      <c r="AE5" s="231"/>
      <c r="AF5" s="231"/>
      <c r="AG5" s="231"/>
      <c r="AH5" s="231"/>
      <c r="AI5" s="231"/>
      <c r="AJ5" s="232"/>
      <c r="AM5" s="233" t="s">
        <v>466</v>
      </c>
      <c r="AN5" s="234"/>
      <c r="AO5" s="234"/>
      <c r="AP5" s="234"/>
      <c r="AQ5" s="234"/>
      <c r="AR5" s="234"/>
      <c r="AS5" s="234"/>
      <c r="AT5" s="234"/>
      <c r="AU5" s="234"/>
      <c r="AV5" s="234"/>
      <c r="AW5" s="234"/>
      <c r="AX5" s="234"/>
      <c r="AY5" s="234"/>
      <c r="AZ5" s="234"/>
      <c r="BA5" s="234"/>
      <c r="BB5" s="235"/>
    </row>
    <row r="6" spans="2:86" ht="15" customHeight="1" thickBot="1" x14ac:dyDescent="0.3">
      <c r="F6" s="124" t="s">
        <v>453</v>
      </c>
      <c r="G6" s="124" t="s">
        <v>452</v>
      </c>
      <c r="H6" s="124" t="s">
        <v>451</v>
      </c>
      <c r="I6" s="124" t="s">
        <v>450</v>
      </c>
      <c r="J6" s="124" t="s">
        <v>461</v>
      </c>
      <c r="K6" s="124" t="s">
        <v>460</v>
      </c>
      <c r="L6" s="124" t="s">
        <v>459</v>
      </c>
      <c r="M6" s="124" t="s">
        <v>458</v>
      </c>
      <c r="N6" s="125" t="s">
        <v>457</v>
      </c>
      <c r="O6" s="125" t="s">
        <v>456</v>
      </c>
      <c r="P6" s="125" t="s">
        <v>455</v>
      </c>
      <c r="Q6" s="125" t="s">
        <v>454</v>
      </c>
      <c r="S6" s="236" t="s">
        <v>467</v>
      </c>
      <c r="U6" s="126" t="s">
        <v>439</v>
      </c>
      <c r="V6" s="126" t="s">
        <v>440</v>
      </c>
      <c r="W6" s="126" t="s">
        <v>441</v>
      </c>
      <c r="X6" s="126" t="s">
        <v>442</v>
      </c>
      <c r="Y6" s="126" t="s">
        <v>443</v>
      </c>
      <c r="Z6" s="126" t="s">
        <v>444</v>
      </c>
      <c r="AA6" s="126" t="s">
        <v>445</v>
      </c>
      <c r="AB6" s="126" t="s">
        <v>446</v>
      </c>
      <c r="AC6" s="127" t="s">
        <v>439</v>
      </c>
      <c r="AD6" s="127" t="s">
        <v>440</v>
      </c>
      <c r="AE6" s="127" t="s">
        <v>441</v>
      </c>
      <c r="AF6" s="127" t="s">
        <v>442</v>
      </c>
      <c r="AG6" s="127" t="s">
        <v>443</v>
      </c>
      <c r="AH6" s="127" t="s">
        <v>444</v>
      </c>
      <c r="AI6" s="127" t="s">
        <v>445</v>
      </c>
      <c r="AJ6" s="127" t="s">
        <v>446</v>
      </c>
      <c r="AM6" s="129" t="s">
        <v>439</v>
      </c>
      <c r="AN6" s="129" t="s">
        <v>440</v>
      </c>
      <c r="AO6" s="129" t="s">
        <v>441</v>
      </c>
      <c r="AP6" s="129" t="s">
        <v>442</v>
      </c>
      <c r="AQ6" s="129" t="s">
        <v>443</v>
      </c>
      <c r="AR6" s="129" t="s">
        <v>444</v>
      </c>
      <c r="AS6" s="129" t="s">
        <v>445</v>
      </c>
      <c r="AT6" s="129" t="s">
        <v>446</v>
      </c>
      <c r="AU6" s="130" t="s">
        <v>439</v>
      </c>
      <c r="AV6" s="130" t="s">
        <v>440</v>
      </c>
      <c r="AW6" s="130" t="s">
        <v>441</v>
      </c>
      <c r="AX6" s="130" t="s">
        <v>442</v>
      </c>
      <c r="AY6" s="130" t="s">
        <v>443</v>
      </c>
      <c r="AZ6" s="130" t="s">
        <v>444</v>
      </c>
      <c r="BA6" s="130" t="s">
        <v>445</v>
      </c>
      <c r="BB6" s="130" t="s">
        <v>446</v>
      </c>
      <c r="BF6" s="132" t="s">
        <v>439</v>
      </c>
      <c r="BG6" s="132" t="s">
        <v>440</v>
      </c>
      <c r="BH6" s="132" t="s">
        <v>441</v>
      </c>
      <c r="BI6" s="132" t="s">
        <v>442</v>
      </c>
      <c r="BJ6" s="132" t="s">
        <v>443</v>
      </c>
      <c r="BK6" s="132" t="s">
        <v>444</v>
      </c>
      <c r="BL6" s="132" t="s">
        <v>445</v>
      </c>
      <c r="BM6" s="132" t="s">
        <v>446</v>
      </c>
      <c r="BP6" s="124" t="s">
        <v>439</v>
      </c>
      <c r="BQ6" s="124" t="s">
        <v>440</v>
      </c>
      <c r="BR6" s="124" t="s">
        <v>441</v>
      </c>
      <c r="BS6" s="124" t="s">
        <v>442</v>
      </c>
      <c r="BT6" s="124" t="s">
        <v>443</v>
      </c>
      <c r="BU6" s="124" t="s">
        <v>444</v>
      </c>
      <c r="BV6" s="124" t="s">
        <v>445</v>
      </c>
      <c r="BW6" s="124" t="s">
        <v>446</v>
      </c>
      <c r="BZ6" s="133" t="s">
        <v>439</v>
      </c>
      <c r="CA6" s="133" t="s">
        <v>440</v>
      </c>
      <c r="CB6" s="133" t="s">
        <v>441</v>
      </c>
      <c r="CC6" s="133" t="s">
        <v>442</v>
      </c>
      <c r="CD6" s="133" t="s">
        <v>443</v>
      </c>
      <c r="CE6" s="133" t="s">
        <v>444</v>
      </c>
      <c r="CF6" s="133" t="s">
        <v>445</v>
      </c>
      <c r="CG6" s="133" t="s">
        <v>446</v>
      </c>
    </row>
    <row r="7" spans="2:86" ht="16.5" thickBot="1" x14ac:dyDescent="0.3">
      <c r="B7" s="97" t="s">
        <v>435</v>
      </c>
      <c r="C7" s="112" t="s">
        <v>463</v>
      </c>
      <c r="D7" s="112" t="s">
        <v>462</v>
      </c>
      <c r="E7" s="112" t="s">
        <v>263</v>
      </c>
      <c r="F7" s="221" t="s">
        <v>282</v>
      </c>
      <c r="G7" s="222"/>
      <c r="H7" s="222"/>
      <c r="I7" s="222"/>
      <c r="J7" s="222"/>
      <c r="K7" s="222"/>
      <c r="L7" s="222"/>
      <c r="M7" s="223"/>
      <c r="N7" s="224" t="s">
        <v>379</v>
      </c>
      <c r="O7" s="225"/>
      <c r="P7" s="225"/>
      <c r="Q7" s="226"/>
      <c r="R7" s="178" t="s">
        <v>379</v>
      </c>
      <c r="S7" s="237"/>
      <c r="U7" s="126" t="s">
        <v>399</v>
      </c>
      <c r="V7" s="126" t="s">
        <v>400</v>
      </c>
      <c r="W7" s="128" t="s">
        <v>237</v>
      </c>
      <c r="X7" s="126" t="s">
        <v>436</v>
      </c>
      <c r="Y7" s="126" t="s">
        <v>363</v>
      </c>
      <c r="Z7" s="126" t="s">
        <v>401</v>
      </c>
      <c r="AA7" s="126" t="s">
        <v>402</v>
      </c>
      <c r="AB7" s="126" t="s">
        <v>403</v>
      </c>
      <c r="AC7" s="127" t="s">
        <v>404</v>
      </c>
      <c r="AD7" s="127" t="s">
        <v>405</v>
      </c>
      <c r="AE7" s="127" t="s">
        <v>406</v>
      </c>
      <c r="AF7" s="134" t="s">
        <v>436</v>
      </c>
      <c r="AG7" s="127" t="s">
        <v>436</v>
      </c>
      <c r="AH7" s="127" t="s">
        <v>398</v>
      </c>
      <c r="AI7" s="127"/>
      <c r="AJ7" s="127" t="s">
        <v>407</v>
      </c>
      <c r="AK7" s="134" t="s">
        <v>437</v>
      </c>
      <c r="AM7" s="129" t="s">
        <v>408</v>
      </c>
      <c r="AN7" s="129" t="s">
        <v>367</v>
      </c>
      <c r="AO7" s="131" t="s">
        <v>237</v>
      </c>
      <c r="AP7" s="129"/>
      <c r="AQ7" s="129" t="s">
        <v>409</v>
      </c>
      <c r="AR7" s="129"/>
      <c r="AS7" s="129" t="s">
        <v>410</v>
      </c>
      <c r="AT7" s="129" t="s">
        <v>357</v>
      </c>
      <c r="AU7" s="130" t="s">
        <v>411</v>
      </c>
      <c r="AV7" s="130" t="s">
        <v>412</v>
      </c>
      <c r="AW7" s="130" t="s">
        <v>413</v>
      </c>
      <c r="AX7" s="130"/>
      <c r="AY7" s="130"/>
      <c r="AZ7" s="130" t="s">
        <v>414</v>
      </c>
      <c r="BA7" s="130" t="s">
        <v>415</v>
      </c>
      <c r="BB7" s="130"/>
      <c r="BC7" s="134" t="s">
        <v>437</v>
      </c>
      <c r="BD7" s="134" t="s">
        <v>448</v>
      </c>
      <c r="BF7" s="132" t="s">
        <v>416</v>
      </c>
      <c r="BG7" s="132" t="s">
        <v>417</v>
      </c>
      <c r="BH7" s="132" t="s">
        <v>418</v>
      </c>
      <c r="BI7" s="132" t="s">
        <v>419</v>
      </c>
      <c r="BJ7" s="132" t="s">
        <v>420</v>
      </c>
      <c r="BK7" s="132" t="s">
        <v>421</v>
      </c>
      <c r="BL7" s="132" t="s">
        <v>422</v>
      </c>
      <c r="BM7" s="176" t="s">
        <v>237</v>
      </c>
      <c r="BN7" s="134" t="s">
        <v>438</v>
      </c>
      <c r="BP7" s="124" t="s">
        <v>423</v>
      </c>
      <c r="BQ7" s="124" t="s">
        <v>424</v>
      </c>
      <c r="BR7" s="177" t="s">
        <v>237</v>
      </c>
      <c r="BS7" s="124" t="s">
        <v>425</v>
      </c>
      <c r="BT7" s="124" t="s">
        <v>426</v>
      </c>
      <c r="BU7" s="124"/>
      <c r="BV7" s="124" t="s">
        <v>427</v>
      </c>
      <c r="BW7" s="124" t="s">
        <v>428</v>
      </c>
      <c r="BX7" s="134" t="s">
        <v>447</v>
      </c>
      <c r="BZ7" s="133" t="s">
        <v>429</v>
      </c>
      <c r="CA7" s="133" t="s">
        <v>430</v>
      </c>
      <c r="CB7" s="133" t="s">
        <v>431</v>
      </c>
      <c r="CC7" s="133" t="s">
        <v>465</v>
      </c>
      <c r="CD7" s="133" t="s">
        <v>464</v>
      </c>
      <c r="CE7" s="133" t="s">
        <v>432</v>
      </c>
      <c r="CF7" s="133" t="s">
        <v>433</v>
      </c>
      <c r="CG7" s="133" t="s">
        <v>434</v>
      </c>
      <c r="CH7" s="134" t="s">
        <v>449</v>
      </c>
    </row>
    <row r="8" spans="2:86" x14ac:dyDescent="0.25">
      <c r="B8" s="96" t="s">
        <v>377</v>
      </c>
      <c r="C8" s="98"/>
      <c r="D8" s="118"/>
      <c r="E8" s="118"/>
      <c r="F8" s="98" t="s">
        <v>237</v>
      </c>
      <c r="G8" s="99" t="s">
        <v>237</v>
      </c>
      <c r="H8" s="99" t="s">
        <v>237</v>
      </c>
      <c r="I8" s="99" t="s">
        <v>237</v>
      </c>
      <c r="J8" s="99" t="s">
        <v>237</v>
      </c>
      <c r="K8" s="99" t="s">
        <v>237</v>
      </c>
      <c r="L8" s="99" t="s">
        <v>237</v>
      </c>
      <c r="M8" s="100" t="s">
        <v>237</v>
      </c>
      <c r="N8" s="101">
        <v>0</v>
      </c>
      <c r="O8" s="102">
        <v>0</v>
      </c>
      <c r="P8" s="102">
        <v>0</v>
      </c>
      <c r="Q8" s="103">
        <v>0</v>
      </c>
      <c r="R8" s="171">
        <f t="shared" ref="R8:R9" si="0">BIN2DEC(N8&amp;O8&amp;P8&amp;Q8)</f>
        <v>0</v>
      </c>
      <c r="S8" s="171"/>
      <c r="U8" s="143"/>
      <c r="V8" s="143"/>
      <c r="W8" s="143"/>
      <c r="X8" s="143"/>
      <c r="Y8" s="143"/>
      <c r="Z8" s="143"/>
      <c r="AA8" s="144"/>
      <c r="AB8" s="143"/>
      <c r="AC8" s="145"/>
      <c r="AD8" s="145"/>
      <c r="AE8" s="145"/>
      <c r="AF8" s="145"/>
      <c r="AG8" s="145"/>
      <c r="AH8" s="146">
        <v>1</v>
      </c>
      <c r="AI8" s="145"/>
      <c r="AJ8" s="145"/>
      <c r="AK8" s="104">
        <f>U8*0+V8*1+W8*2+X8*3+Y8*4+Z8*5+AA8*6+AB8*7+AC8*0+AD8*1+AE8*2+AF8*3+AG8*4+AH8*5+AI8*6+AJ8*7+8*(SUM(U8:AB8))+IF(SUM(U8:AJ8)=0,2+8)</f>
        <v>5</v>
      </c>
      <c r="AM8" s="136"/>
      <c r="AN8" s="136"/>
      <c r="AO8" s="136"/>
      <c r="AP8" s="136"/>
      <c r="AQ8" s="136"/>
      <c r="AR8" s="136"/>
      <c r="AS8" s="136"/>
      <c r="AT8" s="163">
        <v>1</v>
      </c>
      <c r="AU8" s="137"/>
      <c r="AV8" s="137"/>
      <c r="AW8" s="137"/>
      <c r="AX8" s="137"/>
      <c r="AY8" s="137"/>
      <c r="AZ8" s="137"/>
      <c r="BA8" s="137"/>
      <c r="BB8" s="137"/>
      <c r="BC8" s="104">
        <f t="shared" ref="BC8:BC9" si="1">AM8*0+AN8*16+AO8*32+AP8*48+AQ8*64+AR8*80+AS8*96+AT8*112+AU8*0+AV8*16+AW8*32+AX8*48+AY8*64+AZ8*80+BA8*96+BB8*112+128*(SUM(AM8:AT8))+IF(SUM(AM8:BB8)=0,32+128)</f>
        <v>240</v>
      </c>
      <c r="BD8" s="104">
        <f>AK8+BC8</f>
        <v>245</v>
      </c>
      <c r="BF8" s="145"/>
      <c r="BG8" s="145"/>
      <c r="BH8" s="145"/>
      <c r="BI8" s="145"/>
      <c r="BJ8" s="145"/>
      <c r="BK8" s="145"/>
      <c r="BL8" s="145"/>
      <c r="BM8" s="145"/>
      <c r="BN8" s="104">
        <f>BF8*2^0+BG8*2^1+BH8*2^2+BI8*2^3+BJ8*2^4+BK8*2^5+BL8*2^6+BM8*2^7</f>
        <v>0</v>
      </c>
      <c r="BP8" s="136"/>
      <c r="BQ8" s="136"/>
      <c r="BR8" s="136"/>
      <c r="BS8" s="136"/>
      <c r="BT8" s="136"/>
      <c r="BU8" s="136"/>
      <c r="BV8" s="136"/>
      <c r="BW8" s="136"/>
      <c r="BX8" s="104">
        <f>BP8*2^0+BQ8*2^1+BR8*2^2+BS8*2^3+BT8*2^4+BU8*2^5+BV8*2^6+BW8*2^7</f>
        <v>0</v>
      </c>
      <c r="BZ8" s="167"/>
      <c r="CA8" s="159"/>
      <c r="CB8" s="159"/>
      <c r="CC8" s="159"/>
      <c r="CD8" s="159"/>
      <c r="CE8" s="159"/>
      <c r="CF8" s="159"/>
      <c r="CG8" s="167"/>
      <c r="CH8" s="104">
        <f>BZ8*2^0+CA8*2^1+CB8*2^2+CC8*2^3+CD8*2^4+CE8*2^5+CF8*2^6+CG8*2^7</f>
        <v>0</v>
      </c>
    </row>
    <row r="9" spans="2:86" x14ac:dyDescent="0.25">
      <c r="B9" s="95" t="s">
        <v>377</v>
      </c>
      <c r="C9" s="105"/>
      <c r="D9" s="119"/>
      <c r="E9" s="119"/>
      <c r="F9" s="105" t="s">
        <v>237</v>
      </c>
      <c r="G9" s="17" t="s">
        <v>237</v>
      </c>
      <c r="H9" s="17" t="s">
        <v>237</v>
      </c>
      <c r="I9" s="17" t="s">
        <v>237</v>
      </c>
      <c r="J9" s="17" t="s">
        <v>237</v>
      </c>
      <c r="K9" s="17" t="s">
        <v>237</v>
      </c>
      <c r="L9" s="17" t="s">
        <v>237</v>
      </c>
      <c r="M9" s="106" t="s">
        <v>237</v>
      </c>
      <c r="N9" s="105">
        <v>0</v>
      </c>
      <c r="O9" s="17">
        <v>0</v>
      </c>
      <c r="P9" s="17">
        <v>0</v>
      </c>
      <c r="Q9" s="106">
        <v>1</v>
      </c>
      <c r="R9" s="171">
        <f t="shared" si="0"/>
        <v>1</v>
      </c>
      <c r="S9" s="171"/>
      <c r="U9" s="147"/>
      <c r="V9" s="147"/>
      <c r="W9" s="147"/>
      <c r="X9" s="147"/>
      <c r="Y9" s="147"/>
      <c r="Z9" s="147"/>
      <c r="AA9" s="148">
        <v>1</v>
      </c>
      <c r="AB9" s="147"/>
      <c r="AC9" s="149"/>
      <c r="AD9" s="149"/>
      <c r="AE9" s="149"/>
      <c r="AF9" s="149"/>
      <c r="AG9" s="149"/>
      <c r="AH9" s="150"/>
      <c r="AI9" s="149"/>
      <c r="AJ9" s="149"/>
      <c r="AK9" s="107">
        <f>U9*0+V9*1+W9*2+X9*3+Y9*4+Z9*5+AA9*6+AB9*7+AC9*0+AD9*1+AE9*2+AF9*3+AG9*4+AH9*5+AI9*6+AJ9*7+8*(SUM(U9:AB9))+IF(SUM(U9:AJ9)=0,2+8)</f>
        <v>14</v>
      </c>
      <c r="AM9" s="135"/>
      <c r="AN9" s="135"/>
      <c r="AO9" s="135"/>
      <c r="AP9" s="135"/>
      <c r="AQ9" s="135"/>
      <c r="AR9" s="135"/>
      <c r="AS9" s="135"/>
      <c r="AT9" s="164"/>
      <c r="AU9" s="138"/>
      <c r="AV9" s="138"/>
      <c r="AW9" s="138"/>
      <c r="AX9" s="138"/>
      <c r="AY9" s="138"/>
      <c r="AZ9" s="138"/>
      <c r="BA9" s="138"/>
      <c r="BB9" s="138"/>
      <c r="BC9" s="107">
        <f t="shared" si="1"/>
        <v>160</v>
      </c>
      <c r="BD9" s="107">
        <f t="shared" ref="BD9:BD80" si="2">AK9+BC9</f>
        <v>174</v>
      </c>
      <c r="BF9" s="149"/>
      <c r="BG9" s="149"/>
      <c r="BH9" s="149"/>
      <c r="BI9" s="149"/>
      <c r="BJ9" s="149"/>
      <c r="BK9" s="149"/>
      <c r="BL9" s="149"/>
      <c r="BM9" s="149"/>
      <c r="BN9" s="107">
        <f t="shared" ref="BN9:BN80" si="3">BF9*2^0+BG9*2^1+BH9*2^2+BI9*2^3+BJ9*2^4+BK9*2^5+BL9*2^6+BM9*2^7</f>
        <v>0</v>
      </c>
      <c r="BP9" s="135"/>
      <c r="BQ9" s="135"/>
      <c r="BR9" s="135"/>
      <c r="BS9" s="135"/>
      <c r="BT9" s="135"/>
      <c r="BU9" s="135"/>
      <c r="BV9" s="135"/>
      <c r="BW9" s="135"/>
      <c r="BX9" s="107">
        <f t="shared" ref="BX9:BX80" si="4">BP9*2^0+BQ9*2^1+BR9*2^2+BS9*2^3+BT9*2^4+BU9*2^5+BV9*2^6+BW9*2^7</f>
        <v>0</v>
      </c>
      <c r="BZ9" s="168">
        <v>1</v>
      </c>
      <c r="CA9" s="160"/>
      <c r="CB9" s="160"/>
      <c r="CC9" s="160"/>
      <c r="CD9" s="160"/>
      <c r="CE9" s="160"/>
      <c r="CF9" s="160"/>
      <c r="CG9" s="168">
        <v>1</v>
      </c>
      <c r="CH9" s="107">
        <f t="shared" ref="CH9:CH80" si="5">BZ9*2^0+CA9*2^1+CB9*2^2+CC9*2^3+CD9*2^4+CE9*2^5+CF9*2^6+CG9*2^7</f>
        <v>129</v>
      </c>
    </row>
    <row r="10" spans="2:86" ht="6" customHeight="1" x14ac:dyDescent="0.25">
      <c r="B10" s="95"/>
      <c r="C10" s="105"/>
      <c r="D10" s="119"/>
      <c r="E10" s="119"/>
      <c r="F10" s="105"/>
      <c r="G10" s="17"/>
      <c r="H10" s="17"/>
      <c r="I10" s="17"/>
      <c r="J10" s="17"/>
      <c r="K10" s="17"/>
      <c r="L10" s="17"/>
      <c r="M10" s="106"/>
      <c r="N10" s="105"/>
      <c r="O10" s="17"/>
      <c r="P10" s="17"/>
      <c r="Q10" s="106"/>
      <c r="R10" s="171"/>
      <c r="S10" s="171"/>
      <c r="U10" s="147"/>
      <c r="V10" s="147"/>
      <c r="W10" s="147"/>
      <c r="X10" s="147"/>
      <c r="Y10" s="147"/>
      <c r="Z10" s="147"/>
      <c r="AA10" s="148"/>
      <c r="AB10" s="147"/>
      <c r="AC10" s="149"/>
      <c r="AD10" s="149"/>
      <c r="AE10" s="149"/>
      <c r="AF10" s="149"/>
      <c r="AG10" s="149"/>
      <c r="AH10" s="150"/>
      <c r="AI10" s="149"/>
      <c r="AJ10" s="149"/>
      <c r="AK10" s="107"/>
      <c r="AM10" s="135"/>
      <c r="AN10" s="135"/>
      <c r="AO10" s="135"/>
      <c r="AP10" s="135"/>
      <c r="AQ10" s="135"/>
      <c r="AR10" s="135"/>
      <c r="AS10" s="135"/>
      <c r="AT10" s="164"/>
      <c r="AU10" s="138"/>
      <c r="AV10" s="138"/>
      <c r="AW10" s="138"/>
      <c r="AX10" s="138"/>
      <c r="AY10" s="138"/>
      <c r="AZ10" s="138"/>
      <c r="BA10" s="138"/>
      <c r="BB10" s="138"/>
      <c r="BC10" s="107"/>
      <c r="BD10" s="107"/>
      <c r="BF10" s="149"/>
      <c r="BG10" s="149"/>
      <c r="BH10" s="149"/>
      <c r="BI10" s="149"/>
      <c r="BJ10" s="149"/>
      <c r="BK10" s="149"/>
      <c r="BL10" s="149"/>
      <c r="BM10" s="149"/>
      <c r="BN10" s="107"/>
      <c r="BP10" s="135"/>
      <c r="BQ10" s="135"/>
      <c r="BR10" s="135"/>
      <c r="BS10" s="135"/>
      <c r="BT10" s="135"/>
      <c r="BU10" s="135"/>
      <c r="BV10" s="135"/>
      <c r="BW10" s="135"/>
      <c r="BX10" s="107"/>
      <c r="BZ10" s="168"/>
      <c r="CA10" s="160"/>
      <c r="CB10" s="160"/>
      <c r="CC10" s="160"/>
      <c r="CD10" s="160"/>
      <c r="CE10" s="160"/>
      <c r="CF10" s="160"/>
      <c r="CG10" s="160"/>
      <c r="CH10" s="107"/>
    </row>
    <row r="11" spans="2:86" x14ac:dyDescent="0.25">
      <c r="B11" s="122" t="s">
        <v>78</v>
      </c>
      <c r="C11" s="105" t="str">
        <f>VLOOKUP(B11,'2'!$B$2:$O$114,2,FALSE)</f>
        <v>Sì</v>
      </c>
      <c r="D11" s="119" t="str">
        <f>VLOOKUP(B11,'2'!$B$2:$O$114,11,FALSE)</f>
        <v>00101001</v>
      </c>
      <c r="E11" s="105" t="str">
        <f>IF(D11&lt;&gt;"",BIN2HEX(D11),"")</f>
        <v>29</v>
      </c>
      <c r="F11" s="105" t="str">
        <f>LEFT(D11,1)</f>
        <v>0</v>
      </c>
      <c r="G11" s="17" t="str">
        <f>MID(D11,2,1)</f>
        <v>0</v>
      </c>
      <c r="H11" s="17" t="str">
        <f>MID(D11,3,1)</f>
        <v>1</v>
      </c>
      <c r="I11" s="17" t="str">
        <f>MID(D11,4,1)</f>
        <v>0</v>
      </c>
      <c r="J11" s="17" t="str">
        <f>MID(D11,5,1)</f>
        <v>1</v>
      </c>
      <c r="K11" s="17" t="str">
        <f>MID(D11,6,1)</f>
        <v>0</v>
      </c>
      <c r="L11" s="17" t="str">
        <f>MID(D11,7,1)</f>
        <v>0</v>
      </c>
      <c r="M11" s="106" t="str">
        <f>RIGHT(D11,1)</f>
        <v>1</v>
      </c>
      <c r="N11" s="105">
        <v>0</v>
      </c>
      <c r="O11" s="17">
        <v>0</v>
      </c>
      <c r="P11" s="17">
        <v>1</v>
      </c>
      <c r="Q11" s="106">
        <v>0</v>
      </c>
      <c r="R11" s="173">
        <f t="shared" ref="R11" si="6">BIN2DEC(N11&amp;O11&amp;P11&amp;Q11)</f>
        <v>2</v>
      </c>
      <c r="S11" s="173" t="str">
        <f>IF(R11&lt;&gt;"","$"&amp;DEC2HEX(Q11*2^0+P11*2^1+O11*2^2+N11*2^3+M11*2^4+L11*2^5+K11*2^6+J11*2^7+I11*2^8+H11*2^9+G11*2^10+F11*2^11,4),"")</f>
        <v>$0292</v>
      </c>
      <c r="U11" s="147"/>
      <c r="V11" s="147"/>
      <c r="W11" s="147"/>
      <c r="X11" s="147"/>
      <c r="Y11" s="147"/>
      <c r="Z11" s="147"/>
      <c r="AA11" s="148"/>
      <c r="AB11" s="147"/>
      <c r="AC11" s="149"/>
      <c r="AD11" s="149"/>
      <c r="AE11" s="149"/>
      <c r="AF11" s="149"/>
      <c r="AG11" s="149"/>
      <c r="AH11" s="150">
        <v>1</v>
      </c>
      <c r="AI11" s="149"/>
      <c r="AJ11" s="149"/>
      <c r="AK11" s="107">
        <f>U11*0+V11*1+W11*2+X11*3+Y11*4+Z11*5+AA11*6+AB11*7+AC11*0+AD11*1+AE11*2+AF11*3+AG11*4+AH11*5+AI11*6+AJ11*7+8*(SUM(U11:AB11))+IF(SUM(U11:AJ11)=0,2+8)</f>
        <v>5</v>
      </c>
      <c r="AM11" s="135"/>
      <c r="AN11" s="135"/>
      <c r="AO11" s="135"/>
      <c r="AP11" s="135"/>
      <c r="AQ11" s="135"/>
      <c r="AR11" s="135"/>
      <c r="AS11" s="135"/>
      <c r="AT11" s="164">
        <v>1</v>
      </c>
      <c r="AU11" s="138"/>
      <c r="AV11" s="138"/>
      <c r="AW11" s="138"/>
      <c r="AX11" s="138"/>
      <c r="AY11" s="138"/>
      <c r="AZ11" s="138"/>
      <c r="BA11" s="138"/>
      <c r="BB11" s="138"/>
      <c r="BC11" s="107">
        <f t="shared" ref="BC11:BC13" si="7">AM11*0+AN11*16+AO11*32+AP11*48+AQ11*64+AR11*80+AS11*96+AT11*112+AU11*0+AV11*16+AW11*32+AX11*48+AY11*64+AZ11*80+BA11*96+BB11*112+128*(SUM(AM11:AT11))+IF(SUM(AM11:BB11)=0,32+128)</f>
        <v>240</v>
      </c>
      <c r="BD11" s="107">
        <f t="shared" si="2"/>
        <v>245</v>
      </c>
      <c r="BF11" s="149"/>
      <c r="BG11" s="149"/>
      <c r="BH11" s="149"/>
      <c r="BI11" s="149"/>
      <c r="BJ11" s="149"/>
      <c r="BK11" s="149"/>
      <c r="BL11" s="149"/>
      <c r="BM11" s="149"/>
      <c r="BN11" s="107">
        <f t="shared" si="3"/>
        <v>0</v>
      </c>
      <c r="BP11" s="135"/>
      <c r="BQ11" s="135"/>
      <c r="BR11" s="135"/>
      <c r="BS11" s="135"/>
      <c r="BT11" s="135"/>
      <c r="BU11" s="135"/>
      <c r="BV11" s="135"/>
      <c r="BW11" s="135"/>
      <c r="BX11" s="107">
        <f t="shared" si="4"/>
        <v>0</v>
      </c>
      <c r="BZ11" s="168"/>
      <c r="CA11" s="160"/>
      <c r="CB11" s="160"/>
      <c r="CC11" s="160"/>
      <c r="CD11" s="160"/>
      <c r="CE11" s="160"/>
      <c r="CF11" s="160"/>
      <c r="CG11" s="160"/>
      <c r="CH11" s="107">
        <f t="shared" si="5"/>
        <v>0</v>
      </c>
    </row>
    <row r="12" spans="2:86" x14ac:dyDescent="0.25">
      <c r="B12" s="122" t="s">
        <v>78</v>
      </c>
      <c r="C12" s="105" t="str">
        <f>VLOOKUP(B12,'2'!$B$2:$O$114,2,FALSE)</f>
        <v>Sì</v>
      </c>
      <c r="D12" s="119" t="str">
        <f>VLOOKUP(B12,'2'!$B$2:$O$114,11,FALSE)</f>
        <v>00101001</v>
      </c>
      <c r="E12" s="105" t="str">
        <f t="shared" ref="E12:E75" si="8">IF(D12&lt;&gt;"",BIN2HEX(D12),"")</f>
        <v>29</v>
      </c>
      <c r="F12" s="105" t="str">
        <f>LEFT(D12,1)</f>
        <v>0</v>
      </c>
      <c r="G12" s="17" t="str">
        <f>MID(D12,2,1)</f>
        <v>0</v>
      </c>
      <c r="H12" s="17" t="str">
        <f>MID(D12,3,1)</f>
        <v>1</v>
      </c>
      <c r="I12" s="17" t="str">
        <f>MID(D12,4,1)</f>
        <v>0</v>
      </c>
      <c r="J12" s="17" t="str">
        <f>MID(D12,5,1)</f>
        <v>1</v>
      </c>
      <c r="K12" s="17" t="str">
        <f>MID(D12,6,1)</f>
        <v>0</v>
      </c>
      <c r="L12" s="17" t="str">
        <f>MID(D12,7,1)</f>
        <v>0</v>
      </c>
      <c r="M12" s="106" t="str">
        <f>RIGHT(D12,1)</f>
        <v>1</v>
      </c>
      <c r="N12" s="105">
        <v>0</v>
      </c>
      <c r="O12" s="17">
        <v>0</v>
      </c>
      <c r="P12" s="17">
        <v>1</v>
      </c>
      <c r="Q12" s="106">
        <v>1</v>
      </c>
      <c r="R12" s="173">
        <f t="shared" ref="R12:R13" si="9">BIN2DEC(N12&amp;O12&amp;P12&amp;Q12)</f>
        <v>3</v>
      </c>
      <c r="S12" s="173" t="str">
        <f t="shared" ref="S12:S75" si="10">IF(R12&lt;&gt;"","$"&amp;DEC2HEX(Q12*2^0+P12*2^1+O12*2^2+N12*2^3+M12*2^4+L12*2^5+K12*2^6+J12*2^7+I12*2^8+H12*2^9+G12*2^10+F12*2^11,4),"")</f>
        <v>$0293</v>
      </c>
      <c r="U12" s="147"/>
      <c r="V12" s="147"/>
      <c r="W12" s="147"/>
      <c r="X12" s="147"/>
      <c r="Y12" s="147"/>
      <c r="Z12" s="147"/>
      <c r="AA12" s="148">
        <v>1</v>
      </c>
      <c r="AB12" s="147"/>
      <c r="AC12" s="149"/>
      <c r="AD12" s="149"/>
      <c r="AE12" s="149"/>
      <c r="AF12" s="149"/>
      <c r="AG12" s="149"/>
      <c r="AH12" s="150"/>
      <c r="AI12" s="149"/>
      <c r="AJ12" s="149"/>
      <c r="AK12" s="107">
        <f>U12*0+V12*1+W12*2+X12*3+Y12*4+Z12*5+AA12*6+AB12*7+AC12*0+AD12*1+AE12*2+AF12*3+AG12*4+AH12*5+AI12*6+AJ12*7+8*(SUM(U12:AB12))+IF(SUM(U12:AJ12)=0,2+8)</f>
        <v>14</v>
      </c>
      <c r="AM12" s="135"/>
      <c r="AN12" s="135">
        <v>1</v>
      </c>
      <c r="AO12" s="135"/>
      <c r="AP12" s="135"/>
      <c r="AQ12" s="135"/>
      <c r="AR12" s="135"/>
      <c r="AS12" s="135"/>
      <c r="AT12" s="164"/>
      <c r="AU12" s="138"/>
      <c r="AV12" s="138"/>
      <c r="AW12" s="138"/>
      <c r="AX12" s="138"/>
      <c r="AY12" s="138"/>
      <c r="AZ12" s="138"/>
      <c r="BA12" s="138"/>
      <c r="BB12" s="138"/>
      <c r="BC12" s="107">
        <f t="shared" si="7"/>
        <v>144</v>
      </c>
      <c r="BD12" s="107">
        <f t="shared" ref="BD12" si="11">AK12+BC12</f>
        <v>158</v>
      </c>
      <c r="BF12" s="149"/>
      <c r="BG12" s="149"/>
      <c r="BH12" s="149"/>
      <c r="BI12" s="149"/>
      <c r="BJ12" s="149"/>
      <c r="BK12" s="149"/>
      <c r="BL12" s="149"/>
      <c r="BM12" s="149"/>
      <c r="BN12" s="107">
        <f t="shared" si="3"/>
        <v>0</v>
      </c>
      <c r="BP12" s="135"/>
      <c r="BQ12" s="135"/>
      <c r="BR12" s="135"/>
      <c r="BS12" s="135"/>
      <c r="BT12" s="135"/>
      <c r="BU12" s="135"/>
      <c r="BV12" s="135"/>
      <c r="BW12" s="135"/>
      <c r="BX12" s="107">
        <f t="shared" si="4"/>
        <v>0</v>
      </c>
      <c r="BZ12" s="168"/>
      <c r="CA12" s="160"/>
      <c r="CB12" s="160"/>
      <c r="CC12" s="160"/>
      <c r="CD12" s="160"/>
      <c r="CE12" s="160"/>
      <c r="CF12" s="160"/>
      <c r="CG12" s="160"/>
      <c r="CH12" s="107">
        <f t="shared" si="5"/>
        <v>0</v>
      </c>
    </row>
    <row r="13" spans="2:86" x14ac:dyDescent="0.25">
      <c r="B13" s="122" t="s">
        <v>78</v>
      </c>
      <c r="C13" s="105" t="str">
        <f>VLOOKUP(B13,'2'!$B$2:$O$114,2,FALSE)</f>
        <v>Sì</v>
      </c>
      <c r="D13" s="119" t="str">
        <f>VLOOKUP(B13,'2'!$B$2:$O$114,11,FALSE)</f>
        <v>00101001</v>
      </c>
      <c r="E13" s="105" t="str">
        <f t="shared" si="8"/>
        <v>29</v>
      </c>
      <c r="F13" s="105" t="str">
        <f>LEFT(D13,1)</f>
        <v>0</v>
      </c>
      <c r="G13" s="17" t="str">
        <f>MID(D13,2,1)</f>
        <v>0</v>
      </c>
      <c r="H13" s="17" t="str">
        <f>MID(D13,3,1)</f>
        <v>1</v>
      </c>
      <c r="I13" s="17" t="str">
        <f>MID(D13,4,1)</f>
        <v>0</v>
      </c>
      <c r="J13" s="17" t="str">
        <f>MID(D13,5,1)</f>
        <v>1</v>
      </c>
      <c r="K13" s="17" t="str">
        <f>MID(D13,6,1)</f>
        <v>0</v>
      </c>
      <c r="L13" s="17" t="str">
        <f>MID(D13,7,1)</f>
        <v>0</v>
      </c>
      <c r="M13" s="106" t="str">
        <f>RIGHT(D13,1)</f>
        <v>1</v>
      </c>
      <c r="N13" s="105">
        <v>0</v>
      </c>
      <c r="O13" s="17">
        <v>1</v>
      </c>
      <c r="P13" s="17">
        <v>0</v>
      </c>
      <c r="Q13" s="106">
        <v>0</v>
      </c>
      <c r="R13" s="173">
        <f t="shared" si="9"/>
        <v>4</v>
      </c>
      <c r="S13" s="173" t="str">
        <f t="shared" si="10"/>
        <v>$0294</v>
      </c>
      <c r="U13" s="147"/>
      <c r="V13" s="147"/>
      <c r="W13" s="147"/>
      <c r="X13" s="147"/>
      <c r="Y13" s="147"/>
      <c r="Z13" s="147"/>
      <c r="AA13" s="148"/>
      <c r="AB13" s="147">
        <v>1</v>
      </c>
      <c r="AC13" s="149"/>
      <c r="AD13" s="149"/>
      <c r="AE13" s="149"/>
      <c r="AF13" s="149"/>
      <c r="AG13" s="149"/>
      <c r="AH13" s="150"/>
      <c r="AI13" s="149"/>
      <c r="AJ13" s="149"/>
      <c r="AK13" s="107">
        <f>U13*0+V13*1+W13*2+X13*3+Y13*4+Z13*5+AA13*6+AB13*7+AC13*0+AD13*1+AE13*2+AF13*3+AG13*4+AH13*5+AI13*6+AJ13*7+8*(SUM(U13:AB13))+IF(SUM(U13:AJ13)=0,2+8)</f>
        <v>15</v>
      </c>
      <c r="AM13" s="135">
        <v>1</v>
      </c>
      <c r="AN13" s="135"/>
      <c r="AO13" s="135"/>
      <c r="AP13" s="135"/>
      <c r="AQ13" s="135"/>
      <c r="AR13" s="135"/>
      <c r="AS13" s="135"/>
      <c r="AT13" s="164"/>
      <c r="AU13" s="138"/>
      <c r="AV13" s="138"/>
      <c r="AW13" s="138"/>
      <c r="AX13" s="138"/>
      <c r="AY13" s="138"/>
      <c r="AZ13" s="138"/>
      <c r="BA13" s="138"/>
      <c r="BB13" s="138"/>
      <c r="BC13" s="107">
        <f t="shared" si="7"/>
        <v>128</v>
      </c>
      <c r="BD13" s="107">
        <f t="shared" ref="BD13" si="12">AK13+BC13</f>
        <v>143</v>
      </c>
      <c r="BF13" s="149">
        <v>1</v>
      </c>
      <c r="BG13" s="149">
        <v>1</v>
      </c>
      <c r="BH13" s="149"/>
      <c r="BI13" s="149"/>
      <c r="BJ13" s="149"/>
      <c r="BK13" s="149"/>
      <c r="BL13" s="149"/>
      <c r="BM13" s="149"/>
      <c r="BN13" s="107">
        <f t="shared" ref="BN13" si="13">BF13*2^0+BG13*2^1+BH13*2^2+BI13*2^3+BJ13*2^4+BK13*2^5+BL13*2^6+BM13*2^7</f>
        <v>3</v>
      </c>
      <c r="BP13" s="135"/>
      <c r="BQ13" s="135"/>
      <c r="BR13" s="135"/>
      <c r="BS13" s="135"/>
      <c r="BT13" s="135"/>
      <c r="BU13" s="135"/>
      <c r="BV13" s="135"/>
      <c r="BW13" s="135"/>
      <c r="BX13" s="107">
        <f t="shared" ref="BX13" si="14">BP13*2^0+BQ13*2^1+BR13*2^2+BS13*2^3+BT13*2^4+BU13*2^5+BV13*2^6+BW13*2^7</f>
        <v>0</v>
      </c>
      <c r="BZ13" s="168">
        <v>1</v>
      </c>
      <c r="CA13" s="160"/>
      <c r="CB13" s="160"/>
      <c r="CC13" s="160"/>
      <c r="CD13" s="160"/>
      <c r="CE13" s="160">
        <v>1</v>
      </c>
      <c r="CF13" s="160"/>
      <c r="CG13" s="160"/>
      <c r="CH13" s="107">
        <f t="shared" ref="CH13" si="15">BZ13*2^0+CA13*2^1+CB13*2^2+CC13*2^3+CD13*2^4+CE13*2^5+CF13*2^6+CG13*2^7</f>
        <v>33</v>
      </c>
    </row>
    <row r="14" spans="2:86" ht="6" customHeight="1" x14ac:dyDescent="0.25">
      <c r="B14" s="95"/>
      <c r="C14" s="105"/>
      <c r="D14" s="119"/>
      <c r="E14" s="105" t="str">
        <f t="shared" si="8"/>
        <v/>
      </c>
      <c r="F14" s="105"/>
      <c r="G14" s="17"/>
      <c r="H14" s="17"/>
      <c r="I14" s="17"/>
      <c r="J14" s="17"/>
      <c r="K14" s="17"/>
      <c r="L14" s="17"/>
      <c r="M14" s="106"/>
      <c r="N14" s="105"/>
      <c r="O14" s="17"/>
      <c r="P14" s="17"/>
      <c r="Q14" s="106"/>
      <c r="R14" s="171"/>
      <c r="S14" s="171" t="str">
        <f t="shared" si="10"/>
        <v/>
      </c>
      <c r="U14" s="147"/>
      <c r="V14" s="147"/>
      <c r="W14" s="147"/>
      <c r="X14" s="147"/>
      <c r="Y14" s="147"/>
      <c r="Z14" s="147"/>
      <c r="AA14" s="148"/>
      <c r="AB14" s="147"/>
      <c r="AC14" s="149"/>
      <c r="AD14" s="149"/>
      <c r="AE14" s="149"/>
      <c r="AF14" s="149"/>
      <c r="AG14" s="149"/>
      <c r="AH14" s="150"/>
      <c r="AI14" s="149"/>
      <c r="AJ14" s="149"/>
      <c r="AK14" s="107"/>
      <c r="AM14" s="135"/>
      <c r="AN14" s="135"/>
      <c r="AO14" s="135"/>
      <c r="AP14" s="135"/>
      <c r="AQ14" s="135"/>
      <c r="AR14" s="135"/>
      <c r="AS14" s="135"/>
      <c r="AT14" s="164"/>
      <c r="AU14" s="138"/>
      <c r="AV14" s="138"/>
      <c r="AW14" s="138"/>
      <c r="AX14" s="138"/>
      <c r="AY14" s="138"/>
      <c r="AZ14" s="138"/>
      <c r="BA14" s="138"/>
      <c r="BB14" s="138"/>
      <c r="BC14" s="107"/>
      <c r="BD14" s="107"/>
      <c r="BF14" s="149"/>
      <c r="BG14" s="149"/>
      <c r="BH14" s="149"/>
      <c r="BI14" s="149"/>
      <c r="BJ14" s="149"/>
      <c r="BK14" s="149"/>
      <c r="BL14" s="149"/>
      <c r="BM14" s="149"/>
      <c r="BN14" s="107"/>
      <c r="BP14" s="135"/>
      <c r="BQ14" s="135"/>
      <c r="BR14" s="135"/>
      <c r="BS14" s="135"/>
      <c r="BT14" s="135"/>
      <c r="BU14" s="135"/>
      <c r="BV14" s="135"/>
      <c r="BW14" s="135"/>
      <c r="BX14" s="107"/>
      <c r="BZ14" s="168"/>
      <c r="CA14" s="160"/>
      <c r="CB14" s="160"/>
      <c r="CC14" s="160"/>
      <c r="CD14" s="160"/>
      <c r="CE14" s="160"/>
      <c r="CF14" s="160"/>
      <c r="CG14" s="160"/>
      <c r="CH14" s="107"/>
    </row>
    <row r="15" spans="2:86" x14ac:dyDescent="0.25">
      <c r="B15" s="122" t="s">
        <v>81</v>
      </c>
      <c r="C15" s="105" t="str">
        <f>VLOOKUP(B15,'2'!$B$2:$O$114,2,FALSE)</f>
        <v>Sì</v>
      </c>
      <c r="D15" s="119" t="str">
        <f>VLOOKUP(B15,'2'!$B$2:$O$114,11,FALSE)</f>
        <v>01001001</v>
      </c>
      <c r="E15" s="105" t="str">
        <f t="shared" si="8"/>
        <v>49</v>
      </c>
      <c r="F15" s="105" t="str">
        <f>LEFT(D15,1)</f>
        <v>0</v>
      </c>
      <c r="G15" s="17" t="str">
        <f>MID(D15,2,1)</f>
        <v>1</v>
      </c>
      <c r="H15" s="17" t="str">
        <f>MID(D15,3,1)</f>
        <v>0</v>
      </c>
      <c r="I15" s="17" t="str">
        <f>MID(D15,4,1)</f>
        <v>0</v>
      </c>
      <c r="J15" s="17" t="str">
        <f>MID(D15,5,1)</f>
        <v>1</v>
      </c>
      <c r="K15" s="17" t="str">
        <f>MID(D15,6,1)</f>
        <v>0</v>
      </c>
      <c r="L15" s="17" t="str">
        <f>MID(D15,7,1)</f>
        <v>0</v>
      </c>
      <c r="M15" s="106" t="str">
        <f>RIGHT(D15,1)</f>
        <v>1</v>
      </c>
      <c r="N15" s="105">
        <v>0</v>
      </c>
      <c r="O15" s="17">
        <v>0</v>
      </c>
      <c r="P15" s="17">
        <v>1</v>
      </c>
      <c r="Q15" s="106">
        <v>0</v>
      </c>
      <c r="R15" s="173">
        <f t="shared" ref="R15:R16" si="16">BIN2DEC(N15&amp;O15&amp;P15&amp;Q15)</f>
        <v>2</v>
      </c>
      <c r="S15" s="173" t="str">
        <f t="shared" si="10"/>
        <v>$0492</v>
      </c>
      <c r="U15" s="147"/>
      <c r="V15" s="147"/>
      <c r="W15" s="147"/>
      <c r="X15" s="147"/>
      <c r="Y15" s="147"/>
      <c r="Z15" s="147"/>
      <c r="AA15" s="148"/>
      <c r="AB15" s="147"/>
      <c r="AC15" s="149"/>
      <c r="AD15" s="149"/>
      <c r="AE15" s="149"/>
      <c r="AF15" s="149"/>
      <c r="AG15" s="149"/>
      <c r="AH15" s="150">
        <v>1</v>
      </c>
      <c r="AI15" s="149"/>
      <c r="AJ15" s="149"/>
      <c r="AK15" s="107">
        <f>U15*0+V15*1+W15*2+X15*3+Y15*4+Z15*5+AA15*6+AB15*7+AC15*0+AD15*1+AE15*2+AF15*3+AG15*4+AH15*5+AI15*6+AJ15*7+8*(SUM(U15:AB15))+IF(SUM(U15:AJ15)=0,2+8)</f>
        <v>5</v>
      </c>
      <c r="AM15" s="135"/>
      <c r="AN15" s="135"/>
      <c r="AO15" s="135"/>
      <c r="AP15" s="135"/>
      <c r="AQ15" s="135"/>
      <c r="AR15" s="135"/>
      <c r="AS15" s="135"/>
      <c r="AT15" s="164">
        <v>1</v>
      </c>
      <c r="AU15" s="138"/>
      <c r="AV15" s="138"/>
      <c r="AW15" s="138"/>
      <c r="AX15" s="138"/>
      <c r="AY15" s="138"/>
      <c r="AZ15" s="138"/>
      <c r="BA15" s="138"/>
      <c r="BB15" s="138"/>
      <c r="BC15" s="107">
        <f t="shared" ref="BC15:BC18" si="17">AM15*0+AN15*16+AO15*32+AP15*48+AQ15*64+AR15*80+AS15*96+AT15*112+AU15*0+AV15*16+AW15*32+AX15*48+AY15*64+AZ15*80+BA15*96+BB15*112+128*(SUM(AM15:AT15))+IF(SUM(AM15:BB15)=0,32+128)</f>
        <v>240</v>
      </c>
      <c r="BD15" s="107">
        <f t="shared" si="2"/>
        <v>245</v>
      </c>
      <c r="BF15" s="149"/>
      <c r="BG15" s="149"/>
      <c r="BH15" s="149"/>
      <c r="BI15" s="149"/>
      <c r="BJ15" s="149"/>
      <c r="BK15" s="149"/>
      <c r="BL15" s="149"/>
      <c r="BM15" s="149"/>
      <c r="BN15" s="107">
        <f t="shared" si="3"/>
        <v>0</v>
      </c>
      <c r="BP15" s="135"/>
      <c r="BQ15" s="135"/>
      <c r="BR15" s="135"/>
      <c r="BS15" s="135"/>
      <c r="BT15" s="135"/>
      <c r="BU15" s="135"/>
      <c r="BV15" s="135"/>
      <c r="BW15" s="135"/>
      <c r="BX15" s="107">
        <f t="shared" si="4"/>
        <v>0</v>
      </c>
      <c r="BZ15" s="168"/>
      <c r="CA15" s="160"/>
      <c r="CB15" s="160"/>
      <c r="CC15" s="160"/>
      <c r="CD15" s="160"/>
      <c r="CE15" s="160"/>
      <c r="CF15" s="160"/>
      <c r="CG15" s="160"/>
      <c r="CH15" s="107">
        <f t="shared" si="5"/>
        <v>0</v>
      </c>
    </row>
    <row r="16" spans="2:86" x14ac:dyDescent="0.25">
      <c r="B16" s="122" t="s">
        <v>81</v>
      </c>
      <c r="C16" s="105" t="str">
        <f>VLOOKUP(B16,'2'!$B$2:$O$114,2,FALSE)</f>
        <v>Sì</v>
      </c>
      <c r="D16" s="119" t="str">
        <f>VLOOKUP(B16,'2'!$B$2:$O$114,11,FALSE)</f>
        <v>01001001</v>
      </c>
      <c r="E16" s="105" t="str">
        <f t="shared" si="8"/>
        <v>49</v>
      </c>
      <c r="F16" s="105" t="str">
        <f>LEFT(D16,1)</f>
        <v>0</v>
      </c>
      <c r="G16" s="17" t="str">
        <f>MID(D16,2,1)</f>
        <v>1</v>
      </c>
      <c r="H16" s="17" t="str">
        <f>MID(D16,3,1)</f>
        <v>0</v>
      </c>
      <c r="I16" s="17" t="str">
        <f>MID(D16,4,1)</f>
        <v>0</v>
      </c>
      <c r="J16" s="17" t="str">
        <f>MID(D16,5,1)</f>
        <v>1</v>
      </c>
      <c r="K16" s="17" t="str">
        <f>MID(D16,6,1)</f>
        <v>0</v>
      </c>
      <c r="L16" s="17" t="str">
        <f>MID(D16,7,1)</f>
        <v>0</v>
      </c>
      <c r="M16" s="106" t="str">
        <f>RIGHT(D16,1)</f>
        <v>1</v>
      </c>
      <c r="N16" s="105">
        <v>0</v>
      </c>
      <c r="O16" s="17">
        <v>0</v>
      </c>
      <c r="P16" s="17">
        <v>1</v>
      </c>
      <c r="Q16" s="106">
        <v>1</v>
      </c>
      <c r="R16" s="173">
        <f t="shared" si="16"/>
        <v>3</v>
      </c>
      <c r="S16" s="173" t="str">
        <f t="shared" si="10"/>
        <v>$0493</v>
      </c>
      <c r="U16" s="147"/>
      <c r="V16" s="147"/>
      <c r="W16" s="147"/>
      <c r="X16" s="147"/>
      <c r="Y16" s="147"/>
      <c r="Z16" s="147"/>
      <c r="AA16" s="148">
        <v>1</v>
      </c>
      <c r="AB16" s="147"/>
      <c r="AC16" s="149"/>
      <c r="AD16" s="149"/>
      <c r="AE16" s="149"/>
      <c r="AF16" s="149"/>
      <c r="AG16" s="149"/>
      <c r="AH16" s="150"/>
      <c r="AI16" s="149"/>
      <c r="AJ16" s="149"/>
      <c r="AK16" s="107">
        <f>U16*0+V16*1+W16*2+X16*3+Y16*4+Z16*5+AA16*6+AB16*7+AC16*0+AD16*1+AE16*2+AF16*3+AG16*4+AH16*5+AI16*6+AJ16*7+8*(SUM(U16:AB16))+IF(SUM(U16:AJ16)=0,2+8)</f>
        <v>14</v>
      </c>
      <c r="AM16" s="135"/>
      <c r="AN16" s="135"/>
      <c r="AO16" s="135"/>
      <c r="AP16" s="135"/>
      <c r="AQ16" s="135"/>
      <c r="AR16" s="135"/>
      <c r="AS16" s="135"/>
      <c r="AT16" s="164">
        <v>1</v>
      </c>
      <c r="AU16" s="138"/>
      <c r="AV16" s="138"/>
      <c r="AW16" s="138"/>
      <c r="AX16" s="138"/>
      <c r="AY16" s="138"/>
      <c r="AZ16" s="138"/>
      <c r="BA16" s="138"/>
      <c r="BB16" s="138"/>
      <c r="BC16" s="107">
        <f t="shared" si="17"/>
        <v>240</v>
      </c>
      <c r="BD16" s="107">
        <f t="shared" ref="BD16" si="18">AK16+BC16</f>
        <v>254</v>
      </c>
      <c r="BF16" s="149"/>
      <c r="BG16" s="149"/>
      <c r="BH16" s="149"/>
      <c r="BI16" s="149"/>
      <c r="BJ16" s="149"/>
      <c r="BK16" s="149"/>
      <c r="BL16" s="149"/>
      <c r="BM16" s="149"/>
      <c r="BN16" s="107">
        <f t="shared" ref="BN16:BN18" si="19">BF16*2^0+BG16*2^1+BH16*2^2+BI16*2^3+BJ16*2^4+BK16*2^5+BL16*2^6+BM16*2^7</f>
        <v>0</v>
      </c>
      <c r="BP16" s="135"/>
      <c r="BQ16" s="135"/>
      <c r="BR16" s="135"/>
      <c r="BS16" s="135"/>
      <c r="BT16" s="135"/>
      <c r="BU16" s="135"/>
      <c r="BV16" s="135"/>
      <c r="BW16" s="135"/>
      <c r="BX16" s="107">
        <f t="shared" ref="BX16:BX18" si="20">BP16*2^0+BQ16*2^1+BR16*2^2+BS16*2^3+BT16*2^4+BU16*2^5+BV16*2^6+BW16*2^7</f>
        <v>0</v>
      </c>
      <c r="BZ16" s="168"/>
      <c r="CA16" s="160"/>
      <c r="CB16" s="160"/>
      <c r="CC16" s="160"/>
      <c r="CD16" s="160"/>
      <c r="CE16" s="160"/>
      <c r="CF16" s="160"/>
      <c r="CG16" s="160"/>
      <c r="CH16" s="107">
        <f t="shared" ref="CH16:CH18" si="21">BZ16*2^0+CA16*2^1+CB16*2^2+CC16*2^3+CD16*2^4+CE16*2^5+CF16*2^6+CG16*2^7</f>
        <v>0</v>
      </c>
    </row>
    <row r="17" spans="2:86" x14ac:dyDescent="0.25">
      <c r="B17" s="122" t="s">
        <v>81</v>
      </c>
      <c r="C17" s="105" t="str">
        <f>VLOOKUP(B17,'2'!$B$2:$O$114,2,FALSE)</f>
        <v>Sì</v>
      </c>
      <c r="D17" s="119" t="str">
        <f>VLOOKUP(B17,'2'!$B$2:$O$114,11,FALSE)</f>
        <v>01001001</v>
      </c>
      <c r="E17" s="105" t="str">
        <f t="shared" si="8"/>
        <v>49</v>
      </c>
      <c r="F17" s="105" t="str">
        <f>LEFT(D17,1)</f>
        <v>0</v>
      </c>
      <c r="G17" s="17" t="str">
        <f>MID(D17,2,1)</f>
        <v>1</v>
      </c>
      <c r="H17" s="17" t="str">
        <f>MID(D17,3,1)</f>
        <v>0</v>
      </c>
      <c r="I17" s="17" t="str">
        <f>MID(D17,4,1)</f>
        <v>0</v>
      </c>
      <c r="J17" s="17" t="str">
        <f>MID(D17,5,1)</f>
        <v>1</v>
      </c>
      <c r="K17" s="17" t="str">
        <f>MID(D17,6,1)</f>
        <v>0</v>
      </c>
      <c r="L17" s="17" t="str">
        <f>MID(D17,7,1)</f>
        <v>0</v>
      </c>
      <c r="M17" s="106" t="str">
        <f>RIGHT(D17,1)</f>
        <v>1</v>
      </c>
      <c r="N17" s="105">
        <v>0</v>
      </c>
      <c r="O17" s="17">
        <v>1</v>
      </c>
      <c r="P17" s="17">
        <v>0</v>
      </c>
      <c r="Q17" s="106">
        <v>0</v>
      </c>
      <c r="R17" s="171">
        <f t="shared" ref="R17:R18" si="22">BIN2DEC(N17&amp;O17&amp;P17&amp;Q17)</f>
        <v>4</v>
      </c>
      <c r="S17" s="171" t="str">
        <f t="shared" si="10"/>
        <v>$0494</v>
      </c>
      <c r="U17" s="147"/>
      <c r="V17" s="147"/>
      <c r="W17" s="147"/>
      <c r="X17" s="147"/>
      <c r="Y17" s="147"/>
      <c r="Z17" s="147"/>
      <c r="AA17" s="148">
        <v>1</v>
      </c>
      <c r="AB17" s="147"/>
      <c r="AC17" s="149"/>
      <c r="AD17" s="149"/>
      <c r="AE17" s="149"/>
      <c r="AF17" s="149"/>
      <c r="AG17" s="149"/>
      <c r="AH17" s="150"/>
      <c r="AI17" s="149"/>
      <c r="AJ17" s="149"/>
      <c r="AK17" s="107">
        <f t="shared" ref="AK17:AK18" si="23">U17*0+V17*1+W17*2+X17*3+Y17*4+Z17*5+AA17*6+AB17*7+AC17*0+AD17*1+AE17*2+AF17*3+AG17*4+AH17*5+AI17*6+AJ17*7+8*(SUM(U17:AB17))+IF(SUM(U17:AJ17)=0,2+8)</f>
        <v>14</v>
      </c>
      <c r="AM17" s="135"/>
      <c r="AN17" s="135">
        <v>1</v>
      </c>
      <c r="AO17" s="135"/>
      <c r="AP17" s="135"/>
      <c r="AQ17" s="135"/>
      <c r="AR17" s="135"/>
      <c r="AS17" s="135"/>
      <c r="AT17" s="164"/>
      <c r="AU17" s="138"/>
      <c r="AV17" s="138"/>
      <c r="AW17" s="138"/>
      <c r="AX17" s="138"/>
      <c r="AY17" s="138"/>
      <c r="AZ17" s="138"/>
      <c r="BA17" s="138"/>
      <c r="BB17" s="138"/>
      <c r="BC17" s="107">
        <f t="shared" si="17"/>
        <v>144</v>
      </c>
      <c r="BD17" s="107">
        <f t="shared" ref="BD17:BD18" si="24">AK17+BC17</f>
        <v>158</v>
      </c>
      <c r="BF17" s="149"/>
      <c r="BG17" s="149"/>
      <c r="BH17" s="149"/>
      <c r="BI17" s="149"/>
      <c r="BJ17" s="149"/>
      <c r="BK17" s="149"/>
      <c r="BL17" s="149"/>
      <c r="BM17" s="149"/>
      <c r="BN17" s="107">
        <f t="shared" si="19"/>
        <v>0</v>
      </c>
      <c r="BP17" s="135"/>
      <c r="BQ17" s="135"/>
      <c r="BR17" s="135"/>
      <c r="BS17" s="135"/>
      <c r="BT17" s="135"/>
      <c r="BU17" s="135"/>
      <c r="BV17" s="135"/>
      <c r="BW17" s="135"/>
      <c r="BX17" s="107">
        <f t="shared" si="20"/>
        <v>0</v>
      </c>
      <c r="BZ17" s="168"/>
      <c r="CA17" s="160"/>
      <c r="CB17" s="160"/>
      <c r="CC17" s="160"/>
      <c r="CD17" s="160"/>
      <c r="CE17" s="160"/>
      <c r="CF17" s="160"/>
      <c r="CG17" s="160"/>
      <c r="CH17" s="107">
        <f t="shared" si="21"/>
        <v>0</v>
      </c>
    </row>
    <row r="18" spans="2:86" x14ac:dyDescent="0.25">
      <c r="B18" s="122" t="s">
        <v>81</v>
      </c>
      <c r="C18" s="105" t="str">
        <f>VLOOKUP(B18,'2'!$B$2:$O$114,2,FALSE)</f>
        <v>Sì</v>
      </c>
      <c r="D18" s="119" t="str">
        <f>VLOOKUP(B18,'2'!$B$2:$O$114,11,FALSE)</f>
        <v>01001001</v>
      </c>
      <c r="E18" s="105" t="str">
        <f t="shared" si="8"/>
        <v>49</v>
      </c>
      <c r="F18" s="105" t="str">
        <f>LEFT(D18,1)</f>
        <v>0</v>
      </c>
      <c r="G18" s="17" t="str">
        <f>MID(D18,2,1)</f>
        <v>1</v>
      </c>
      <c r="H18" s="17" t="str">
        <f>MID(D18,3,1)</f>
        <v>0</v>
      </c>
      <c r="I18" s="17" t="str">
        <f>MID(D18,4,1)</f>
        <v>0</v>
      </c>
      <c r="J18" s="17" t="str">
        <f>MID(D18,5,1)</f>
        <v>1</v>
      </c>
      <c r="K18" s="17" t="str">
        <f>MID(D18,6,1)</f>
        <v>0</v>
      </c>
      <c r="L18" s="17" t="str">
        <f>MID(D18,7,1)</f>
        <v>0</v>
      </c>
      <c r="M18" s="106" t="str">
        <f>RIGHT(D18,1)</f>
        <v>1</v>
      </c>
      <c r="N18" s="105">
        <v>0</v>
      </c>
      <c r="O18" s="17">
        <v>1</v>
      </c>
      <c r="P18" s="17">
        <v>0</v>
      </c>
      <c r="Q18" s="106">
        <v>1</v>
      </c>
      <c r="R18" s="171">
        <f t="shared" si="22"/>
        <v>5</v>
      </c>
      <c r="S18" s="171" t="str">
        <f t="shared" si="10"/>
        <v>$0495</v>
      </c>
      <c r="U18" s="147"/>
      <c r="V18" s="147"/>
      <c r="W18" s="147"/>
      <c r="X18" s="147"/>
      <c r="Y18" s="147"/>
      <c r="Z18" s="147"/>
      <c r="AA18" s="148"/>
      <c r="AB18" s="147">
        <v>1</v>
      </c>
      <c r="AC18" s="149"/>
      <c r="AD18" s="149"/>
      <c r="AE18" s="149"/>
      <c r="AF18" s="149"/>
      <c r="AG18" s="149"/>
      <c r="AH18" s="150"/>
      <c r="AI18" s="149"/>
      <c r="AJ18" s="149"/>
      <c r="AK18" s="107">
        <f t="shared" si="23"/>
        <v>15</v>
      </c>
      <c r="AM18" s="135">
        <v>1</v>
      </c>
      <c r="AN18" s="135"/>
      <c r="AO18" s="135"/>
      <c r="AP18" s="135"/>
      <c r="AQ18" s="135"/>
      <c r="AR18" s="135"/>
      <c r="AS18" s="135"/>
      <c r="AT18" s="164"/>
      <c r="AU18" s="138"/>
      <c r="AV18" s="138"/>
      <c r="AW18" s="138"/>
      <c r="AX18" s="138"/>
      <c r="AY18" s="138"/>
      <c r="AZ18" s="138"/>
      <c r="BA18" s="138"/>
      <c r="BB18" s="138"/>
      <c r="BC18" s="107">
        <f t="shared" si="17"/>
        <v>128</v>
      </c>
      <c r="BD18" s="107">
        <f t="shared" si="24"/>
        <v>143</v>
      </c>
      <c r="BF18" s="149">
        <v>1</v>
      </c>
      <c r="BG18" s="149">
        <v>1</v>
      </c>
      <c r="BH18" s="149"/>
      <c r="BI18" s="149"/>
      <c r="BJ18" s="149"/>
      <c r="BK18" s="149"/>
      <c r="BL18" s="149"/>
      <c r="BM18" s="149"/>
      <c r="BN18" s="107">
        <f t="shared" si="19"/>
        <v>3</v>
      </c>
      <c r="BP18" s="135"/>
      <c r="BQ18" s="135"/>
      <c r="BR18" s="135"/>
      <c r="BS18" s="135"/>
      <c r="BT18" s="135"/>
      <c r="BU18" s="135"/>
      <c r="BV18" s="135"/>
      <c r="BW18" s="135"/>
      <c r="BX18" s="107">
        <f t="shared" si="20"/>
        <v>0</v>
      </c>
      <c r="BZ18" s="168">
        <v>1</v>
      </c>
      <c r="CA18" s="160"/>
      <c r="CB18" s="160"/>
      <c r="CC18" s="160"/>
      <c r="CD18" s="160"/>
      <c r="CE18" s="160">
        <v>1</v>
      </c>
      <c r="CF18" s="160"/>
      <c r="CG18" s="160"/>
      <c r="CH18" s="107">
        <f t="shared" si="21"/>
        <v>33</v>
      </c>
    </row>
    <row r="19" spans="2:86" ht="6" customHeight="1" x14ac:dyDescent="0.25">
      <c r="B19" s="95"/>
      <c r="C19" s="105"/>
      <c r="D19" s="119"/>
      <c r="E19" s="105" t="str">
        <f t="shared" si="8"/>
        <v/>
      </c>
      <c r="F19" s="105"/>
      <c r="G19" s="17"/>
      <c r="H19" s="17"/>
      <c r="I19" s="17"/>
      <c r="J19" s="17"/>
      <c r="K19" s="17"/>
      <c r="L19" s="17"/>
      <c r="M19" s="106"/>
      <c r="N19" s="105"/>
      <c r="O19" s="17"/>
      <c r="P19" s="17"/>
      <c r="Q19" s="106"/>
      <c r="R19" s="171"/>
      <c r="S19" s="171" t="str">
        <f t="shared" si="10"/>
        <v/>
      </c>
      <c r="U19" s="147"/>
      <c r="V19" s="147"/>
      <c r="W19" s="147"/>
      <c r="X19" s="147"/>
      <c r="Y19" s="147"/>
      <c r="Z19" s="147"/>
      <c r="AA19" s="148"/>
      <c r="AB19" s="147"/>
      <c r="AC19" s="149"/>
      <c r="AD19" s="149"/>
      <c r="AE19" s="149"/>
      <c r="AF19" s="149"/>
      <c r="AG19" s="149"/>
      <c r="AH19" s="150"/>
      <c r="AI19" s="149"/>
      <c r="AJ19" s="149"/>
      <c r="AK19" s="107"/>
      <c r="AM19" s="135"/>
      <c r="AN19" s="135"/>
      <c r="AO19" s="135"/>
      <c r="AP19" s="135"/>
      <c r="AQ19" s="135"/>
      <c r="AR19" s="135"/>
      <c r="AS19" s="135"/>
      <c r="AT19" s="164"/>
      <c r="AU19" s="138"/>
      <c r="AV19" s="138"/>
      <c r="AW19" s="138"/>
      <c r="AX19" s="138"/>
      <c r="AY19" s="138"/>
      <c r="AZ19" s="138"/>
      <c r="BA19" s="138"/>
      <c r="BB19" s="138"/>
      <c r="BC19" s="107"/>
      <c r="BD19" s="107"/>
      <c r="BF19" s="149"/>
      <c r="BG19" s="149"/>
      <c r="BH19" s="149"/>
      <c r="BI19" s="149"/>
      <c r="BJ19" s="149"/>
      <c r="BK19" s="149"/>
      <c r="BL19" s="149"/>
      <c r="BM19" s="149"/>
      <c r="BN19" s="107"/>
      <c r="BP19" s="135"/>
      <c r="BQ19" s="135"/>
      <c r="BR19" s="135"/>
      <c r="BS19" s="135"/>
      <c r="BT19" s="135"/>
      <c r="BU19" s="135"/>
      <c r="BV19" s="135"/>
      <c r="BW19" s="135"/>
      <c r="BX19" s="107"/>
      <c r="BZ19" s="168"/>
      <c r="CA19" s="160"/>
      <c r="CB19" s="160"/>
      <c r="CC19" s="160"/>
      <c r="CD19" s="160"/>
      <c r="CE19" s="160"/>
      <c r="CF19" s="160"/>
      <c r="CG19" s="160"/>
      <c r="CH19" s="107"/>
    </row>
    <row r="20" spans="2:86" x14ac:dyDescent="0.25">
      <c r="B20" s="95" t="s">
        <v>89</v>
      </c>
      <c r="C20" s="105" t="str">
        <f>VLOOKUP(B20,'2'!$B$2:$O$114,2,FALSE)</f>
        <v>Sì</v>
      </c>
      <c r="D20" s="119" t="str">
        <f>VLOOKUP(B20,'2'!$B$2:$O$114,11,FALSE)</f>
        <v>01101001</v>
      </c>
      <c r="E20" s="105" t="str">
        <f t="shared" si="8"/>
        <v>69</v>
      </c>
      <c r="F20" s="105" t="str">
        <f>LEFT(D20,1)</f>
        <v>0</v>
      </c>
      <c r="G20" s="17" t="str">
        <f>MID(D20,2,1)</f>
        <v>1</v>
      </c>
      <c r="H20" s="17" t="str">
        <f>MID(D20,3,1)</f>
        <v>1</v>
      </c>
      <c r="I20" s="17" t="str">
        <f>MID(D20,4,1)</f>
        <v>0</v>
      </c>
      <c r="J20" s="17" t="str">
        <f>MID(D20,5,1)</f>
        <v>1</v>
      </c>
      <c r="K20" s="17" t="str">
        <f>MID(D20,6,1)</f>
        <v>0</v>
      </c>
      <c r="L20" s="17" t="str">
        <f>MID(D20,7,1)</f>
        <v>0</v>
      </c>
      <c r="M20" s="106" t="str">
        <f>RIGHT(D20,1)</f>
        <v>1</v>
      </c>
      <c r="N20" s="105">
        <v>0</v>
      </c>
      <c r="O20" s="17">
        <v>0</v>
      </c>
      <c r="P20" s="17">
        <v>0</v>
      </c>
      <c r="Q20" s="106">
        <v>0</v>
      </c>
      <c r="R20" s="171"/>
      <c r="S20" s="171" t="str">
        <f t="shared" si="10"/>
        <v/>
      </c>
      <c r="U20" s="147"/>
      <c r="V20" s="147"/>
      <c r="W20" s="147"/>
      <c r="X20" s="147"/>
      <c r="Y20" s="147"/>
      <c r="Z20" s="147"/>
      <c r="AA20" s="148"/>
      <c r="AB20" s="147"/>
      <c r="AC20" s="149"/>
      <c r="AD20" s="149"/>
      <c r="AE20" s="149"/>
      <c r="AF20" s="149"/>
      <c r="AG20" s="149"/>
      <c r="AH20" s="150"/>
      <c r="AI20" s="149"/>
      <c r="AJ20" s="149"/>
      <c r="AK20" s="107">
        <f>U20*0+V20*1+W20*2+X20*3+Y20*4+Z20*5+AA20*6+AB20*7+AC20*0+AD20*1+AE20*2+AF20*3+AG20*4+AH20*5+AI20*6+AJ20*7+8*(SUM(U20:AB20))+IF(SUM(U20:AJ20)=0,2+8)</f>
        <v>10</v>
      </c>
      <c r="AM20" s="135"/>
      <c r="AN20" s="135"/>
      <c r="AO20" s="135"/>
      <c r="AP20" s="135"/>
      <c r="AQ20" s="135"/>
      <c r="AR20" s="135"/>
      <c r="AS20" s="135"/>
      <c r="AT20" s="164"/>
      <c r="AU20" s="138"/>
      <c r="AV20" s="138"/>
      <c r="AW20" s="138"/>
      <c r="AX20" s="138"/>
      <c r="AY20" s="138"/>
      <c r="AZ20" s="138"/>
      <c r="BA20" s="138"/>
      <c r="BB20" s="138"/>
      <c r="BC20" s="107">
        <f>AM20*0+AN20*16+AO20*32+AP20*48+AQ20*64+AR20*80+AS20*96+AT20*112+AU20*0+AV20*16+AW20*32+AX20*48+AY20*64+AZ20*80+BA20*96+BB20*112+128*(SUM(AM20:AT20))+IF(SUM(AM20:BB20)=0,32+128)</f>
        <v>160</v>
      </c>
      <c r="BD20" s="107">
        <f t="shared" si="2"/>
        <v>170</v>
      </c>
      <c r="BF20" s="149"/>
      <c r="BG20" s="149"/>
      <c r="BH20" s="149"/>
      <c r="BI20" s="149"/>
      <c r="BJ20" s="149"/>
      <c r="BK20" s="149"/>
      <c r="BL20" s="149"/>
      <c r="BM20" s="149"/>
      <c r="BN20" s="107">
        <f t="shared" si="3"/>
        <v>0</v>
      </c>
      <c r="BP20" s="135"/>
      <c r="BQ20" s="135"/>
      <c r="BR20" s="135"/>
      <c r="BS20" s="135"/>
      <c r="BT20" s="135"/>
      <c r="BU20" s="135"/>
      <c r="BV20" s="135"/>
      <c r="BW20" s="135"/>
      <c r="BX20" s="107">
        <f t="shared" si="4"/>
        <v>0</v>
      </c>
      <c r="BZ20" s="168"/>
      <c r="CA20" s="160"/>
      <c r="CB20" s="160"/>
      <c r="CC20" s="160"/>
      <c r="CD20" s="160"/>
      <c r="CE20" s="160"/>
      <c r="CF20" s="160"/>
      <c r="CG20" s="160"/>
      <c r="CH20" s="107">
        <f t="shared" si="5"/>
        <v>0</v>
      </c>
    </row>
    <row r="21" spans="2:86" ht="6" customHeight="1" x14ac:dyDescent="0.25">
      <c r="B21" s="95"/>
      <c r="C21" s="105"/>
      <c r="D21" s="119"/>
      <c r="E21" s="105" t="str">
        <f t="shared" si="8"/>
        <v/>
      </c>
      <c r="F21" s="105"/>
      <c r="G21" s="17"/>
      <c r="H21" s="17"/>
      <c r="I21" s="17"/>
      <c r="J21" s="17"/>
      <c r="K21" s="17"/>
      <c r="L21" s="17"/>
      <c r="M21" s="106"/>
      <c r="N21" s="105"/>
      <c r="O21" s="17"/>
      <c r="P21" s="17"/>
      <c r="Q21" s="106"/>
      <c r="R21" s="171"/>
      <c r="S21" s="171" t="str">
        <f t="shared" si="10"/>
        <v/>
      </c>
      <c r="U21" s="147"/>
      <c r="V21" s="147"/>
      <c r="W21" s="147"/>
      <c r="X21" s="147"/>
      <c r="Y21" s="147"/>
      <c r="Z21" s="147"/>
      <c r="AA21" s="148"/>
      <c r="AB21" s="147"/>
      <c r="AC21" s="149"/>
      <c r="AD21" s="149"/>
      <c r="AE21" s="149"/>
      <c r="AF21" s="149"/>
      <c r="AG21" s="149"/>
      <c r="AH21" s="150"/>
      <c r="AI21" s="149"/>
      <c r="AJ21" s="149"/>
      <c r="AK21" s="107"/>
      <c r="AM21" s="135"/>
      <c r="AN21" s="135"/>
      <c r="AO21" s="135"/>
      <c r="AP21" s="135"/>
      <c r="AQ21" s="135"/>
      <c r="AR21" s="135"/>
      <c r="AS21" s="135"/>
      <c r="AT21" s="164"/>
      <c r="AU21" s="138"/>
      <c r="AV21" s="138"/>
      <c r="AW21" s="138"/>
      <c r="AX21" s="138"/>
      <c r="AY21" s="138"/>
      <c r="AZ21" s="138"/>
      <c r="BA21" s="138"/>
      <c r="BB21" s="138"/>
      <c r="BC21" s="107"/>
      <c r="BD21" s="107"/>
      <c r="BF21" s="149"/>
      <c r="BG21" s="149"/>
      <c r="BH21" s="149"/>
      <c r="BI21" s="149"/>
      <c r="BJ21" s="149"/>
      <c r="BK21" s="149"/>
      <c r="BL21" s="149"/>
      <c r="BM21" s="149"/>
      <c r="BN21" s="107"/>
      <c r="BP21" s="135"/>
      <c r="BQ21" s="135"/>
      <c r="BR21" s="135"/>
      <c r="BS21" s="135"/>
      <c r="BT21" s="135"/>
      <c r="BU21" s="135"/>
      <c r="BV21" s="135"/>
      <c r="BW21" s="135"/>
      <c r="BX21" s="107"/>
      <c r="BZ21" s="168"/>
      <c r="CA21" s="160"/>
      <c r="CB21" s="160"/>
      <c r="CC21" s="160"/>
      <c r="CD21" s="160"/>
      <c r="CE21" s="160"/>
      <c r="CF21" s="160"/>
      <c r="CG21" s="160"/>
      <c r="CH21" s="107"/>
    </row>
    <row r="22" spans="2:86" x14ac:dyDescent="0.25">
      <c r="B22" s="95" t="s">
        <v>88</v>
      </c>
      <c r="C22" s="105" t="str">
        <f>VLOOKUP(B22,'2'!$B$2:$O$114,2,FALSE)</f>
        <v>Sì</v>
      </c>
      <c r="D22" s="119" t="str">
        <f>VLOOKUP(B22,'2'!$B$2:$O$114,11,FALSE)</f>
        <v>10001001</v>
      </c>
      <c r="E22" s="105" t="str">
        <f t="shared" si="8"/>
        <v>89</v>
      </c>
      <c r="F22" s="105" t="str">
        <f>LEFT(D22,1)</f>
        <v>1</v>
      </c>
      <c r="G22" s="17" t="str">
        <f>MID(D22,2,1)</f>
        <v>0</v>
      </c>
      <c r="H22" s="17" t="str">
        <f>MID(D22,3,1)</f>
        <v>0</v>
      </c>
      <c r="I22" s="17" t="str">
        <f>MID(D22,4,1)</f>
        <v>0</v>
      </c>
      <c r="J22" s="17" t="str">
        <f>MID(D22,5,1)</f>
        <v>1</v>
      </c>
      <c r="K22" s="17" t="str">
        <f>MID(D22,6,1)</f>
        <v>0</v>
      </c>
      <c r="L22" s="17" t="str">
        <f>MID(D22,7,1)</f>
        <v>0</v>
      </c>
      <c r="M22" s="106" t="str">
        <f>RIGHT(D22,1)</f>
        <v>1</v>
      </c>
      <c r="N22" s="105">
        <v>0</v>
      </c>
      <c r="O22" s="17">
        <v>0</v>
      </c>
      <c r="P22" s="17">
        <v>0</v>
      </c>
      <c r="Q22" s="106">
        <v>0</v>
      </c>
      <c r="R22" s="171"/>
      <c r="S22" s="171" t="str">
        <f t="shared" si="10"/>
        <v/>
      </c>
      <c r="U22" s="147"/>
      <c r="V22" s="147"/>
      <c r="W22" s="147"/>
      <c r="X22" s="147"/>
      <c r="Y22" s="147"/>
      <c r="Z22" s="147"/>
      <c r="AA22" s="148"/>
      <c r="AB22" s="147"/>
      <c r="AC22" s="149"/>
      <c r="AD22" s="149"/>
      <c r="AE22" s="149"/>
      <c r="AF22" s="149"/>
      <c r="AG22" s="149"/>
      <c r="AH22" s="150"/>
      <c r="AI22" s="149"/>
      <c r="AJ22" s="149"/>
      <c r="AK22" s="107">
        <f>U22*0+V22*1+W22*2+X22*3+Y22*4+Z22*5+AA22*6+AB22*7+AC22*0+AD22*1+AE22*2+AF22*3+AG22*4+AH22*5+AI22*6+AJ22*7+8*(SUM(U22:AB22))+IF(SUM(U22:AJ22)=0,2+8)</f>
        <v>10</v>
      </c>
      <c r="AM22" s="135"/>
      <c r="AN22" s="135"/>
      <c r="AO22" s="135"/>
      <c r="AP22" s="135"/>
      <c r="AQ22" s="135"/>
      <c r="AR22" s="135"/>
      <c r="AS22" s="135"/>
      <c r="AT22" s="164"/>
      <c r="AU22" s="138"/>
      <c r="AV22" s="138"/>
      <c r="AW22" s="138"/>
      <c r="AX22" s="138"/>
      <c r="AY22" s="138"/>
      <c r="AZ22" s="138"/>
      <c r="BA22" s="138"/>
      <c r="BB22" s="138"/>
      <c r="BC22" s="107">
        <f>AM22*0+AN22*16+AO22*32+AP22*48+AQ22*64+AR22*80+AS22*96+AT22*112+AU22*0+AV22*16+AW22*32+AX22*48+AY22*64+AZ22*80+BA22*96+BB22*112+128*(SUM(AM22:AT22))+IF(SUM(AM22:BB22)=0,32+128)</f>
        <v>160</v>
      </c>
      <c r="BD22" s="107">
        <f t="shared" si="2"/>
        <v>170</v>
      </c>
      <c r="BF22" s="149"/>
      <c r="BG22" s="149"/>
      <c r="BH22" s="149"/>
      <c r="BI22" s="149"/>
      <c r="BJ22" s="149"/>
      <c r="BK22" s="149"/>
      <c r="BL22" s="149"/>
      <c r="BM22" s="149"/>
      <c r="BN22" s="107">
        <f t="shared" si="3"/>
        <v>0</v>
      </c>
      <c r="BP22" s="135"/>
      <c r="BQ22" s="135"/>
      <c r="BR22" s="135"/>
      <c r="BS22" s="135"/>
      <c r="BT22" s="135"/>
      <c r="BU22" s="135"/>
      <c r="BV22" s="135"/>
      <c r="BW22" s="135"/>
      <c r="BX22" s="107">
        <f t="shared" si="4"/>
        <v>0</v>
      </c>
      <c r="BZ22" s="168"/>
      <c r="CA22" s="160"/>
      <c r="CB22" s="160"/>
      <c r="CC22" s="160"/>
      <c r="CD22" s="160"/>
      <c r="CE22" s="160"/>
      <c r="CF22" s="160"/>
      <c r="CG22" s="160"/>
      <c r="CH22" s="107">
        <f t="shared" si="5"/>
        <v>0</v>
      </c>
    </row>
    <row r="23" spans="2:86" ht="6" customHeight="1" x14ac:dyDescent="0.25">
      <c r="B23" s="95"/>
      <c r="C23" s="105"/>
      <c r="D23" s="119"/>
      <c r="E23" s="105" t="str">
        <f t="shared" si="8"/>
        <v/>
      </c>
      <c r="F23" s="105"/>
      <c r="G23" s="17"/>
      <c r="H23" s="17"/>
      <c r="I23" s="17"/>
      <c r="J23" s="17"/>
      <c r="K23" s="17"/>
      <c r="L23" s="17"/>
      <c r="M23" s="106"/>
      <c r="N23" s="105"/>
      <c r="O23" s="17"/>
      <c r="P23" s="17"/>
      <c r="Q23" s="106"/>
      <c r="R23" s="171"/>
      <c r="S23" s="171" t="str">
        <f t="shared" si="10"/>
        <v/>
      </c>
      <c r="U23" s="147"/>
      <c r="V23" s="147"/>
      <c r="W23" s="147"/>
      <c r="X23" s="147"/>
      <c r="Y23" s="147"/>
      <c r="Z23" s="147"/>
      <c r="AA23" s="148"/>
      <c r="AB23" s="147"/>
      <c r="AC23" s="149"/>
      <c r="AD23" s="149"/>
      <c r="AE23" s="149"/>
      <c r="AF23" s="149"/>
      <c r="AG23" s="149"/>
      <c r="AH23" s="150"/>
      <c r="AI23" s="149"/>
      <c r="AJ23" s="149"/>
      <c r="AK23" s="107"/>
      <c r="AM23" s="135"/>
      <c r="AN23" s="135"/>
      <c r="AO23" s="135"/>
      <c r="AP23" s="135"/>
      <c r="AQ23" s="135"/>
      <c r="AR23" s="135"/>
      <c r="AS23" s="135"/>
      <c r="AT23" s="164"/>
      <c r="AU23" s="138"/>
      <c r="AV23" s="138"/>
      <c r="AW23" s="138"/>
      <c r="AX23" s="138"/>
      <c r="AY23" s="138"/>
      <c r="AZ23" s="138"/>
      <c r="BA23" s="138"/>
      <c r="BB23" s="138"/>
      <c r="BC23" s="107"/>
      <c r="BD23" s="107"/>
      <c r="BF23" s="149"/>
      <c r="BG23" s="149"/>
      <c r="BH23" s="149"/>
      <c r="BI23" s="149"/>
      <c r="BJ23" s="149"/>
      <c r="BK23" s="149"/>
      <c r="BL23" s="149"/>
      <c r="BM23" s="149"/>
      <c r="BN23" s="107"/>
      <c r="BP23" s="135"/>
      <c r="BQ23" s="135"/>
      <c r="BR23" s="135"/>
      <c r="BS23" s="135"/>
      <c r="BT23" s="135"/>
      <c r="BU23" s="135"/>
      <c r="BV23" s="135"/>
      <c r="BW23" s="135"/>
      <c r="BX23" s="107"/>
      <c r="BZ23" s="168"/>
      <c r="CA23" s="160"/>
      <c r="CB23" s="160"/>
      <c r="CC23" s="160"/>
      <c r="CD23" s="160"/>
      <c r="CE23" s="160"/>
      <c r="CF23" s="160"/>
      <c r="CG23" s="160"/>
      <c r="CH23" s="107"/>
    </row>
    <row r="24" spans="2:86" x14ac:dyDescent="0.25">
      <c r="B24" s="95" t="s">
        <v>322</v>
      </c>
      <c r="C24" s="105" t="str">
        <f>VLOOKUP(B24,'2'!$B$2:$O$114,2,FALSE)</f>
        <v>Sì</v>
      </c>
      <c r="D24" s="119" t="str">
        <f>VLOOKUP(B24,'2'!$B$2:$O$114,11,FALSE)</f>
        <v>10101001</v>
      </c>
      <c r="E24" s="105" t="str">
        <f t="shared" si="8"/>
        <v>A9</v>
      </c>
      <c r="F24" s="105" t="str">
        <f>LEFT(D24,1)</f>
        <v>1</v>
      </c>
      <c r="G24" s="17" t="str">
        <f>MID(D24,2,1)</f>
        <v>0</v>
      </c>
      <c r="H24" s="17" t="str">
        <f>MID(D24,3,1)</f>
        <v>1</v>
      </c>
      <c r="I24" s="17" t="str">
        <f>MID(D24,4,1)</f>
        <v>0</v>
      </c>
      <c r="J24" s="17" t="str">
        <f>MID(D24,5,1)</f>
        <v>1</v>
      </c>
      <c r="K24" s="17" t="str">
        <f>MID(D24,6,1)</f>
        <v>0</v>
      </c>
      <c r="L24" s="17" t="str">
        <f>MID(D24,7,1)</f>
        <v>0</v>
      </c>
      <c r="M24" s="106" t="str">
        <f>RIGHT(D24,1)</f>
        <v>1</v>
      </c>
      <c r="N24" s="105">
        <v>0</v>
      </c>
      <c r="O24" s="17">
        <v>0</v>
      </c>
      <c r="P24" s="17">
        <v>0</v>
      </c>
      <c r="Q24" s="106">
        <v>0</v>
      </c>
      <c r="R24" s="171"/>
      <c r="S24" s="171" t="str">
        <f t="shared" si="10"/>
        <v/>
      </c>
      <c r="U24" s="147"/>
      <c r="V24" s="147"/>
      <c r="W24" s="147"/>
      <c r="X24" s="147"/>
      <c r="Y24" s="147"/>
      <c r="Z24" s="147"/>
      <c r="AA24" s="148"/>
      <c r="AB24" s="147"/>
      <c r="AC24" s="149"/>
      <c r="AD24" s="149"/>
      <c r="AE24" s="149"/>
      <c r="AF24" s="149"/>
      <c r="AG24" s="149"/>
      <c r="AH24" s="150"/>
      <c r="AI24" s="149"/>
      <c r="AJ24" s="149"/>
      <c r="AK24" s="107">
        <f>U24*0+V24*1+W24*2+X24*3+Y24*4+Z24*5+AA24*6+AB24*7+AC24*0+AD24*1+AE24*2+AF24*3+AG24*4+AH24*5+AI24*6+AJ24*7+8*(SUM(U24:AB24))+IF(SUM(U24:AJ24)=0,2+8)</f>
        <v>10</v>
      </c>
      <c r="AM24" s="135"/>
      <c r="AN24" s="135"/>
      <c r="AO24" s="135"/>
      <c r="AP24" s="135"/>
      <c r="AQ24" s="135"/>
      <c r="AR24" s="135"/>
      <c r="AS24" s="135"/>
      <c r="AT24" s="164"/>
      <c r="AU24" s="138"/>
      <c r="AV24" s="138"/>
      <c r="AW24" s="138"/>
      <c r="AX24" s="138"/>
      <c r="AY24" s="138"/>
      <c r="AZ24" s="138"/>
      <c r="BA24" s="138"/>
      <c r="BB24" s="138"/>
      <c r="BC24" s="171">
        <f>AM24*0+AN24*16+AO24*32+AP24*48+AQ24*64+AR24*80+AS24*96+AT24*112+AU24*0+AV24*16+AW24*32+AX24*48+AY24*64+AZ24*80+BA24*96+BB24*112+128*(SUM(AM24:AT24))+IF(SUM(AM24:BB24)=0,32+128)</f>
        <v>160</v>
      </c>
      <c r="BD24" s="107">
        <f t="shared" si="2"/>
        <v>170</v>
      </c>
      <c r="BF24" s="149"/>
      <c r="BG24" s="149"/>
      <c r="BH24" s="149"/>
      <c r="BI24" s="149"/>
      <c r="BJ24" s="149"/>
      <c r="BK24" s="149"/>
      <c r="BL24" s="149"/>
      <c r="BM24" s="149"/>
      <c r="BN24" s="107">
        <f t="shared" si="3"/>
        <v>0</v>
      </c>
      <c r="BP24" s="135"/>
      <c r="BQ24" s="135"/>
      <c r="BR24" s="135"/>
      <c r="BS24" s="135"/>
      <c r="BT24" s="135"/>
      <c r="BU24" s="135"/>
      <c r="BV24" s="135"/>
      <c r="BW24" s="135"/>
      <c r="BX24" s="107">
        <f t="shared" si="4"/>
        <v>0</v>
      </c>
      <c r="BZ24" s="168"/>
      <c r="CA24" s="160"/>
      <c r="CB24" s="160"/>
      <c r="CC24" s="160"/>
      <c r="CD24" s="160"/>
      <c r="CE24" s="160"/>
      <c r="CF24" s="160"/>
      <c r="CG24" s="160"/>
      <c r="CH24" s="107">
        <f t="shared" si="5"/>
        <v>0</v>
      </c>
    </row>
    <row r="25" spans="2:86" ht="6" customHeight="1" x14ac:dyDescent="0.25">
      <c r="B25" s="95"/>
      <c r="C25" s="105"/>
      <c r="D25" s="119"/>
      <c r="E25" s="105" t="str">
        <f t="shared" si="8"/>
        <v/>
      </c>
      <c r="F25" s="105"/>
      <c r="G25" s="17"/>
      <c r="H25" s="17"/>
      <c r="I25" s="17"/>
      <c r="J25" s="17"/>
      <c r="K25" s="17"/>
      <c r="L25" s="17"/>
      <c r="M25" s="106"/>
      <c r="N25" s="105"/>
      <c r="O25" s="17"/>
      <c r="P25" s="17"/>
      <c r="Q25" s="106"/>
      <c r="R25" s="171"/>
      <c r="S25" s="171" t="str">
        <f t="shared" si="10"/>
        <v/>
      </c>
      <c r="U25" s="147"/>
      <c r="V25" s="147"/>
      <c r="W25" s="147"/>
      <c r="X25" s="147"/>
      <c r="Y25" s="147"/>
      <c r="Z25" s="147"/>
      <c r="AA25" s="148"/>
      <c r="AB25" s="147"/>
      <c r="AC25" s="149"/>
      <c r="AD25" s="149"/>
      <c r="AE25" s="149"/>
      <c r="AF25" s="149"/>
      <c r="AG25" s="149"/>
      <c r="AH25" s="150"/>
      <c r="AI25" s="149"/>
      <c r="AJ25" s="149"/>
      <c r="AK25" s="107"/>
      <c r="AM25" s="135"/>
      <c r="AN25" s="135"/>
      <c r="AO25" s="135"/>
      <c r="AP25" s="135"/>
      <c r="AQ25" s="135"/>
      <c r="AR25" s="135"/>
      <c r="AS25" s="135"/>
      <c r="AT25" s="164"/>
      <c r="AU25" s="138"/>
      <c r="AV25" s="138"/>
      <c r="AW25" s="138"/>
      <c r="AX25" s="138"/>
      <c r="AY25" s="138"/>
      <c r="AZ25" s="138"/>
      <c r="BA25" s="138"/>
      <c r="BB25" s="138"/>
      <c r="BC25" s="107"/>
      <c r="BD25" s="107"/>
      <c r="BF25" s="149"/>
      <c r="BG25" s="149"/>
      <c r="BH25" s="149"/>
      <c r="BI25" s="149"/>
      <c r="BJ25" s="149"/>
      <c r="BK25" s="149"/>
      <c r="BL25" s="149"/>
      <c r="BM25" s="149"/>
      <c r="BN25" s="107"/>
      <c r="BP25" s="135"/>
      <c r="BQ25" s="135"/>
      <c r="BR25" s="135"/>
      <c r="BS25" s="135"/>
      <c r="BT25" s="135"/>
      <c r="BU25" s="135"/>
      <c r="BV25" s="135"/>
      <c r="BW25" s="135"/>
      <c r="BX25" s="107"/>
      <c r="BZ25" s="168"/>
      <c r="CA25" s="160"/>
      <c r="CB25" s="160"/>
      <c r="CC25" s="160"/>
      <c r="CD25" s="160"/>
      <c r="CE25" s="160"/>
      <c r="CF25" s="160"/>
      <c r="CG25" s="160"/>
      <c r="CH25" s="107"/>
    </row>
    <row r="26" spans="2:86" x14ac:dyDescent="0.25">
      <c r="B26" s="95" t="s">
        <v>85</v>
      </c>
      <c r="C26" s="105" t="str">
        <f>VLOOKUP(B26,'2'!$B$2:$O$114,2,FALSE)</f>
        <v>Sì</v>
      </c>
      <c r="D26" s="119" t="str">
        <f>VLOOKUP(B26,'2'!$B$2:$O$114,11,FALSE)</f>
        <v>11001001</v>
      </c>
      <c r="E26" s="105" t="str">
        <f t="shared" si="8"/>
        <v>C9</v>
      </c>
      <c r="F26" s="105" t="str">
        <f>LEFT(D26,1)</f>
        <v>1</v>
      </c>
      <c r="G26" s="17" t="str">
        <f>MID(D26,2,1)</f>
        <v>1</v>
      </c>
      <c r="H26" s="17" t="str">
        <f>MID(D26,3,1)</f>
        <v>0</v>
      </c>
      <c r="I26" s="17" t="str">
        <f>MID(D26,4,1)</f>
        <v>0</v>
      </c>
      <c r="J26" s="17" t="str">
        <f>MID(D26,5,1)</f>
        <v>1</v>
      </c>
      <c r="K26" s="17" t="str">
        <f>MID(D26,6,1)</f>
        <v>0</v>
      </c>
      <c r="L26" s="17" t="str">
        <f>MID(D26,7,1)</f>
        <v>0</v>
      </c>
      <c r="M26" s="106" t="str">
        <f>RIGHT(D26,1)</f>
        <v>1</v>
      </c>
      <c r="N26" s="105">
        <v>0</v>
      </c>
      <c r="O26" s="17">
        <v>0</v>
      </c>
      <c r="P26" s="17">
        <v>0</v>
      </c>
      <c r="Q26" s="106">
        <v>0</v>
      </c>
      <c r="R26" s="171"/>
      <c r="S26" s="171" t="str">
        <f t="shared" si="10"/>
        <v/>
      </c>
      <c r="U26" s="147"/>
      <c r="V26" s="147"/>
      <c r="W26" s="147"/>
      <c r="X26" s="147"/>
      <c r="Y26" s="147"/>
      <c r="Z26" s="147"/>
      <c r="AA26" s="148"/>
      <c r="AB26" s="147"/>
      <c r="AC26" s="149"/>
      <c r="AD26" s="149"/>
      <c r="AE26" s="149"/>
      <c r="AF26" s="149"/>
      <c r="AG26" s="149"/>
      <c r="AH26" s="150"/>
      <c r="AI26" s="149"/>
      <c r="AJ26" s="149"/>
      <c r="AK26" s="107">
        <f>U26*0+V26*1+W26*2+X26*3+Y26*4+Z26*5+AA26*6+AB26*7+AC26*0+AD26*1+AE26*2+AF26*3+AG26*4+AH26*5+AI26*6+AJ26*7+8*(SUM(U26:AB26))+IF(SUM(U26:AJ26)=0,2+8)</f>
        <v>10</v>
      </c>
      <c r="AM26" s="135"/>
      <c r="AN26" s="135"/>
      <c r="AO26" s="135"/>
      <c r="AP26" s="135"/>
      <c r="AQ26" s="135"/>
      <c r="AR26" s="135"/>
      <c r="AS26" s="135"/>
      <c r="AT26" s="164"/>
      <c r="AU26" s="138"/>
      <c r="AV26" s="138"/>
      <c r="AW26" s="138"/>
      <c r="AX26" s="138"/>
      <c r="AY26" s="138"/>
      <c r="AZ26" s="138"/>
      <c r="BA26" s="138"/>
      <c r="BB26" s="138"/>
      <c r="BC26" s="107">
        <f>AM26*0+AN26*16+AO26*32+AP26*48+AQ26*64+AR26*80+AS26*96+AT26*112+AU26*0+AV26*16+AW26*32+AX26*48+AY26*64+AZ26*80+BA26*96+BB26*112+128*(SUM(AM26:AT26))+IF(SUM(AM26:BB26)=0,32+128)</f>
        <v>160</v>
      </c>
      <c r="BD26" s="107">
        <f t="shared" si="2"/>
        <v>170</v>
      </c>
      <c r="BF26" s="149"/>
      <c r="BG26" s="149"/>
      <c r="BH26" s="149"/>
      <c r="BI26" s="149"/>
      <c r="BJ26" s="149"/>
      <c r="BK26" s="149"/>
      <c r="BL26" s="149"/>
      <c r="BM26" s="149"/>
      <c r="BN26" s="107">
        <f t="shared" si="3"/>
        <v>0</v>
      </c>
      <c r="BP26" s="135"/>
      <c r="BQ26" s="135"/>
      <c r="BR26" s="135"/>
      <c r="BS26" s="135"/>
      <c r="BT26" s="135"/>
      <c r="BU26" s="135"/>
      <c r="BV26" s="135"/>
      <c r="BW26" s="135"/>
      <c r="BX26" s="107">
        <f t="shared" si="4"/>
        <v>0</v>
      </c>
      <c r="BZ26" s="168"/>
      <c r="CA26" s="160"/>
      <c r="CB26" s="160"/>
      <c r="CC26" s="160"/>
      <c r="CD26" s="160"/>
      <c r="CE26" s="160"/>
      <c r="CF26" s="160"/>
      <c r="CG26" s="160"/>
      <c r="CH26" s="107">
        <f t="shared" si="5"/>
        <v>0</v>
      </c>
    </row>
    <row r="27" spans="2:86" ht="6" customHeight="1" x14ac:dyDescent="0.25">
      <c r="B27" s="95"/>
      <c r="C27" s="105"/>
      <c r="D27" s="119"/>
      <c r="E27" s="105" t="str">
        <f t="shared" si="8"/>
        <v/>
      </c>
      <c r="F27" s="105"/>
      <c r="G27" s="17"/>
      <c r="H27" s="17"/>
      <c r="I27" s="17"/>
      <c r="J27" s="17"/>
      <c r="K27" s="17"/>
      <c r="L27" s="17"/>
      <c r="M27" s="106"/>
      <c r="N27" s="105"/>
      <c r="O27" s="17"/>
      <c r="P27" s="17"/>
      <c r="Q27" s="106"/>
      <c r="R27" s="171"/>
      <c r="S27" s="171" t="str">
        <f t="shared" si="10"/>
        <v/>
      </c>
      <c r="U27" s="147"/>
      <c r="V27" s="147"/>
      <c r="W27" s="147"/>
      <c r="X27" s="147"/>
      <c r="Y27" s="147"/>
      <c r="Z27" s="147"/>
      <c r="AA27" s="148"/>
      <c r="AB27" s="147"/>
      <c r="AC27" s="149"/>
      <c r="AD27" s="149"/>
      <c r="AE27" s="149"/>
      <c r="AF27" s="149"/>
      <c r="AG27" s="149"/>
      <c r="AH27" s="150"/>
      <c r="AI27" s="149"/>
      <c r="AJ27" s="149"/>
      <c r="AK27" s="107"/>
      <c r="AM27" s="135"/>
      <c r="AN27" s="135"/>
      <c r="AO27" s="135"/>
      <c r="AP27" s="135"/>
      <c r="AQ27" s="135"/>
      <c r="AR27" s="135"/>
      <c r="AS27" s="135"/>
      <c r="AT27" s="164"/>
      <c r="AU27" s="138"/>
      <c r="AV27" s="138"/>
      <c r="AW27" s="138"/>
      <c r="AX27" s="138"/>
      <c r="AY27" s="138"/>
      <c r="AZ27" s="138"/>
      <c r="BA27" s="138"/>
      <c r="BB27" s="138"/>
      <c r="BC27" s="107"/>
      <c r="BD27" s="107"/>
      <c r="BF27" s="149"/>
      <c r="BG27" s="149"/>
      <c r="BH27" s="149"/>
      <c r="BI27" s="149"/>
      <c r="BJ27" s="149"/>
      <c r="BK27" s="149"/>
      <c r="BL27" s="149"/>
      <c r="BM27" s="149"/>
      <c r="BN27" s="107"/>
      <c r="BP27" s="135"/>
      <c r="BQ27" s="135"/>
      <c r="BR27" s="135"/>
      <c r="BS27" s="135"/>
      <c r="BT27" s="135"/>
      <c r="BU27" s="135"/>
      <c r="BV27" s="135"/>
      <c r="BW27" s="135"/>
      <c r="BX27" s="107"/>
      <c r="BZ27" s="168"/>
      <c r="CA27" s="160"/>
      <c r="CB27" s="160"/>
      <c r="CC27" s="160"/>
      <c r="CD27" s="160"/>
      <c r="CE27" s="160"/>
      <c r="CF27" s="160"/>
      <c r="CG27" s="160"/>
      <c r="CH27" s="107"/>
    </row>
    <row r="28" spans="2:86" x14ac:dyDescent="0.25">
      <c r="B28" s="95" t="s">
        <v>41</v>
      </c>
      <c r="C28" s="105" t="str">
        <f>VLOOKUP(B28,'2'!$B$2:$O$114,2,FALSE)</f>
        <v>Sì</v>
      </c>
      <c r="D28" s="119" t="str">
        <f>VLOOKUP(B28,'2'!$B$2:$O$114,11,FALSE)</f>
        <v>00111011</v>
      </c>
      <c r="E28" s="105" t="str">
        <f t="shared" si="8"/>
        <v>3B</v>
      </c>
      <c r="F28" s="105" t="str">
        <f>LEFT(D28,1)</f>
        <v>0</v>
      </c>
      <c r="G28" s="17" t="str">
        <f>MID(D28,2,1)</f>
        <v>0</v>
      </c>
      <c r="H28" s="17" t="str">
        <f>MID(D28,3,1)</f>
        <v>1</v>
      </c>
      <c r="I28" s="17" t="str">
        <f>MID(D28,4,1)</f>
        <v>1</v>
      </c>
      <c r="J28" s="17" t="str">
        <f>MID(D28,5,1)</f>
        <v>1</v>
      </c>
      <c r="K28" s="17" t="str">
        <f>MID(D28,6,1)</f>
        <v>0</v>
      </c>
      <c r="L28" s="17" t="str">
        <f>MID(D28,7,1)</f>
        <v>1</v>
      </c>
      <c r="M28" s="106" t="str">
        <f>RIGHT(D28,1)</f>
        <v>1</v>
      </c>
      <c r="N28" s="105">
        <v>0</v>
      </c>
      <c r="O28" s="17">
        <v>0</v>
      </c>
      <c r="P28" s="17">
        <v>0</v>
      </c>
      <c r="Q28" s="106">
        <v>0</v>
      </c>
      <c r="R28" s="171"/>
      <c r="S28" s="171" t="str">
        <f t="shared" si="10"/>
        <v/>
      </c>
      <c r="U28" s="147"/>
      <c r="V28" s="147"/>
      <c r="W28" s="147"/>
      <c r="X28" s="147"/>
      <c r="Y28" s="147"/>
      <c r="Z28" s="147"/>
      <c r="AA28" s="148"/>
      <c r="AB28" s="147"/>
      <c r="AC28" s="149"/>
      <c r="AD28" s="149"/>
      <c r="AE28" s="149"/>
      <c r="AF28" s="149"/>
      <c r="AG28" s="149"/>
      <c r="AH28" s="150"/>
      <c r="AI28" s="149"/>
      <c r="AJ28" s="149"/>
      <c r="AK28" s="107">
        <f>U28*0+V28*1+W28*2+X28*3+Y28*4+Z28*5+AA28*6+AB28*7+AC28*0+AD28*1+AE28*2+AF28*3+AG28*4+AH28*5+AI28*6+AJ28*7+8*(SUM(U28:AB28))+IF(SUM(U28:AJ28)=0,2+8)</f>
        <v>10</v>
      </c>
      <c r="AM28" s="135"/>
      <c r="AN28" s="135"/>
      <c r="AO28" s="135"/>
      <c r="AP28" s="135"/>
      <c r="AQ28" s="135"/>
      <c r="AR28" s="135"/>
      <c r="AS28" s="135"/>
      <c r="AT28" s="164"/>
      <c r="AU28" s="138"/>
      <c r="AV28" s="138"/>
      <c r="AW28" s="138"/>
      <c r="AX28" s="138"/>
      <c r="AY28" s="138"/>
      <c r="AZ28" s="138"/>
      <c r="BA28" s="138"/>
      <c r="BB28" s="138"/>
      <c r="BC28" s="107">
        <f>AM28*0+AN28*16+AO28*32+AP28*48+AQ28*64+AR28*80+AS28*96+AT28*112+AU28*0+AV28*16+AW28*32+AX28*48+AY28*64+AZ28*80+BA28*96+BB28*112+128*(SUM(AM28:AT28))+IF(SUM(AM28:BB28)=0,32+128)</f>
        <v>160</v>
      </c>
      <c r="BD28" s="107">
        <f t="shared" si="2"/>
        <v>170</v>
      </c>
      <c r="BF28" s="149"/>
      <c r="BG28" s="149"/>
      <c r="BH28" s="149"/>
      <c r="BI28" s="149"/>
      <c r="BJ28" s="149"/>
      <c r="BK28" s="149"/>
      <c r="BL28" s="149"/>
      <c r="BM28" s="149"/>
      <c r="BN28" s="107">
        <f t="shared" si="3"/>
        <v>0</v>
      </c>
      <c r="BP28" s="135"/>
      <c r="BQ28" s="135"/>
      <c r="BR28" s="135"/>
      <c r="BS28" s="135"/>
      <c r="BT28" s="135"/>
      <c r="BU28" s="135"/>
      <c r="BV28" s="135"/>
      <c r="BW28" s="135"/>
      <c r="BX28" s="107">
        <f t="shared" si="4"/>
        <v>0</v>
      </c>
      <c r="BZ28" s="168"/>
      <c r="CA28" s="160"/>
      <c r="CB28" s="160"/>
      <c r="CC28" s="160"/>
      <c r="CD28" s="160"/>
      <c r="CE28" s="160"/>
      <c r="CF28" s="160"/>
      <c r="CG28" s="160"/>
      <c r="CH28" s="107">
        <f t="shared" si="5"/>
        <v>0</v>
      </c>
    </row>
    <row r="29" spans="2:86" ht="6" customHeight="1" x14ac:dyDescent="0.25">
      <c r="B29" s="95"/>
      <c r="C29" s="105"/>
      <c r="D29" s="119"/>
      <c r="E29" s="105" t="str">
        <f t="shared" si="8"/>
        <v/>
      </c>
      <c r="F29" s="105"/>
      <c r="G29" s="17"/>
      <c r="H29" s="17"/>
      <c r="I29" s="17"/>
      <c r="J29" s="17"/>
      <c r="K29" s="17"/>
      <c r="L29" s="17"/>
      <c r="M29" s="106"/>
      <c r="N29" s="105"/>
      <c r="O29" s="17"/>
      <c r="P29" s="17"/>
      <c r="Q29" s="106"/>
      <c r="R29" s="171"/>
      <c r="S29" s="171" t="str">
        <f t="shared" si="10"/>
        <v/>
      </c>
      <c r="U29" s="147"/>
      <c r="V29" s="147"/>
      <c r="W29" s="147"/>
      <c r="X29" s="147"/>
      <c r="Y29" s="147"/>
      <c r="Z29" s="147"/>
      <c r="AA29" s="148"/>
      <c r="AB29" s="147"/>
      <c r="AC29" s="149"/>
      <c r="AD29" s="149"/>
      <c r="AE29" s="149"/>
      <c r="AF29" s="149"/>
      <c r="AG29" s="149"/>
      <c r="AH29" s="150"/>
      <c r="AI29" s="149"/>
      <c r="AJ29" s="149"/>
      <c r="AK29" s="107"/>
      <c r="AM29" s="135"/>
      <c r="AN29" s="135"/>
      <c r="AO29" s="135"/>
      <c r="AP29" s="135"/>
      <c r="AQ29" s="135"/>
      <c r="AR29" s="135"/>
      <c r="AS29" s="135"/>
      <c r="AT29" s="164"/>
      <c r="AU29" s="138"/>
      <c r="AV29" s="138"/>
      <c r="AW29" s="138"/>
      <c r="AX29" s="138"/>
      <c r="AY29" s="138"/>
      <c r="AZ29" s="138"/>
      <c r="BA29" s="138"/>
      <c r="BB29" s="138"/>
      <c r="BC29" s="107"/>
      <c r="BD29" s="107"/>
      <c r="BF29" s="149"/>
      <c r="BG29" s="149"/>
      <c r="BH29" s="149"/>
      <c r="BI29" s="149"/>
      <c r="BJ29" s="149"/>
      <c r="BK29" s="149"/>
      <c r="BL29" s="149"/>
      <c r="BM29" s="149"/>
      <c r="BN29" s="107"/>
      <c r="BP29" s="135"/>
      <c r="BQ29" s="135"/>
      <c r="BR29" s="135"/>
      <c r="BS29" s="135"/>
      <c r="BT29" s="135"/>
      <c r="BU29" s="135"/>
      <c r="BV29" s="135"/>
      <c r="BW29" s="135"/>
      <c r="BX29" s="107"/>
      <c r="BZ29" s="168"/>
      <c r="CA29" s="160"/>
      <c r="CB29" s="160"/>
      <c r="CC29" s="160"/>
      <c r="CD29" s="160"/>
      <c r="CE29" s="160"/>
      <c r="CF29" s="160"/>
      <c r="CG29" s="160"/>
      <c r="CH29" s="107"/>
    </row>
    <row r="30" spans="2:86" x14ac:dyDescent="0.25">
      <c r="B30" s="95" t="s">
        <v>44</v>
      </c>
      <c r="C30" s="105" t="str">
        <f>VLOOKUP(B30,'2'!$B$2:$O$114,2,FALSE)</f>
        <v>Sì</v>
      </c>
      <c r="D30" s="119" t="str">
        <f>VLOOKUP(B30,'2'!$B$2:$O$114,11,FALSE)</f>
        <v>01011011</v>
      </c>
      <c r="E30" s="105" t="str">
        <f t="shared" si="8"/>
        <v>5B</v>
      </c>
      <c r="F30" s="105" t="str">
        <f>LEFT(D30,1)</f>
        <v>0</v>
      </c>
      <c r="G30" s="17" t="str">
        <f>MID(D30,2,1)</f>
        <v>1</v>
      </c>
      <c r="H30" s="17" t="str">
        <f>MID(D30,3,1)</f>
        <v>0</v>
      </c>
      <c r="I30" s="17" t="str">
        <f>MID(D30,4,1)</f>
        <v>1</v>
      </c>
      <c r="J30" s="17" t="str">
        <f>MID(D30,5,1)</f>
        <v>1</v>
      </c>
      <c r="K30" s="17" t="str">
        <f>MID(D30,6,1)</f>
        <v>0</v>
      </c>
      <c r="L30" s="17" t="str">
        <f>MID(D30,7,1)</f>
        <v>1</v>
      </c>
      <c r="M30" s="106" t="str">
        <f>RIGHT(D30,1)</f>
        <v>1</v>
      </c>
      <c r="N30" s="105">
        <v>0</v>
      </c>
      <c r="O30" s="17">
        <v>0</v>
      </c>
      <c r="P30" s="17">
        <v>0</v>
      </c>
      <c r="Q30" s="106">
        <v>0</v>
      </c>
      <c r="R30" s="171"/>
      <c r="S30" s="171" t="str">
        <f t="shared" si="10"/>
        <v/>
      </c>
      <c r="U30" s="147"/>
      <c r="V30" s="147"/>
      <c r="W30" s="147"/>
      <c r="X30" s="147"/>
      <c r="Y30" s="147"/>
      <c r="Z30" s="147"/>
      <c r="AA30" s="148"/>
      <c r="AB30" s="147"/>
      <c r="AC30" s="149"/>
      <c r="AD30" s="149"/>
      <c r="AE30" s="149"/>
      <c r="AF30" s="149"/>
      <c r="AG30" s="149"/>
      <c r="AH30" s="150"/>
      <c r="AI30" s="149"/>
      <c r="AJ30" s="149"/>
      <c r="AK30" s="107">
        <f>U30*0+V30*1+W30*2+X30*3+Y30*4+Z30*5+AA30*6+AB30*7+AC30*0+AD30*1+AE30*2+AF30*3+AG30*4+AH30*5+AI30*6+AJ30*7+8*(SUM(U30:AB30))+IF(SUM(U30:AJ30)=0,2+8)</f>
        <v>10</v>
      </c>
      <c r="AM30" s="135"/>
      <c r="AN30" s="135"/>
      <c r="AO30" s="135"/>
      <c r="AP30" s="135"/>
      <c r="AQ30" s="135"/>
      <c r="AR30" s="135"/>
      <c r="AS30" s="135"/>
      <c r="AT30" s="164"/>
      <c r="AU30" s="138"/>
      <c r="AV30" s="138"/>
      <c r="AW30" s="138"/>
      <c r="AX30" s="138"/>
      <c r="AY30" s="138"/>
      <c r="AZ30" s="138"/>
      <c r="BA30" s="138"/>
      <c r="BB30" s="138"/>
      <c r="BC30" s="107">
        <f>AM30*0+AN30*16+AO30*32+AP30*48+AQ30*64+AR30*80+AS30*96+AT30*112+AU30*0+AV30*16+AW30*32+AX30*48+AY30*64+AZ30*80+BA30*96+BB30*112+128*(SUM(AM30:AT30))+IF(SUM(AM30:BB30)=0,32+128)</f>
        <v>160</v>
      </c>
      <c r="BD30" s="107">
        <f t="shared" si="2"/>
        <v>170</v>
      </c>
      <c r="BF30" s="149"/>
      <c r="BG30" s="149"/>
      <c r="BH30" s="149"/>
      <c r="BI30" s="149"/>
      <c r="BJ30" s="149"/>
      <c r="BK30" s="149"/>
      <c r="BL30" s="149"/>
      <c r="BM30" s="149"/>
      <c r="BN30" s="107">
        <f t="shared" si="3"/>
        <v>0</v>
      </c>
      <c r="BP30" s="135"/>
      <c r="BQ30" s="135"/>
      <c r="BR30" s="135"/>
      <c r="BS30" s="135"/>
      <c r="BT30" s="135"/>
      <c r="BU30" s="135"/>
      <c r="BV30" s="135"/>
      <c r="BW30" s="135"/>
      <c r="BX30" s="107">
        <f t="shared" si="4"/>
        <v>0</v>
      </c>
      <c r="BZ30" s="168"/>
      <c r="CA30" s="160"/>
      <c r="CB30" s="160"/>
      <c r="CC30" s="160"/>
      <c r="CD30" s="160"/>
      <c r="CE30" s="160"/>
      <c r="CF30" s="160"/>
      <c r="CG30" s="160"/>
      <c r="CH30" s="107">
        <f t="shared" si="5"/>
        <v>0</v>
      </c>
    </row>
    <row r="31" spans="2:86" ht="6" customHeight="1" x14ac:dyDescent="0.25">
      <c r="B31" s="95"/>
      <c r="C31" s="105"/>
      <c r="D31" s="119"/>
      <c r="E31" s="105" t="str">
        <f t="shared" si="8"/>
        <v/>
      </c>
      <c r="F31" s="105"/>
      <c r="G31" s="17"/>
      <c r="H31" s="17"/>
      <c r="I31" s="17"/>
      <c r="J31" s="17"/>
      <c r="K31" s="17"/>
      <c r="L31" s="17"/>
      <c r="M31" s="106"/>
      <c r="N31" s="105"/>
      <c r="O31" s="17"/>
      <c r="P31" s="17"/>
      <c r="Q31" s="106"/>
      <c r="R31" s="171"/>
      <c r="S31" s="171" t="str">
        <f t="shared" si="10"/>
        <v/>
      </c>
      <c r="U31" s="147"/>
      <c r="V31" s="147"/>
      <c r="W31" s="147"/>
      <c r="X31" s="147"/>
      <c r="Y31" s="147"/>
      <c r="Z31" s="147"/>
      <c r="AA31" s="148"/>
      <c r="AB31" s="147"/>
      <c r="AC31" s="149"/>
      <c r="AD31" s="149"/>
      <c r="AE31" s="149"/>
      <c r="AF31" s="149"/>
      <c r="AG31" s="149"/>
      <c r="AH31" s="150"/>
      <c r="AI31" s="149"/>
      <c r="AJ31" s="149"/>
      <c r="AK31" s="107"/>
      <c r="AM31" s="135"/>
      <c r="AN31" s="135"/>
      <c r="AO31" s="135"/>
      <c r="AP31" s="135"/>
      <c r="AQ31" s="135"/>
      <c r="AR31" s="135"/>
      <c r="AS31" s="135"/>
      <c r="AT31" s="164"/>
      <c r="AU31" s="138"/>
      <c r="AV31" s="138"/>
      <c r="AW31" s="138"/>
      <c r="AX31" s="138"/>
      <c r="AY31" s="138"/>
      <c r="AZ31" s="138"/>
      <c r="BA31" s="138"/>
      <c r="BB31" s="138"/>
      <c r="BC31" s="107"/>
      <c r="BD31" s="107"/>
      <c r="BF31" s="149"/>
      <c r="BG31" s="149"/>
      <c r="BH31" s="149"/>
      <c r="BI31" s="149"/>
      <c r="BJ31" s="149"/>
      <c r="BK31" s="149"/>
      <c r="BL31" s="149"/>
      <c r="BM31" s="149"/>
      <c r="BN31" s="107"/>
      <c r="BP31" s="135"/>
      <c r="BQ31" s="135"/>
      <c r="BR31" s="135"/>
      <c r="BS31" s="135"/>
      <c r="BT31" s="135"/>
      <c r="BU31" s="135"/>
      <c r="BV31" s="135"/>
      <c r="BW31" s="135"/>
      <c r="BX31" s="107"/>
      <c r="BZ31" s="168"/>
      <c r="CA31" s="160"/>
      <c r="CB31" s="160"/>
      <c r="CC31" s="160"/>
      <c r="CD31" s="160"/>
      <c r="CE31" s="160"/>
      <c r="CF31" s="160"/>
      <c r="CG31" s="160"/>
      <c r="CH31" s="107"/>
    </row>
    <row r="32" spans="2:86" x14ac:dyDescent="0.25">
      <c r="B32" s="95" t="s">
        <v>52</v>
      </c>
      <c r="C32" s="105" t="str">
        <f>VLOOKUP(B32,'2'!$B$2:$O$114,2,FALSE)</f>
        <v>Sì</v>
      </c>
      <c r="D32" s="119" t="str">
        <f>VLOOKUP(B32,'2'!$B$2:$O$114,11,FALSE)</f>
        <v>01111011</v>
      </c>
      <c r="E32" s="105" t="str">
        <f t="shared" si="8"/>
        <v>7B</v>
      </c>
      <c r="F32" s="105" t="str">
        <f>LEFT(D32,1)</f>
        <v>0</v>
      </c>
      <c r="G32" s="17" t="str">
        <f>MID(D32,2,1)</f>
        <v>1</v>
      </c>
      <c r="H32" s="17" t="str">
        <f>MID(D32,3,1)</f>
        <v>1</v>
      </c>
      <c r="I32" s="17" t="str">
        <f>MID(D32,4,1)</f>
        <v>1</v>
      </c>
      <c r="J32" s="17" t="str">
        <f>MID(D32,5,1)</f>
        <v>1</v>
      </c>
      <c r="K32" s="17" t="str">
        <f>MID(D32,6,1)</f>
        <v>0</v>
      </c>
      <c r="L32" s="17" t="str">
        <f>MID(D32,7,1)</f>
        <v>1</v>
      </c>
      <c r="M32" s="106" t="str">
        <f>RIGHT(D32,1)</f>
        <v>1</v>
      </c>
      <c r="N32" s="105">
        <v>0</v>
      </c>
      <c r="O32" s="17">
        <v>0</v>
      </c>
      <c r="P32" s="17">
        <v>0</v>
      </c>
      <c r="Q32" s="106">
        <v>0</v>
      </c>
      <c r="R32" s="171"/>
      <c r="S32" s="171" t="str">
        <f t="shared" si="10"/>
        <v/>
      </c>
      <c r="U32" s="147"/>
      <c r="V32" s="147"/>
      <c r="W32" s="147"/>
      <c r="X32" s="147"/>
      <c r="Y32" s="147"/>
      <c r="Z32" s="147"/>
      <c r="AA32" s="148"/>
      <c r="AB32" s="147"/>
      <c r="AC32" s="149"/>
      <c r="AD32" s="149"/>
      <c r="AE32" s="149"/>
      <c r="AF32" s="149"/>
      <c r="AG32" s="149"/>
      <c r="AH32" s="150"/>
      <c r="AI32" s="149"/>
      <c r="AJ32" s="149"/>
      <c r="AK32" s="107">
        <f>U32*0+V32*1+W32*2+X32*3+Y32*4+Z32*5+AA32*6+AB32*7+AC32*0+AD32*1+AE32*2+AF32*3+AG32*4+AH32*5+AI32*6+AJ32*7+8*(SUM(U32:AB32))+IF(SUM(U32:AJ32)=0,2+8)</f>
        <v>10</v>
      </c>
      <c r="AM32" s="135"/>
      <c r="AN32" s="135"/>
      <c r="AO32" s="135"/>
      <c r="AP32" s="135"/>
      <c r="AQ32" s="135"/>
      <c r="AR32" s="135"/>
      <c r="AS32" s="135"/>
      <c r="AT32" s="164"/>
      <c r="AU32" s="138"/>
      <c r="AV32" s="138"/>
      <c r="AW32" s="138"/>
      <c r="AX32" s="138"/>
      <c r="AY32" s="138"/>
      <c r="AZ32" s="138"/>
      <c r="BA32" s="138"/>
      <c r="BB32" s="138"/>
      <c r="BC32" s="107">
        <f>AM32*0+AN32*16+AO32*32+AP32*48+AQ32*64+AR32*80+AS32*96+AT32*112+AU32*0+AV32*16+AW32*32+AX32*48+AY32*64+AZ32*80+BA32*96+BB32*112+128*(SUM(AM32:AT32))+IF(SUM(AM32:BB32)=0,32+128)</f>
        <v>160</v>
      </c>
      <c r="BD32" s="107">
        <f t="shared" si="2"/>
        <v>170</v>
      </c>
      <c r="BF32" s="149"/>
      <c r="BG32" s="149"/>
      <c r="BH32" s="149"/>
      <c r="BI32" s="149"/>
      <c r="BJ32" s="149"/>
      <c r="BK32" s="149"/>
      <c r="BL32" s="149"/>
      <c r="BM32" s="149"/>
      <c r="BN32" s="107">
        <f t="shared" si="3"/>
        <v>0</v>
      </c>
      <c r="BP32" s="135"/>
      <c r="BQ32" s="135"/>
      <c r="BR32" s="135"/>
      <c r="BS32" s="135"/>
      <c r="BT32" s="135"/>
      <c r="BU32" s="135"/>
      <c r="BV32" s="135"/>
      <c r="BW32" s="135"/>
      <c r="BX32" s="107">
        <f t="shared" si="4"/>
        <v>0</v>
      </c>
      <c r="BZ32" s="168"/>
      <c r="CA32" s="160"/>
      <c r="CB32" s="160"/>
      <c r="CC32" s="160"/>
      <c r="CD32" s="160"/>
      <c r="CE32" s="160"/>
      <c r="CF32" s="160"/>
      <c r="CG32" s="160"/>
      <c r="CH32" s="107">
        <f t="shared" si="5"/>
        <v>0</v>
      </c>
    </row>
    <row r="33" spans="2:86" ht="6" customHeight="1" x14ac:dyDescent="0.25">
      <c r="B33" s="95"/>
      <c r="C33" s="105"/>
      <c r="D33" s="119"/>
      <c r="E33" s="105" t="str">
        <f t="shared" si="8"/>
        <v/>
      </c>
      <c r="F33" s="105"/>
      <c r="G33" s="17"/>
      <c r="H33" s="17"/>
      <c r="I33" s="17"/>
      <c r="J33" s="17"/>
      <c r="K33" s="17"/>
      <c r="L33" s="17"/>
      <c r="M33" s="106"/>
      <c r="N33" s="105"/>
      <c r="O33" s="17"/>
      <c r="P33" s="17"/>
      <c r="Q33" s="106"/>
      <c r="R33" s="171"/>
      <c r="S33" s="171" t="str">
        <f t="shared" si="10"/>
        <v/>
      </c>
      <c r="U33" s="147"/>
      <c r="V33" s="147"/>
      <c r="W33" s="147"/>
      <c r="X33" s="147"/>
      <c r="Y33" s="147"/>
      <c r="Z33" s="147"/>
      <c r="AA33" s="148"/>
      <c r="AB33" s="147"/>
      <c r="AC33" s="149"/>
      <c r="AD33" s="149"/>
      <c r="AE33" s="149"/>
      <c r="AF33" s="149"/>
      <c r="AG33" s="149"/>
      <c r="AH33" s="150"/>
      <c r="AI33" s="149"/>
      <c r="AJ33" s="149"/>
      <c r="AK33" s="107"/>
      <c r="AM33" s="135"/>
      <c r="AN33" s="135"/>
      <c r="AO33" s="135"/>
      <c r="AP33" s="135"/>
      <c r="AQ33" s="135"/>
      <c r="AR33" s="135"/>
      <c r="AS33" s="135"/>
      <c r="AT33" s="164"/>
      <c r="AU33" s="138"/>
      <c r="AV33" s="138"/>
      <c r="AW33" s="138"/>
      <c r="AX33" s="138"/>
      <c r="AY33" s="138"/>
      <c r="AZ33" s="138"/>
      <c r="BA33" s="138"/>
      <c r="BB33" s="138"/>
      <c r="BC33" s="107"/>
      <c r="BD33" s="107"/>
      <c r="BF33" s="149"/>
      <c r="BG33" s="149"/>
      <c r="BH33" s="149"/>
      <c r="BI33" s="149"/>
      <c r="BJ33" s="149"/>
      <c r="BK33" s="149"/>
      <c r="BL33" s="149"/>
      <c r="BM33" s="149"/>
      <c r="BN33" s="107"/>
      <c r="BP33" s="135"/>
      <c r="BQ33" s="135"/>
      <c r="BR33" s="135"/>
      <c r="BS33" s="135"/>
      <c r="BT33" s="135"/>
      <c r="BU33" s="135"/>
      <c r="BV33" s="135"/>
      <c r="BW33" s="135"/>
      <c r="BX33" s="107"/>
      <c r="BZ33" s="168"/>
      <c r="CA33" s="160"/>
      <c r="CB33" s="160"/>
      <c r="CC33" s="160"/>
      <c r="CD33" s="160"/>
      <c r="CE33" s="160"/>
      <c r="CF33" s="160"/>
      <c r="CG33" s="160"/>
      <c r="CH33" s="107"/>
    </row>
    <row r="34" spans="2:86" x14ac:dyDescent="0.25">
      <c r="B34" s="95" t="s">
        <v>51</v>
      </c>
      <c r="C34" s="105" t="str">
        <f>VLOOKUP(B34,'2'!$B$2:$O$114,2,FALSE)</f>
        <v>Sì</v>
      </c>
      <c r="D34" s="119" t="str">
        <f>VLOOKUP(B34,'2'!$B$2:$O$114,11,FALSE)</f>
        <v>10011011</v>
      </c>
      <c r="E34" s="105" t="str">
        <f t="shared" si="8"/>
        <v>9B</v>
      </c>
      <c r="F34" s="105" t="str">
        <f>LEFT(D34,1)</f>
        <v>1</v>
      </c>
      <c r="G34" s="17" t="str">
        <f>MID(D34,2,1)</f>
        <v>0</v>
      </c>
      <c r="H34" s="17" t="str">
        <f>MID(D34,3,1)</f>
        <v>0</v>
      </c>
      <c r="I34" s="17" t="str">
        <f>MID(D34,4,1)</f>
        <v>1</v>
      </c>
      <c r="J34" s="17" t="str">
        <f>MID(D34,5,1)</f>
        <v>1</v>
      </c>
      <c r="K34" s="17" t="str">
        <f>MID(D34,6,1)</f>
        <v>0</v>
      </c>
      <c r="L34" s="17" t="str">
        <f>MID(D34,7,1)</f>
        <v>1</v>
      </c>
      <c r="M34" s="106" t="str">
        <f>RIGHT(D34,1)</f>
        <v>1</v>
      </c>
      <c r="N34" s="105">
        <v>0</v>
      </c>
      <c r="O34" s="17">
        <v>0</v>
      </c>
      <c r="P34" s="17">
        <v>0</v>
      </c>
      <c r="Q34" s="106">
        <v>0</v>
      </c>
      <c r="R34" s="171"/>
      <c r="S34" s="171" t="str">
        <f t="shared" si="10"/>
        <v/>
      </c>
      <c r="U34" s="147"/>
      <c r="V34" s="147"/>
      <c r="W34" s="147"/>
      <c r="X34" s="147"/>
      <c r="Y34" s="147"/>
      <c r="Z34" s="147"/>
      <c r="AA34" s="148"/>
      <c r="AB34" s="147"/>
      <c r="AC34" s="149"/>
      <c r="AD34" s="149"/>
      <c r="AE34" s="149"/>
      <c r="AF34" s="149"/>
      <c r="AG34" s="149"/>
      <c r="AH34" s="150"/>
      <c r="AI34" s="149"/>
      <c r="AJ34" s="149"/>
      <c r="AK34" s="107">
        <f>U34*0+V34*1+W34*2+X34*3+Y34*4+Z34*5+AA34*6+AB34*7+AC34*0+AD34*1+AE34*2+AF34*3+AG34*4+AH34*5+AI34*6+AJ34*7+8*(SUM(U34:AB34))+IF(SUM(U34:AJ34)=0,2+8)</f>
        <v>10</v>
      </c>
      <c r="AM34" s="135"/>
      <c r="AN34" s="135"/>
      <c r="AO34" s="135"/>
      <c r="AP34" s="135"/>
      <c r="AQ34" s="135"/>
      <c r="AR34" s="135"/>
      <c r="AS34" s="135"/>
      <c r="AT34" s="164"/>
      <c r="AU34" s="138"/>
      <c r="AV34" s="138"/>
      <c r="AW34" s="138"/>
      <c r="AX34" s="138"/>
      <c r="AY34" s="138"/>
      <c r="AZ34" s="138"/>
      <c r="BA34" s="138"/>
      <c r="BB34" s="138"/>
      <c r="BC34" s="107">
        <f>AM34*0+AN34*16+AO34*32+AP34*48+AQ34*64+AR34*80+AS34*96+AT34*112+AU34*0+AV34*16+AW34*32+AX34*48+AY34*64+AZ34*80+BA34*96+BB34*112+128*(SUM(AM34:AT34))+IF(SUM(AM34:BB34)=0,32+128)</f>
        <v>160</v>
      </c>
      <c r="BD34" s="107">
        <f t="shared" si="2"/>
        <v>170</v>
      </c>
      <c r="BF34" s="149"/>
      <c r="BG34" s="149"/>
      <c r="BH34" s="149"/>
      <c r="BI34" s="149"/>
      <c r="BJ34" s="149"/>
      <c r="BK34" s="149"/>
      <c r="BL34" s="149"/>
      <c r="BM34" s="149"/>
      <c r="BN34" s="107">
        <f t="shared" si="3"/>
        <v>0</v>
      </c>
      <c r="BP34" s="135"/>
      <c r="BQ34" s="135"/>
      <c r="BR34" s="135"/>
      <c r="BS34" s="135"/>
      <c r="BT34" s="135"/>
      <c r="BU34" s="135"/>
      <c r="BV34" s="135"/>
      <c r="BW34" s="135"/>
      <c r="BX34" s="107">
        <f t="shared" si="4"/>
        <v>0</v>
      </c>
      <c r="BZ34" s="168"/>
      <c r="CA34" s="160"/>
      <c r="CB34" s="160"/>
      <c r="CC34" s="160"/>
      <c r="CD34" s="160"/>
      <c r="CE34" s="160"/>
      <c r="CF34" s="160"/>
      <c r="CG34" s="160"/>
      <c r="CH34" s="107">
        <f t="shared" si="5"/>
        <v>0</v>
      </c>
    </row>
    <row r="35" spans="2:86" ht="6" customHeight="1" x14ac:dyDescent="0.25">
      <c r="B35" s="95"/>
      <c r="C35" s="105"/>
      <c r="D35" s="119"/>
      <c r="E35" s="105" t="str">
        <f t="shared" si="8"/>
        <v/>
      </c>
      <c r="F35" s="105"/>
      <c r="G35" s="17"/>
      <c r="H35" s="17"/>
      <c r="I35" s="17"/>
      <c r="J35" s="17"/>
      <c r="K35" s="17"/>
      <c r="L35" s="17"/>
      <c r="M35" s="106"/>
      <c r="N35" s="105"/>
      <c r="O35" s="17"/>
      <c r="P35" s="17"/>
      <c r="Q35" s="106"/>
      <c r="R35" s="171"/>
      <c r="S35" s="171" t="str">
        <f t="shared" si="10"/>
        <v/>
      </c>
      <c r="U35" s="147"/>
      <c r="V35" s="147"/>
      <c r="W35" s="147"/>
      <c r="X35" s="147"/>
      <c r="Y35" s="147"/>
      <c r="Z35" s="147"/>
      <c r="AA35" s="148"/>
      <c r="AB35" s="147"/>
      <c r="AC35" s="149"/>
      <c r="AD35" s="149"/>
      <c r="AE35" s="149"/>
      <c r="AF35" s="149"/>
      <c r="AG35" s="149"/>
      <c r="AH35" s="150"/>
      <c r="AI35" s="149"/>
      <c r="AJ35" s="149"/>
      <c r="AK35" s="107"/>
      <c r="AM35" s="135"/>
      <c r="AN35" s="135"/>
      <c r="AO35" s="135"/>
      <c r="AP35" s="135"/>
      <c r="AQ35" s="135"/>
      <c r="AR35" s="135"/>
      <c r="AS35" s="135"/>
      <c r="AT35" s="164"/>
      <c r="AU35" s="138"/>
      <c r="AV35" s="138"/>
      <c r="AW35" s="138"/>
      <c r="AX35" s="138"/>
      <c r="AY35" s="138"/>
      <c r="AZ35" s="138"/>
      <c r="BA35" s="138"/>
      <c r="BB35" s="138"/>
      <c r="BC35" s="107"/>
      <c r="BD35" s="107"/>
      <c r="BF35" s="149"/>
      <c r="BG35" s="149"/>
      <c r="BH35" s="149"/>
      <c r="BI35" s="149"/>
      <c r="BJ35" s="149"/>
      <c r="BK35" s="149"/>
      <c r="BL35" s="149"/>
      <c r="BM35" s="149"/>
      <c r="BN35" s="107"/>
      <c r="BP35" s="135"/>
      <c r="BQ35" s="135"/>
      <c r="BR35" s="135"/>
      <c r="BS35" s="135"/>
      <c r="BT35" s="135"/>
      <c r="BU35" s="135"/>
      <c r="BV35" s="135"/>
      <c r="BW35" s="135"/>
      <c r="BX35" s="107"/>
      <c r="BZ35" s="168"/>
      <c r="CA35" s="160"/>
      <c r="CB35" s="160"/>
      <c r="CC35" s="160"/>
      <c r="CD35" s="160"/>
      <c r="CE35" s="160"/>
      <c r="CF35" s="160"/>
      <c r="CG35" s="160"/>
      <c r="CH35" s="107"/>
    </row>
    <row r="36" spans="2:86" x14ac:dyDescent="0.25">
      <c r="B36" s="95" t="s">
        <v>318</v>
      </c>
      <c r="C36" s="105" t="str">
        <f>VLOOKUP(B36,'2'!$B$2:$O$114,2,FALSE)</f>
        <v>Sì</v>
      </c>
      <c r="D36" s="119" t="str">
        <f>VLOOKUP(B36,'2'!$B$2:$O$114,11,FALSE)</f>
        <v>10111011</v>
      </c>
      <c r="E36" s="105" t="str">
        <f t="shared" si="8"/>
        <v>BB</v>
      </c>
      <c r="F36" s="105" t="str">
        <f>LEFT(D36,1)</f>
        <v>1</v>
      </c>
      <c r="G36" s="17" t="str">
        <f>MID(D36,2,1)</f>
        <v>0</v>
      </c>
      <c r="H36" s="17" t="str">
        <f>MID(D36,3,1)</f>
        <v>1</v>
      </c>
      <c r="I36" s="17" t="str">
        <f>MID(D36,4,1)</f>
        <v>1</v>
      </c>
      <c r="J36" s="17" t="str">
        <f>MID(D36,5,1)</f>
        <v>1</v>
      </c>
      <c r="K36" s="17" t="str">
        <f>MID(D36,6,1)</f>
        <v>0</v>
      </c>
      <c r="L36" s="17" t="str">
        <f>MID(D36,7,1)</f>
        <v>1</v>
      </c>
      <c r="M36" s="106" t="str">
        <f>RIGHT(D36,1)</f>
        <v>1</v>
      </c>
      <c r="N36" s="105">
        <v>0</v>
      </c>
      <c r="O36" s="17">
        <v>0</v>
      </c>
      <c r="P36" s="17">
        <v>0</v>
      </c>
      <c r="Q36" s="106">
        <v>0</v>
      </c>
      <c r="R36" s="171"/>
      <c r="S36" s="171" t="str">
        <f t="shared" si="10"/>
        <v/>
      </c>
      <c r="U36" s="147"/>
      <c r="V36" s="147"/>
      <c r="W36" s="147"/>
      <c r="X36" s="147"/>
      <c r="Y36" s="147"/>
      <c r="Z36" s="147"/>
      <c r="AA36" s="148"/>
      <c r="AB36" s="147"/>
      <c r="AC36" s="149"/>
      <c r="AD36" s="149"/>
      <c r="AE36" s="149"/>
      <c r="AF36" s="149"/>
      <c r="AG36" s="149"/>
      <c r="AH36" s="150"/>
      <c r="AI36" s="149"/>
      <c r="AJ36" s="149"/>
      <c r="AK36" s="107">
        <f>U36*0+V36*1+W36*2+X36*3+Y36*4+Z36*5+AA36*6+AB36*7+AC36*0+AD36*1+AE36*2+AF36*3+AG36*4+AH36*5+AI36*6+AJ36*7+8*(SUM(U36:AB36))+IF(SUM(U36:AJ36)=0,2+8)</f>
        <v>10</v>
      </c>
      <c r="AM36" s="135"/>
      <c r="AN36" s="135"/>
      <c r="AO36" s="135"/>
      <c r="AP36" s="135"/>
      <c r="AQ36" s="135"/>
      <c r="AR36" s="135"/>
      <c r="AS36" s="135"/>
      <c r="AT36" s="164"/>
      <c r="AU36" s="138"/>
      <c r="AV36" s="138"/>
      <c r="AW36" s="138"/>
      <c r="AX36" s="138"/>
      <c r="AY36" s="138"/>
      <c r="AZ36" s="138"/>
      <c r="BA36" s="138"/>
      <c r="BB36" s="138"/>
      <c r="BC36" s="107">
        <f>AM36*0+AN36*16+AO36*32+AP36*48+AQ36*64+AR36*80+AS36*96+AT36*112+AU36*0+AV36*16+AW36*32+AX36*48+AY36*64+AZ36*80+BA36*96+BB36*112+128*(SUM(AM36:AT36))+IF(SUM(AM36:BB36)=0,32+128)</f>
        <v>160</v>
      </c>
      <c r="BD36" s="107">
        <f t="shared" si="2"/>
        <v>170</v>
      </c>
      <c r="BF36" s="149"/>
      <c r="BG36" s="149"/>
      <c r="BH36" s="149"/>
      <c r="BI36" s="149"/>
      <c r="BJ36" s="149"/>
      <c r="BK36" s="149"/>
      <c r="BL36" s="149"/>
      <c r="BM36" s="149"/>
      <c r="BN36" s="107">
        <f t="shared" si="3"/>
        <v>0</v>
      </c>
      <c r="BP36" s="135"/>
      <c r="BQ36" s="135"/>
      <c r="BR36" s="135"/>
      <c r="BS36" s="135"/>
      <c r="BT36" s="135"/>
      <c r="BU36" s="135"/>
      <c r="BV36" s="135"/>
      <c r="BW36" s="135"/>
      <c r="BX36" s="107">
        <f t="shared" si="4"/>
        <v>0</v>
      </c>
      <c r="BZ36" s="168"/>
      <c r="CA36" s="160"/>
      <c r="CB36" s="160"/>
      <c r="CC36" s="160"/>
      <c r="CD36" s="160"/>
      <c r="CE36" s="160"/>
      <c r="CF36" s="160"/>
      <c r="CG36" s="160"/>
      <c r="CH36" s="107">
        <f t="shared" si="5"/>
        <v>0</v>
      </c>
    </row>
    <row r="37" spans="2:86" ht="6" customHeight="1" x14ac:dyDescent="0.25">
      <c r="B37" s="95"/>
      <c r="C37" s="105"/>
      <c r="D37" s="119"/>
      <c r="E37" s="105" t="str">
        <f t="shared" si="8"/>
        <v/>
      </c>
      <c r="F37" s="105"/>
      <c r="G37" s="17"/>
      <c r="H37" s="17"/>
      <c r="I37" s="17"/>
      <c r="J37" s="17"/>
      <c r="K37" s="17"/>
      <c r="L37" s="17"/>
      <c r="M37" s="106"/>
      <c r="N37" s="105"/>
      <c r="O37" s="17"/>
      <c r="P37" s="17"/>
      <c r="Q37" s="106"/>
      <c r="R37" s="171"/>
      <c r="S37" s="171" t="str">
        <f t="shared" si="10"/>
        <v/>
      </c>
      <c r="U37" s="147"/>
      <c r="V37" s="147"/>
      <c r="W37" s="147"/>
      <c r="X37" s="147"/>
      <c r="Y37" s="147"/>
      <c r="Z37" s="147"/>
      <c r="AA37" s="148"/>
      <c r="AB37" s="147"/>
      <c r="AC37" s="149"/>
      <c r="AD37" s="149"/>
      <c r="AE37" s="149"/>
      <c r="AF37" s="149"/>
      <c r="AG37" s="149"/>
      <c r="AH37" s="150"/>
      <c r="AI37" s="149"/>
      <c r="AJ37" s="149"/>
      <c r="AK37" s="107"/>
      <c r="AM37" s="135"/>
      <c r="AN37" s="135"/>
      <c r="AO37" s="135"/>
      <c r="AP37" s="135"/>
      <c r="AQ37" s="135"/>
      <c r="AR37" s="135"/>
      <c r="AS37" s="135"/>
      <c r="AT37" s="164"/>
      <c r="AU37" s="138"/>
      <c r="AV37" s="138"/>
      <c r="AW37" s="138"/>
      <c r="AX37" s="138"/>
      <c r="AY37" s="138"/>
      <c r="AZ37" s="138"/>
      <c r="BA37" s="138"/>
      <c r="BB37" s="138"/>
      <c r="BC37" s="107"/>
      <c r="BD37" s="107"/>
      <c r="BF37" s="149"/>
      <c r="BG37" s="149"/>
      <c r="BH37" s="149"/>
      <c r="BI37" s="149"/>
      <c r="BJ37" s="149"/>
      <c r="BK37" s="149"/>
      <c r="BL37" s="149"/>
      <c r="BM37" s="149"/>
      <c r="BN37" s="107"/>
      <c r="BP37" s="135"/>
      <c r="BQ37" s="135"/>
      <c r="BR37" s="135"/>
      <c r="BS37" s="135"/>
      <c r="BT37" s="135"/>
      <c r="BU37" s="135"/>
      <c r="BV37" s="135"/>
      <c r="BW37" s="135"/>
      <c r="BX37" s="107"/>
      <c r="BZ37" s="168"/>
      <c r="CA37" s="160"/>
      <c r="CB37" s="160"/>
      <c r="CC37" s="160"/>
      <c r="CD37" s="160"/>
      <c r="CE37" s="160"/>
      <c r="CF37" s="160"/>
      <c r="CG37" s="160"/>
      <c r="CH37" s="107"/>
    </row>
    <row r="38" spans="2:86" x14ac:dyDescent="0.25">
      <c r="B38" s="95" t="s">
        <v>47</v>
      </c>
      <c r="C38" s="105" t="str">
        <f>VLOOKUP(B38,'2'!$B$2:$O$114,2,FALSE)</f>
        <v>Sì</v>
      </c>
      <c r="D38" s="119" t="str">
        <f>VLOOKUP(B38,'2'!$B$2:$O$114,11,FALSE)</f>
        <v>11011011</v>
      </c>
      <c r="E38" s="105" t="str">
        <f t="shared" si="8"/>
        <v>DB</v>
      </c>
      <c r="F38" s="105" t="str">
        <f>LEFT(D38,1)</f>
        <v>1</v>
      </c>
      <c r="G38" s="17" t="str">
        <f>MID(D38,2,1)</f>
        <v>1</v>
      </c>
      <c r="H38" s="17" t="str">
        <f>MID(D38,3,1)</f>
        <v>0</v>
      </c>
      <c r="I38" s="17" t="str">
        <f>MID(D38,4,1)</f>
        <v>1</v>
      </c>
      <c r="J38" s="17" t="str">
        <f>MID(D38,5,1)</f>
        <v>1</v>
      </c>
      <c r="K38" s="17" t="str">
        <f>MID(D38,6,1)</f>
        <v>0</v>
      </c>
      <c r="L38" s="17" t="str">
        <f>MID(D38,7,1)</f>
        <v>1</v>
      </c>
      <c r="M38" s="106" t="str">
        <f>RIGHT(D38,1)</f>
        <v>1</v>
      </c>
      <c r="N38" s="105">
        <v>0</v>
      </c>
      <c r="O38" s="17">
        <v>0</v>
      </c>
      <c r="P38" s="17">
        <v>0</v>
      </c>
      <c r="Q38" s="106">
        <v>0</v>
      </c>
      <c r="R38" s="171"/>
      <c r="S38" s="171" t="str">
        <f t="shared" si="10"/>
        <v/>
      </c>
      <c r="U38" s="147"/>
      <c r="V38" s="147"/>
      <c r="W38" s="147"/>
      <c r="X38" s="147"/>
      <c r="Y38" s="147"/>
      <c r="Z38" s="147"/>
      <c r="AA38" s="148"/>
      <c r="AB38" s="147"/>
      <c r="AC38" s="149"/>
      <c r="AD38" s="149"/>
      <c r="AE38" s="149"/>
      <c r="AF38" s="149"/>
      <c r="AG38" s="149"/>
      <c r="AH38" s="150"/>
      <c r="AI38" s="149"/>
      <c r="AJ38" s="149"/>
      <c r="AK38" s="107">
        <f>U38*0+V38*1+W38*2+X38*3+Y38*4+Z38*5+AA38*6+AB38*7+AC38*0+AD38*1+AE38*2+AF38*3+AG38*4+AH38*5+AI38*6+AJ38*7+8*(SUM(U38:AB38))+IF(SUM(U38:AJ38)=0,2+8)</f>
        <v>10</v>
      </c>
      <c r="AM38" s="135"/>
      <c r="AN38" s="135"/>
      <c r="AO38" s="135"/>
      <c r="AP38" s="135"/>
      <c r="AQ38" s="135"/>
      <c r="AR38" s="135"/>
      <c r="AS38" s="135"/>
      <c r="AT38" s="164"/>
      <c r="AU38" s="138"/>
      <c r="AV38" s="138"/>
      <c r="AW38" s="138"/>
      <c r="AX38" s="138"/>
      <c r="AY38" s="138"/>
      <c r="AZ38" s="138"/>
      <c r="BA38" s="138"/>
      <c r="BB38" s="138"/>
      <c r="BC38" s="107">
        <f>AM38*0+AN38*16+AO38*32+AP38*48+AQ38*64+AR38*80+AS38*96+AT38*112+AU38*0+AV38*16+AW38*32+AX38*48+AY38*64+AZ38*80+BA38*96+BB38*112+128*(SUM(AM38:AT38))+IF(SUM(AM38:BB38)=0,32+128)</f>
        <v>160</v>
      </c>
      <c r="BD38" s="107">
        <f t="shared" si="2"/>
        <v>170</v>
      </c>
      <c r="BF38" s="149"/>
      <c r="BG38" s="149"/>
      <c r="BH38" s="149"/>
      <c r="BI38" s="149"/>
      <c r="BJ38" s="149"/>
      <c r="BK38" s="149"/>
      <c r="BL38" s="149"/>
      <c r="BM38" s="149"/>
      <c r="BN38" s="107">
        <f t="shared" si="3"/>
        <v>0</v>
      </c>
      <c r="BP38" s="135"/>
      <c r="BQ38" s="135"/>
      <c r="BR38" s="135"/>
      <c r="BS38" s="135"/>
      <c r="BT38" s="135"/>
      <c r="BU38" s="135"/>
      <c r="BV38" s="135"/>
      <c r="BW38" s="135"/>
      <c r="BX38" s="107">
        <f t="shared" si="4"/>
        <v>0</v>
      </c>
      <c r="BZ38" s="168"/>
      <c r="CA38" s="160"/>
      <c r="CB38" s="160"/>
      <c r="CC38" s="160"/>
      <c r="CD38" s="160"/>
      <c r="CE38" s="160"/>
      <c r="CF38" s="160"/>
      <c r="CG38" s="160"/>
      <c r="CH38" s="107">
        <f t="shared" si="5"/>
        <v>0</v>
      </c>
    </row>
    <row r="39" spans="2:86" ht="6" customHeight="1" x14ac:dyDescent="0.25">
      <c r="B39" s="95"/>
      <c r="C39" s="105"/>
      <c r="D39" s="119"/>
      <c r="E39" s="105" t="str">
        <f t="shared" si="8"/>
        <v/>
      </c>
      <c r="F39" s="105"/>
      <c r="G39" s="17"/>
      <c r="H39" s="17"/>
      <c r="I39" s="17"/>
      <c r="J39" s="17"/>
      <c r="K39" s="17"/>
      <c r="L39" s="17"/>
      <c r="M39" s="106"/>
      <c r="N39" s="105"/>
      <c r="O39" s="17"/>
      <c r="P39" s="17"/>
      <c r="Q39" s="106"/>
      <c r="R39" s="171"/>
      <c r="S39" s="171" t="str">
        <f t="shared" si="10"/>
        <v/>
      </c>
      <c r="U39" s="147"/>
      <c r="V39" s="147"/>
      <c r="W39" s="147"/>
      <c r="X39" s="147"/>
      <c r="Y39" s="147"/>
      <c r="Z39" s="147"/>
      <c r="AA39" s="148"/>
      <c r="AB39" s="147"/>
      <c r="AC39" s="149"/>
      <c r="AD39" s="149"/>
      <c r="AE39" s="149"/>
      <c r="AF39" s="149"/>
      <c r="AG39" s="149"/>
      <c r="AH39" s="150"/>
      <c r="AI39" s="149"/>
      <c r="AJ39" s="149"/>
      <c r="AK39" s="107"/>
      <c r="AM39" s="135"/>
      <c r="AN39" s="135"/>
      <c r="AO39" s="135"/>
      <c r="AP39" s="135"/>
      <c r="AQ39" s="135"/>
      <c r="AR39" s="135"/>
      <c r="AS39" s="135"/>
      <c r="AT39" s="164"/>
      <c r="AU39" s="138"/>
      <c r="AV39" s="138"/>
      <c r="AW39" s="138"/>
      <c r="AX39" s="138"/>
      <c r="AY39" s="138"/>
      <c r="AZ39" s="138"/>
      <c r="BA39" s="138"/>
      <c r="BB39" s="138"/>
      <c r="BC39" s="107"/>
      <c r="BD39" s="107"/>
      <c r="BF39" s="149"/>
      <c r="BG39" s="149"/>
      <c r="BH39" s="149"/>
      <c r="BI39" s="149"/>
      <c r="BJ39" s="149"/>
      <c r="BK39" s="149"/>
      <c r="BL39" s="149"/>
      <c r="BM39" s="149"/>
      <c r="BN39" s="107"/>
      <c r="BP39" s="135"/>
      <c r="BQ39" s="135"/>
      <c r="BR39" s="135"/>
      <c r="BS39" s="135"/>
      <c r="BT39" s="135"/>
      <c r="BU39" s="135"/>
      <c r="BV39" s="135"/>
      <c r="BW39" s="135"/>
      <c r="BX39" s="107"/>
      <c r="BZ39" s="168"/>
      <c r="CA39" s="160"/>
      <c r="CB39" s="160"/>
      <c r="CC39" s="160"/>
      <c r="CD39" s="160"/>
      <c r="CE39" s="160"/>
      <c r="CF39" s="160"/>
      <c r="CG39" s="160"/>
      <c r="CH39" s="107"/>
    </row>
    <row r="40" spans="2:86" x14ac:dyDescent="0.25">
      <c r="B40" s="95" t="s">
        <v>22</v>
      </c>
      <c r="C40" s="105" t="str">
        <f>VLOOKUP(B40,'2'!$B$2:$O$114,2,FALSE)</f>
        <v>Sì</v>
      </c>
      <c r="D40" s="119" t="str">
        <f>VLOOKUP(B40,'2'!$B$2:$O$114,11,FALSE)</f>
        <v>11101100</v>
      </c>
      <c r="E40" s="105" t="str">
        <f t="shared" si="8"/>
        <v>EC</v>
      </c>
      <c r="F40" s="105" t="str">
        <f>LEFT(D40,1)</f>
        <v>1</v>
      </c>
      <c r="G40" s="17" t="str">
        <f>MID(D40,2,1)</f>
        <v>1</v>
      </c>
      <c r="H40" s="17" t="str">
        <f>MID(D40,3,1)</f>
        <v>1</v>
      </c>
      <c r="I40" s="17" t="str">
        <f>MID(D40,4,1)</f>
        <v>0</v>
      </c>
      <c r="J40" s="17" t="str">
        <f>MID(D40,5,1)</f>
        <v>1</v>
      </c>
      <c r="K40" s="17" t="str">
        <f>MID(D40,6,1)</f>
        <v>1</v>
      </c>
      <c r="L40" s="17" t="str">
        <f>MID(D40,7,1)</f>
        <v>0</v>
      </c>
      <c r="M40" s="106" t="str">
        <f>RIGHT(D40,1)</f>
        <v>0</v>
      </c>
      <c r="N40" s="105">
        <v>0</v>
      </c>
      <c r="O40" s="17">
        <v>0</v>
      </c>
      <c r="P40" s="17">
        <v>0</v>
      </c>
      <c r="Q40" s="106">
        <v>0</v>
      </c>
      <c r="R40" s="171"/>
      <c r="S40" s="171" t="str">
        <f t="shared" si="10"/>
        <v/>
      </c>
      <c r="U40" s="147"/>
      <c r="V40" s="147"/>
      <c r="W40" s="147"/>
      <c r="X40" s="147"/>
      <c r="Y40" s="147"/>
      <c r="Z40" s="147"/>
      <c r="AA40" s="148"/>
      <c r="AB40" s="147"/>
      <c r="AC40" s="149"/>
      <c r="AD40" s="149"/>
      <c r="AE40" s="149"/>
      <c r="AF40" s="149"/>
      <c r="AG40" s="149"/>
      <c r="AH40" s="150"/>
      <c r="AI40" s="149"/>
      <c r="AJ40" s="149"/>
      <c r="AK40" s="107">
        <f>U40*0+V40*1+W40*2+X40*3+Y40*4+Z40*5+AA40*6+AB40*7+AC40*0+AD40*1+AE40*2+AF40*3+AG40*4+AH40*5+AI40*6+AJ40*7+8*(SUM(U40:AB40))+IF(SUM(U40:AJ40)=0,2+8)</f>
        <v>10</v>
      </c>
      <c r="AM40" s="135"/>
      <c r="AN40" s="135"/>
      <c r="AO40" s="135"/>
      <c r="AP40" s="135"/>
      <c r="AQ40" s="135"/>
      <c r="AR40" s="135"/>
      <c r="AS40" s="135"/>
      <c r="AT40" s="164"/>
      <c r="AU40" s="138"/>
      <c r="AV40" s="138"/>
      <c r="AW40" s="138"/>
      <c r="AX40" s="138"/>
      <c r="AY40" s="138"/>
      <c r="AZ40" s="138"/>
      <c r="BA40" s="138"/>
      <c r="BB40" s="138"/>
      <c r="BC40" s="107">
        <f>AM40*0+AN40*16+AO40*32+AP40*48+AQ40*64+AR40*80+AS40*96+AT40*112+AU40*0+AV40*16+AW40*32+AX40*48+AY40*64+AZ40*80+BA40*96+BB40*112+128*(SUM(AM40:AT40))+IF(SUM(AM40:BB40)=0,32+128)</f>
        <v>160</v>
      </c>
      <c r="BD40" s="107">
        <f t="shared" si="2"/>
        <v>170</v>
      </c>
      <c r="BF40" s="149"/>
      <c r="BG40" s="149"/>
      <c r="BH40" s="149"/>
      <c r="BI40" s="149"/>
      <c r="BJ40" s="149"/>
      <c r="BK40" s="149"/>
      <c r="BL40" s="149"/>
      <c r="BM40" s="149"/>
      <c r="BN40" s="107">
        <f t="shared" si="3"/>
        <v>0</v>
      </c>
      <c r="BP40" s="135"/>
      <c r="BQ40" s="135"/>
      <c r="BR40" s="135"/>
      <c r="BS40" s="135"/>
      <c r="BT40" s="135"/>
      <c r="BU40" s="135"/>
      <c r="BV40" s="135"/>
      <c r="BW40" s="135"/>
      <c r="BX40" s="107">
        <f t="shared" si="4"/>
        <v>0</v>
      </c>
      <c r="BZ40" s="168"/>
      <c r="CA40" s="160"/>
      <c r="CB40" s="160"/>
      <c r="CC40" s="160"/>
      <c r="CD40" s="160"/>
      <c r="CE40" s="160"/>
      <c r="CF40" s="160"/>
      <c r="CG40" s="160"/>
      <c r="CH40" s="107">
        <f t="shared" si="5"/>
        <v>0</v>
      </c>
    </row>
    <row r="41" spans="2:86" ht="6" customHeight="1" x14ac:dyDescent="0.25">
      <c r="B41" s="95"/>
      <c r="C41" s="105"/>
      <c r="D41" s="119"/>
      <c r="E41" s="105" t="str">
        <f t="shared" si="8"/>
        <v/>
      </c>
      <c r="F41" s="105"/>
      <c r="G41" s="17"/>
      <c r="H41" s="17"/>
      <c r="I41" s="17"/>
      <c r="J41" s="17"/>
      <c r="K41" s="17"/>
      <c r="L41" s="17"/>
      <c r="M41" s="106"/>
      <c r="N41" s="105"/>
      <c r="O41" s="17"/>
      <c r="P41" s="17"/>
      <c r="Q41" s="106"/>
      <c r="R41" s="171"/>
      <c r="S41" s="171" t="str">
        <f t="shared" si="10"/>
        <v/>
      </c>
      <c r="U41" s="147"/>
      <c r="V41" s="147"/>
      <c r="W41" s="147"/>
      <c r="X41" s="147"/>
      <c r="Y41" s="147"/>
      <c r="Z41" s="147"/>
      <c r="AA41" s="148"/>
      <c r="AB41" s="147"/>
      <c r="AC41" s="149"/>
      <c r="AD41" s="149"/>
      <c r="AE41" s="149"/>
      <c r="AF41" s="149"/>
      <c r="AG41" s="149"/>
      <c r="AH41" s="150"/>
      <c r="AI41" s="149"/>
      <c r="AJ41" s="149"/>
      <c r="AK41" s="107"/>
      <c r="AM41" s="135"/>
      <c r="AN41" s="135"/>
      <c r="AO41" s="135"/>
      <c r="AP41" s="135"/>
      <c r="AQ41" s="135"/>
      <c r="AR41" s="135"/>
      <c r="AS41" s="135"/>
      <c r="AT41" s="164"/>
      <c r="AU41" s="138"/>
      <c r="AV41" s="138"/>
      <c r="AW41" s="138"/>
      <c r="AX41" s="138"/>
      <c r="AY41" s="138"/>
      <c r="AZ41" s="138"/>
      <c r="BA41" s="138"/>
      <c r="BB41" s="138"/>
      <c r="BC41" s="107"/>
      <c r="BD41" s="107"/>
      <c r="BF41" s="149"/>
      <c r="BG41" s="149"/>
      <c r="BH41" s="149"/>
      <c r="BI41" s="149"/>
      <c r="BJ41" s="149"/>
      <c r="BK41" s="149"/>
      <c r="BL41" s="149"/>
      <c r="BM41" s="149"/>
      <c r="BN41" s="107"/>
      <c r="BP41" s="135"/>
      <c r="BQ41" s="135"/>
      <c r="BR41" s="135"/>
      <c r="BS41" s="135"/>
      <c r="BT41" s="135"/>
      <c r="BU41" s="135"/>
      <c r="BV41" s="135"/>
      <c r="BW41" s="135"/>
      <c r="BX41" s="107"/>
      <c r="BZ41" s="168"/>
      <c r="CA41" s="160"/>
      <c r="CB41" s="160"/>
      <c r="CC41" s="160"/>
      <c r="CD41" s="160"/>
      <c r="CE41" s="160"/>
      <c r="CF41" s="160"/>
      <c r="CG41" s="160"/>
      <c r="CH41" s="107"/>
    </row>
    <row r="42" spans="2:86" x14ac:dyDescent="0.25">
      <c r="B42" s="95" t="s">
        <v>24</v>
      </c>
      <c r="C42" s="105" t="str">
        <f>VLOOKUP(B42,'2'!$B$2:$O$114,2,FALSE)</f>
        <v>Sì</v>
      </c>
      <c r="D42" s="119" t="str">
        <f>VLOOKUP(B42,'2'!$B$2:$O$114,11,FALSE)</f>
        <v>01001100</v>
      </c>
      <c r="E42" s="105" t="str">
        <f t="shared" si="8"/>
        <v>4C</v>
      </c>
      <c r="F42" s="105" t="str">
        <f>LEFT(D42,1)</f>
        <v>0</v>
      </c>
      <c r="G42" s="17" t="str">
        <f>MID(D42,2,1)</f>
        <v>1</v>
      </c>
      <c r="H42" s="17" t="str">
        <f>MID(D42,3,1)</f>
        <v>0</v>
      </c>
      <c r="I42" s="17" t="str">
        <f>MID(D42,4,1)</f>
        <v>0</v>
      </c>
      <c r="J42" s="17" t="str">
        <f>MID(D42,5,1)</f>
        <v>1</v>
      </c>
      <c r="K42" s="17" t="str">
        <f>MID(D42,6,1)</f>
        <v>1</v>
      </c>
      <c r="L42" s="17" t="str">
        <f>MID(D42,7,1)</f>
        <v>0</v>
      </c>
      <c r="M42" s="106" t="str">
        <f>RIGHT(D42,1)</f>
        <v>0</v>
      </c>
      <c r="N42" s="105">
        <v>0</v>
      </c>
      <c r="O42" s="17">
        <v>0</v>
      </c>
      <c r="P42" s="17">
        <v>0</v>
      </c>
      <c r="Q42" s="106">
        <v>0</v>
      </c>
      <c r="R42" s="171"/>
      <c r="S42" s="171" t="str">
        <f t="shared" si="10"/>
        <v/>
      </c>
      <c r="U42" s="147"/>
      <c r="V42" s="147"/>
      <c r="W42" s="147"/>
      <c r="X42" s="147"/>
      <c r="Y42" s="147"/>
      <c r="Z42" s="147"/>
      <c r="AA42" s="148"/>
      <c r="AB42" s="147"/>
      <c r="AC42" s="149"/>
      <c r="AD42" s="149"/>
      <c r="AE42" s="149"/>
      <c r="AF42" s="149"/>
      <c r="AG42" s="149"/>
      <c r="AH42" s="150"/>
      <c r="AI42" s="149"/>
      <c r="AJ42" s="149"/>
      <c r="AK42" s="107">
        <f>U42*0+V42*1+W42*2+X42*3+Y42*4+Z42*5+AA42*6+AB42*7+AC42*0+AD42*1+AE42*2+AF42*3+AG42*4+AH42*5+AI42*6+AJ42*7+8*(SUM(U42:AB42))+IF(SUM(U42:AJ42)=0,2+8)</f>
        <v>10</v>
      </c>
      <c r="AM42" s="135"/>
      <c r="AN42" s="135"/>
      <c r="AO42" s="135"/>
      <c r="AP42" s="135"/>
      <c r="AQ42" s="135"/>
      <c r="AR42" s="135"/>
      <c r="AS42" s="135"/>
      <c r="AT42" s="164"/>
      <c r="AU42" s="138"/>
      <c r="AV42" s="138"/>
      <c r="AW42" s="138"/>
      <c r="AX42" s="138"/>
      <c r="AY42" s="138"/>
      <c r="AZ42" s="138"/>
      <c r="BA42" s="138"/>
      <c r="BB42" s="138"/>
      <c r="BC42" s="107">
        <f>AM42*0+AN42*16+AO42*32+AP42*48+AQ42*64+AR42*80+AS42*96+AT42*112+AU42*0+AV42*16+AW42*32+AX42*48+AY42*64+AZ42*80+BA42*96+BB42*112+128*(SUM(AM42:AT42))+IF(SUM(AM42:BB42)=0,32+128)</f>
        <v>160</v>
      </c>
      <c r="BD42" s="107">
        <f t="shared" si="2"/>
        <v>170</v>
      </c>
      <c r="BF42" s="149"/>
      <c r="BG42" s="149"/>
      <c r="BH42" s="149"/>
      <c r="BI42" s="149"/>
      <c r="BJ42" s="149"/>
      <c r="BK42" s="149"/>
      <c r="BL42" s="149"/>
      <c r="BM42" s="149"/>
      <c r="BN42" s="107">
        <f t="shared" si="3"/>
        <v>0</v>
      </c>
      <c r="BP42" s="135"/>
      <c r="BQ42" s="135"/>
      <c r="BR42" s="135"/>
      <c r="BS42" s="135"/>
      <c r="BT42" s="135"/>
      <c r="BU42" s="135"/>
      <c r="BV42" s="135"/>
      <c r="BW42" s="135"/>
      <c r="BX42" s="107">
        <f t="shared" si="4"/>
        <v>0</v>
      </c>
      <c r="BZ42" s="168"/>
      <c r="CA42" s="160"/>
      <c r="CB42" s="160"/>
      <c r="CC42" s="160"/>
      <c r="CD42" s="160"/>
      <c r="CE42" s="160"/>
      <c r="CF42" s="160"/>
      <c r="CG42" s="160"/>
      <c r="CH42" s="107">
        <f t="shared" si="5"/>
        <v>0</v>
      </c>
    </row>
    <row r="43" spans="2:86" ht="6" customHeight="1" x14ac:dyDescent="0.25">
      <c r="B43" s="95"/>
      <c r="C43" s="105"/>
      <c r="D43" s="119"/>
      <c r="E43" s="105" t="str">
        <f t="shared" si="8"/>
        <v/>
      </c>
      <c r="F43" s="105"/>
      <c r="G43" s="17"/>
      <c r="H43" s="17"/>
      <c r="I43" s="17"/>
      <c r="J43" s="17"/>
      <c r="K43" s="17"/>
      <c r="L43" s="17"/>
      <c r="M43" s="106"/>
      <c r="N43" s="105"/>
      <c r="O43" s="17"/>
      <c r="P43" s="17"/>
      <c r="Q43" s="106"/>
      <c r="R43" s="171"/>
      <c r="S43" s="171" t="str">
        <f t="shared" si="10"/>
        <v/>
      </c>
      <c r="U43" s="147"/>
      <c r="V43" s="147"/>
      <c r="W43" s="147"/>
      <c r="X43" s="147"/>
      <c r="Y43" s="147"/>
      <c r="Z43" s="147"/>
      <c r="AA43" s="148"/>
      <c r="AB43" s="147"/>
      <c r="AC43" s="149"/>
      <c r="AD43" s="149"/>
      <c r="AE43" s="149"/>
      <c r="AF43" s="149"/>
      <c r="AG43" s="149"/>
      <c r="AH43" s="150"/>
      <c r="AI43" s="149"/>
      <c r="AJ43" s="149"/>
      <c r="AK43" s="107"/>
      <c r="AM43" s="135"/>
      <c r="AN43" s="135"/>
      <c r="AO43" s="135"/>
      <c r="AP43" s="135"/>
      <c r="AQ43" s="135"/>
      <c r="AR43" s="135"/>
      <c r="AS43" s="135"/>
      <c r="AT43" s="164"/>
      <c r="AU43" s="138"/>
      <c r="AV43" s="138"/>
      <c r="AW43" s="138"/>
      <c r="AX43" s="138"/>
      <c r="AY43" s="138"/>
      <c r="AZ43" s="138"/>
      <c r="BA43" s="138"/>
      <c r="BB43" s="138"/>
      <c r="BC43" s="107"/>
      <c r="BD43" s="107"/>
      <c r="BF43" s="149"/>
      <c r="BG43" s="149"/>
      <c r="BH43" s="149"/>
      <c r="BI43" s="149"/>
      <c r="BJ43" s="149"/>
      <c r="BK43" s="149"/>
      <c r="BL43" s="149"/>
      <c r="BM43" s="149"/>
      <c r="BN43" s="107"/>
      <c r="BP43" s="135"/>
      <c r="BQ43" s="135"/>
      <c r="BR43" s="135"/>
      <c r="BS43" s="135"/>
      <c r="BT43" s="135"/>
      <c r="BU43" s="135"/>
      <c r="BV43" s="135"/>
      <c r="BW43" s="135"/>
      <c r="BX43" s="107"/>
      <c r="BZ43" s="168"/>
      <c r="CA43" s="160"/>
      <c r="CB43" s="160"/>
      <c r="CC43" s="160"/>
      <c r="CD43" s="160"/>
      <c r="CE43" s="160"/>
      <c r="CF43" s="160"/>
      <c r="CG43" s="160"/>
      <c r="CH43" s="107"/>
    </row>
    <row r="44" spans="2:86" x14ac:dyDescent="0.25">
      <c r="B44" s="95" t="s">
        <v>33</v>
      </c>
      <c r="C44" s="105" t="str">
        <f>VLOOKUP(B44,'2'!$B$2:$O$114,2,FALSE)</f>
        <v>Sì</v>
      </c>
      <c r="D44" s="119" t="str">
        <f>VLOOKUP(B44,'2'!$B$2:$O$114,11,FALSE)</f>
        <v>01101100</v>
      </c>
      <c r="E44" s="105" t="str">
        <f t="shared" si="8"/>
        <v>6C</v>
      </c>
      <c r="F44" s="105" t="str">
        <f>LEFT(D44,1)</f>
        <v>0</v>
      </c>
      <c r="G44" s="17" t="str">
        <f>MID(D44,2,1)</f>
        <v>1</v>
      </c>
      <c r="H44" s="17" t="str">
        <f>MID(D44,3,1)</f>
        <v>1</v>
      </c>
      <c r="I44" s="17" t="str">
        <f>MID(D44,4,1)</f>
        <v>0</v>
      </c>
      <c r="J44" s="17" t="str">
        <f>MID(D44,5,1)</f>
        <v>1</v>
      </c>
      <c r="K44" s="17" t="str">
        <f>MID(D44,6,1)</f>
        <v>1</v>
      </c>
      <c r="L44" s="17" t="str">
        <f>MID(D44,7,1)</f>
        <v>0</v>
      </c>
      <c r="M44" s="106" t="str">
        <f>RIGHT(D44,1)</f>
        <v>0</v>
      </c>
      <c r="N44" s="105">
        <v>0</v>
      </c>
      <c r="O44" s="17">
        <v>0</v>
      </c>
      <c r="P44" s="17">
        <v>0</v>
      </c>
      <c r="Q44" s="106">
        <v>0</v>
      </c>
      <c r="R44" s="171"/>
      <c r="S44" s="171" t="str">
        <f t="shared" si="10"/>
        <v/>
      </c>
      <c r="U44" s="147"/>
      <c r="V44" s="147"/>
      <c r="W44" s="147"/>
      <c r="X44" s="147"/>
      <c r="Y44" s="147"/>
      <c r="Z44" s="147"/>
      <c r="AA44" s="148"/>
      <c r="AB44" s="147"/>
      <c r="AC44" s="149"/>
      <c r="AD44" s="149"/>
      <c r="AE44" s="149"/>
      <c r="AF44" s="149"/>
      <c r="AG44" s="149"/>
      <c r="AH44" s="150"/>
      <c r="AI44" s="149"/>
      <c r="AJ44" s="149"/>
      <c r="AK44" s="107">
        <f>U44*0+V44*1+W44*2+X44*3+Y44*4+Z44*5+AA44*6+AB44*7+AC44*0+AD44*1+AE44*2+AF44*3+AG44*4+AH44*5+AI44*6+AJ44*7+8*(SUM(U44:AB44))+IF(SUM(U44:AJ44)=0,2+8)</f>
        <v>10</v>
      </c>
      <c r="AM44" s="135"/>
      <c r="AN44" s="135"/>
      <c r="AO44" s="135"/>
      <c r="AP44" s="135"/>
      <c r="AQ44" s="135"/>
      <c r="AR44" s="135"/>
      <c r="AS44" s="135"/>
      <c r="AT44" s="164"/>
      <c r="AU44" s="138"/>
      <c r="AV44" s="138"/>
      <c r="AW44" s="138"/>
      <c r="AX44" s="138"/>
      <c r="AY44" s="138"/>
      <c r="AZ44" s="138"/>
      <c r="BA44" s="138"/>
      <c r="BB44" s="138"/>
      <c r="BC44" s="107">
        <f>AM44*0+AN44*16+AO44*32+AP44*48+AQ44*64+AR44*80+AS44*96+AT44*112+AU44*0+AV44*16+AW44*32+AX44*48+AY44*64+AZ44*80+BA44*96+BB44*112+128*(SUM(AM44:AT44))+IF(SUM(AM44:BB44)=0,32+128)</f>
        <v>160</v>
      </c>
      <c r="BD44" s="107">
        <f t="shared" si="2"/>
        <v>170</v>
      </c>
      <c r="BF44" s="149"/>
      <c r="BG44" s="149"/>
      <c r="BH44" s="149"/>
      <c r="BI44" s="149"/>
      <c r="BJ44" s="149"/>
      <c r="BK44" s="149"/>
      <c r="BL44" s="149"/>
      <c r="BM44" s="149"/>
      <c r="BN44" s="107">
        <f t="shared" si="3"/>
        <v>0</v>
      </c>
      <c r="BP44" s="135"/>
      <c r="BQ44" s="135"/>
      <c r="BR44" s="135"/>
      <c r="BS44" s="135"/>
      <c r="BT44" s="135"/>
      <c r="BU44" s="135"/>
      <c r="BV44" s="135"/>
      <c r="BW44" s="135"/>
      <c r="BX44" s="107">
        <f t="shared" si="4"/>
        <v>0</v>
      </c>
      <c r="BZ44" s="168"/>
      <c r="CA44" s="160"/>
      <c r="CB44" s="160"/>
      <c r="CC44" s="160"/>
      <c r="CD44" s="160"/>
      <c r="CE44" s="160"/>
      <c r="CF44" s="160"/>
      <c r="CG44" s="160"/>
      <c r="CH44" s="107">
        <f t="shared" si="5"/>
        <v>0</v>
      </c>
    </row>
    <row r="45" spans="2:86" ht="6" customHeight="1" x14ac:dyDescent="0.25">
      <c r="B45" s="95"/>
      <c r="C45" s="105"/>
      <c r="D45" s="119"/>
      <c r="E45" s="105" t="str">
        <f t="shared" si="8"/>
        <v/>
      </c>
      <c r="F45" s="105"/>
      <c r="G45" s="17"/>
      <c r="H45" s="17"/>
      <c r="I45" s="17"/>
      <c r="J45" s="17"/>
      <c r="K45" s="17"/>
      <c r="L45" s="17"/>
      <c r="M45" s="106"/>
      <c r="N45" s="105"/>
      <c r="O45" s="17"/>
      <c r="P45" s="17"/>
      <c r="Q45" s="106"/>
      <c r="R45" s="171"/>
      <c r="S45" s="171" t="str">
        <f t="shared" si="10"/>
        <v/>
      </c>
      <c r="U45" s="147"/>
      <c r="V45" s="147"/>
      <c r="W45" s="147"/>
      <c r="X45" s="147"/>
      <c r="Y45" s="147"/>
      <c r="Z45" s="147"/>
      <c r="AA45" s="148"/>
      <c r="AB45" s="147"/>
      <c r="AC45" s="149"/>
      <c r="AD45" s="149"/>
      <c r="AE45" s="149"/>
      <c r="AF45" s="149"/>
      <c r="AG45" s="149"/>
      <c r="AH45" s="150"/>
      <c r="AI45" s="149"/>
      <c r="AJ45" s="149"/>
      <c r="AK45" s="107"/>
      <c r="AM45" s="135"/>
      <c r="AN45" s="135"/>
      <c r="AO45" s="135"/>
      <c r="AP45" s="135"/>
      <c r="AQ45" s="135"/>
      <c r="AR45" s="135"/>
      <c r="AS45" s="135"/>
      <c r="AT45" s="164"/>
      <c r="AU45" s="138"/>
      <c r="AV45" s="138"/>
      <c r="AW45" s="138"/>
      <c r="AX45" s="138"/>
      <c r="AY45" s="138"/>
      <c r="AZ45" s="138"/>
      <c r="BA45" s="138"/>
      <c r="BB45" s="138"/>
      <c r="BC45" s="107"/>
      <c r="BD45" s="107"/>
      <c r="BF45" s="149"/>
      <c r="BG45" s="149"/>
      <c r="BH45" s="149"/>
      <c r="BI45" s="149"/>
      <c r="BJ45" s="149"/>
      <c r="BK45" s="149"/>
      <c r="BL45" s="149"/>
      <c r="BM45" s="149"/>
      <c r="BN45" s="107"/>
      <c r="BP45" s="135"/>
      <c r="BQ45" s="135"/>
      <c r="BR45" s="135"/>
      <c r="BS45" s="135"/>
      <c r="BT45" s="135"/>
      <c r="BU45" s="135"/>
      <c r="BV45" s="135"/>
      <c r="BW45" s="135"/>
      <c r="BX45" s="107"/>
      <c r="BZ45" s="168"/>
      <c r="CA45" s="160"/>
      <c r="CB45" s="160"/>
      <c r="CC45" s="160"/>
      <c r="CD45" s="160"/>
      <c r="CE45" s="160"/>
      <c r="CF45" s="160"/>
      <c r="CG45" s="160"/>
      <c r="CH45" s="107"/>
    </row>
    <row r="46" spans="2:86" x14ac:dyDescent="0.25">
      <c r="B46" s="95" t="s">
        <v>102</v>
      </c>
      <c r="C46" s="105" t="str">
        <f>VLOOKUP(B46,'2'!$B$2:$O$114,2,FALSE)</f>
        <v>No</v>
      </c>
      <c r="D46" s="119" t="str">
        <f>VLOOKUP(B46,'2'!$B$2:$O$114,11,FALSE)</f>
        <v>00010010</v>
      </c>
      <c r="E46" s="105" t="str">
        <f t="shared" si="8"/>
        <v>12</v>
      </c>
      <c r="F46" s="105" t="str">
        <f>LEFT(D46,1)</f>
        <v>0</v>
      </c>
      <c r="G46" s="17" t="str">
        <f>MID(D46,2,1)</f>
        <v>0</v>
      </c>
      <c r="H46" s="17" t="str">
        <f>MID(D46,3,1)</f>
        <v>0</v>
      </c>
      <c r="I46" s="17" t="str">
        <f>MID(D46,4,1)</f>
        <v>1</v>
      </c>
      <c r="J46" s="17" t="str">
        <f>MID(D46,5,1)</f>
        <v>0</v>
      </c>
      <c r="K46" s="17" t="str">
        <f>MID(D46,6,1)</f>
        <v>0</v>
      </c>
      <c r="L46" s="17" t="str">
        <f>MID(D46,7,1)</f>
        <v>1</v>
      </c>
      <c r="M46" s="106" t="str">
        <f>RIGHT(D46,1)</f>
        <v>0</v>
      </c>
      <c r="N46" s="105">
        <v>0</v>
      </c>
      <c r="O46" s="17">
        <v>0</v>
      </c>
      <c r="P46" s="17">
        <v>0</v>
      </c>
      <c r="Q46" s="106">
        <v>0</v>
      </c>
      <c r="R46" s="171"/>
      <c r="S46" s="171" t="str">
        <f t="shared" si="10"/>
        <v/>
      </c>
      <c r="U46" s="147"/>
      <c r="V46" s="147"/>
      <c r="W46" s="147"/>
      <c r="X46" s="147"/>
      <c r="Y46" s="147"/>
      <c r="Z46" s="147"/>
      <c r="AA46" s="148"/>
      <c r="AB46" s="147"/>
      <c r="AC46" s="149"/>
      <c r="AD46" s="149"/>
      <c r="AE46" s="149"/>
      <c r="AF46" s="149"/>
      <c r="AG46" s="149"/>
      <c r="AH46" s="150"/>
      <c r="AI46" s="149"/>
      <c r="AJ46" s="149"/>
      <c r="AK46" s="107">
        <f>U46*0+V46*1+W46*2+X46*3+Y46*4+Z46*5+AA46*6+AB46*7+AC46*0+AD46*1+AE46*2+AF46*3+AG46*4+AH46*5+AI46*6+AJ46*7+8*(SUM(U46:AB46))+IF(SUM(U46:AJ46)=0,2+8)</f>
        <v>10</v>
      </c>
      <c r="AM46" s="135"/>
      <c r="AN46" s="135"/>
      <c r="AO46" s="135"/>
      <c r="AP46" s="135"/>
      <c r="AQ46" s="135"/>
      <c r="AR46" s="135"/>
      <c r="AS46" s="135"/>
      <c r="AT46" s="164"/>
      <c r="AU46" s="138"/>
      <c r="AV46" s="138"/>
      <c r="AW46" s="138"/>
      <c r="AX46" s="138"/>
      <c r="AY46" s="138"/>
      <c r="AZ46" s="138"/>
      <c r="BA46" s="138"/>
      <c r="BB46" s="138"/>
      <c r="BC46" s="107">
        <f>AM46*0+AN46*16+AO46*32+AP46*48+AQ46*64+AR46*80+AS46*96+AT46*112+AU46*0+AV46*16+AW46*32+AX46*48+AY46*64+AZ46*80+BA46*96+BB46*112+128*(SUM(AM46:AT46))+IF(SUM(AM46:BB46)=0,32+128)</f>
        <v>160</v>
      </c>
      <c r="BD46" s="107">
        <f t="shared" si="2"/>
        <v>170</v>
      </c>
      <c r="BF46" s="149"/>
      <c r="BG46" s="149"/>
      <c r="BH46" s="149"/>
      <c r="BI46" s="149"/>
      <c r="BJ46" s="149"/>
      <c r="BK46" s="149"/>
      <c r="BL46" s="149"/>
      <c r="BM46" s="149"/>
      <c r="BN46" s="107">
        <f t="shared" si="3"/>
        <v>0</v>
      </c>
      <c r="BP46" s="135"/>
      <c r="BQ46" s="135"/>
      <c r="BR46" s="135"/>
      <c r="BS46" s="135"/>
      <c r="BT46" s="135"/>
      <c r="BU46" s="135"/>
      <c r="BV46" s="135"/>
      <c r="BW46" s="135"/>
      <c r="BX46" s="107">
        <f t="shared" si="4"/>
        <v>0</v>
      </c>
      <c r="BZ46" s="168"/>
      <c r="CA46" s="160"/>
      <c r="CB46" s="160"/>
      <c r="CC46" s="160"/>
      <c r="CD46" s="160"/>
      <c r="CE46" s="160"/>
      <c r="CF46" s="160"/>
      <c r="CG46" s="160"/>
      <c r="CH46" s="107">
        <f t="shared" si="5"/>
        <v>0</v>
      </c>
    </row>
    <row r="47" spans="2:86" ht="6" customHeight="1" x14ac:dyDescent="0.25">
      <c r="B47" s="95"/>
      <c r="C47" s="105"/>
      <c r="D47" s="119"/>
      <c r="E47" s="105" t="str">
        <f t="shared" si="8"/>
        <v/>
      </c>
      <c r="F47" s="105"/>
      <c r="G47" s="17"/>
      <c r="H47" s="17"/>
      <c r="I47" s="17"/>
      <c r="J47" s="17"/>
      <c r="K47" s="17"/>
      <c r="L47" s="17"/>
      <c r="M47" s="106"/>
      <c r="N47" s="105"/>
      <c r="O47" s="17"/>
      <c r="P47" s="17"/>
      <c r="Q47" s="106"/>
      <c r="R47" s="171"/>
      <c r="S47" s="171" t="str">
        <f t="shared" si="10"/>
        <v/>
      </c>
      <c r="U47" s="147"/>
      <c r="V47" s="147"/>
      <c r="W47" s="147"/>
      <c r="X47" s="147"/>
      <c r="Y47" s="147"/>
      <c r="Z47" s="147"/>
      <c r="AA47" s="148"/>
      <c r="AB47" s="147"/>
      <c r="AC47" s="149"/>
      <c r="AD47" s="149"/>
      <c r="AE47" s="149"/>
      <c r="AF47" s="149"/>
      <c r="AG47" s="149"/>
      <c r="AH47" s="150"/>
      <c r="AI47" s="149"/>
      <c r="AJ47" s="149"/>
      <c r="AK47" s="107"/>
      <c r="AM47" s="135"/>
      <c r="AN47" s="135"/>
      <c r="AO47" s="135"/>
      <c r="AP47" s="135"/>
      <c r="AQ47" s="135"/>
      <c r="AR47" s="135"/>
      <c r="AS47" s="135"/>
      <c r="AT47" s="164"/>
      <c r="AU47" s="138"/>
      <c r="AV47" s="138"/>
      <c r="AW47" s="138"/>
      <c r="AX47" s="138"/>
      <c r="AY47" s="138"/>
      <c r="AZ47" s="138"/>
      <c r="BA47" s="138"/>
      <c r="BB47" s="138"/>
      <c r="BC47" s="107"/>
      <c r="BD47" s="107"/>
      <c r="BF47" s="149"/>
      <c r="BG47" s="149"/>
      <c r="BH47" s="149"/>
      <c r="BI47" s="149"/>
      <c r="BJ47" s="149"/>
      <c r="BK47" s="149"/>
      <c r="BL47" s="149"/>
      <c r="BM47" s="149"/>
      <c r="BN47" s="107"/>
      <c r="BP47" s="135"/>
      <c r="BQ47" s="135"/>
      <c r="BR47" s="135"/>
      <c r="BS47" s="135"/>
      <c r="BT47" s="135"/>
      <c r="BU47" s="135"/>
      <c r="BV47" s="135"/>
      <c r="BW47" s="135"/>
      <c r="BX47" s="107"/>
      <c r="BZ47" s="168"/>
      <c r="CA47" s="160"/>
      <c r="CB47" s="160"/>
      <c r="CC47" s="160"/>
      <c r="CD47" s="160"/>
      <c r="CE47" s="160"/>
      <c r="CF47" s="160"/>
      <c r="CG47" s="160"/>
      <c r="CH47" s="107"/>
    </row>
    <row r="48" spans="2:86" x14ac:dyDescent="0.25">
      <c r="B48" s="95" t="s">
        <v>124</v>
      </c>
      <c r="C48" s="105" t="str">
        <f>VLOOKUP(B48,'2'!$B$2:$O$114,2,FALSE)</f>
        <v>No</v>
      </c>
      <c r="D48" s="119" t="str">
        <f>VLOOKUP(B48,'2'!$B$2:$O$114,11,FALSE)</f>
        <v>00110010</v>
      </c>
      <c r="E48" s="105" t="str">
        <f t="shared" si="8"/>
        <v>32</v>
      </c>
      <c r="F48" s="105" t="str">
        <f>LEFT(D48,1)</f>
        <v>0</v>
      </c>
      <c r="G48" s="17" t="str">
        <f>MID(D48,2,1)</f>
        <v>0</v>
      </c>
      <c r="H48" s="17" t="str">
        <f>MID(D48,3,1)</f>
        <v>1</v>
      </c>
      <c r="I48" s="17" t="str">
        <f>MID(D48,4,1)</f>
        <v>1</v>
      </c>
      <c r="J48" s="17" t="str">
        <f>MID(D48,5,1)</f>
        <v>0</v>
      </c>
      <c r="K48" s="17" t="str">
        <f>MID(D48,6,1)</f>
        <v>0</v>
      </c>
      <c r="L48" s="17" t="str">
        <f>MID(D48,7,1)</f>
        <v>1</v>
      </c>
      <c r="M48" s="106" t="str">
        <f>RIGHT(D48,1)</f>
        <v>0</v>
      </c>
      <c r="N48" s="105">
        <v>0</v>
      </c>
      <c r="O48" s="17">
        <v>0</v>
      </c>
      <c r="P48" s="17">
        <v>0</v>
      </c>
      <c r="Q48" s="106">
        <v>0</v>
      </c>
      <c r="R48" s="171"/>
      <c r="S48" s="171" t="str">
        <f t="shared" si="10"/>
        <v/>
      </c>
      <c r="U48" s="147"/>
      <c r="V48" s="147"/>
      <c r="W48" s="147"/>
      <c r="X48" s="147"/>
      <c r="Y48" s="147"/>
      <c r="Z48" s="147"/>
      <c r="AA48" s="148"/>
      <c r="AB48" s="147"/>
      <c r="AC48" s="149"/>
      <c r="AD48" s="149"/>
      <c r="AE48" s="149"/>
      <c r="AF48" s="149"/>
      <c r="AG48" s="149"/>
      <c r="AH48" s="150"/>
      <c r="AI48" s="149"/>
      <c r="AJ48" s="149"/>
      <c r="AK48" s="107">
        <f>U48*0+V48*1+W48*2+X48*3+Y48*4+Z48*5+AA48*6+AB48*7+AC48*0+AD48*1+AE48*2+AF48*3+AG48*4+AH48*5+AI48*6+AJ48*7+8*(SUM(U48:AB48))+IF(SUM(U48:AJ48)=0,2+8)</f>
        <v>10</v>
      </c>
      <c r="AM48" s="135"/>
      <c r="AN48" s="135"/>
      <c r="AO48" s="135"/>
      <c r="AP48" s="135"/>
      <c r="AQ48" s="135"/>
      <c r="AR48" s="135"/>
      <c r="AS48" s="135"/>
      <c r="AT48" s="164"/>
      <c r="AU48" s="138"/>
      <c r="AV48" s="138"/>
      <c r="AW48" s="138"/>
      <c r="AX48" s="138"/>
      <c r="AY48" s="138"/>
      <c r="AZ48" s="138"/>
      <c r="BA48" s="138"/>
      <c r="BB48" s="138"/>
      <c r="BC48" s="107">
        <f>AM48*0+AN48*16+AO48*32+AP48*48+AQ48*64+AR48*80+AS48*96+AT48*112+AU48*0+AV48*16+AW48*32+AX48*48+AY48*64+AZ48*80+BA48*96+BB48*112+128*(SUM(AM48:AT48))+IF(SUM(AM48:BB48)=0,32+128)</f>
        <v>160</v>
      </c>
      <c r="BD48" s="107">
        <f t="shared" si="2"/>
        <v>170</v>
      </c>
      <c r="BF48" s="149"/>
      <c r="BG48" s="149"/>
      <c r="BH48" s="149"/>
      <c r="BI48" s="149"/>
      <c r="BJ48" s="149"/>
      <c r="BK48" s="149"/>
      <c r="BL48" s="149"/>
      <c r="BM48" s="149"/>
      <c r="BN48" s="107">
        <f t="shared" si="3"/>
        <v>0</v>
      </c>
      <c r="BP48" s="135"/>
      <c r="BQ48" s="135"/>
      <c r="BR48" s="135"/>
      <c r="BS48" s="135"/>
      <c r="BT48" s="135"/>
      <c r="BU48" s="135"/>
      <c r="BV48" s="135"/>
      <c r="BW48" s="135"/>
      <c r="BX48" s="107">
        <f t="shared" si="4"/>
        <v>0</v>
      </c>
      <c r="BZ48" s="168"/>
      <c r="CA48" s="160"/>
      <c r="CB48" s="160"/>
      <c r="CC48" s="160"/>
      <c r="CD48" s="160"/>
      <c r="CE48" s="160"/>
      <c r="CF48" s="160"/>
      <c r="CG48" s="160"/>
      <c r="CH48" s="107">
        <f t="shared" si="5"/>
        <v>0</v>
      </c>
    </row>
    <row r="49" spans="2:86" ht="6" customHeight="1" x14ac:dyDescent="0.25">
      <c r="B49" s="95"/>
      <c r="C49" s="105"/>
      <c r="D49" s="119"/>
      <c r="E49" s="105" t="str">
        <f t="shared" si="8"/>
        <v/>
      </c>
      <c r="F49" s="105"/>
      <c r="G49" s="17"/>
      <c r="H49" s="17"/>
      <c r="I49" s="17"/>
      <c r="J49" s="17"/>
      <c r="K49" s="17"/>
      <c r="L49" s="17"/>
      <c r="M49" s="106"/>
      <c r="N49" s="105"/>
      <c r="O49" s="17"/>
      <c r="P49" s="17"/>
      <c r="Q49" s="106"/>
      <c r="R49" s="171"/>
      <c r="S49" s="171" t="str">
        <f t="shared" si="10"/>
        <v/>
      </c>
      <c r="U49" s="147"/>
      <c r="V49" s="147"/>
      <c r="W49" s="147"/>
      <c r="X49" s="147"/>
      <c r="Y49" s="147"/>
      <c r="Z49" s="147"/>
      <c r="AA49" s="148"/>
      <c r="AB49" s="147"/>
      <c r="AC49" s="149"/>
      <c r="AD49" s="149"/>
      <c r="AE49" s="149"/>
      <c r="AF49" s="149"/>
      <c r="AG49" s="149"/>
      <c r="AH49" s="150"/>
      <c r="AI49" s="149"/>
      <c r="AJ49" s="149"/>
      <c r="AK49" s="107"/>
      <c r="AM49" s="135"/>
      <c r="AN49" s="135"/>
      <c r="AO49" s="135"/>
      <c r="AP49" s="135"/>
      <c r="AQ49" s="135"/>
      <c r="AR49" s="135"/>
      <c r="AS49" s="135"/>
      <c r="AT49" s="164"/>
      <c r="AU49" s="138"/>
      <c r="AV49" s="138"/>
      <c r="AW49" s="138"/>
      <c r="AX49" s="138"/>
      <c r="AY49" s="138"/>
      <c r="AZ49" s="138"/>
      <c r="BA49" s="138"/>
      <c r="BB49" s="138"/>
      <c r="BC49" s="107"/>
      <c r="BD49" s="107"/>
      <c r="BF49" s="149"/>
      <c r="BG49" s="149"/>
      <c r="BH49" s="149"/>
      <c r="BI49" s="149"/>
      <c r="BJ49" s="149"/>
      <c r="BK49" s="149"/>
      <c r="BL49" s="149"/>
      <c r="BM49" s="149"/>
      <c r="BN49" s="107"/>
      <c r="BP49" s="135"/>
      <c r="BQ49" s="135"/>
      <c r="BR49" s="135"/>
      <c r="BS49" s="135"/>
      <c r="BT49" s="135"/>
      <c r="BU49" s="135"/>
      <c r="BV49" s="135"/>
      <c r="BW49" s="135"/>
      <c r="BX49" s="107"/>
      <c r="BZ49" s="168"/>
      <c r="CA49" s="160"/>
      <c r="CB49" s="160"/>
      <c r="CC49" s="160"/>
      <c r="CD49" s="160"/>
      <c r="CE49" s="160"/>
      <c r="CF49" s="160"/>
      <c r="CG49" s="160"/>
      <c r="CH49" s="107"/>
    </row>
    <row r="50" spans="2:86" x14ac:dyDescent="0.25">
      <c r="B50" s="95" t="s">
        <v>168</v>
      </c>
      <c r="C50" s="105" t="str">
        <f>VLOOKUP(B50,'2'!$B$2:$O$114,2,FALSE)</f>
        <v>No</v>
      </c>
      <c r="D50" s="119" t="str">
        <f>VLOOKUP(B50,'2'!$B$2:$O$114,11,FALSE)</f>
        <v>01010010</v>
      </c>
      <c r="E50" s="105" t="str">
        <f t="shared" si="8"/>
        <v>52</v>
      </c>
      <c r="F50" s="105" t="str">
        <f>LEFT(D50,1)</f>
        <v>0</v>
      </c>
      <c r="G50" s="17" t="str">
        <f>MID(D50,2,1)</f>
        <v>1</v>
      </c>
      <c r="H50" s="17" t="str">
        <f>MID(D50,3,1)</f>
        <v>0</v>
      </c>
      <c r="I50" s="17" t="str">
        <f>MID(D50,4,1)</f>
        <v>1</v>
      </c>
      <c r="J50" s="17" t="str">
        <f>MID(D50,5,1)</f>
        <v>0</v>
      </c>
      <c r="K50" s="17" t="str">
        <f>MID(D50,6,1)</f>
        <v>0</v>
      </c>
      <c r="L50" s="17" t="str">
        <f>MID(D50,7,1)</f>
        <v>1</v>
      </c>
      <c r="M50" s="106" t="str">
        <f>RIGHT(D50,1)</f>
        <v>0</v>
      </c>
      <c r="N50" s="105">
        <v>0</v>
      </c>
      <c r="O50" s="17">
        <v>0</v>
      </c>
      <c r="P50" s="17">
        <v>0</v>
      </c>
      <c r="Q50" s="106">
        <v>0</v>
      </c>
      <c r="R50" s="171"/>
      <c r="S50" s="171" t="str">
        <f t="shared" si="10"/>
        <v/>
      </c>
      <c r="U50" s="147"/>
      <c r="V50" s="147"/>
      <c r="W50" s="147"/>
      <c r="X50" s="147"/>
      <c r="Y50" s="147"/>
      <c r="Z50" s="147"/>
      <c r="AA50" s="148"/>
      <c r="AB50" s="147"/>
      <c r="AC50" s="149"/>
      <c r="AD50" s="149"/>
      <c r="AE50" s="149"/>
      <c r="AF50" s="149"/>
      <c r="AG50" s="149"/>
      <c r="AH50" s="150"/>
      <c r="AI50" s="149"/>
      <c r="AJ50" s="149"/>
      <c r="AK50" s="107">
        <f>U50*0+V50*1+W50*2+X50*3+Y50*4+Z50*5+AA50*6+AB50*7+AC50*0+AD50*1+AE50*2+AF50*3+AG50*4+AH50*5+AI50*6+AJ50*7+8*(SUM(U50:AB50))+IF(SUM(U50:AJ50)=0,2+8)</f>
        <v>10</v>
      </c>
      <c r="AM50" s="135"/>
      <c r="AN50" s="135"/>
      <c r="AO50" s="135"/>
      <c r="AP50" s="135"/>
      <c r="AQ50" s="135"/>
      <c r="AR50" s="135"/>
      <c r="AS50" s="135"/>
      <c r="AT50" s="164"/>
      <c r="AU50" s="138"/>
      <c r="AV50" s="138"/>
      <c r="AW50" s="138"/>
      <c r="AX50" s="138"/>
      <c r="AY50" s="138"/>
      <c r="AZ50" s="138"/>
      <c r="BA50" s="138"/>
      <c r="BB50" s="138"/>
      <c r="BC50" s="107">
        <f>AM50*0+AN50*16+AO50*32+AP50*48+AQ50*64+AR50*80+AS50*96+AT50*112+AU50*0+AV50*16+AW50*32+AX50*48+AY50*64+AZ50*80+BA50*96+BB50*112+128*(SUM(AM50:AT50))+IF(SUM(AM50:BB50)=0,32+128)</f>
        <v>160</v>
      </c>
      <c r="BD50" s="107">
        <f t="shared" si="2"/>
        <v>170</v>
      </c>
      <c r="BF50" s="149"/>
      <c r="BG50" s="149"/>
      <c r="BH50" s="149"/>
      <c r="BI50" s="149"/>
      <c r="BJ50" s="149"/>
      <c r="BK50" s="149"/>
      <c r="BL50" s="149"/>
      <c r="BM50" s="149"/>
      <c r="BN50" s="107">
        <f t="shared" si="3"/>
        <v>0</v>
      </c>
      <c r="BP50" s="135"/>
      <c r="BQ50" s="135"/>
      <c r="BR50" s="135"/>
      <c r="BS50" s="135"/>
      <c r="BT50" s="135"/>
      <c r="BU50" s="135"/>
      <c r="BV50" s="135"/>
      <c r="BW50" s="135"/>
      <c r="BX50" s="107">
        <f t="shared" si="4"/>
        <v>0</v>
      </c>
      <c r="BZ50" s="168"/>
      <c r="CA50" s="160"/>
      <c r="CB50" s="160"/>
      <c r="CC50" s="160"/>
      <c r="CD50" s="160"/>
      <c r="CE50" s="160"/>
      <c r="CF50" s="160"/>
      <c r="CG50" s="160"/>
      <c r="CH50" s="107">
        <f t="shared" si="5"/>
        <v>0</v>
      </c>
    </row>
    <row r="51" spans="2:86" ht="6" customHeight="1" x14ac:dyDescent="0.25">
      <c r="B51" s="95"/>
      <c r="C51" s="105"/>
      <c r="D51" s="119"/>
      <c r="E51" s="105" t="str">
        <f t="shared" si="8"/>
        <v/>
      </c>
      <c r="F51" s="105"/>
      <c r="G51" s="17"/>
      <c r="H51" s="17"/>
      <c r="I51" s="17"/>
      <c r="J51" s="17"/>
      <c r="K51" s="17"/>
      <c r="L51" s="17"/>
      <c r="M51" s="106"/>
      <c r="N51" s="105"/>
      <c r="O51" s="17"/>
      <c r="P51" s="17"/>
      <c r="Q51" s="106"/>
      <c r="R51" s="171"/>
      <c r="S51" s="171" t="str">
        <f t="shared" si="10"/>
        <v/>
      </c>
      <c r="U51" s="147"/>
      <c r="V51" s="147"/>
      <c r="W51" s="147"/>
      <c r="X51" s="147"/>
      <c r="Y51" s="147"/>
      <c r="Z51" s="147"/>
      <c r="AA51" s="148"/>
      <c r="AB51" s="147"/>
      <c r="AC51" s="149"/>
      <c r="AD51" s="149"/>
      <c r="AE51" s="149"/>
      <c r="AF51" s="149"/>
      <c r="AG51" s="149"/>
      <c r="AH51" s="150"/>
      <c r="AI51" s="149"/>
      <c r="AJ51" s="149"/>
      <c r="AK51" s="107"/>
      <c r="AM51" s="135"/>
      <c r="AN51" s="135"/>
      <c r="AO51" s="135"/>
      <c r="AP51" s="135"/>
      <c r="AQ51" s="135"/>
      <c r="AR51" s="135"/>
      <c r="AS51" s="135"/>
      <c r="AT51" s="164"/>
      <c r="AU51" s="138"/>
      <c r="AV51" s="138"/>
      <c r="AW51" s="138"/>
      <c r="AX51" s="138"/>
      <c r="AY51" s="138"/>
      <c r="AZ51" s="138"/>
      <c r="BA51" s="138"/>
      <c r="BB51" s="138"/>
      <c r="BC51" s="107"/>
      <c r="BD51" s="107"/>
      <c r="BF51" s="149"/>
      <c r="BG51" s="149"/>
      <c r="BH51" s="149"/>
      <c r="BI51" s="149"/>
      <c r="BJ51" s="149"/>
      <c r="BK51" s="149"/>
      <c r="BL51" s="149"/>
      <c r="BM51" s="149"/>
      <c r="BN51" s="107"/>
      <c r="BP51" s="135"/>
      <c r="BQ51" s="135"/>
      <c r="BR51" s="135"/>
      <c r="BS51" s="135"/>
      <c r="BT51" s="135"/>
      <c r="BU51" s="135"/>
      <c r="BV51" s="135"/>
      <c r="BW51" s="135"/>
      <c r="BX51" s="107"/>
      <c r="BZ51" s="168"/>
      <c r="CA51" s="160"/>
      <c r="CB51" s="160"/>
      <c r="CC51" s="160"/>
      <c r="CD51" s="160"/>
      <c r="CE51" s="160"/>
      <c r="CF51" s="160"/>
      <c r="CG51" s="160"/>
      <c r="CH51" s="107"/>
    </row>
    <row r="52" spans="2:86" x14ac:dyDescent="0.25">
      <c r="B52" s="95" t="s">
        <v>43</v>
      </c>
      <c r="C52" s="105" t="str">
        <f>VLOOKUP(B52,'2'!$B$2:$O$114,2,FALSE)</f>
        <v>Sì</v>
      </c>
      <c r="D52" s="119" t="str">
        <f>VLOOKUP(B52,'2'!$B$2:$O$114,11,FALSE)</f>
        <v>11111011</v>
      </c>
      <c r="E52" s="105" t="str">
        <f t="shared" si="8"/>
        <v>FB</v>
      </c>
      <c r="F52" s="105" t="str">
        <f>LEFT(D52,1)</f>
        <v>1</v>
      </c>
      <c r="G52" s="17" t="str">
        <f>MID(D52,2,1)</f>
        <v>1</v>
      </c>
      <c r="H52" s="17" t="str">
        <f>MID(D52,3,1)</f>
        <v>1</v>
      </c>
      <c r="I52" s="17" t="str">
        <f>MID(D52,4,1)</f>
        <v>1</v>
      </c>
      <c r="J52" s="17" t="str">
        <f>MID(D52,5,1)</f>
        <v>1</v>
      </c>
      <c r="K52" s="17" t="str">
        <f>MID(D52,6,1)</f>
        <v>0</v>
      </c>
      <c r="L52" s="17" t="str">
        <f>MID(D52,7,1)</f>
        <v>1</v>
      </c>
      <c r="M52" s="106" t="str">
        <f>RIGHT(D52,1)</f>
        <v>1</v>
      </c>
      <c r="N52" s="105">
        <v>0</v>
      </c>
      <c r="O52" s="17">
        <v>0</v>
      </c>
      <c r="P52" s="17">
        <v>0</v>
      </c>
      <c r="Q52" s="106">
        <v>0</v>
      </c>
      <c r="R52" s="171"/>
      <c r="S52" s="171" t="str">
        <f t="shared" si="10"/>
        <v/>
      </c>
      <c r="U52" s="147"/>
      <c r="V52" s="147"/>
      <c r="W52" s="147"/>
      <c r="X52" s="147"/>
      <c r="Y52" s="147"/>
      <c r="Z52" s="147"/>
      <c r="AA52" s="148"/>
      <c r="AB52" s="147"/>
      <c r="AC52" s="149"/>
      <c r="AD52" s="149"/>
      <c r="AE52" s="149"/>
      <c r="AF52" s="149"/>
      <c r="AG52" s="149"/>
      <c r="AH52" s="150"/>
      <c r="AI52" s="149"/>
      <c r="AJ52" s="149"/>
      <c r="AK52" s="107">
        <f>U52*0+V52*1+W52*2+X52*3+Y52*4+Z52*5+AA52*6+AB52*7+AC52*0+AD52*1+AE52*2+AF52*3+AG52*4+AH52*5+AI52*6+AJ52*7+8*(SUM(U52:AB52))+IF(SUM(U52:AJ52)=0,2+8)</f>
        <v>10</v>
      </c>
      <c r="AM52" s="135"/>
      <c r="AN52" s="135"/>
      <c r="AO52" s="135"/>
      <c r="AP52" s="135"/>
      <c r="AQ52" s="135"/>
      <c r="AR52" s="135"/>
      <c r="AS52" s="135"/>
      <c r="AT52" s="164"/>
      <c r="AU52" s="138"/>
      <c r="AV52" s="138"/>
      <c r="AW52" s="138"/>
      <c r="AX52" s="138"/>
      <c r="AY52" s="138"/>
      <c r="AZ52" s="138"/>
      <c r="BA52" s="138"/>
      <c r="BB52" s="138"/>
      <c r="BC52" s="107">
        <f>AM52*0+AN52*16+AO52*32+AP52*48+AQ52*64+AR52*80+AS52*96+AT52*112+AU52*0+AV52*16+AW52*32+AX52*48+AY52*64+AZ52*80+BA52*96+BB52*112+128*(SUM(AM52:AT52))+IF(SUM(AM52:BB52)=0,32+128)</f>
        <v>160</v>
      </c>
      <c r="BD52" s="107">
        <f t="shared" si="2"/>
        <v>170</v>
      </c>
      <c r="BF52" s="149"/>
      <c r="BG52" s="149"/>
      <c r="BH52" s="149"/>
      <c r="BI52" s="149"/>
      <c r="BJ52" s="149"/>
      <c r="BK52" s="149"/>
      <c r="BL52" s="149"/>
      <c r="BM52" s="149"/>
      <c r="BN52" s="107">
        <f t="shared" si="3"/>
        <v>0</v>
      </c>
      <c r="BP52" s="135"/>
      <c r="BQ52" s="135"/>
      <c r="BR52" s="135"/>
      <c r="BS52" s="135"/>
      <c r="BT52" s="135"/>
      <c r="BU52" s="135"/>
      <c r="BV52" s="135"/>
      <c r="BW52" s="135"/>
      <c r="BX52" s="107">
        <f t="shared" si="4"/>
        <v>0</v>
      </c>
      <c r="BZ52" s="168"/>
      <c r="CA52" s="160"/>
      <c r="CB52" s="160"/>
      <c r="CC52" s="160"/>
      <c r="CD52" s="160"/>
      <c r="CE52" s="160"/>
      <c r="CF52" s="160"/>
      <c r="CG52" s="160"/>
      <c r="CH52" s="107">
        <f t="shared" si="5"/>
        <v>0</v>
      </c>
    </row>
    <row r="53" spans="2:86" ht="6" customHeight="1" x14ac:dyDescent="0.25">
      <c r="B53" s="95"/>
      <c r="C53" s="105"/>
      <c r="D53" s="119"/>
      <c r="E53" s="105" t="str">
        <f t="shared" si="8"/>
        <v/>
      </c>
      <c r="F53" s="105"/>
      <c r="G53" s="17"/>
      <c r="H53" s="17"/>
      <c r="I53" s="17"/>
      <c r="J53" s="17"/>
      <c r="K53" s="17"/>
      <c r="L53" s="17"/>
      <c r="M53" s="106"/>
      <c r="N53" s="105"/>
      <c r="O53" s="17"/>
      <c r="P53" s="17"/>
      <c r="Q53" s="106"/>
      <c r="R53" s="171"/>
      <c r="S53" s="171" t="str">
        <f t="shared" si="10"/>
        <v/>
      </c>
      <c r="U53" s="147"/>
      <c r="V53" s="147"/>
      <c r="W53" s="147"/>
      <c r="X53" s="147"/>
      <c r="Y53" s="147"/>
      <c r="Z53" s="147"/>
      <c r="AA53" s="148"/>
      <c r="AB53" s="147"/>
      <c r="AC53" s="149"/>
      <c r="AD53" s="149"/>
      <c r="AE53" s="149"/>
      <c r="AF53" s="149"/>
      <c r="AG53" s="149"/>
      <c r="AH53" s="150"/>
      <c r="AI53" s="149"/>
      <c r="AJ53" s="149"/>
      <c r="AK53" s="107"/>
      <c r="AM53" s="135"/>
      <c r="AN53" s="135"/>
      <c r="AO53" s="135"/>
      <c r="AP53" s="135"/>
      <c r="AQ53" s="135"/>
      <c r="AR53" s="135"/>
      <c r="AS53" s="135"/>
      <c r="AT53" s="164"/>
      <c r="AU53" s="138"/>
      <c r="AV53" s="138"/>
      <c r="AW53" s="138"/>
      <c r="AX53" s="138"/>
      <c r="AY53" s="138"/>
      <c r="AZ53" s="138"/>
      <c r="BA53" s="138"/>
      <c r="BB53" s="138"/>
      <c r="BC53" s="107"/>
      <c r="BD53" s="107"/>
      <c r="BF53" s="149"/>
      <c r="BG53" s="149"/>
      <c r="BH53" s="149"/>
      <c r="BI53" s="149"/>
      <c r="BJ53" s="149"/>
      <c r="BK53" s="149"/>
      <c r="BL53" s="149"/>
      <c r="BM53" s="149"/>
      <c r="BN53" s="107"/>
      <c r="BP53" s="135"/>
      <c r="BQ53" s="135"/>
      <c r="BR53" s="135"/>
      <c r="BS53" s="135"/>
      <c r="BT53" s="135"/>
      <c r="BU53" s="135"/>
      <c r="BV53" s="135"/>
      <c r="BW53" s="135"/>
      <c r="BX53" s="107"/>
      <c r="BZ53" s="168"/>
      <c r="CA53" s="160"/>
      <c r="CB53" s="160"/>
      <c r="CC53" s="160"/>
      <c r="CD53" s="160"/>
      <c r="CE53" s="160"/>
      <c r="CF53" s="160"/>
      <c r="CG53" s="160"/>
      <c r="CH53" s="107"/>
    </row>
    <row r="54" spans="2:86" x14ac:dyDescent="0.25">
      <c r="B54" s="95" t="s">
        <v>329</v>
      </c>
      <c r="C54" s="105" t="str">
        <f>VLOOKUP(B54,'2'!$B$2:$O$114,2,FALSE)</f>
        <v>No</v>
      </c>
      <c r="D54" s="119" t="str">
        <f>VLOOKUP(B54,'2'!$B$2:$O$114,11,FALSE)</f>
        <v>10010010</v>
      </c>
      <c r="E54" s="105" t="str">
        <f t="shared" si="8"/>
        <v>92</v>
      </c>
      <c r="F54" s="105" t="str">
        <f>LEFT(D54,1)</f>
        <v>1</v>
      </c>
      <c r="G54" s="17" t="str">
        <f>MID(D54,2,1)</f>
        <v>0</v>
      </c>
      <c r="H54" s="17" t="str">
        <f>MID(D54,3,1)</f>
        <v>0</v>
      </c>
      <c r="I54" s="17" t="str">
        <f>MID(D54,4,1)</f>
        <v>1</v>
      </c>
      <c r="J54" s="17" t="str">
        <f>MID(D54,5,1)</f>
        <v>0</v>
      </c>
      <c r="K54" s="17" t="str">
        <f>MID(D54,6,1)</f>
        <v>0</v>
      </c>
      <c r="L54" s="17" t="str">
        <f>MID(D54,7,1)</f>
        <v>1</v>
      </c>
      <c r="M54" s="106" t="str">
        <f>RIGHT(D54,1)</f>
        <v>0</v>
      </c>
      <c r="N54" s="105">
        <v>0</v>
      </c>
      <c r="O54" s="17">
        <v>0</v>
      </c>
      <c r="P54" s="17">
        <v>0</v>
      </c>
      <c r="Q54" s="106">
        <v>0</v>
      </c>
      <c r="R54" s="171"/>
      <c r="S54" s="171" t="str">
        <f t="shared" si="10"/>
        <v/>
      </c>
      <c r="U54" s="147"/>
      <c r="V54" s="147"/>
      <c r="W54" s="147"/>
      <c r="X54" s="147"/>
      <c r="Y54" s="147"/>
      <c r="Z54" s="147"/>
      <c r="AA54" s="148"/>
      <c r="AB54" s="147"/>
      <c r="AC54" s="149"/>
      <c r="AD54" s="149"/>
      <c r="AE54" s="149"/>
      <c r="AF54" s="149"/>
      <c r="AG54" s="149"/>
      <c r="AH54" s="150"/>
      <c r="AI54" s="149"/>
      <c r="AJ54" s="149"/>
      <c r="AK54" s="107">
        <f>U54*0+V54*1+W54*2+X54*3+Y54*4+Z54*5+AA54*6+AB54*7+AC54*0+AD54*1+AE54*2+AF54*3+AG54*4+AH54*5+AI54*6+AJ54*7+8*(SUM(U54:AB54))+IF(SUM(U54:AJ54)=0,2+8)</f>
        <v>10</v>
      </c>
      <c r="AM54" s="135"/>
      <c r="AN54" s="135"/>
      <c r="AO54" s="135"/>
      <c r="AP54" s="135"/>
      <c r="AQ54" s="135"/>
      <c r="AR54" s="135"/>
      <c r="AS54" s="135"/>
      <c r="AT54" s="164"/>
      <c r="AU54" s="138"/>
      <c r="AV54" s="138"/>
      <c r="AW54" s="138"/>
      <c r="AX54" s="138"/>
      <c r="AY54" s="138"/>
      <c r="AZ54" s="138"/>
      <c r="BA54" s="138"/>
      <c r="BB54" s="138"/>
      <c r="BC54" s="107">
        <f>AM54*0+AN54*16+AO54*32+AP54*48+AQ54*64+AR54*80+AS54*96+AT54*112+AU54*0+AV54*16+AW54*32+AX54*48+AY54*64+AZ54*80+BA54*96+BB54*112+128*(SUM(AM54:AT54))+IF(SUM(AM54:BB54)=0,32+128)</f>
        <v>160</v>
      </c>
      <c r="BD54" s="107">
        <f t="shared" si="2"/>
        <v>170</v>
      </c>
      <c r="BF54" s="149"/>
      <c r="BG54" s="149"/>
      <c r="BH54" s="149"/>
      <c r="BI54" s="149"/>
      <c r="BJ54" s="149"/>
      <c r="BK54" s="149"/>
      <c r="BL54" s="149"/>
      <c r="BM54" s="149"/>
      <c r="BN54" s="107">
        <f t="shared" si="3"/>
        <v>0</v>
      </c>
      <c r="BP54" s="135"/>
      <c r="BQ54" s="135"/>
      <c r="BR54" s="135"/>
      <c r="BS54" s="135"/>
      <c r="BT54" s="135"/>
      <c r="BU54" s="135"/>
      <c r="BV54" s="135"/>
      <c r="BW54" s="135"/>
      <c r="BX54" s="107">
        <f t="shared" si="4"/>
        <v>0</v>
      </c>
      <c r="BZ54" s="168"/>
      <c r="CA54" s="160"/>
      <c r="CB54" s="160"/>
      <c r="CC54" s="160"/>
      <c r="CD54" s="160"/>
      <c r="CE54" s="160"/>
      <c r="CF54" s="160"/>
      <c r="CG54" s="160"/>
      <c r="CH54" s="107">
        <f t="shared" si="5"/>
        <v>0</v>
      </c>
    </row>
    <row r="55" spans="2:86" ht="6" customHeight="1" x14ac:dyDescent="0.25">
      <c r="B55" s="95"/>
      <c r="C55" s="105"/>
      <c r="D55" s="119"/>
      <c r="E55" s="105" t="str">
        <f t="shared" si="8"/>
        <v/>
      </c>
      <c r="F55" s="105"/>
      <c r="G55" s="17"/>
      <c r="H55" s="17"/>
      <c r="I55" s="17"/>
      <c r="J55" s="17"/>
      <c r="K55" s="17"/>
      <c r="L55" s="17"/>
      <c r="M55" s="106"/>
      <c r="N55" s="105"/>
      <c r="O55" s="17"/>
      <c r="P55" s="17"/>
      <c r="Q55" s="106"/>
      <c r="R55" s="171"/>
      <c r="S55" s="171" t="str">
        <f t="shared" si="10"/>
        <v/>
      </c>
      <c r="U55" s="147"/>
      <c r="V55" s="147"/>
      <c r="W55" s="147"/>
      <c r="X55" s="147"/>
      <c r="Y55" s="147"/>
      <c r="Z55" s="147"/>
      <c r="AA55" s="148"/>
      <c r="AB55" s="147"/>
      <c r="AC55" s="149"/>
      <c r="AD55" s="149"/>
      <c r="AE55" s="149"/>
      <c r="AF55" s="149"/>
      <c r="AG55" s="149"/>
      <c r="AH55" s="150"/>
      <c r="AI55" s="149"/>
      <c r="AJ55" s="149"/>
      <c r="AK55" s="107"/>
      <c r="AM55" s="135"/>
      <c r="AN55" s="135"/>
      <c r="AO55" s="135"/>
      <c r="AP55" s="135"/>
      <c r="AQ55" s="135"/>
      <c r="AR55" s="135"/>
      <c r="AS55" s="135"/>
      <c r="AT55" s="164"/>
      <c r="AU55" s="138"/>
      <c r="AV55" s="138"/>
      <c r="AW55" s="138"/>
      <c r="AX55" s="138"/>
      <c r="AY55" s="138"/>
      <c r="AZ55" s="138"/>
      <c r="BA55" s="138"/>
      <c r="BB55" s="138"/>
      <c r="BC55" s="107"/>
      <c r="BD55" s="107"/>
      <c r="BF55" s="149"/>
      <c r="BG55" s="149"/>
      <c r="BH55" s="149"/>
      <c r="BI55" s="149"/>
      <c r="BJ55" s="149"/>
      <c r="BK55" s="149"/>
      <c r="BL55" s="149"/>
      <c r="BM55" s="149"/>
      <c r="BN55" s="107"/>
      <c r="BP55" s="135"/>
      <c r="BQ55" s="135"/>
      <c r="BR55" s="135"/>
      <c r="BS55" s="135"/>
      <c r="BT55" s="135"/>
      <c r="BU55" s="135"/>
      <c r="BV55" s="135"/>
      <c r="BW55" s="135"/>
      <c r="BX55" s="107"/>
      <c r="BZ55" s="168"/>
      <c r="CA55" s="160"/>
      <c r="CB55" s="160"/>
      <c r="CC55" s="160"/>
      <c r="CD55" s="160"/>
      <c r="CE55" s="160"/>
      <c r="CF55" s="160"/>
      <c r="CG55" s="160"/>
      <c r="CH55" s="107"/>
    </row>
    <row r="56" spans="2:86" x14ac:dyDescent="0.25">
      <c r="B56" s="95" t="s">
        <v>147</v>
      </c>
      <c r="C56" s="105" t="str">
        <f>VLOOKUP(B56,'2'!$B$2:$O$114,2,FALSE)</f>
        <v>No</v>
      </c>
      <c r="D56" s="119" t="str">
        <f>VLOOKUP(B56,'2'!$B$2:$O$114,11,FALSE)</f>
        <v>01110010</v>
      </c>
      <c r="E56" s="105" t="str">
        <f t="shared" si="8"/>
        <v>72</v>
      </c>
      <c r="F56" s="105" t="str">
        <f>LEFT(D56,1)</f>
        <v>0</v>
      </c>
      <c r="G56" s="17" t="str">
        <f>MID(D56,2,1)</f>
        <v>1</v>
      </c>
      <c r="H56" s="17" t="str">
        <f>MID(D56,3,1)</f>
        <v>1</v>
      </c>
      <c r="I56" s="17" t="str">
        <f>MID(D56,4,1)</f>
        <v>1</v>
      </c>
      <c r="J56" s="17" t="str">
        <f>MID(D56,5,1)</f>
        <v>0</v>
      </c>
      <c r="K56" s="17" t="str">
        <f>MID(D56,6,1)</f>
        <v>0</v>
      </c>
      <c r="L56" s="17" t="str">
        <f>MID(D56,7,1)</f>
        <v>1</v>
      </c>
      <c r="M56" s="106" t="str">
        <f>RIGHT(D56,1)</f>
        <v>0</v>
      </c>
      <c r="N56" s="105">
        <v>0</v>
      </c>
      <c r="O56" s="17">
        <v>0</v>
      </c>
      <c r="P56" s="17">
        <v>0</v>
      </c>
      <c r="Q56" s="106">
        <v>0</v>
      </c>
      <c r="R56" s="171"/>
      <c r="S56" s="171" t="str">
        <f t="shared" si="10"/>
        <v/>
      </c>
      <c r="U56" s="147"/>
      <c r="V56" s="147"/>
      <c r="W56" s="147"/>
      <c r="X56" s="147"/>
      <c r="Y56" s="147"/>
      <c r="Z56" s="147"/>
      <c r="AA56" s="148"/>
      <c r="AB56" s="147"/>
      <c r="AC56" s="149"/>
      <c r="AD56" s="149"/>
      <c r="AE56" s="149"/>
      <c r="AF56" s="149"/>
      <c r="AG56" s="149"/>
      <c r="AH56" s="150"/>
      <c r="AI56" s="149"/>
      <c r="AJ56" s="149"/>
      <c r="AK56" s="107">
        <f>U56*0+V56*1+W56*2+X56*3+Y56*4+Z56*5+AA56*6+AB56*7+AC56*0+AD56*1+AE56*2+AF56*3+AG56*4+AH56*5+AI56*6+AJ56*7+8*(SUM(U56:AB56))+IF(SUM(U56:AJ56)=0,2+8)</f>
        <v>10</v>
      </c>
      <c r="AM56" s="135"/>
      <c r="AN56" s="135"/>
      <c r="AO56" s="135"/>
      <c r="AP56" s="135"/>
      <c r="AQ56" s="135"/>
      <c r="AR56" s="135"/>
      <c r="AS56" s="135"/>
      <c r="AT56" s="164"/>
      <c r="AU56" s="138"/>
      <c r="AV56" s="138"/>
      <c r="AW56" s="138"/>
      <c r="AX56" s="138"/>
      <c r="AY56" s="138"/>
      <c r="AZ56" s="138"/>
      <c r="BA56" s="138"/>
      <c r="BB56" s="138"/>
      <c r="BC56" s="107">
        <f>AM56*0+AN56*16+AO56*32+AP56*48+AQ56*64+AR56*80+AS56*96+AT56*112+AU56*0+AV56*16+AW56*32+AX56*48+AY56*64+AZ56*80+BA56*96+BB56*112+128*(SUM(AM56:AT56))+IF(SUM(AM56:BB56)=0,32+128)</f>
        <v>160</v>
      </c>
      <c r="BD56" s="107">
        <f t="shared" si="2"/>
        <v>170</v>
      </c>
      <c r="BF56" s="149"/>
      <c r="BG56" s="149"/>
      <c r="BH56" s="149"/>
      <c r="BI56" s="149"/>
      <c r="BJ56" s="149"/>
      <c r="BK56" s="149"/>
      <c r="BL56" s="149"/>
      <c r="BM56" s="149"/>
      <c r="BN56" s="107">
        <f t="shared" si="3"/>
        <v>0</v>
      </c>
      <c r="BP56" s="135"/>
      <c r="BQ56" s="135"/>
      <c r="BR56" s="135"/>
      <c r="BS56" s="135"/>
      <c r="BT56" s="135"/>
      <c r="BU56" s="135"/>
      <c r="BV56" s="135"/>
      <c r="BW56" s="135"/>
      <c r="BX56" s="107">
        <f t="shared" si="4"/>
        <v>0</v>
      </c>
      <c r="BZ56" s="168"/>
      <c r="CA56" s="160"/>
      <c r="CB56" s="160"/>
      <c r="CC56" s="160"/>
      <c r="CD56" s="160"/>
      <c r="CE56" s="160"/>
      <c r="CF56" s="160"/>
      <c r="CG56" s="160"/>
      <c r="CH56" s="107">
        <f t="shared" si="5"/>
        <v>0</v>
      </c>
    </row>
    <row r="57" spans="2:86" ht="6" customHeight="1" x14ac:dyDescent="0.25">
      <c r="B57" s="95"/>
      <c r="C57" s="105"/>
      <c r="D57" s="119"/>
      <c r="E57" s="105" t="str">
        <f t="shared" si="8"/>
        <v/>
      </c>
      <c r="F57" s="105"/>
      <c r="G57" s="17"/>
      <c r="H57" s="17"/>
      <c r="I57" s="17"/>
      <c r="J57" s="17"/>
      <c r="K57" s="17"/>
      <c r="L57" s="17"/>
      <c r="M57" s="106"/>
      <c r="N57" s="105"/>
      <c r="O57" s="17"/>
      <c r="P57" s="17"/>
      <c r="Q57" s="106"/>
      <c r="R57" s="171"/>
      <c r="S57" s="171" t="str">
        <f t="shared" si="10"/>
        <v/>
      </c>
      <c r="U57" s="147"/>
      <c r="V57" s="147"/>
      <c r="W57" s="147"/>
      <c r="X57" s="147"/>
      <c r="Y57" s="147"/>
      <c r="Z57" s="147"/>
      <c r="AA57" s="148"/>
      <c r="AB57" s="147"/>
      <c r="AC57" s="149"/>
      <c r="AD57" s="149"/>
      <c r="AE57" s="149"/>
      <c r="AF57" s="149"/>
      <c r="AG57" s="149"/>
      <c r="AH57" s="150"/>
      <c r="AI57" s="149"/>
      <c r="AJ57" s="149"/>
      <c r="AK57" s="107"/>
      <c r="AM57" s="135"/>
      <c r="AN57" s="135"/>
      <c r="AO57" s="135"/>
      <c r="AP57" s="135"/>
      <c r="AQ57" s="135"/>
      <c r="AR57" s="135"/>
      <c r="AS57" s="135"/>
      <c r="AT57" s="164"/>
      <c r="AU57" s="138"/>
      <c r="AV57" s="138"/>
      <c r="AW57" s="138"/>
      <c r="AX57" s="138"/>
      <c r="AY57" s="138"/>
      <c r="AZ57" s="138"/>
      <c r="BA57" s="138"/>
      <c r="BB57" s="138"/>
      <c r="BC57" s="107"/>
      <c r="BD57" s="107"/>
      <c r="BF57" s="149"/>
      <c r="BG57" s="149"/>
      <c r="BH57" s="149"/>
      <c r="BI57" s="149"/>
      <c r="BJ57" s="149"/>
      <c r="BK57" s="149"/>
      <c r="BL57" s="149"/>
      <c r="BM57" s="149"/>
      <c r="BN57" s="107"/>
      <c r="BP57" s="135"/>
      <c r="BQ57" s="135"/>
      <c r="BR57" s="135"/>
      <c r="BS57" s="135"/>
      <c r="BT57" s="135"/>
      <c r="BU57" s="135"/>
      <c r="BV57" s="135"/>
      <c r="BW57" s="135"/>
      <c r="BX57" s="107"/>
      <c r="BZ57" s="168"/>
      <c r="CA57" s="160"/>
      <c r="CB57" s="160"/>
      <c r="CC57" s="160"/>
      <c r="CD57" s="160"/>
      <c r="CE57" s="160"/>
      <c r="CF57" s="160"/>
      <c r="CG57" s="160"/>
      <c r="CH57" s="107"/>
    </row>
    <row r="58" spans="2:86" x14ac:dyDescent="0.25">
      <c r="B58" s="95" t="s">
        <v>26</v>
      </c>
      <c r="C58" s="105" t="str">
        <f>VLOOKUP(B58,'2'!$B$2:$O$114,2,FALSE)</f>
        <v>No</v>
      </c>
      <c r="D58" s="119" t="str">
        <f>VLOOKUP(B58,'2'!$B$2:$O$114,11,FALSE)</f>
        <v>10110010</v>
      </c>
      <c r="E58" s="105" t="str">
        <f t="shared" si="8"/>
        <v>B2</v>
      </c>
      <c r="F58" s="105" t="str">
        <f>LEFT(D58,1)</f>
        <v>1</v>
      </c>
      <c r="G58" s="17" t="str">
        <f>MID(D58,2,1)</f>
        <v>0</v>
      </c>
      <c r="H58" s="17" t="str">
        <f>MID(D58,3,1)</f>
        <v>1</v>
      </c>
      <c r="I58" s="17" t="str">
        <f>MID(D58,4,1)</f>
        <v>1</v>
      </c>
      <c r="J58" s="17" t="str">
        <f>MID(D58,5,1)</f>
        <v>0</v>
      </c>
      <c r="K58" s="17" t="str">
        <f>MID(D58,6,1)</f>
        <v>0</v>
      </c>
      <c r="L58" s="17" t="str">
        <f>MID(D58,7,1)</f>
        <v>1</v>
      </c>
      <c r="M58" s="106" t="str">
        <f>RIGHT(D58,1)</f>
        <v>0</v>
      </c>
      <c r="N58" s="105">
        <v>0</v>
      </c>
      <c r="O58" s="17">
        <v>0</v>
      </c>
      <c r="P58" s="17">
        <v>0</v>
      </c>
      <c r="Q58" s="106">
        <v>0</v>
      </c>
      <c r="R58" s="171"/>
      <c r="S58" s="171" t="str">
        <f t="shared" si="10"/>
        <v/>
      </c>
      <c r="U58" s="147"/>
      <c r="V58" s="147"/>
      <c r="W58" s="147"/>
      <c r="X58" s="147"/>
      <c r="Y58" s="147"/>
      <c r="Z58" s="147"/>
      <c r="AA58" s="148"/>
      <c r="AB58" s="147"/>
      <c r="AC58" s="149"/>
      <c r="AD58" s="149"/>
      <c r="AE58" s="149"/>
      <c r="AF58" s="149"/>
      <c r="AG58" s="149"/>
      <c r="AH58" s="150"/>
      <c r="AI58" s="149"/>
      <c r="AJ58" s="149"/>
      <c r="AK58" s="107">
        <f>U58*0+V58*1+W58*2+X58*3+Y58*4+Z58*5+AA58*6+AB58*7+AC58*0+AD58*1+AE58*2+AF58*3+AG58*4+AH58*5+AI58*6+AJ58*7+8*(SUM(U58:AB58))+IF(SUM(U58:AJ58)=0,2+8)</f>
        <v>10</v>
      </c>
      <c r="AM58" s="135"/>
      <c r="AN58" s="135"/>
      <c r="AO58" s="135"/>
      <c r="AP58" s="135"/>
      <c r="AQ58" s="135"/>
      <c r="AR58" s="135"/>
      <c r="AS58" s="135"/>
      <c r="AT58" s="164"/>
      <c r="AU58" s="138"/>
      <c r="AV58" s="138"/>
      <c r="AW58" s="138"/>
      <c r="AX58" s="138"/>
      <c r="AY58" s="138"/>
      <c r="AZ58" s="138"/>
      <c r="BA58" s="138"/>
      <c r="BB58" s="138"/>
      <c r="BC58" s="107">
        <f>AM58*0+AN58*16+AO58*32+AP58*48+AQ58*64+AR58*80+AS58*96+AT58*112+AU58*0+AV58*16+AW58*32+AX58*48+AY58*64+AZ58*80+BA58*96+BB58*112+128*(SUM(AM58:AT58))+IF(SUM(AM58:BB58)=0,32+128)</f>
        <v>160</v>
      </c>
      <c r="BD58" s="107">
        <f t="shared" si="2"/>
        <v>170</v>
      </c>
      <c r="BF58" s="149"/>
      <c r="BG58" s="149"/>
      <c r="BH58" s="149"/>
      <c r="BI58" s="149"/>
      <c r="BJ58" s="149"/>
      <c r="BK58" s="149"/>
      <c r="BL58" s="149"/>
      <c r="BM58" s="149"/>
      <c r="BN58" s="107">
        <f t="shared" si="3"/>
        <v>0</v>
      </c>
      <c r="BP58" s="135"/>
      <c r="BQ58" s="135"/>
      <c r="BR58" s="135"/>
      <c r="BS58" s="135"/>
      <c r="BT58" s="135"/>
      <c r="BU58" s="135"/>
      <c r="BV58" s="135"/>
      <c r="BW58" s="135"/>
      <c r="BX58" s="107">
        <f t="shared" si="4"/>
        <v>0</v>
      </c>
      <c r="BZ58" s="168"/>
      <c r="CA58" s="160"/>
      <c r="CB58" s="160"/>
      <c r="CC58" s="160"/>
      <c r="CD58" s="160"/>
      <c r="CE58" s="160"/>
      <c r="CF58" s="160"/>
      <c r="CG58" s="160"/>
      <c r="CH58" s="107">
        <f t="shared" si="5"/>
        <v>0</v>
      </c>
    </row>
    <row r="59" spans="2:86" ht="6" customHeight="1" x14ac:dyDescent="0.25">
      <c r="B59" s="95"/>
      <c r="C59" s="105"/>
      <c r="D59" s="119"/>
      <c r="E59" s="105" t="str">
        <f t="shared" si="8"/>
        <v/>
      </c>
      <c r="F59" s="105"/>
      <c r="G59" s="17"/>
      <c r="H59" s="17"/>
      <c r="I59" s="17"/>
      <c r="J59" s="17"/>
      <c r="K59" s="17"/>
      <c r="L59" s="17"/>
      <c r="M59" s="106"/>
      <c r="N59" s="105"/>
      <c r="O59" s="17"/>
      <c r="P59" s="17"/>
      <c r="Q59" s="106"/>
      <c r="R59" s="171"/>
      <c r="S59" s="171" t="str">
        <f t="shared" si="10"/>
        <v/>
      </c>
      <c r="U59" s="147"/>
      <c r="V59" s="147"/>
      <c r="W59" s="147"/>
      <c r="X59" s="147"/>
      <c r="Y59" s="147"/>
      <c r="Z59" s="147"/>
      <c r="AA59" s="148"/>
      <c r="AB59" s="147"/>
      <c r="AC59" s="149"/>
      <c r="AD59" s="149"/>
      <c r="AE59" s="149"/>
      <c r="AF59" s="149"/>
      <c r="AG59" s="149"/>
      <c r="AH59" s="150"/>
      <c r="AI59" s="149"/>
      <c r="AJ59" s="149"/>
      <c r="AK59" s="107"/>
      <c r="AM59" s="135"/>
      <c r="AN59" s="135"/>
      <c r="AO59" s="135"/>
      <c r="AP59" s="135"/>
      <c r="AQ59" s="135"/>
      <c r="AR59" s="135"/>
      <c r="AS59" s="135"/>
      <c r="AT59" s="164"/>
      <c r="AU59" s="138"/>
      <c r="AV59" s="138"/>
      <c r="AW59" s="138"/>
      <c r="AX59" s="138"/>
      <c r="AY59" s="138"/>
      <c r="AZ59" s="138"/>
      <c r="BA59" s="138"/>
      <c r="BB59" s="138"/>
      <c r="BC59" s="107"/>
      <c r="BD59" s="107"/>
      <c r="BF59" s="149"/>
      <c r="BG59" s="149"/>
      <c r="BH59" s="149"/>
      <c r="BI59" s="149"/>
      <c r="BJ59" s="149"/>
      <c r="BK59" s="149"/>
      <c r="BL59" s="149"/>
      <c r="BM59" s="149"/>
      <c r="BN59" s="107"/>
      <c r="BP59" s="135"/>
      <c r="BQ59" s="135"/>
      <c r="BR59" s="135"/>
      <c r="BS59" s="135"/>
      <c r="BT59" s="135"/>
      <c r="BU59" s="135"/>
      <c r="BV59" s="135"/>
      <c r="BW59" s="135"/>
      <c r="BX59" s="107"/>
      <c r="BZ59" s="168"/>
      <c r="CA59" s="160"/>
      <c r="CB59" s="160"/>
      <c r="CC59" s="160"/>
      <c r="CD59" s="160"/>
      <c r="CE59" s="160"/>
      <c r="CF59" s="160"/>
      <c r="CG59" s="160"/>
      <c r="CH59" s="107"/>
    </row>
    <row r="60" spans="2:86" x14ac:dyDescent="0.25">
      <c r="B60" s="95" t="s">
        <v>65</v>
      </c>
      <c r="C60" s="105" t="str">
        <f>VLOOKUP(B60,'2'!$B$2:$O$114,2,FALSE)</f>
        <v>No</v>
      </c>
      <c r="D60" s="119" t="str">
        <f>VLOOKUP(B60,'2'!$B$2:$O$114,11,FALSE)</f>
        <v>11010010</v>
      </c>
      <c r="E60" s="105" t="str">
        <f t="shared" si="8"/>
        <v>D2</v>
      </c>
      <c r="F60" s="105" t="str">
        <f>LEFT(D60,1)</f>
        <v>1</v>
      </c>
      <c r="G60" s="17" t="str">
        <f>MID(D60,2,1)</f>
        <v>1</v>
      </c>
      <c r="H60" s="17" t="str">
        <f>MID(D60,3,1)</f>
        <v>0</v>
      </c>
      <c r="I60" s="17" t="str">
        <f>MID(D60,4,1)</f>
        <v>1</v>
      </c>
      <c r="J60" s="17" t="str">
        <f>MID(D60,5,1)</f>
        <v>0</v>
      </c>
      <c r="K60" s="17" t="str">
        <f>MID(D60,6,1)</f>
        <v>0</v>
      </c>
      <c r="L60" s="17" t="str">
        <f>MID(D60,7,1)</f>
        <v>1</v>
      </c>
      <c r="M60" s="106" t="str">
        <f>RIGHT(D60,1)</f>
        <v>0</v>
      </c>
      <c r="N60" s="105">
        <v>0</v>
      </c>
      <c r="O60" s="17">
        <v>0</v>
      </c>
      <c r="P60" s="17">
        <v>0</v>
      </c>
      <c r="Q60" s="106">
        <v>0</v>
      </c>
      <c r="R60" s="171"/>
      <c r="S60" s="171" t="str">
        <f t="shared" si="10"/>
        <v/>
      </c>
      <c r="U60" s="147"/>
      <c r="V60" s="147"/>
      <c r="W60" s="147"/>
      <c r="X60" s="147"/>
      <c r="Y60" s="147"/>
      <c r="Z60" s="147"/>
      <c r="AA60" s="148"/>
      <c r="AB60" s="147"/>
      <c r="AC60" s="149"/>
      <c r="AD60" s="149"/>
      <c r="AE60" s="149"/>
      <c r="AF60" s="149"/>
      <c r="AG60" s="149"/>
      <c r="AH60" s="150"/>
      <c r="AI60" s="149"/>
      <c r="AJ60" s="149"/>
      <c r="AK60" s="107">
        <f>U60*0+V60*1+W60*2+X60*3+Y60*4+Z60*5+AA60*6+AB60*7+AC60*0+AD60*1+AE60*2+AF60*3+AG60*4+AH60*5+AI60*6+AJ60*7+8*(SUM(U60:AB60))+IF(SUM(U60:AJ60)=0,2+8)</f>
        <v>10</v>
      </c>
      <c r="AM60" s="135"/>
      <c r="AN60" s="135"/>
      <c r="AO60" s="135"/>
      <c r="AP60" s="135"/>
      <c r="AQ60" s="135"/>
      <c r="AR60" s="135"/>
      <c r="AS60" s="135"/>
      <c r="AT60" s="164"/>
      <c r="AU60" s="138"/>
      <c r="AV60" s="138"/>
      <c r="AW60" s="138"/>
      <c r="AX60" s="138"/>
      <c r="AY60" s="138"/>
      <c r="AZ60" s="138"/>
      <c r="BA60" s="138"/>
      <c r="BB60" s="138"/>
      <c r="BC60" s="107">
        <f>AM60*0+AN60*16+AO60*32+AP60*48+AQ60*64+AR60*80+AS60*96+AT60*112+AU60*0+AV60*16+AW60*32+AX60*48+AY60*64+AZ60*80+BA60*96+BB60*112+128*(SUM(AM60:AT60))+IF(SUM(AM60:BB60)=0,32+128)</f>
        <v>160</v>
      </c>
      <c r="BD60" s="107">
        <f t="shared" si="2"/>
        <v>170</v>
      </c>
      <c r="BF60" s="149"/>
      <c r="BG60" s="149"/>
      <c r="BH60" s="149"/>
      <c r="BI60" s="149"/>
      <c r="BJ60" s="149"/>
      <c r="BK60" s="149"/>
      <c r="BL60" s="149"/>
      <c r="BM60" s="149"/>
      <c r="BN60" s="107">
        <f t="shared" si="3"/>
        <v>0</v>
      </c>
      <c r="BP60" s="135"/>
      <c r="BQ60" s="135"/>
      <c r="BR60" s="135"/>
      <c r="BS60" s="135"/>
      <c r="BT60" s="135"/>
      <c r="BU60" s="135"/>
      <c r="BV60" s="135"/>
      <c r="BW60" s="135"/>
      <c r="BX60" s="107">
        <f t="shared" si="4"/>
        <v>0</v>
      </c>
      <c r="BZ60" s="168"/>
      <c r="CA60" s="160"/>
      <c r="CB60" s="160"/>
      <c r="CC60" s="160"/>
      <c r="CD60" s="160"/>
      <c r="CE60" s="160"/>
      <c r="CF60" s="160"/>
      <c r="CG60" s="160"/>
      <c r="CH60" s="107">
        <f t="shared" si="5"/>
        <v>0</v>
      </c>
    </row>
    <row r="61" spans="2:86" ht="6" customHeight="1" x14ac:dyDescent="0.25">
      <c r="B61" s="95"/>
      <c r="C61" s="105"/>
      <c r="D61" s="119"/>
      <c r="E61" s="105" t="str">
        <f t="shared" si="8"/>
        <v/>
      </c>
      <c r="F61" s="105"/>
      <c r="G61" s="17"/>
      <c r="H61" s="17"/>
      <c r="I61" s="17"/>
      <c r="J61" s="17"/>
      <c r="K61" s="17"/>
      <c r="L61" s="17"/>
      <c r="M61" s="106"/>
      <c r="N61" s="105"/>
      <c r="O61" s="17"/>
      <c r="P61" s="17"/>
      <c r="Q61" s="106"/>
      <c r="R61" s="171"/>
      <c r="S61" s="171" t="str">
        <f t="shared" si="10"/>
        <v/>
      </c>
      <c r="U61" s="147"/>
      <c r="V61" s="147"/>
      <c r="W61" s="147"/>
      <c r="X61" s="147"/>
      <c r="Y61" s="147"/>
      <c r="Z61" s="147"/>
      <c r="AA61" s="148"/>
      <c r="AB61" s="147"/>
      <c r="AC61" s="149"/>
      <c r="AD61" s="149"/>
      <c r="AE61" s="149"/>
      <c r="AF61" s="149"/>
      <c r="AG61" s="149"/>
      <c r="AH61" s="150"/>
      <c r="AI61" s="149"/>
      <c r="AJ61" s="149"/>
      <c r="AK61" s="107"/>
      <c r="AM61" s="135"/>
      <c r="AN61" s="135"/>
      <c r="AO61" s="135"/>
      <c r="AP61" s="135"/>
      <c r="AQ61" s="135"/>
      <c r="AR61" s="135"/>
      <c r="AS61" s="135"/>
      <c r="AT61" s="164"/>
      <c r="AU61" s="138"/>
      <c r="AV61" s="138"/>
      <c r="AW61" s="138"/>
      <c r="AX61" s="138"/>
      <c r="AY61" s="138"/>
      <c r="AZ61" s="138"/>
      <c r="BA61" s="138"/>
      <c r="BB61" s="138"/>
      <c r="BC61" s="107"/>
      <c r="BD61" s="107"/>
      <c r="BF61" s="149"/>
      <c r="BG61" s="149"/>
      <c r="BH61" s="149"/>
      <c r="BI61" s="149"/>
      <c r="BJ61" s="149"/>
      <c r="BK61" s="149"/>
      <c r="BL61" s="149"/>
      <c r="BM61" s="149"/>
      <c r="BN61" s="107"/>
      <c r="BP61" s="135"/>
      <c r="BQ61" s="135"/>
      <c r="BR61" s="135"/>
      <c r="BS61" s="135"/>
      <c r="BT61" s="135"/>
      <c r="BU61" s="135"/>
      <c r="BV61" s="135"/>
      <c r="BW61" s="135"/>
      <c r="BX61" s="107"/>
      <c r="BZ61" s="168"/>
      <c r="CA61" s="160"/>
      <c r="CB61" s="160"/>
      <c r="CC61" s="160"/>
      <c r="CD61" s="160"/>
      <c r="CE61" s="160"/>
      <c r="CF61" s="160"/>
      <c r="CG61" s="160"/>
      <c r="CH61" s="107"/>
    </row>
    <row r="62" spans="2:86" x14ac:dyDescent="0.25">
      <c r="B62" s="95" t="s">
        <v>84</v>
      </c>
      <c r="C62" s="105" t="str">
        <f>VLOOKUP(B62,'2'!$B$2:$O$114,2,FALSE)</f>
        <v>No</v>
      </c>
      <c r="D62" s="119" t="str">
        <f>VLOOKUP(B62,'2'!$B$2:$O$114,11,FALSE)</f>
        <v>11110010</v>
      </c>
      <c r="E62" s="105" t="str">
        <f t="shared" si="8"/>
        <v>F2</v>
      </c>
      <c r="F62" s="105" t="str">
        <f>LEFT(D62,1)</f>
        <v>1</v>
      </c>
      <c r="G62" s="17" t="str">
        <f>MID(D62,2,1)</f>
        <v>1</v>
      </c>
      <c r="H62" s="17" t="str">
        <f>MID(D62,3,1)</f>
        <v>1</v>
      </c>
      <c r="I62" s="17" t="str">
        <f>MID(D62,4,1)</f>
        <v>1</v>
      </c>
      <c r="J62" s="17" t="str">
        <f>MID(D62,5,1)</f>
        <v>0</v>
      </c>
      <c r="K62" s="17" t="str">
        <f>MID(D62,6,1)</f>
        <v>0</v>
      </c>
      <c r="L62" s="17" t="str">
        <f>MID(D62,7,1)</f>
        <v>1</v>
      </c>
      <c r="M62" s="106" t="str">
        <f>RIGHT(D62,1)</f>
        <v>0</v>
      </c>
      <c r="N62" s="105">
        <v>0</v>
      </c>
      <c r="O62" s="17">
        <v>0</v>
      </c>
      <c r="P62" s="17">
        <v>0</v>
      </c>
      <c r="Q62" s="106">
        <v>0</v>
      </c>
      <c r="R62" s="171"/>
      <c r="S62" s="171" t="str">
        <f t="shared" si="10"/>
        <v/>
      </c>
      <c r="U62" s="147"/>
      <c r="V62" s="147"/>
      <c r="W62" s="147"/>
      <c r="X62" s="147"/>
      <c r="Y62" s="147"/>
      <c r="Z62" s="147"/>
      <c r="AA62" s="148"/>
      <c r="AB62" s="147"/>
      <c r="AC62" s="149"/>
      <c r="AD62" s="149"/>
      <c r="AE62" s="149"/>
      <c r="AF62" s="149"/>
      <c r="AG62" s="149"/>
      <c r="AH62" s="150"/>
      <c r="AI62" s="149"/>
      <c r="AJ62" s="149"/>
      <c r="AK62" s="107">
        <f>U62*0+V62*1+W62*2+X62*3+Y62*4+Z62*5+AA62*6+AB62*7+AC62*0+AD62*1+AE62*2+AF62*3+AG62*4+AH62*5+AI62*6+AJ62*7+8*(SUM(U62:AB62))+IF(SUM(U62:AJ62)=0,2+8)</f>
        <v>10</v>
      </c>
      <c r="AM62" s="135"/>
      <c r="AN62" s="135"/>
      <c r="AO62" s="135"/>
      <c r="AP62" s="135"/>
      <c r="AQ62" s="135"/>
      <c r="AR62" s="135"/>
      <c r="AS62" s="135"/>
      <c r="AT62" s="164"/>
      <c r="AU62" s="138"/>
      <c r="AV62" s="138"/>
      <c r="AW62" s="138"/>
      <c r="AX62" s="138"/>
      <c r="AY62" s="138"/>
      <c r="AZ62" s="138"/>
      <c r="BA62" s="138"/>
      <c r="BB62" s="138"/>
      <c r="BC62" s="107">
        <f>AM62*0+AN62*16+AO62*32+AP62*48+AQ62*64+AR62*80+AS62*96+AT62*112+AU62*0+AV62*16+AW62*32+AX62*48+AY62*64+AZ62*80+BA62*96+BB62*112+128*(SUM(AM62:AT62))+IF(SUM(AM62:BB62)=0,32+128)</f>
        <v>160</v>
      </c>
      <c r="BD62" s="107">
        <f t="shared" si="2"/>
        <v>170</v>
      </c>
      <c r="BF62" s="149"/>
      <c r="BG62" s="149"/>
      <c r="BH62" s="149"/>
      <c r="BI62" s="149"/>
      <c r="BJ62" s="149"/>
      <c r="BK62" s="149"/>
      <c r="BL62" s="149"/>
      <c r="BM62" s="149"/>
      <c r="BN62" s="107">
        <f t="shared" si="3"/>
        <v>0</v>
      </c>
      <c r="BP62" s="135"/>
      <c r="BQ62" s="135"/>
      <c r="BR62" s="135"/>
      <c r="BS62" s="135"/>
      <c r="BT62" s="135"/>
      <c r="BU62" s="135"/>
      <c r="BV62" s="135"/>
      <c r="BW62" s="135"/>
      <c r="BX62" s="107">
        <f t="shared" si="4"/>
        <v>0</v>
      </c>
      <c r="BZ62" s="168"/>
      <c r="CA62" s="160"/>
      <c r="CB62" s="160"/>
      <c r="CC62" s="160"/>
      <c r="CD62" s="160"/>
      <c r="CE62" s="160"/>
      <c r="CF62" s="160"/>
      <c r="CG62" s="160"/>
      <c r="CH62" s="107">
        <f t="shared" si="5"/>
        <v>0</v>
      </c>
    </row>
    <row r="63" spans="2:86" ht="6" customHeight="1" x14ac:dyDescent="0.25">
      <c r="B63" s="95"/>
      <c r="C63" s="105"/>
      <c r="D63" s="119"/>
      <c r="E63" s="105" t="str">
        <f t="shared" si="8"/>
        <v/>
      </c>
      <c r="F63" s="105"/>
      <c r="G63" s="17"/>
      <c r="H63" s="17"/>
      <c r="I63" s="17"/>
      <c r="J63" s="17"/>
      <c r="K63" s="17"/>
      <c r="L63" s="17"/>
      <c r="M63" s="106"/>
      <c r="N63" s="105"/>
      <c r="O63" s="17"/>
      <c r="P63" s="17"/>
      <c r="Q63" s="106"/>
      <c r="R63" s="171"/>
      <c r="S63" s="171" t="str">
        <f t="shared" si="10"/>
        <v/>
      </c>
      <c r="U63" s="147"/>
      <c r="V63" s="147"/>
      <c r="W63" s="147"/>
      <c r="X63" s="147"/>
      <c r="Y63" s="147"/>
      <c r="Z63" s="147"/>
      <c r="AA63" s="148"/>
      <c r="AB63" s="147"/>
      <c r="AC63" s="149"/>
      <c r="AD63" s="149"/>
      <c r="AE63" s="149"/>
      <c r="AF63" s="149"/>
      <c r="AG63" s="149"/>
      <c r="AH63" s="150"/>
      <c r="AI63" s="149"/>
      <c r="AJ63" s="149"/>
      <c r="AK63" s="107"/>
      <c r="AM63" s="135"/>
      <c r="AN63" s="135"/>
      <c r="AO63" s="135"/>
      <c r="AP63" s="135"/>
      <c r="AQ63" s="135"/>
      <c r="AR63" s="135"/>
      <c r="AS63" s="135"/>
      <c r="AT63" s="164"/>
      <c r="AU63" s="138"/>
      <c r="AV63" s="138"/>
      <c r="AW63" s="138"/>
      <c r="AX63" s="138"/>
      <c r="AY63" s="138"/>
      <c r="AZ63" s="138"/>
      <c r="BA63" s="138"/>
      <c r="BB63" s="138"/>
      <c r="BC63" s="107"/>
      <c r="BD63" s="107"/>
      <c r="BF63" s="149"/>
      <c r="BG63" s="149"/>
      <c r="BH63" s="149"/>
      <c r="BI63" s="149"/>
      <c r="BJ63" s="149"/>
      <c r="BK63" s="149"/>
      <c r="BL63" s="149"/>
      <c r="BM63" s="149"/>
      <c r="BN63" s="107"/>
      <c r="BP63" s="135"/>
      <c r="BQ63" s="135"/>
      <c r="BR63" s="135"/>
      <c r="BS63" s="135"/>
      <c r="BT63" s="135"/>
      <c r="BU63" s="135"/>
      <c r="BV63" s="135"/>
      <c r="BW63" s="135"/>
      <c r="BX63" s="107"/>
      <c r="BZ63" s="168"/>
      <c r="CA63" s="160"/>
      <c r="CB63" s="160"/>
      <c r="CC63" s="160"/>
      <c r="CD63" s="160"/>
      <c r="CE63" s="160"/>
      <c r="CF63" s="160"/>
      <c r="CG63" s="160"/>
      <c r="CH63" s="107"/>
    </row>
    <row r="64" spans="2:86" x14ac:dyDescent="0.25">
      <c r="B64" s="95" t="s">
        <v>30</v>
      </c>
      <c r="C64" s="105" t="str">
        <f>VLOOKUP(B64,'2'!$B$2:$O$114,2,FALSE)</f>
        <v>Sì</v>
      </c>
      <c r="D64" s="119" t="str">
        <f>VLOOKUP(B64,'2'!$B$2:$O$114,11,FALSE)</f>
        <v>00100011</v>
      </c>
      <c r="E64" s="105" t="str">
        <f t="shared" si="8"/>
        <v>23</v>
      </c>
      <c r="F64" s="105" t="str">
        <f>LEFT(D64,1)</f>
        <v>0</v>
      </c>
      <c r="G64" s="17" t="str">
        <f>MID(D64,2,1)</f>
        <v>0</v>
      </c>
      <c r="H64" s="17" t="str">
        <f>MID(D64,3,1)</f>
        <v>1</v>
      </c>
      <c r="I64" s="17" t="str">
        <f>MID(D64,4,1)</f>
        <v>0</v>
      </c>
      <c r="J64" s="17" t="str">
        <f>MID(D64,5,1)</f>
        <v>0</v>
      </c>
      <c r="K64" s="17" t="str">
        <f>MID(D64,6,1)</f>
        <v>0</v>
      </c>
      <c r="L64" s="17" t="str">
        <f>MID(D64,7,1)</f>
        <v>1</v>
      </c>
      <c r="M64" s="106" t="str">
        <f>RIGHT(D64,1)</f>
        <v>1</v>
      </c>
      <c r="N64" s="105">
        <v>0</v>
      </c>
      <c r="O64" s="17">
        <v>0</v>
      </c>
      <c r="P64" s="17">
        <v>0</v>
      </c>
      <c r="Q64" s="106">
        <v>0</v>
      </c>
      <c r="R64" s="171"/>
      <c r="S64" s="171" t="str">
        <f t="shared" si="10"/>
        <v/>
      </c>
      <c r="U64" s="147"/>
      <c r="V64" s="147"/>
      <c r="W64" s="147"/>
      <c r="X64" s="147"/>
      <c r="Y64" s="147"/>
      <c r="Z64" s="147"/>
      <c r="AA64" s="148"/>
      <c r="AB64" s="147"/>
      <c r="AC64" s="149"/>
      <c r="AD64" s="149"/>
      <c r="AE64" s="149"/>
      <c r="AF64" s="149"/>
      <c r="AG64" s="149"/>
      <c r="AH64" s="150"/>
      <c r="AI64" s="149"/>
      <c r="AJ64" s="149"/>
      <c r="AK64" s="107">
        <f>U64*0+V64*1+W64*2+X64*3+Y64*4+Z64*5+AA64*6+AB64*7+AC64*0+AD64*1+AE64*2+AF64*3+AG64*4+AH64*5+AI64*6+AJ64*7+8*(SUM(U64:AB64))+IF(SUM(U64:AJ64)=0,2+8)</f>
        <v>10</v>
      </c>
      <c r="AM64" s="135"/>
      <c r="AN64" s="135"/>
      <c r="AO64" s="135"/>
      <c r="AP64" s="135"/>
      <c r="AQ64" s="135"/>
      <c r="AR64" s="135"/>
      <c r="AS64" s="135"/>
      <c r="AT64" s="164"/>
      <c r="AU64" s="138"/>
      <c r="AV64" s="138"/>
      <c r="AW64" s="138"/>
      <c r="AX64" s="138"/>
      <c r="AY64" s="138"/>
      <c r="AZ64" s="138"/>
      <c r="BA64" s="138"/>
      <c r="BB64" s="138"/>
      <c r="BC64" s="107">
        <f>AM64*0+AN64*16+AO64*32+AP64*48+AQ64*64+AR64*80+AS64*96+AT64*112+AU64*0+AV64*16+AW64*32+AX64*48+AY64*64+AZ64*80+BA64*96+BB64*112+128*(SUM(AM64:AT64))+IF(SUM(AM64:BB64)=0,32+128)</f>
        <v>160</v>
      </c>
      <c r="BD64" s="107">
        <f t="shared" si="2"/>
        <v>170</v>
      </c>
      <c r="BF64" s="149"/>
      <c r="BG64" s="149"/>
      <c r="BH64" s="149"/>
      <c r="BI64" s="149"/>
      <c r="BJ64" s="149"/>
      <c r="BK64" s="149"/>
      <c r="BL64" s="149"/>
      <c r="BM64" s="149"/>
      <c r="BN64" s="107">
        <f t="shared" si="3"/>
        <v>0</v>
      </c>
      <c r="BP64" s="135"/>
      <c r="BQ64" s="135"/>
      <c r="BR64" s="135"/>
      <c r="BS64" s="135"/>
      <c r="BT64" s="135"/>
      <c r="BU64" s="135"/>
      <c r="BV64" s="135"/>
      <c r="BW64" s="135"/>
      <c r="BX64" s="107">
        <f t="shared" si="4"/>
        <v>0</v>
      </c>
      <c r="BZ64" s="168"/>
      <c r="CA64" s="160"/>
      <c r="CB64" s="160"/>
      <c r="CC64" s="160"/>
      <c r="CD64" s="160"/>
      <c r="CE64" s="160"/>
      <c r="CF64" s="160"/>
      <c r="CG64" s="160"/>
      <c r="CH64" s="107">
        <f t="shared" si="5"/>
        <v>0</v>
      </c>
    </row>
    <row r="65" spans="2:86" ht="6" customHeight="1" x14ac:dyDescent="0.25">
      <c r="B65" s="95"/>
      <c r="C65" s="105"/>
      <c r="D65" s="119"/>
      <c r="E65" s="105" t="str">
        <f t="shared" si="8"/>
        <v/>
      </c>
      <c r="F65" s="105"/>
      <c r="G65" s="17"/>
      <c r="H65" s="17"/>
      <c r="I65" s="17"/>
      <c r="J65" s="17"/>
      <c r="K65" s="17"/>
      <c r="L65" s="17"/>
      <c r="M65" s="106"/>
      <c r="N65" s="105"/>
      <c r="O65" s="17"/>
      <c r="P65" s="17"/>
      <c r="Q65" s="106"/>
      <c r="R65" s="171"/>
      <c r="S65" s="171" t="str">
        <f t="shared" si="10"/>
        <v/>
      </c>
      <c r="U65" s="147"/>
      <c r="V65" s="147"/>
      <c r="W65" s="147"/>
      <c r="X65" s="147"/>
      <c r="Y65" s="147"/>
      <c r="Z65" s="147"/>
      <c r="AA65" s="148"/>
      <c r="AB65" s="147"/>
      <c r="AC65" s="149"/>
      <c r="AD65" s="149"/>
      <c r="AE65" s="149"/>
      <c r="AF65" s="149"/>
      <c r="AG65" s="149"/>
      <c r="AH65" s="150"/>
      <c r="AI65" s="149"/>
      <c r="AJ65" s="149"/>
      <c r="AK65" s="107"/>
      <c r="AM65" s="135"/>
      <c r="AN65" s="135"/>
      <c r="AO65" s="135"/>
      <c r="AP65" s="135"/>
      <c r="AQ65" s="135"/>
      <c r="AR65" s="135"/>
      <c r="AS65" s="135"/>
      <c r="AT65" s="164"/>
      <c r="AU65" s="138"/>
      <c r="AV65" s="138"/>
      <c r="AW65" s="138"/>
      <c r="AX65" s="138"/>
      <c r="AY65" s="138"/>
      <c r="AZ65" s="138"/>
      <c r="BA65" s="138"/>
      <c r="BB65" s="138"/>
      <c r="BC65" s="107"/>
      <c r="BD65" s="107"/>
      <c r="BF65" s="149"/>
      <c r="BG65" s="149"/>
      <c r="BH65" s="149"/>
      <c r="BI65" s="149"/>
      <c r="BJ65" s="149"/>
      <c r="BK65" s="149"/>
      <c r="BL65" s="149"/>
      <c r="BM65" s="149"/>
      <c r="BN65" s="107"/>
      <c r="BP65" s="135"/>
      <c r="BQ65" s="135"/>
      <c r="BR65" s="135"/>
      <c r="BS65" s="135"/>
      <c r="BT65" s="135"/>
      <c r="BU65" s="135"/>
      <c r="BV65" s="135"/>
      <c r="BW65" s="135"/>
      <c r="BX65" s="107"/>
      <c r="BZ65" s="168"/>
      <c r="CA65" s="160"/>
      <c r="CB65" s="160"/>
      <c r="CC65" s="160"/>
      <c r="CD65" s="160"/>
      <c r="CE65" s="160"/>
      <c r="CF65" s="160"/>
      <c r="CG65" s="160"/>
      <c r="CH65" s="107"/>
    </row>
    <row r="66" spans="2:86" x14ac:dyDescent="0.25">
      <c r="B66" s="95" t="s">
        <v>129</v>
      </c>
      <c r="C66" s="105" t="str">
        <f>VLOOKUP(B66,'2'!$B$2:$O$114,2,FALSE)</f>
        <v>Sì</v>
      </c>
      <c r="D66" s="119" t="str">
        <f>VLOOKUP(B66,'2'!$B$2:$O$114,11,FALSE)</f>
        <v>01000011</v>
      </c>
      <c r="E66" s="105" t="str">
        <f t="shared" si="8"/>
        <v>43</v>
      </c>
      <c r="F66" s="105" t="str">
        <f>LEFT(D66,1)</f>
        <v>0</v>
      </c>
      <c r="G66" s="17" t="str">
        <f>MID(D66,2,1)</f>
        <v>1</v>
      </c>
      <c r="H66" s="17" t="str">
        <f>MID(D66,3,1)</f>
        <v>0</v>
      </c>
      <c r="I66" s="17" t="str">
        <f>MID(D66,4,1)</f>
        <v>0</v>
      </c>
      <c r="J66" s="17" t="str">
        <f>MID(D66,5,1)</f>
        <v>0</v>
      </c>
      <c r="K66" s="17" t="str">
        <f>MID(D66,6,1)</f>
        <v>0</v>
      </c>
      <c r="L66" s="17" t="str">
        <f>MID(D66,7,1)</f>
        <v>1</v>
      </c>
      <c r="M66" s="106" t="str">
        <f>RIGHT(D66,1)</f>
        <v>1</v>
      </c>
      <c r="N66" s="105">
        <v>0</v>
      </c>
      <c r="O66" s="17">
        <v>0</v>
      </c>
      <c r="P66" s="17">
        <v>0</v>
      </c>
      <c r="Q66" s="106">
        <v>0</v>
      </c>
      <c r="R66" s="171"/>
      <c r="S66" s="171" t="str">
        <f t="shared" si="10"/>
        <v/>
      </c>
      <c r="U66" s="147"/>
      <c r="V66" s="147"/>
      <c r="W66" s="147"/>
      <c r="X66" s="147"/>
      <c r="Y66" s="147"/>
      <c r="Z66" s="147"/>
      <c r="AA66" s="148"/>
      <c r="AB66" s="147"/>
      <c r="AC66" s="149"/>
      <c r="AD66" s="149"/>
      <c r="AE66" s="149"/>
      <c r="AF66" s="149"/>
      <c r="AG66" s="149"/>
      <c r="AH66" s="150"/>
      <c r="AI66" s="149"/>
      <c r="AJ66" s="149"/>
      <c r="AK66" s="107">
        <f>U66*0+V66*1+W66*2+X66*3+Y66*4+Z66*5+AA66*6+AB66*7+AC66*0+AD66*1+AE66*2+AF66*3+AG66*4+AH66*5+AI66*6+AJ66*7+8*(SUM(U66:AB66))+IF(SUM(U66:AJ66)=0,2+8)</f>
        <v>10</v>
      </c>
      <c r="AM66" s="135"/>
      <c r="AN66" s="135"/>
      <c r="AO66" s="135"/>
      <c r="AP66" s="135"/>
      <c r="AQ66" s="135"/>
      <c r="AR66" s="135"/>
      <c r="AS66" s="135"/>
      <c r="AT66" s="164"/>
      <c r="AU66" s="138"/>
      <c r="AV66" s="138"/>
      <c r="AW66" s="138"/>
      <c r="AX66" s="138"/>
      <c r="AY66" s="138"/>
      <c r="AZ66" s="138"/>
      <c r="BA66" s="138"/>
      <c r="BB66" s="138"/>
      <c r="BC66" s="107">
        <f>AM66*0+AN66*16+AO66*32+AP66*48+AQ66*64+AR66*80+AS66*96+AT66*112+AU66*0+AV66*16+AW66*32+AX66*48+AY66*64+AZ66*80+BA66*96+BB66*112+128*(SUM(AM66:AT66))+IF(SUM(AM66:BB66)=0,32+128)</f>
        <v>160</v>
      </c>
      <c r="BD66" s="107">
        <f t="shared" si="2"/>
        <v>170</v>
      </c>
      <c r="BF66" s="149"/>
      <c r="BG66" s="149"/>
      <c r="BH66" s="149"/>
      <c r="BI66" s="149"/>
      <c r="BJ66" s="149"/>
      <c r="BK66" s="149"/>
      <c r="BL66" s="149"/>
      <c r="BM66" s="149"/>
      <c r="BN66" s="107">
        <f t="shared" si="3"/>
        <v>0</v>
      </c>
      <c r="BP66" s="135"/>
      <c r="BQ66" s="135"/>
      <c r="BR66" s="135"/>
      <c r="BS66" s="135"/>
      <c r="BT66" s="135"/>
      <c r="BU66" s="135"/>
      <c r="BV66" s="135"/>
      <c r="BW66" s="135"/>
      <c r="BX66" s="107">
        <f t="shared" si="4"/>
        <v>0</v>
      </c>
      <c r="BZ66" s="168"/>
      <c r="CA66" s="160"/>
      <c r="CB66" s="160"/>
      <c r="CC66" s="160"/>
      <c r="CD66" s="160"/>
      <c r="CE66" s="160"/>
      <c r="CF66" s="160"/>
      <c r="CG66" s="160"/>
      <c r="CH66" s="107">
        <f t="shared" si="5"/>
        <v>0</v>
      </c>
    </row>
    <row r="67" spans="2:86" ht="6" customHeight="1" x14ac:dyDescent="0.25">
      <c r="B67" s="95"/>
      <c r="C67" s="105"/>
      <c r="D67" s="119"/>
      <c r="E67" s="105" t="str">
        <f t="shared" si="8"/>
        <v/>
      </c>
      <c r="F67" s="105"/>
      <c r="G67" s="17"/>
      <c r="H67" s="17"/>
      <c r="I67" s="17"/>
      <c r="J67" s="17"/>
      <c r="K67" s="17"/>
      <c r="L67" s="17"/>
      <c r="M67" s="106"/>
      <c r="N67" s="105"/>
      <c r="O67" s="17"/>
      <c r="P67" s="17"/>
      <c r="Q67" s="106"/>
      <c r="R67" s="171"/>
      <c r="S67" s="171" t="str">
        <f t="shared" si="10"/>
        <v/>
      </c>
      <c r="U67" s="147"/>
      <c r="V67" s="147"/>
      <c r="W67" s="147"/>
      <c r="X67" s="147"/>
      <c r="Y67" s="147"/>
      <c r="Z67" s="147"/>
      <c r="AA67" s="148"/>
      <c r="AB67" s="147"/>
      <c r="AC67" s="149"/>
      <c r="AD67" s="149"/>
      <c r="AE67" s="149"/>
      <c r="AF67" s="149"/>
      <c r="AG67" s="149"/>
      <c r="AH67" s="150"/>
      <c r="AI67" s="149"/>
      <c r="AJ67" s="149"/>
      <c r="AK67" s="107"/>
      <c r="AM67" s="135"/>
      <c r="AN67" s="135"/>
      <c r="AO67" s="135"/>
      <c r="AP67" s="135"/>
      <c r="AQ67" s="135"/>
      <c r="AR67" s="135"/>
      <c r="AS67" s="135"/>
      <c r="AT67" s="164"/>
      <c r="AU67" s="138"/>
      <c r="AV67" s="138"/>
      <c r="AW67" s="138"/>
      <c r="AX67" s="138"/>
      <c r="AY67" s="138"/>
      <c r="AZ67" s="138"/>
      <c r="BA67" s="138"/>
      <c r="BB67" s="138"/>
      <c r="BC67" s="107"/>
      <c r="BD67" s="107"/>
      <c r="BF67" s="149"/>
      <c r="BG67" s="149"/>
      <c r="BH67" s="149"/>
      <c r="BI67" s="149"/>
      <c r="BJ67" s="149"/>
      <c r="BK67" s="149"/>
      <c r="BL67" s="149"/>
      <c r="BM67" s="149"/>
      <c r="BN67" s="107"/>
      <c r="BP67" s="135"/>
      <c r="BQ67" s="135"/>
      <c r="BR67" s="135"/>
      <c r="BS67" s="135"/>
      <c r="BT67" s="135"/>
      <c r="BU67" s="135"/>
      <c r="BV67" s="135"/>
      <c r="BW67" s="135"/>
      <c r="BX67" s="107"/>
      <c r="BZ67" s="168"/>
      <c r="CA67" s="160"/>
      <c r="CB67" s="160"/>
      <c r="CC67" s="160"/>
      <c r="CD67" s="160"/>
      <c r="CE67" s="160"/>
      <c r="CF67" s="160"/>
      <c r="CG67" s="160"/>
      <c r="CH67" s="107"/>
    </row>
    <row r="68" spans="2:86" x14ac:dyDescent="0.25">
      <c r="B68" s="95" t="s">
        <v>141</v>
      </c>
      <c r="C68" s="105" t="str">
        <f>VLOOKUP(B68,'2'!$B$2:$O$114,2,FALSE)</f>
        <v>Sì</v>
      </c>
      <c r="D68" s="119" t="str">
        <f>VLOOKUP(B68,'2'!$B$2:$O$114,11,FALSE)</f>
        <v>00100111</v>
      </c>
      <c r="E68" s="105" t="str">
        <f t="shared" si="8"/>
        <v>27</v>
      </c>
      <c r="F68" s="105" t="str">
        <f>LEFT(D68,1)</f>
        <v>0</v>
      </c>
      <c r="G68" s="17" t="str">
        <f>MID(D68,2,1)</f>
        <v>0</v>
      </c>
      <c r="H68" s="17" t="str">
        <f>MID(D68,3,1)</f>
        <v>1</v>
      </c>
      <c r="I68" s="17" t="str">
        <f>MID(D68,4,1)</f>
        <v>0</v>
      </c>
      <c r="J68" s="17" t="str">
        <f>MID(D68,5,1)</f>
        <v>0</v>
      </c>
      <c r="K68" s="17" t="str">
        <f>MID(D68,6,1)</f>
        <v>1</v>
      </c>
      <c r="L68" s="17" t="str">
        <f>MID(D68,7,1)</f>
        <v>1</v>
      </c>
      <c r="M68" s="106" t="str">
        <f>RIGHT(D68,1)</f>
        <v>1</v>
      </c>
      <c r="N68" s="105">
        <v>0</v>
      </c>
      <c r="O68" s="17">
        <v>0</v>
      </c>
      <c r="P68" s="17">
        <v>0</v>
      </c>
      <c r="Q68" s="106">
        <v>0</v>
      </c>
      <c r="R68" s="171"/>
      <c r="S68" s="171" t="str">
        <f t="shared" si="10"/>
        <v/>
      </c>
      <c r="U68" s="147"/>
      <c r="V68" s="147"/>
      <c r="W68" s="147"/>
      <c r="X68" s="147"/>
      <c r="Y68" s="147"/>
      <c r="Z68" s="147"/>
      <c r="AA68" s="148"/>
      <c r="AB68" s="147"/>
      <c r="AC68" s="149"/>
      <c r="AD68" s="149"/>
      <c r="AE68" s="149"/>
      <c r="AF68" s="149"/>
      <c r="AG68" s="149"/>
      <c r="AH68" s="150"/>
      <c r="AI68" s="149"/>
      <c r="AJ68" s="149"/>
      <c r="AK68" s="107">
        <f>U68*0+V68*1+W68*2+X68*3+Y68*4+Z68*5+AA68*6+AB68*7+AC68*0+AD68*1+AE68*2+AF68*3+AG68*4+AH68*5+AI68*6+AJ68*7+8*(SUM(U68:AB68))+IF(SUM(U68:AJ68)=0,2+8)</f>
        <v>10</v>
      </c>
      <c r="AM68" s="135"/>
      <c r="AN68" s="135"/>
      <c r="AO68" s="135"/>
      <c r="AP68" s="135"/>
      <c r="AQ68" s="135"/>
      <c r="AR68" s="135"/>
      <c r="AS68" s="135"/>
      <c r="AT68" s="164"/>
      <c r="AU68" s="138"/>
      <c r="AV68" s="138"/>
      <c r="AW68" s="138"/>
      <c r="AX68" s="138"/>
      <c r="AY68" s="138"/>
      <c r="AZ68" s="138"/>
      <c r="BA68" s="138"/>
      <c r="BB68" s="138"/>
      <c r="BC68" s="107">
        <f>AM68*0+AN68*16+AO68*32+AP68*48+AQ68*64+AR68*80+AS68*96+AT68*112+AU68*0+AV68*16+AW68*32+AX68*48+AY68*64+AZ68*80+BA68*96+BB68*112+128*(SUM(AM68:AT68))+IF(SUM(AM68:BB68)=0,32+128)</f>
        <v>160</v>
      </c>
      <c r="BD68" s="107">
        <f t="shared" si="2"/>
        <v>170</v>
      </c>
      <c r="BF68" s="149"/>
      <c r="BG68" s="149"/>
      <c r="BH68" s="149"/>
      <c r="BI68" s="149"/>
      <c r="BJ68" s="149"/>
      <c r="BK68" s="149"/>
      <c r="BL68" s="149"/>
      <c r="BM68" s="149"/>
      <c r="BN68" s="107">
        <f t="shared" si="3"/>
        <v>0</v>
      </c>
      <c r="BP68" s="135"/>
      <c r="BQ68" s="135"/>
      <c r="BR68" s="135"/>
      <c r="BS68" s="135"/>
      <c r="BT68" s="135"/>
      <c r="BU68" s="135"/>
      <c r="BV68" s="135"/>
      <c r="BW68" s="135"/>
      <c r="BX68" s="107">
        <f t="shared" si="4"/>
        <v>0</v>
      </c>
      <c r="BZ68" s="168"/>
      <c r="CA68" s="160"/>
      <c r="CB68" s="160"/>
      <c r="CC68" s="160"/>
      <c r="CD68" s="160"/>
      <c r="CE68" s="160"/>
      <c r="CF68" s="160"/>
      <c r="CG68" s="160"/>
      <c r="CH68" s="107">
        <f t="shared" si="5"/>
        <v>0</v>
      </c>
    </row>
    <row r="69" spans="2:86" ht="6" customHeight="1" x14ac:dyDescent="0.25">
      <c r="B69" s="95"/>
      <c r="C69" s="105"/>
      <c r="D69" s="119"/>
      <c r="E69" s="105" t="str">
        <f t="shared" si="8"/>
        <v/>
      </c>
      <c r="F69" s="105"/>
      <c r="G69" s="17"/>
      <c r="H69" s="17"/>
      <c r="I69" s="17"/>
      <c r="J69" s="17"/>
      <c r="K69" s="17"/>
      <c r="L69" s="17"/>
      <c r="M69" s="106"/>
      <c r="N69" s="105"/>
      <c r="O69" s="17"/>
      <c r="P69" s="17"/>
      <c r="Q69" s="106"/>
      <c r="R69" s="171"/>
      <c r="S69" s="171" t="str">
        <f t="shared" si="10"/>
        <v/>
      </c>
      <c r="U69" s="147"/>
      <c r="V69" s="147"/>
      <c r="W69" s="147"/>
      <c r="X69" s="147"/>
      <c r="Y69" s="147"/>
      <c r="Z69" s="147"/>
      <c r="AA69" s="148"/>
      <c r="AB69" s="147"/>
      <c r="AC69" s="149"/>
      <c r="AD69" s="149"/>
      <c r="AE69" s="149"/>
      <c r="AF69" s="149"/>
      <c r="AG69" s="149"/>
      <c r="AH69" s="150"/>
      <c r="AI69" s="149"/>
      <c r="AJ69" s="149"/>
      <c r="AK69" s="107"/>
      <c r="AM69" s="135"/>
      <c r="AN69" s="135"/>
      <c r="AO69" s="135"/>
      <c r="AP69" s="135"/>
      <c r="AQ69" s="135"/>
      <c r="AR69" s="135"/>
      <c r="AS69" s="135"/>
      <c r="AT69" s="164"/>
      <c r="AU69" s="138"/>
      <c r="AV69" s="138"/>
      <c r="AW69" s="138"/>
      <c r="AX69" s="138"/>
      <c r="AY69" s="138"/>
      <c r="AZ69" s="138"/>
      <c r="BA69" s="138"/>
      <c r="BB69" s="138"/>
      <c r="BC69" s="107"/>
      <c r="BD69" s="107"/>
      <c r="BF69" s="149"/>
      <c r="BG69" s="149"/>
      <c r="BH69" s="149"/>
      <c r="BI69" s="149"/>
      <c r="BJ69" s="149"/>
      <c r="BK69" s="149"/>
      <c r="BL69" s="149"/>
      <c r="BM69" s="149"/>
      <c r="BN69" s="107"/>
      <c r="BP69" s="135"/>
      <c r="BQ69" s="135"/>
      <c r="BR69" s="135"/>
      <c r="BS69" s="135"/>
      <c r="BT69" s="135"/>
      <c r="BU69" s="135"/>
      <c r="BV69" s="135"/>
      <c r="BW69" s="135"/>
      <c r="BX69" s="107"/>
      <c r="BZ69" s="168"/>
      <c r="CA69" s="160"/>
      <c r="CB69" s="160"/>
      <c r="CC69" s="160"/>
      <c r="CD69" s="160"/>
      <c r="CE69" s="160"/>
      <c r="CF69" s="160"/>
      <c r="CG69" s="160"/>
      <c r="CH69" s="107"/>
    </row>
    <row r="70" spans="2:86" x14ac:dyDescent="0.25">
      <c r="B70" s="95" t="s">
        <v>144</v>
      </c>
      <c r="C70" s="105" t="str">
        <f>VLOOKUP(B70,'2'!$B$2:$O$114,2,FALSE)</f>
        <v>Sì</v>
      </c>
      <c r="D70" s="119" t="str">
        <f>VLOOKUP(B70,'2'!$B$2:$O$114,11,FALSE)</f>
        <v>01000111</v>
      </c>
      <c r="E70" s="105" t="str">
        <f t="shared" si="8"/>
        <v>47</v>
      </c>
      <c r="F70" s="105" t="str">
        <f>LEFT(D70,1)</f>
        <v>0</v>
      </c>
      <c r="G70" s="17" t="str">
        <f>MID(D70,2,1)</f>
        <v>1</v>
      </c>
      <c r="H70" s="17" t="str">
        <f>MID(D70,3,1)</f>
        <v>0</v>
      </c>
      <c r="I70" s="17" t="str">
        <f>MID(D70,4,1)</f>
        <v>0</v>
      </c>
      <c r="J70" s="17" t="str">
        <f>MID(D70,5,1)</f>
        <v>0</v>
      </c>
      <c r="K70" s="17" t="str">
        <f>MID(D70,6,1)</f>
        <v>1</v>
      </c>
      <c r="L70" s="17" t="str">
        <f>MID(D70,7,1)</f>
        <v>1</v>
      </c>
      <c r="M70" s="106" t="str">
        <f>RIGHT(D70,1)</f>
        <v>1</v>
      </c>
      <c r="N70" s="105">
        <v>0</v>
      </c>
      <c r="O70" s="17">
        <v>0</v>
      </c>
      <c r="P70" s="17">
        <v>0</v>
      </c>
      <c r="Q70" s="106">
        <v>0</v>
      </c>
      <c r="R70" s="171"/>
      <c r="S70" s="171" t="str">
        <f t="shared" si="10"/>
        <v/>
      </c>
      <c r="U70" s="147"/>
      <c r="V70" s="147"/>
      <c r="W70" s="147"/>
      <c r="X70" s="147"/>
      <c r="Y70" s="147"/>
      <c r="Z70" s="147"/>
      <c r="AA70" s="148"/>
      <c r="AB70" s="147"/>
      <c r="AC70" s="149"/>
      <c r="AD70" s="149"/>
      <c r="AE70" s="149"/>
      <c r="AF70" s="149"/>
      <c r="AG70" s="149"/>
      <c r="AH70" s="150"/>
      <c r="AI70" s="149"/>
      <c r="AJ70" s="149"/>
      <c r="AK70" s="107">
        <f>U70*0+V70*1+W70*2+X70*3+Y70*4+Z70*5+AA70*6+AB70*7+AC70*0+AD70*1+AE70*2+AF70*3+AG70*4+AH70*5+AI70*6+AJ70*7+8*(SUM(U70:AB70))+IF(SUM(U70:AJ70)=0,2+8)</f>
        <v>10</v>
      </c>
      <c r="AM70" s="135"/>
      <c r="AN70" s="135"/>
      <c r="AO70" s="135"/>
      <c r="AP70" s="135"/>
      <c r="AQ70" s="135"/>
      <c r="AR70" s="135"/>
      <c r="AS70" s="135"/>
      <c r="AT70" s="164"/>
      <c r="AU70" s="138"/>
      <c r="AV70" s="138"/>
      <c r="AW70" s="138"/>
      <c r="AX70" s="138"/>
      <c r="AY70" s="138"/>
      <c r="AZ70" s="138"/>
      <c r="BA70" s="138"/>
      <c r="BB70" s="138"/>
      <c r="BC70" s="107">
        <f>AM70*0+AN70*16+AO70*32+AP70*48+AQ70*64+AR70*80+AS70*96+AT70*112+AU70*0+AV70*16+AW70*32+AX70*48+AY70*64+AZ70*80+BA70*96+BB70*112+128*(SUM(AM70:AT70))+IF(SUM(AM70:BB70)=0,32+128)</f>
        <v>160</v>
      </c>
      <c r="BD70" s="107">
        <f t="shared" si="2"/>
        <v>170</v>
      </c>
      <c r="BF70" s="149"/>
      <c r="BG70" s="149"/>
      <c r="BH70" s="149"/>
      <c r="BI70" s="149"/>
      <c r="BJ70" s="149"/>
      <c r="BK70" s="149"/>
      <c r="BL70" s="149"/>
      <c r="BM70" s="149"/>
      <c r="BN70" s="107">
        <f t="shared" si="3"/>
        <v>0</v>
      </c>
      <c r="BP70" s="135"/>
      <c r="BQ70" s="135"/>
      <c r="BR70" s="135"/>
      <c r="BS70" s="135"/>
      <c r="BT70" s="135"/>
      <c r="BU70" s="135"/>
      <c r="BV70" s="135"/>
      <c r="BW70" s="135"/>
      <c r="BX70" s="107">
        <f t="shared" si="4"/>
        <v>0</v>
      </c>
      <c r="BZ70" s="168"/>
      <c r="CA70" s="160"/>
      <c r="CB70" s="160"/>
      <c r="CC70" s="160"/>
      <c r="CD70" s="160"/>
      <c r="CE70" s="160"/>
      <c r="CF70" s="160"/>
      <c r="CG70" s="160"/>
      <c r="CH70" s="107">
        <f t="shared" si="5"/>
        <v>0</v>
      </c>
    </row>
    <row r="71" spans="2:86" ht="6" customHeight="1" x14ac:dyDescent="0.25">
      <c r="B71" s="95"/>
      <c r="C71" s="105"/>
      <c r="D71" s="119"/>
      <c r="E71" s="105" t="str">
        <f t="shared" si="8"/>
        <v/>
      </c>
      <c r="F71" s="105"/>
      <c r="G71" s="17"/>
      <c r="H71" s="17"/>
      <c r="I71" s="17"/>
      <c r="J71" s="17"/>
      <c r="K71" s="17"/>
      <c r="L71" s="17"/>
      <c r="M71" s="106"/>
      <c r="N71" s="105"/>
      <c r="O71" s="17"/>
      <c r="P71" s="17"/>
      <c r="Q71" s="106"/>
      <c r="R71" s="171"/>
      <c r="S71" s="171" t="str">
        <f t="shared" si="10"/>
        <v/>
      </c>
      <c r="U71" s="147"/>
      <c r="V71" s="147"/>
      <c r="W71" s="147"/>
      <c r="X71" s="147"/>
      <c r="Y71" s="147"/>
      <c r="Z71" s="147"/>
      <c r="AA71" s="148"/>
      <c r="AB71" s="147"/>
      <c r="AC71" s="149"/>
      <c r="AD71" s="149"/>
      <c r="AE71" s="149"/>
      <c r="AF71" s="149"/>
      <c r="AG71" s="149"/>
      <c r="AH71" s="150"/>
      <c r="AI71" s="149"/>
      <c r="AJ71" s="149"/>
      <c r="AK71" s="107"/>
      <c r="AM71" s="135"/>
      <c r="AN71" s="135"/>
      <c r="AO71" s="135"/>
      <c r="AP71" s="135"/>
      <c r="AQ71" s="135"/>
      <c r="AR71" s="135"/>
      <c r="AS71" s="135"/>
      <c r="AT71" s="164"/>
      <c r="AU71" s="138"/>
      <c r="AV71" s="138"/>
      <c r="AW71" s="138"/>
      <c r="AX71" s="138"/>
      <c r="AY71" s="138"/>
      <c r="AZ71" s="138"/>
      <c r="BA71" s="138"/>
      <c r="BB71" s="138"/>
      <c r="BC71" s="107"/>
      <c r="BD71" s="107"/>
      <c r="BF71" s="149"/>
      <c r="BG71" s="149"/>
      <c r="BH71" s="149"/>
      <c r="BI71" s="149"/>
      <c r="BJ71" s="149"/>
      <c r="BK71" s="149"/>
      <c r="BL71" s="149"/>
      <c r="BM71" s="149"/>
      <c r="BN71" s="107"/>
      <c r="BP71" s="135"/>
      <c r="BQ71" s="135"/>
      <c r="BR71" s="135"/>
      <c r="BS71" s="135"/>
      <c r="BT71" s="135"/>
      <c r="BU71" s="135"/>
      <c r="BV71" s="135"/>
      <c r="BW71" s="135"/>
      <c r="BX71" s="107"/>
      <c r="BZ71" s="168"/>
      <c r="CA71" s="160"/>
      <c r="CB71" s="160"/>
      <c r="CC71" s="160"/>
      <c r="CD71" s="160"/>
      <c r="CE71" s="160"/>
      <c r="CF71" s="160"/>
      <c r="CG71" s="160"/>
      <c r="CH71" s="107"/>
    </row>
    <row r="72" spans="2:86" x14ac:dyDescent="0.25">
      <c r="B72" s="95" t="s">
        <v>153</v>
      </c>
      <c r="C72" s="105" t="str">
        <f>VLOOKUP(B72,'2'!$B$2:$O$114,2,FALSE)</f>
        <v>Sì</v>
      </c>
      <c r="D72" s="119" t="str">
        <f>VLOOKUP(B72,'2'!$B$2:$O$114,11,FALSE)</f>
        <v>01100111</v>
      </c>
      <c r="E72" s="105" t="str">
        <f t="shared" si="8"/>
        <v>67</v>
      </c>
      <c r="F72" s="105" t="str">
        <f>LEFT(D72,1)</f>
        <v>0</v>
      </c>
      <c r="G72" s="17" t="str">
        <f>MID(D72,2,1)</f>
        <v>1</v>
      </c>
      <c r="H72" s="17" t="str">
        <f>MID(D72,3,1)</f>
        <v>1</v>
      </c>
      <c r="I72" s="17" t="str">
        <f>MID(D72,4,1)</f>
        <v>0</v>
      </c>
      <c r="J72" s="17" t="str">
        <f>MID(D72,5,1)</f>
        <v>0</v>
      </c>
      <c r="K72" s="17" t="str">
        <f>MID(D72,6,1)</f>
        <v>1</v>
      </c>
      <c r="L72" s="17" t="str">
        <f>MID(D72,7,1)</f>
        <v>1</v>
      </c>
      <c r="M72" s="106" t="str">
        <f>RIGHT(D72,1)</f>
        <v>1</v>
      </c>
      <c r="N72" s="105">
        <v>0</v>
      </c>
      <c r="O72" s="17">
        <v>0</v>
      </c>
      <c r="P72" s="17">
        <v>0</v>
      </c>
      <c r="Q72" s="106">
        <v>0</v>
      </c>
      <c r="R72" s="171"/>
      <c r="S72" s="171" t="str">
        <f t="shared" si="10"/>
        <v/>
      </c>
      <c r="U72" s="147"/>
      <c r="V72" s="147"/>
      <c r="W72" s="147"/>
      <c r="X72" s="147"/>
      <c r="Y72" s="147"/>
      <c r="Z72" s="147"/>
      <c r="AA72" s="148"/>
      <c r="AB72" s="147"/>
      <c r="AC72" s="149"/>
      <c r="AD72" s="149"/>
      <c r="AE72" s="149"/>
      <c r="AF72" s="149"/>
      <c r="AG72" s="149"/>
      <c r="AH72" s="150"/>
      <c r="AI72" s="149"/>
      <c r="AJ72" s="149"/>
      <c r="AK72" s="107">
        <f>U72*0+V72*1+W72*2+X72*3+Y72*4+Z72*5+AA72*6+AB72*7+AC72*0+AD72*1+AE72*2+AF72*3+AG72*4+AH72*5+AI72*6+AJ72*7+8*(SUM(U72:AB72))+IF(SUM(U72:AJ72)=0,2+8)</f>
        <v>10</v>
      </c>
      <c r="AM72" s="135"/>
      <c r="AN72" s="135"/>
      <c r="AO72" s="135"/>
      <c r="AP72" s="135"/>
      <c r="AQ72" s="135"/>
      <c r="AR72" s="135"/>
      <c r="AS72" s="135"/>
      <c r="AT72" s="164"/>
      <c r="AU72" s="138"/>
      <c r="AV72" s="138"/>
      <c r="AW72" s="138"/>
      <c r="AX72" s="138"/>
      <c r="AY72" s="138"/>
      <c r="AZ72" s="138"/>
      <c r="BA72" s="138"/>
      <c r="BB72" s="138"/>
      <c r="BC72" s="107">
        <f>AM72*0+AN72*16+AO72*32+AP72*48+AQ72*64+AR72*80+AS72*96+AT72*112+AU72*0+AV72*16+AW72*32+AX72*48+AY72*64+AZ72*80+BA72*96+BB72*112+128*(SUM(AM72:AT72))+IF(SUM(AM72:BB72)=0,32+128)</f>
        <v>160</v>
      </c>
      <c r="BD72" s="107">
        <f t="shared" si="2"/>
        <v>170</v>
      </c>
      <c r="BF72" s="149"/>
      <c r="BG72" s="149"/>
      <c r="BH72" s="149"/>
      <c r="BI72" s="149"/>
      <c r="BJ72" s="149"/>
      <c r="BK72" s="149"/>
      <c r="BL72" s="149"/>
      <c r="BM72" s="149"/>
      <c r="BN72" s="107">
        <f t="shared" si="3"/>
        <v>0</v>
      </c>
      <c r="BP72" s="135"/>
      <c r="BQ72" s="135"/>
      <c r="BR72" s="135"/>
      <c r="BS72" s="135"/>
      <c r="BT72" s="135"/>
      <c r="BU72" s="135"/>
      <c r="BV72" s="135"/>
      <c r="BW72" s="135"/>
      <c r="BX72" s="107">
        <f t="shared" si="4"/>
        <v>0</v>
      </c>
      <c r="BZ72" s="168"/>
      <c r="CA72" s="160"/>
      <c r="CB72" s="160"/>
      <c r="CC72" s="160"/>
      <c r="CD72" s="160"/>
      <c r="CE72" s="160"/>
      <c r="CF72" s="160"/>
      <c r="CG72" s="160"/>
      <c r="CH72" s="107">
        <f t="shared" si="5"/>
        <v>0</v>
      </c>
    </row>
    <row r="73" spans="2:86" ht="6" customHeight="1" x14ac:dyDescent="0.25">
      <c r="B73" s="95"/>
      <c r="C73" s="105"/>
      <c r="D73" s="119"/>
      <c r="E73" s="105" t="str">
        <f t="shared" si="8"/>
        <v/>
      </c>
      <c r="F73" s="105"/>
      <c r="G73" s="17"/>
      <c r="H73" s="17"/>
      <c r="I73" s="17"/>
      <c r="J73" s="17"/>
      <c r="K73" s="17"/>
      <c r="L73" s="17"/>
      <c r="M73" s="106"/>
      <c r="N73" s="105"/>
      <c r="O73" s="17"/>
      <c r="P73" s="17"/>
      <c r="Q73" s="106"/>
      <c r="R73" s="171"/>
      <c r="S73" s="171" t="str">
        <f t="shared" si="10"/>
        <v/>
      </c>
      <c r="U73" s="147"/>
      <c r="V73" s="147"/>
      <c r="W73" s="147"/>
      <c r="X73" s="147"/>
      <c r="Y73" s="147"/>
      <c r="Z73" s="147"/>
      <c r="AA73" s="148"/>
      <c r="AB73" s="147"/>
      <c r="AC73" s="149"/>
      <c r="AD73" s="149"/>
      <c r="AE73" s="149"/>
      <c r="AF73" s="149"/>
      <c r="AG73" s="149"/>
      <c r="AH73" s="150"/>
      <c r="AI73" s="149"/>
      <c r="AJ73" s="149"/>
      <c r="AK73" s="107"/>
      <c r="AM73" s="135"/>
      <c r="AN73" s="135"/>
      <c r="AO73" s="135"/>
      <c r="AP73" s="135"/>
      <c r="AQ73" s="135"/>
      <c r="AR73" s="135"/>
      <c r="AS73" s="135"/>
      <c r="AT73" s="164"/>
      <c r="AU73" s="138"/>
      <c r="AV73" s="138"/>
      <c r="AW73" s="138"/>
      <c r="AX73" s="138"/>
      <c r="AY73" s="138"/>
      <c r="AZ73" s="138"/>
      <c r="BA73" s="138"/>
      <c r="BB73" s="138"/>
      <c r="BC73" s="107"/>
      <c r="BD73" s="107"/>
      <c r="BF73" s="149"/>
      <c r="BG73" s="149"/>
      <c r="BH73" s="149"/>
      <c r="BI73" s="149"/>
      <c r="BJ73" s="149"/>
      <c r="BK73" s="149"/>
      <c r="BL73" s="149"/>
      <c r="BM73" s="149"/>
      <c r="BN73" s="107"/>
      <c r="BP73" s="135"/>
      <c r="BQ73" s="135"/>
      <c r="BR73" s="135"/>
      <c r="BS73" s="135"/>
      <c r="BT73" s="135"/>
      <c r="BU73" s="135"/>
      <c r="BV73" s="135"/>
      <c r="BW73" s="135"/>
      <c r="BX73" s="107"/>
      <c r="BZ73" s="168"/>
      <c r="CA73" s="160"/>
      <c r="CB73" s="160"/>
      <c r="CC73" s="160"/>
      <c r="CD73" s="160"/>
      <c r="CE73" s="160"/>
      <c r="CF73" s="160"/>
      <c r="CG73" s="160"/>
      <c r="CH73" s="107"/>
    </row>
    <row r="74" spans="2:86" x14ac:dyDescent="0.25">
      <c r="B74" s="95" t="s">
        <v>152</v>
      </c>
      <c r="C74" s="105" t="str">
        <f>VLOOKUP(B74,'2'!$B$2:$O$114,2,FALSE)</f>
        <v>Sì</v>
      </c>
      <c r="D74" s="119" t="str">
        <f>VLOOKUP(B74,'2'!$B$2:$O$114,11,FALSE)</f>
        <v>10000111</v>
      </c>
      <c r="E74" s="105" t="str">
        <f t="shared" si="8"/>
        <v>87</v>
      </c>
      <c r="F74" s="105" t="str">
        <f>LEFT(D74,1)</f>
        <v>1</v>
      </c>
      <c r="G74" s="17" t="str">
        <f>MID(D74,2,1)</f>
        <v>0</v>
      </c>
      <c r="H74" s="17" t="str">
        <f>MID(D74,3,1)</f>
        <v>0</v>
      </c>
      <c r="I74" s="17" t="str">
        <f>MID(D74,4,1)</f>
        <v>0</v>
      </c>
      <c r="J74" s="17" t="str">
        <f>MID(D74,5,1)</f>
        <v>0</v>
      </c>
      <c r="K74" s="17" t="str">
        <f>MID(D74,6,1)</f>
        <v>1</v>
      </c>
      <c r="L74" s="17" t="str">
        <f>MID(D74,7,1)</f>
        <v>1</v>
      </c>
      <c r="M74" s="106" t="str">
        <f>RIGHT(D74,1)</f>
        <v>1</v>
      </c>
      <c r="N74" s="105">
        <v>0</v>
      </c>
      <c r="O74" s="17">
        <v>0</v>
      </c>
      <c r="P74" s="17">
        <v>0</v>
      </c>
      <c r="Q74" s="106">
        <v>0</v>
      </c>
      <c r="R74" s="171"/>
      <c r="S74" s="171" t="str">
        <f t="shared" si="10"/>
        <v/>
      </c>
      <c r="U74" s="147"/>
      <c r="V74" s="147"/>
      <c r="W74" s="147"/>
      <c r="X74" s="147"/>
      <c r="Y74" s="147"/>
      <c r="Z74" s="147"/>
      <c r="AA74" s="148"/>
      <c r="AB74" s="147"/>
      <c r="AC74" s="149"/>
      <c r="AD74" s="149"/>
      <c r="AE74" s="149"/>
      <c r="AF74" s="149"/>
      <c r="AG74" s="149"/>
      <c r="AH74" s="150"/>
      <c r="AI74" s="149"/>
      <c r="AJ74" s="149"/>
      <c r="AK74" s="107">
        <f>U74*0+V74*1+W74*2+X74*3+Y74*4+Z74*5+AA74*6+AB74*7+AC74*0+AD74*1+AE74*2+AF74*3+AG74*4+AH74*5+AI74*6+AJ74*7+8*(SUM(U74:AB74))+IF(SUM(U74:AJ74)=0,2+8)</f>
        <v>10</v>
      </c>
      <c r="AM74" s="135"/>
      <c r="AN74" s="135"/>
      <c r="AO74" s="135"/>
      <c r="AP74" s="135"/>
      <c r="AQ74" s="135"/>
      <c r="AR74" s="135"/>
      <c r="AS74" s="135"/>
      <c r="AT74" s="164"/>
      <c r="AU74" s="138"/>
      <c r="AV74" s="138"/>
      <c r="AW74" s="138"/>
      <c r="AX74" s="138"/>
      <c r="AY74" s="138"/>
      <c r="AZ74" s="138"/>
      <c r="BA74" s="138"/>
      <c r="BB74" s="138"/>
      <c r="BC74" s="107">
        <f>AM74*0+AN74*16+AO74*32+AP74*48+AQ74*64+AR74*80+AS74*96+AT74*112+AU74*0+AV74*16+AW74*32+AX74*48+AY74*64+AZ74*80+BA74*96+BB74*112+128*(SUM(AM74:AT74))+IF(SUM(AM74:BB74)=0,32+128)</f>
        <v>160</v>
      </c>
      <c r="BD74" s="107">
        <f t="shared" si="2"/>
        <v>170</v>
      </c>
      <c r="BF74" s="149"/>
      <c r="BG74" s="149"/>
      <c r="BH74" s="149"/>
      <c r="BI74" s="149"/>
      <c r="BJ74" s="149"/>
      <c r="BK74" s="149"/>
      <c r="BL74" s="149"/>
      <c r="BM74" s="149"/>
      <c r="BN74" s="107">
        <f t="shared" si="3"/>
        <v>0</v>
      </c>
      <c r="BP74" s="135"/>
      <c r="BQ74" s="135"/>
      <c r="BR74" s="135"/>
      <c r="BS74" s="135"/>
      <c r="BT74" s="135"/>
      <c r="BU74" s="135"/>
      <c r="BV74" s="135"/>
      <c r="BW74" s="135"/>
      <c r="BX74" s="107">
        <f t="shared" si="4"/>
        <v>0</v>
      </c>
      <c r="BZ74" s="168"/>
      <c r="CA74" s="160"/>
      <c r="CB74" s="160"/>
      <c r="CC74" s="160"/>
      <c r="CD74" s="160"/>
      <c r="CE74" s="160"/>
      <c r="CF74" s="160"/>
      <c r="CG74" s="160"/>
      <c r="CH74" s="107">
        <f t="shared" si="5"/>
        <v>0</v>
      </c>
    </row>
    <row r="75" spans="2:86" ht="6" customHeight="1" x14ac:dyDescent="0.25">
      <c r="B75" s="95"/>
      <c r="C75" s="105"/>
      <c r="D75" s="119"/>
      <c r="E75" s="105" t="str">
        <f t="shared" si="8"/>
        <v/>
      </c>
      <c r="F75" s="105"/>
      <c r="G75" s="17"/>
      <c r="H75" s="17"/>
      <c r="I75" s="17"/>
      <c r="J75" s="17"/>
      <c r="K75" s="17"/>
      <c r="L75" s="17"/>
      <c r="M75" s="106"/>
      <c r="N75" s="105"/>
      <c r="O75" s="17"/>
      <c r="P75" s="17"/>
      <c r="Q75" s="106"/>
      <c r="R75" s="171"/>
      <c r="S75" s="171" t="str">
        <f t="shared" si="10"/>
        <v/>
      </c>
      <c r="U75" s="147"/>
      <c r="V75" s="147"/>
      <c r="W75" s="147"/>
      <c r="X75" s="147"/>
      <c r="Y75" s="147"/>
      <c r="Z75" s="147"/>
      <c r="AA75" s="148"/>
      <c r="AB75" s="147"/>
      <c r="AC75" s="149"/>
      <c r="AD75" s="149"/>
      <c r="AE75" s="149"/>
      <c r="AF75" s="149"/>
      <c r="AG75" s="149"/>
      <c r="AH75" s="150"/>
      <c r="AI75" s="149"/>
      <c r="AJ75" s="149"/>
      <c r="AK75" s="107"/>
      <c r="AM75" s="135"/>
      <c r="AN75" s="135"/>
      <c r="AO75" s="135"/>
      <c r="AP75" s="135"/>
      <c r="AQ75" s="135"/>
      <c r="AR75" s="135"/>
      <c r="AS75" s="135"/>
      <c r="AT75" s="164"/>
      <c r="AU75" s="138"/>
      <c r="AV75" s="138"/>
      <c r="AW75" s="138"/>
      <c r="AX75" s="138"/>
      <c r="AY75" s="138"/>
      <c r="AZ75" s="138"/>
      <c r="BA75" s="138"/>
      <c r="BB75" s="138"/>
      <c r="BC75" s="107"/>
      <c r="BD75" s="107"/>
      <c r="BF75" s="149"/>
      <c r="BG75" s="149"/>
      <c r="BH75" s="149"/>
      <c r="BI75" s="149"/>
      <c r="BJ75" s="149"/>
      <c r="BK75" s="149"/>
      <c r="BL75" s="149"/>
      <c r="BM75" s="149"/>
      <c r="BN75" s="107"/>
      <c r="BP75" s="135"/>
      <c r="BQ75" s="135"/>
      <c r="BR75" s="135"/>
      <c r="BS75" s="135"/>
      <c r="BT75" s="135"/>
      <c r="BU75" s="135"/>
      <c r="BV75" s="135"/>
      <c r="BW75" s="135"/>
      <c r="BX75" s="107"/>
      <c r="BZ75" s="168"/>
      <c r="CA75" s="160"/>
      <c r="CB75" s="160"/>
      <c r="CC75" s="160"/>
      <c r="CD75" s="160"/>
      <c r="CE75" s="160"/>
      <c r="CF75" s="160"/>
      <c r="CG75" s="160"/>
      <c r="CH75" s="107"/>
    </row>
    <row r="76" spans="2:86" x14ac:dyDescent="0.25">
      <c r="B76" s="95" t="s">
        <v>319</v>
      </c>
      <c r="C76" s="105" t="str">
        <f>VLOOKUP(B76,'2'!$B$2:$O$114,2,FALSE)</f>
        <v>Sì</v>
      </c>
      <c r="D76" s="119" t="str">
        <f>VLOOKUP(B76,'2'!$B$2:$O$114,11,FALSE)</f>
        <v>10100111</v>
      </c>
      <c r="E76" s="105" t="str">
        <f t="shared" ref="E76:E139" si="25">IF(D76&lt;&gt;"",BIN2HEX(D76),"")</f>
        <v>A7</v>
      </c>
      <c r="F76" s="105" t="str">
        <f>LEFT(D76,1)</f>
        <v>1</v>
      </c>
      <c r="G76" s="17" t="str">
        <f>MID(D76,2,1)</f>
        <v>0</v>
      </c>
      <c r="H76" s="17" t="str">
        <f>MID(D76,3,1)</f>
        <v>1</v>
      </c>
      <c r="I76" s="17" t="str">
        <f>MID(D76,4,1)</f>
        <v>0</v>
      </c>
      <c r="J76" s="17" t="str">
        <f>MID(D76,5,1)</f>
        <v>0</v>
      </c>
      <c r="K76" s="17" t="str">
        <f>MID(D76,6,1)</f>
        <v>1</v>
      </c>
      <c r="L76" s="17" t="str">
        <f>MID(D76,7,1)</f>
        <v>1</v>
      </c>
      <c r="M76" s="106" t="str">
        <f>RIGHT(D76,1)</f>
        <v>1</v>
      </c>
      <c r="N76" s="105">
        <v>0</v>
      </c>
      <c r="O76" s="17">
        <v>0</v>
      </c>
      <c r="P76" s="17">
        <v>0</v>
      </c>
      <c r="Q76" s="106">
        <v>0</v>
      </c>
      <c r="R76" s="171"/>
      <c r="S76" s="171" t="str">
        <f t="shared" ref="S76:S139" si="26">IF(R76&lt;&gt;"","$"&amp;DEC2HEX(Q76*2^0+P76*2^1+O76*2^2+N76*2^3+M76*2^4+L76*2^5+K76*2^6+J76*2^7+I76*2^8+H76*2^9+G76*2^10+F76*2^11,4),"")</f>
        <v/>
      </c>
      <c r="U76" s="147"/>
      <c r="V76" s="147"/>
      <c r="W76" s="147"/>
      <c r="X76" s="147"/>
      <c r="Y76" s="147"/>
      <c r="Z76" s="147"/>
      <c r="AA76" s="148"/>
      <c r="AB76" s="147"/>
      <c r="AC76" s="149"/>
      <c r="AD76" s="149"/>
      <c r="AE76" s="149"/>
      <c r="AF76" s="149"/>
      <c r="AG76" s="149"/>
      <c r="AH76" s="150"/>
      <c r="AI76" s="149"/>
      <c r="AJ76" s="149"/>
      <c r="AK76" s="107">
        <f>U76*0+V76*1+W76*2+X76*3+Y76*4+Z76*5+AA76*6+AB76*7+AC76*0+AD76*1+AE76*2+AF76*3+AG76*4+AH76*5+AI76*6+AJ76*7+8*(SUM(U76:AB76))+IF(SUM(U76:AJ76)=0,2+8)</f>
        <v>10</v>
      </c>
      <c r="AM76" s="135"/>
      <c r="AN76" s="135"/>
      <c r="AO76" s="135"/>
      <c r="AP76" s="135"/>
      <c r="AQ76" s="135"/>
      <c r="AR76" s="135"/>
      <c r="AS76" s="135"/>
      <c r="AT76" s="164"/>
      <c r="AU76" s="138"/>
      <c r="AV76" s="138"/>
      <c r="AW76" s="138"/>
      <c r="AX76" s="138"/>
      <c r="AY76" s="138"/>
      <c r="AZ76" s="138"/>
      <c r="BA76" s="138"/>
      <c r="BB76" s="138"/>
      <c r="BC76" s="107">
        <f>AM76*0+AN76*16+AO76*32+AP76*48+AQ76*64+AR76*80+AS76*96+AT76*112+AU76*0+AV76*16+AW76*32+AX76*48+AY76*64+AZ76*80+BA76*96+BB76*112+128*(SUM(AM76:AT76))+IF(SUM(AM76:BB76)=0,32+128)</f>
        <v>160</v>
      </c>
      <c r="BD76" s="107">
        <f t="shared" si="2"/>
        <v>170</v>
      </c>
      <c r="BF76" s="149"/>
      <c r="BG76" s="149"/>
      <c r="BH76" s="149"/>
      <c r="BI76" s="149"/>
      <c r="BJ76" s="149"/>
      <c r="BK76" s="149"/>
      <c r="BL76" s="149"/>
      <c r="BM76" s="149"/>
      <c r="BN76" s="107">
        <f t="shared" si="3"/>
        <v>0</v>
      </c>
      <c r="BP76" s="135"/>
      <c r="BQ76" s="135"/>
      <c r="BR76" s="135"/>
      <c r="BS76" s="135"/>
      <c r="BT76" s="135"/>
      <c r="BU76" s="135"/>
      <c r="BV76" s="135"/>
      <c r="BW76" s="135"/>
      <c r="BX76" s="107">
        <f t="shared" si="4"/>
        <v>0</v>
      </c>
      <c r="BZ76" s="168"/>
      <c r="CA76" s="160"/>
      <c r="CB76" s="160"/>
      <c r="CC76" s="160"/>
      <c r="CD76" s="160"/>
      <c r="CE76" s="160"/>
      <c r="CF76" s="160"/>
      <c r="CG76" s="160"/>
      <c r="CH76" s="107">
        <f t="shared" si="5"/>
        <v>0</v>
      </c>
    </row>
    <row r="77" spans="2:86" ht="6" customHeight="1" x14ac:dyDescent="0.25">
      <c r="B77" s="95"/>
      <c r="C77" s="105"/>
      <c r="D77" s="119"/>
      <c r="E77" s="105" t="str">
        <f t="shared" si="25"/>
        <v/>
      </c>
      <c r="F77" s="105"/>
      <c r="G77" s="17"/>
      <c r="H77" s="17"/>
      <c r="I77" s="17"/>
      <c r="J77" s="17"/>
      <c r="K77" s="17"/>
      <c r="L77" s="17"/>
      <c r="M77" s="106"/>
      <c r="N77" s="105"/>
      <c r="O77" s="17"/>
      <c r="P77" s="17"/>
      <c r="Q77" s="106"/>
      <c r="R77" s="171"/>
      <c r="S77" s="171" t="str">
        <f t="shared" si="26"/>
        <v/>
      </c>
      <c r="U77" s="147"/>
      <c r="V77" s="147"/>
      <c r="W77" s="147"/>
      <c r="X77" s="147"/>
      <c r="Y77" s="147"/>
      <c r="Z77" s="147"/>
      <c r="AA77" s="148"/>
      <c r="AB77" s="147"/>
      <c r="AC77" s="149"/>
      <c r="AD77" s="149"/>
      <c r="AE77" s="149"/>
      <c r="AF77" s="149"/>
      <c r="AG77" s="149"/>
      <c r="AH77" s="150"/>
      <c r="AI77" s="149"/>
      <c r="AJ77" s="149"/>
      <c r="AK77" s="107"/>
      <c r="AM77" s="135"/>
      <c r="AN77" s="135"/>
      <c r="AO77" s="135"/>
      <c r="AP77" s="135"/>
      <c r="AQ77" s="135"/>
      <c r="AR77" s="135"/>
      <c r="AS77" s="135"/>
      <c r="AT77" s="164"/>
      <c r="AU77" s="138"/>
      <c r="AV77" s="138"/>
      <c r="AW77" s="138"/>
      <c r="AX77" s="138"/>
      <c r="AY77" s="138"/>
      <c r="AZ77" s="138"/>
      <c r="BA77" s="138"/>
      <c r="BB77" s="138"/>
      <c r="BC77" s="107"/>
      <c r="BD77" s="107"/>
      <c r="BF77" s="149"/>
      <c r="BG77" s="149"/>
      <c r="BH77" s="149"/>
      <c r="BI77" s="149"/>
      <c r="BJ77" s="149"/>
      <c r="BK77" s="149"/>
      <c r="BL77" s="149"/>
      <c r="BM77" s="149"/>
      <c r="BN77" s="107"/>
      <c r="BP77" s="135"/>
      <c r="BQ77" s="135"/>
      <c r="BR77" s="135"/>
      <c r="BS77" s="135"/>
      <c r="BT77" s="135"/>
      <c r="BU77" s="135"/>
      <c r="BV77" s="135"/>
      <c r="BW77" s="135"/>
      <c r="BX77" s="107"/>
      <c r="BZ77" s="168"/>
      <c r="CA77" s="160"/>
      <c r="CB77" s="160"/>
      <c r="CC77" s="160"/>
      <c r="CD77" s="160"/>
      <c r="CE77" s="160"/>
      <c r="CF77" s="160"/>
      <c r="CG77" s="160"/>
      <c r="CH77" s="107"/>
    </row>
    <row r="78" spans="2:86" x14ac:dyDescent="0.25">
      <c r="B78" s="95" t="s">
        <v>148</v>
      </c>
      <c r="C78" s="105" t="str">
        <f>VLOOKUP(B78,'2'!$B$2:$O$114,2,FALSE)</f>
        <v>Sì</v>
      </c>
      <c r="D78" s="119" t="str">
        <f>VLOOKUP(B78,'2'!$B$2:$O$114,11,FALSE)</f>
        <v>11000111</v>
      </c>
      <c r="E78" s="105" t="str">
        <f t="shared" si="25"/>
        <v>C7</v>
      </c>
      <c r="F78" s="105" t="str">
        <f>LEFT(D78,1)</f>
        <v>1</v>
      </c>
      <c r="G78" s="17" t="str">
        <f>MID(D78,2,1)</f>
        <v>1</v>
      </c>
      <c r="H78" s="17" t="str">
        <f>MID(D78,3,1)</f>
        <v>0</v>
      </c>
      <c r="I78" s="17" t="str">
        <f>MID(D78,4,1)</f>
        <v>0</v>
      </c>
      <c r="J78" s="17" t="str">
        <f>MID(D78,5,1)</f>
        <v>0</v>
      </c>
      <c r="K78" s="17" t="str">
        <f>MID(D78,6,1)</f>
        <v>1</v>
      </c>
      <c r="L78" s="17" t="str">
        <f>MID(D78,7,1)</f>
        <v>1</v>
      </c>
      <c r="M78" s="106" t="str">
        <f>RIGHT(D78,1)</f>
        <v>1</v>
      </c>
      <c r="N78" s="105">
        <v>0</v>
      </c>
      <c r="O78" s="17">
        <v>0</v>
      </c>
      <c r="P78" s="17">
        <v>0</v>
      </c>
      <c r="Q78" s="106">
        <v>0</v>
      </c>
      <c r="R78" s="171"/>
      <c r="S78" s="171" t="str">
        <f t="shared" si="26"/>
        <v/>
      </c>
      <c r="U78" s="147"/>
      <c r="V78" s="147"/>
      <c r="W78" s="147"/>
      <c r="X78" s="147"/>
      <c r="Y78" s="147"/>
      <c r="Z78" s="147"/>
      <c r="AA78" s="148"/>
      <c r="AB78" s="147"/>
      <c r="AC78" s="149"/>
      <c r="AD78" s="149"/>
      <c r="AE78" s="149"/>
      <c r="AF78" s="149"/>
      <c r="AG78" s="149"/>
      <c r="AH78" s="150"/>
      <c r="AI78" s="149"/>
      <c r="AJ78" s="149"/>
      <c r="AK78" s="107">
        <f>U78*0+V78*1+W78*2+X78*3+Y78*4+Z78*5+AA78*6+AB78*7+AC78*0+AD78*1+AE78*2+AF78*3+AG78*4+AH78*5+AI78*6+AJ78*7+8*(SUM(U78:AB78))+IF(SUM(U78:AJ78)=0,2+8)</f>
        <v>10</v>
      </c>
      <c r="AM78" s="135"/>
      <c r="AN78" s="135"/>
      <c r="AO78" s="135"/>
      <c r="AP78" s="135"/>
      <c r="AQ78" s="135"/>
      <c r="AR78" s="135"/>
      <c r="AS78" s="135"/>
      <c r="AT78" s="164"/>
      <c r="AU78" s="138"/>
      <c r="AV78" s="138"/>
      <c r="AW78" s="138"/>
      <c r="AX78" s="138"/>
      <c r="AY78" s="138"/>
      <c r="AZ78" s="138"/>
      <c r="BA78" s="138"/>
      <c r="BB78" s="138"/>
      <c r="BC78" s="107">
        <f>AM78*0+AN78*16+AO78*32+AP78*48+AQ78*64+AR78*80+AS78*96+AT78*112+AU78*0+AV78*16+AW78*32+AX78*48+AY78*64+AZ78*80+BA78*96+BB78*112+128*(SUM(AM78:AT78))+IF(SUM(AM78:BB78)=0,32+128)</f>
        <v>160</v>
      </c>
      <c r="BD78" s="107">
        <f t="shared" si="2"/>
        <v>170</v>
      </c>
      <c r="BF78" s="149"/>
      <c r="BG78" s="149"/>
      <c r="BH78" s="149"/>
      <c r="BI78" s="149"/>
      <c r="BJ78" s="149"/>
      <c r="BK78" s="149"/>
      <c r="BL78" s="149"/>
      <c r="BM78" s="149"/>
      <c r="BN78" s="107">
        <f t="shared" si="3"/>
        <v>0</v>
      </c>
      <c r="BP78" s="135"/>
      <c r="BQ78" s="135"/>
      <c r="BR78" s="135"/>
      <c r="BS78" s="135"/>
      <c r="BT78" s="135"/>
      <c r="BU78" s="135"/>
      <c r="BV78" s="135"/>
      <c r="BW78" s="135"/>
      <c r="BX78" s="107">
        <f t="shared" si="4"/>
        <v>0</v>
      </c>
      <c r="BZ78" s="168"/>
      <c r="CA78" s="160"/>
      <c r="CB78" s="160"/>
      <c r="CC78" s="160"/>
      <c r="CD78" s="160"/>
      <c r="CE78" s="160"/>
      <c r="CF78" s="160"/>
      <c r="CG78" s="160"/>
      <c r="CH78" s="107">
        <f t="shared" si="5"/>
        <v>0</v>
      </c>
    </row>
    <row r="79" spans="2:86" ht="6" customHeight="1" x14ac:dyDescent="0.25">
      <c r="B79" s="95"/>
      <c r="C79" s="105"/>
      <c r="D79" s="119"/>
      <c r="E79" s="105" t="str">
        <f t="shared" si="25"/>
        <v/>
      </c>
      <c r="F79" s="105"/>
      <c r="G79" s="17"/>
      <c r="H79" s="17"/>
      <c r="I79" s="17"/>
      <c r="J79" s="17"/>
      <c r="K79" s="17"/>
      <c r="L79" s="17"/>
      <c r="M79" s="106"/>
      <c r="N79" s="105"/>
      <c r="O79" s="17"/>
      <c r="P79" s="17"/>
      <c r="Q79" s="106"/>
      <c r="R79" s="171"/>
      <c r="S79" s="171" t="str">
        <f t="shared" si="26"/>
        <v/>
      </c>
      <c r="U79" s="147"/>
      <c r="V79" s="147"/>
      <c r="W79" s="147"/>
      <c r="X79" s="147"/>
      <c r="Y79" s="147"/>
      <c r="Z79" s="147"/>
      <c r="AA79" s="148"/>
      <c r="AB79" s="147"/>
      <c r="AC79" s="149"/>
      <c r="AD79" s="149"/>
      <c r="AE79" s="149"/>
      <c r="AF79" s="149"/>
      <c r="AG79" s="149"/>
      <c r="AH79" s="150"/>
      <c r="AI79" s="149"/>
      <c r="AJ79" s="149"/>
      <c r="AK79" s="107"/>
      <c r="AM79" s="135"/>
      <c r="AN79" s="135"/>
      <c r="AO79" s="135"/>
      <c r="AP79" s="135"/>
      <c r="AQ79" s="135"/>
      <c r="AR79" s="135"/>
      <c r="AS79" s="135"/>
      <c r="AT79" s="164"/>
      <c r="AU79" s="138"/>
      <c r="AV79" s="138"/>
      <c r="AW79" s="138"/>
      <c r="AX79" s="138"/>
      <c r="AY79" s="138"/>
      <c r="AZ79" s="138"/>
      <c r="BA79" s="138"/>
      <c r="BB79" s="138"/>
      <c r="BC79" s="107"/>
      <c r="BD79" s="107"/>
      <c r="BF79" s="149"/>
      <c r="BG79" s="149"/>
      <c r="BH79" s="149"/>
      <c r="BI79" s="149"/>
      <c r="BJ79" s="149"/>
      <c r="BK79" s="149"/>
      <c r="BL79" s="149"/>
      <c r="BM79" s="149"/>
      <c r="BN79" s="107"/>
      <c r="BP79" s="135"/>
      <c r="BQ79" s="135"/>
      <c r="BR79" s="135"/>
      <c r="BS79" s="135"/>
      <c r="BT79" s="135"/>
      <c r="BU79" s="135"/>
      <c r="BV79" s="135"/>
      <c r="BW79" s="135"/>
      <c r="BX79" s="107"/>
      <c r="BZ79" s="168"/>
      <c r="CA79" s="160"/>
      <c r="CB79" s="160"/>
      <c r="CC79" s="160"/>
      <c r="CD79" s="160"/>
      <c r="CE79" s="160"/>
      <c r="CF79" s="160"/>
      <c r="CG79" s="160"/>
      <c r="CH79" s="107"/>
    </row>
    <row r="80" spans="2:86" x14ac:dyDescent="0.25">
      <c r="B80" s="95" t="s">
        <v>156</v>
      </c>
      <c r="C80" s="105" t="str">
        <f>VLOOKUP(B80,'2'!$B$2:$O$114,2,FALSE)</f>
        <v>Sì</v>
      </c>
      <c r="D80" s="119" t="str">
        <f>VLOOKUP(B80,'2'!$B$2:$O$114,11,FALSE)</f>
        <v>00000110</v>
      </c>
      <c r="E80" s="105" t="str">
        <f t="shared" si="25"/>
        <v>6</v>
      </c>
      <c r="F80" s="105" t="str">
        <f>LEFT(D80,1)</f>
        <v>0</v>
      </c>
      <c r="G80" s="17" t="str">
        <f>MID(D80,2,1)</f>
        <v>0</v>
      </c>
      <c r="H80" s="17" t="str">
        <f>MID(D80,3,1)</f>
        <v>0</v>
      </c>
      <c r="I80" s="17" t="str">
        <f>MID(D80,4,1)</f>
        <v>0</v>
      </c>
      <c r="J80" s="17" t="str">
        <f>MID(D80,5,1)</f>
        <v>0</v>
      </c>
      <c r="K80" s="17" t="str">
        <f>MID(D80,6,1)</f>
        <v>1</v>
      </c>
      <c r="L80" s="17" t="str">
        <f>MID(D80,7,1)</f>
        <v>1</v>
      </c>
      <c r="M80" s="106" t="str">
        <f>RIGHT(D80,1)</f>
        <v>0</v>
      </c>
      <c r="N80" s="105">
        <v>0</v>
      </c>
      <c r="O80" s="17">
        <v>0</v>
      </c>
      <c r="P80" s="17">
        <v>0</v>
      </c>
      <c r="Q80" s="106">
        <v>0</v>
      </c>
      <c r="R80" s="171"/>
      <c r="S80" s="171" t="str">
        <f t="shared" si="26"/>
        <v/>
      </c>
      <c r="U80" s="147"/>
      <c r="V80" s="147"/>
      <c r="W80" s="147"/>
      <c r="X80" s="147"/>
      <c r="Y80" s="147"/>
      <c r="Z80" s="147"/>
      <c r="AA80" s="148"/>
      <c r="AB80" s="147"/>
      <c r="AC80" s="149"/>
      <c r="AD80" s="149"/>
      <c r="AE80" s="149"/>
      <c r="AF80" s="149"/>
      <c r="AG80" s="149"/>
      <c r="AH80" s="150"/>
      <c r="AI80" s="149"/>
      <c r="AJ80" s="149"/>
      <c r="AK80" s="107">
        <f>U80*0+V80*1+W80*2+X80*3+Y80*4+Z80*5+AA80*6+AB80*7+AC80*0+AD80*1+AE80*2+AF80*3+AG80*4+AH80*5+AI80*6+AJ80*7+8*(SUM(U80:AB80))+IF(SUM(U80:AJ80)=0,2+8)</f>
        <v>10</v>
      </c>
      <c r="AM80" s="135"/>
      <c r="AN80" s="135"/>
      <c r="AO80" s="135"/>
      <c r="AP80" s="135"/>
      <c r="AQ80" s="135"/>
      <c r="AR80" s="135"/>
      <c r="AS80" s="135"/>
      <c r="AT80" s="164"/>
      <c r="AU80" s="138"/>
      <c r="AV80" s="138"/>
      <c r="AW80" s="138"/>
      <c r="AX80" s="138"/>
      <c r="AY80" s="138"/>
      <c r="AZ80" s="138"/>
      <c r="BA80" s="138"/>
      <c r="BB80" s="138"/>
      <c r="BC80" s="107">
        <f>AM80*0+AN80*16+AO80*32+AP80*48+AQ80*64+AR80*80+AS80*96+AT80*112+AU80*0+AV80*16+AW80*32+AX80*48+AY80*64+AZ80*80+BA80*96+BB80*112+128*(SUM(AM80:AT80))+IF(SUM(AM80:BB80)=0,32+128)</f>
        <v>160</v>
      </c>
      <c r="BD80" s="107">
        <f t="shared" si="2"/>
        <v>170</v>
      </c>
      <c r="BF80" s="149"/>
      <c r="BG80" s="149"/>
      <c r="BH80" s="149"/>
      <c r="BI80" s="149"/>
      <c r="BJ80" s="149"/>
      <c r="BK80" s="149"/>
      <c r="BL80" s="149"/>
      <c r="BM80" s="149"/>
      <c r="BN80" s="107">
        <f t="shared" si="3"/>
        <v>0</v>
      </c>
      <c r="BP80" s="135"/>
      <c r="BQ80" s="135"/>
      <c r="BR80" s="135"/>
      <c r="BS80" s="135"/>
      <c r="BT80" s="135"/>
      <c r="BU80" s="135"/>
      <c r="BV80" s="135"/>
      <c r="BW80" s="135"/>
      <c r="BX80" s="107">
        <f t="shared" si="4"/>
        <v>0</v>
      </c>
      <c r="BZ80" s="168"/>
      <c r="CA80" s="160"/>
      <c r="CB80" s="160"/>
      <c r="CC80" s="160"/>
      <c r="CD80" s="160"/>
      <c r="CE80" s="160"/>
      <c r="CF80" s="160"/>
      <c r="CG80" s="160"/>
      <c r="CH80" s="107">
        <f t="shared" si="5"/>
        <v>0</v>
      </c>
    </row>
    <row r="81" spans="2:86" ht="6" customHeight="1" x14ac:dyDescent="0.25">
      <c r="B81" s="95"/>
      <c r="C81" s="105"/>
      <c r="D81" s="119"/>
      <c r="E81" s="105" t="str">
        <f t="shared" si="25"/>
        <v/>
      </c>
      <c r="F81" s="105"/>
      <c r="G81" s="17"/>
      <c r="H81" s="17"/>
      <c r="I81" s="17"/>
      <c r="J81" s="17"/>
      <c r="K81" s="17"/>
      <c r="L81" s="17"/>
      <c r="M81" s="106"/>
      <c r="N81" s="105"/>
      <c r="O81" s="17"/>
      <c r="P81" s="17"/>
      <c r="Q81" s="106"/>
      <c r="R81" s="171"/>
      <c r="S81" s="171" t="str">
        <f t="shared" si="26"/>
        <v/>
      </c>
      <c r="U81" s="147"/>
      <c r="V81" s="147"/>
      <c r="W81" s="147"/>
      <c r="X81" s="147"/>
      <c r="Y81" s="147"/>
      <c r="Z81" s="147"/>
      <c r="AA81" s="148"/>
      <c r="AB81" s="147"/>
      <c r="AC81" s="149"/>
      <c r="AD81" s="149"/>
      <c r="AE81" s="149"/>
      <c r="AF81" s="149"/>
      <c r="AG81" s="149"/>
      <c r="AH81" s="150"/>
      <c r="AI81" s="149"/>
      <c r="AJ81" s="149"/>
      <c r="AK81" s="107"/>
      <c r="AM81" s="135"/>
      <c r="AN81" s="135"/>
      <c r="AO81" s="135"/>
      <c r="AP81" s="135"/>
      <c r="AQ81" s="135"/>
      <c r="AR81" s="135"/>
      <c r="AS81" s="135"/>
      <c r="AT81" s="164"/>
      <c r="AU81" s="138"/>
      <c r="AV81" s="138"/>
      <c r="AW81" s="138"/>
      <c r="AX81" s="138"/>
      <c r="AY81" s="138"/>
      <c r="AZ81" s="138"/>
      <c r="BA81" s="138"/>
      <c r="BB81" s="138"/>
      <c r="BC81" s="107"/>
      <c r="BD81" s="107"/>
      <c r="BF81" s="149"/>
      <c r="BG81" s="149"/>
      <c r="BH81" s="149"/>
      <c r="BI81" s="149"/>
      <c r="BJ81" s="149"/>
      <c r="BK81" s="149"/>
      <c r="BL81" s="149"/>
      <c r="BM81" s="149"/>
      <c r="BN81" s="107"/>
      <c r="BP81" s="135"/>
      <c r="BQ81" s="135"/>
      <c r="BR81" s="135"/>
      <c r="BS81" s="135"/>
      <c r="BT81" s="135"/>
      <c r="BU81" s="135"/>
      <c r="BV81" s="135"/>
      <c r="BW81" s="135"/>
      <c r="BX81" s="107"/>
      <c r="BZ81" s="168"/>
      <c r="CA81" s="160"/>
      <c r="CB81" s="160"/>
      <c r="CC81" s="160"/>
      <c r="CD81" s="160"/>
      <c r="CE81" s="160"/>
      <c r="CF81" s="160"/>
      <c r="CG81" s="160"/>
      <c r="CH81" s="107"/>
    </row>
    <row r="82" spans="2:86" x14ac:dyDescent="0.25">
      <c r="B82" s="95" t="s">
        <v>164</v>
      </c>
      <c r="C82" s="105" t="str">
        <f>VLOOKUP(B82,'2'!$B$2:$O$114,2,FALSE)</f>
        <v>Sì</v>
      </c>
      <c r="D82" s="119" t="str">
        <f>VLOOKUP(B82,'2'!$B$2:$O$114,11,FALSE)</f>
        <v>11100110</v>
      </c>
      <c r="E82" s="105" t="str">
        <f t="shared" si="25"/>
        <v>E6</v>
      </c>
      <c r="F82" s="105" t="str">
        <f>LEFT(D82,1)</f>
        <v>1</v>
      </c>
      <c r="G82" s="17" t="str">
        <f>MID(D82,2,1)</f>
        <v>1</v>
      </c>
      <c r="H82" s="17" t="str">
        <f>MID(D82,3,1)</f>
        <v>1</v>
      </c>
      <c r="I82" s="17" t="str">
        <f>MID(D82,4,1)</f>
        <v>0</v>
      </c>
      <c r="J82" s="17" t="str">
        <f>MID(D82,5,1)</f>
        <v>0</v>
      </c>
      <c r="K82" s="17" t="str">
        <f>MID(D82,6,1)</f>
        <v>1</v>
      </c>
      <c r="L82" s="17" t="str">
        <f>MID(D82,7,1)</f>
        <v>1</v>
      </c>
      <c r="M82" s="106" t="str">
        <f>RIGHT(D82,1)</f>
        <v>0</v>
      </c>
      <c r="N82" s="105">
        <v>0</v>
      </c>
      <c r="O82" s="17">
        <v>0</v>
      </c>
      <c r="P82" s="17">
        <v>0</v>
      </c>
      <c r="Q82" s="106">
        <v>0</v>
      </c>
      <c r="R82" s="171"/>
      <c r="S82" s="171" t="str">
        <f t="shared" si="26"/>
        <v/>
      </c>
      <c r="U82" s="147"/>
      <c r="V82" s="147"/>
      <c r="W82" s="147"/>
      <c r="X82" s="147"/>
      <c r="Y82" s="147"/>
      <c r="Z82" s="147"/>
      <c r="AA82" s="148"/>
      <c r="AB82" s="147"/>
      <c r="AC82" s="149"/>
      <c r="AD82" s="149"/>
      <c r="AE82" s="149"/>
      <c r="AF82" s="149"/>
      <c r="AG82" s="149"/>
      <c r="AH82" s="150"/>
      <c r="AI82" s="149"/>
      <c r="AJ82" s="149"/>
      <c r="AK82" s="107">
        <f>U82*0+V82*1+W82*2+X82*3+Y82*4+Z82*5+AA82*6+AB82*7+AC82*0+AD82*1+AE82*2+AF82*3+AG82*4+AH82*5+AI82*6+AJ82*7+8*(SUM(U82:AB82))+IF(SUM(U82:AJ82)=0,2+8)</f>
        <v>10</v>
      </c>
      <c r="AM82" s="135"/>
      <c r="AN82" s="135"/>
      <c r="AO82" s="135"/>
      <c r="AP82" s="135"/>
      <c r="AQ82" s="135"/>
      <c r="AR82" s="135"/>
      <c r="AS82" s="135"/>
      <c r="AT82" s="164"/>
      <c r="AU82" s="138"/>
      <c r="AV82" s="138"/>
      <c r="AW82" s="138"/>
      <c r="AX82" s="138"/>
      <c r="AY82" s="138"/>
      <c r="AZ82" s="138"/>
      <c r="BA82" s="138"/>
      <c r="BB82" s="138"/>
      <c r="BC82" s="107">
        <f>AM82*0+AN82*16+AO82*32+AP82*48+AQ82*64+AR82*80+AS82*96+AT82*112+AU82*0+AV82*16+AW82*32+AX82*48+AY82*64+AZ82*80+BA82*96+BB82*112+128*(SUM(AM82:AT82))+IF(SUM(AM82:BB82)=0,32+128)</f>
        <v>160</v>
      </c>
      <c r="BD82" s="107">
        <f t="shared" ref="BD82:BD229" si="27">AK82+BC82</f>
        <v>170</v>
      </c>
      <c r="BF82" s="149"/>
      <c r="BG82" s="149"/>
      <c r="BH82" s="149"/>
      <c r="BI82" s="149"/>
      <c r="BJ82" s="149"/>
      <c r="BK82" s="149"/>
      <c r="BL82" s="149"/>
      <c r="BM82" s="149"/>
      <c r="BN82" s="107">
        <f t="shared" ref="BN82:BN229" si="28">BF82*2^0+BG82*2^1+BH82*2^2+BI82*2^3+BJ82*2^4+BK82*2^5+BL82*2^6+BM82*2^7</f>
        <v>0</v>
      </c>
      <c r="BP82" s="135"/>
      <c r="BQ82" s="135"/>
      <c r="BR82" s="135"/>
      <c r="BS82" s="135"/>
      <c r="BT82" s="135"/>
      <c r="BU82" s="135"/>
      <c r="BV82" s="135"/>
      <c r="BW82" s="135"/>
      <c r="BX82" s="107">
        <f t="shared" ref="BX82:BX229" si="29">BP82*2^0+BQ82*2^1+BR82*2^2+BS82*2^3+BT82*2^4+BU82*2^5+BV82*2^6+BW82*2^7</f>
        <v>0</v>
      </c>
      <c r="BZ82" s="168"/>
      <c r="CA82" s="160"/>
      <c r="CB82" s="160"/>
      <c r="CC82" s="160"/>
      <c r="CD82" s="160"/>
      <c r="CE82" s="160"/>
      <c r="CF82" s="160"/>
      <c r="CG82" s="160"/>
      <c r="CH82" s="107">
        <f t="shared" ref="CH82:CH229" si="30">BZ82*2^0+CA82*2^1+CB82*2^2+CC82*2^3+CD82*2^4+CE82*2^5+CF82*2^6+CG82*2^7</f>
        <v>0</v>
      </c>
    </row>
    <row r="83" spans="2:86" ht="6" customHeight="1" x14ac:dyDescent="0.25">
      <c r="B83" s="95"/>
      <c r="C83" s="105"/>
      <c r="D83" s="119"/>
      <c r="E83" s="105" t="str">
        <f t="shared" si="25"/>
        <v/>
      </c>
      <c r="F83" s="105"/>
      <c r="G83" s="17"/>
      <c r="H83" s="17"/>
      <c r="I83" s="17"/>
      <c r="J83" s="17"/>
      <c r="K83" s="17"/>
      <c r="L83" s="17"/>
      <c r="M83" s="106"/>
      <c r="N83" s="105"/>
      <c r="O83" s="17"/>
      <c r="P83" s="17"/>
      <c r="Q83" s="106"/>
      <c r="R83" s="171"/>
      <c r="S83" s="171" t="str">
        <f t="shared" si="26"/>
        <v/>
      </c>
      <c r="U83" s="147"/>
      <c r="V83" s="147"/>
      <c r="W83" s="147"/>
      <c r="X83" s="147"/>
      <c r="Y83" s="147"/>
      <c r="Z83" s="147"/>
      <c r="AA83" s="148"/>
      <c r="AB83" s="147"/>
      <c r="AC83" s="149"/>
      <c r="AD83" s="149"/>
      <c r="AE83" s="149"/>
      <c r="AF83" s="149"/>
      <c r="AG83" s="149"/>
      <c r="AH83" s="150"/>
      <c r="AI83" s="149"/>
      <c r="AJ83" s="149"/>
      <c r="AK83" s="107"/>
      <c r="AM83" s="135"/>
      <c r="AN83" s="135"/>
      <c r="AO83" s="135"/>
      <c r="AP83" s="135"/>
      <c r="AQ83" s="135"/>
      <c r="AR83" s="135"/>
      <c r="AS83" s="135"/>
      <c r="AT83" s="164"/>
      <c r="AU83" s="138"/>
      <c r="AV83" s="138"/>
      <c r="AW83" s="138"/>
      <c r="AX83" s="138"/>
      <c r="AY83" s="138"/>
      <c r="AZ83" s="138"/>
      <c r="BA83" s="138"/>
      <c r="BB83" s="138"/>
      <c r="BC83" s="107"/>
      <c r="BD83" s="107"/>
      <c r="BF83" s="149"/>
      <c r="BG83" s="149"/>
      <c r="BH83" s="149"/>
      <c r="BI83" s="149"/>
      <c r="BJ83" s="149"/>
      <c r="BK83" s="149"/>
      <c r="BL83" s="149"/>
      <c r="BM83" s="149"/>
      <c r="BN83" s="107"/>
      <c r="BP83" s="135"/>
      <c r="BQ83" s="135"/>
      <c r="BR83" s="135"/>
      <c r="BS83" s="135"/>
      <c r="BT83" s="135"/>
      <c r="BU83" s="135"/>
      <c r="BV83" s="135"/>
      <c r="BW83" s="135"/>
      <c r="BX83" s="107"/>
      <c r="BZ83" s="168"/>
      <c r="CA83" s="160"/>
      <c r="CB83" s="160"/>
      <c r="CC83" s="160"/>
      <c r="CD83" s="160"/>
      <c r="CE83" s="160"/>
      <c r="CF83" s="160"/>
      <c r="CG83" s="160"/>
      <c r="CH83" s="107"/>
    </row>
    <row r="84" spans="2:86" x14ac:dyDescent="0.25">
      <c r="B84" s="95" t="s">
        <v>135</v>
      </c>
      <c r="C84" s="105" t="str">
        <f>VLOOKUP(B84,'2'!$B$2:$O$114,2,FALSE)</f>
        <v>Sì</v>
      </c>
      <c r="D84" s="119" t="str">
        <f>VLOOKUP(B84,'2'!$B$2:$O$114,11,FALSE)</f>
        <v>00000111</v>
      </c>
      <c r="E84" s="105" t="str">
        <f t="shared" si="25"/>
        <v>7</v>
      </c>
      <c r="F84" s="105" t="str">
        <f>LEFT(D84,1)</f>
        <v>0</v>
      </c>
      <c r="G84" s="17" t="str">
        <f>MID(D84,2,1)</f>
        <v>0</v>
      </c>
      <c r="H84" s="17" t="str">
        <f>MID(D84,3,1)</f>
        <v>0</v>
      </c>
      <c r="I84" s="17" t="str">
        <f>MID(D84,4,1)</f>
        <v>0</v>
      </c>
      <c r="J84" s="17" t="str">
        <f>MID(D84,5,1)</f>
        <v>0</v>
      </c>
      <c r="K84" s="17" t="str">
        <f>MID(D84,6,1)</f>
        <v>1</v>
      </c>
      <c r="L84" s="17" t="str">
        <f>MID(D84,7,1)</f>
        <v>1</v>
      </c>
      <c r="M84" s="106" t="str">
        <f>RIGHT(D84,1)</f>
        <v>1</v>
      </c>
      <c r="N84" s="105">
        <v>0</v>
      </c>
      <c r="O84" s="17">
        <v>0</v>
      </c>
      <c r="P84" s="17">
        <v>0</v>
      </c>
      <c r="Q84" s="106">
        <v>0</v>
      </c>
      <c r="R84" s="171"/>
      <c r="S84" s="171" t="str">
        <f t="shared" si="26"/>
        <v/>
      </c>
      <c r="U84" s="147"/>
      <c r="V84" s="147"/>
      <c r="W84" s="147"/>
      <c r="X84" s="147"/>
      <c r="Y84" s="147"/>
      <c r="Z84" s="147"/>
      <c r="AA84" s="148"/>
      <c r="AB84" s="147"/>
      <c r="AC84" s="149"/>
      <c r="AD84" s="149"/>
      <c r="AE84" s="149"/>
      <c r="AF84" s="149"/>
      <c r="AG84" s="149"/>
      <c r="AH84" s="150"/>
      <c r="AI84" s="149"/>
      <c r="AJ84" s="149"/>
      <c r="AK84" s="107">
        <f>U84*0+V84*1+W84*2+X84*3+Y84*4+Z84*5+AA84*6+AB84*7+AC84*0+AD84*1+AE84*2+AF84*3+AG84*4+AH84*5+AI84*6+AJ84*7+8*(SUM(U84:AB84))+IF(SUM(U84:AJ84)=0,2+8)</f>
        <v>10</v>
      </c>
      <c r="AM84" s="135"/>
      <c r="AN84" s="135"/>
      <c r="AO84" s="135"/>
      <c r="AP84" s="135"/>
      <c r="AQ84" s="135"/>
      <c r="AR84" s="135"/>
      <c r="AS84" s="135"/>
      <c r="AT84" s="164"/>
      <c r="AU84" s="138"/>
      <c r="AV84" s="138"/>
      <c r="AW84" s="138"/>
      <c r="AX84" s="138"/>
      <c r="AY84" s="138"/>
      <c r="AZ84" s="138"/>
      <c r="BA84" s="138"/>
      <c r="BB84" s="138"/>
      <c r="BC84" s="107">
        <f>AM84*0+AN84*16+AO84*32+AP84*48+AQ84*64+AR84*80+AS84*96+AT84*112+AU84*0+AV84*16+AW84*32+AX84*48+AY84*64+AZ84*80+BA84*96+BB84*112+128*(SUM(AM84:AT84))+IF(SUM(AM84:BB84)=0,32+128)</f>
        <v>160</v>
      </c>
      <c r="BD84" s="107">
        <f t="shared" si="27"/>
        <v>170</v>
      </c>
      <c r="BF84" s="149"/>
      <c r="BG84" s="149"/>
      <c r="BH84" s="149"/>
      <c r="BI84" s="149"/>
      <c r="BJ84" s="149"/>
      <c r="BK84" s="149"/>
      <c r="BL84" s="149"/>
      <c r="BM84" s="149"/>
      <c r="BN84" s="107">
        <f t="shared" si="28"/>
        <v>0</v>
      </c>
      <c r="BP84" s="135"/>
      <c r="BQ84" s="135"/>
      <c r="BR84" s="135"/>
      <c r="BS84" s="135"/>
      <c r="BT84" s="135"/>
      <c r="BU84" s="135"/>
      <c r="BV84" s="135"/>
      <c r="BW84" s="135"/>
      <c r="BX84" s="107">
        <f t="shared" si="29"/>
        <v>0</v>
      </c>
      <c r="BZ84" s="168"/>
      <c r="CA84" s="160"/>
      <c r="CB84" s="160"/>
      <c r="CC84" s="160"/>
      <c r="CD84" s="160"/>
      <c r="CE84" s="160"/>
      <c r="CF84" s="160"/>
      <c r="CG84" s="160"/>
      <c r="CH84" s="107">
        <f t="shared" si="30"/>
        <v>0</v>
      </c>
    </row>
    <row r="85" spans="2:86" ht="6" customHeight="1" x14ac:dyDescent="0.25">
      <c r="B85" s="95"/>
      <c r="C85" s="105"/>
      <c r="D85" s="119"/>
      <c r="E85" s="105" t="str">
        <f t="shared" si="25"/>
        <v/>
      </c>
      <c r="F85" s="105"/>
      <c r="G85" s="17"/>
      <c r="H85" s="17"/>
      <c r="I85" s="17"/>
      <c r="J85" s="17"/>
      <c r="K85" s="17"/>
      <c r="L85" s="17"/>
      <c r="M85" s="106"/>
      <c r="N85" s="105"/>
      <c r="O85" s="17"/>
      <c r="P85" s="17"/>
      <c r="Q85" s="106"/>
      <c r="R85" s="171"/>
      <c r="S85" s="171" t="str">
        <f t="shared" si="26"/>
        <v/>
      </c>
      <c r="U85" s="147"/>
      <c r="V85" s="147"/>
      <c r="W85" s="147"/>
      <c r="X85" s="147"/>
      <c r="Y85" s="147"/>
      <c r="Z85" s="147"/>
      <c r="AA85" s="148"/>
      <c r="AB85" s="147"/>
      <c r="AC85" s="149"/>
      <c r="AD85" s="149"/>
      <c r="AE85" s="149"/>
      <c r="AF85" s="149"/>
      <c r="AG85" s="149"/>
      <c r="AH85" s="150"/>
      <c r="AI85" s="149"/>
      <c r="AJ85" s="149"/>
      <c r="AK85" s="107"/>
      <c r="AM85" s="135"/>
      <c r="AN85" s="135"/>
      <c r="AO85" s="135"/>
      <c r="AP85" s="135"/>
      <c r="AQ85" s="135"/>
      <c r="AR85" s="135"/>
      <c r="AS85" s="135"/>
      <c r="AT85" s="164"/>
      <c r="AU85" s="138"/>
      <c r="AV85" s="138"/>
      <c r="AW85" s="138"/>
      <c r="AX85" s="138"/>
      <c r="AY85" s="138"/>
      <c r="AZ85" s="138"/>
      <c r="BA85" s="138"/>
      <c r="BB85" s="138"/>
      <c r="BC85" s="107"/>
      <c r="BD85" s="107"/>
      <c r="BF85" s="149"/>
      <c r="BG85" s="149"/>
      <c r="BH85" s="149"/>
      <c r="BI85" s="149"/>
      <c r="BJ85" s="149"/>
      <c r="BK85" s="149"/>
      <c r="BL85" s="149"/>
      <c r="BM85" s="149"/>
      <c r="BN85" s="107"/>
      <c r="BP85" s="135"/>
      <c r="BQ85" s="135"/>
      <c r="BR85" s="135"/>
      <c r="BS85" s="135"/>
      <c r="BT85" s="135"/>
      <c r="BU85" s="135"/>
      <c r="BV85" s="135"/>
      <c r="BW85" s="135"/>
      <c r="BX85" s="107"/>
      <c r="BZ85" s="168"/>
      <c r="CA85" s="160"/>
      <c r="CB85" s="160"/>
      <c r="CC85" s="160"/>
      <c r="CD85" s="160"/>
      <c r="CE85" s="160"/>
      <c r="CF85" s="160"/>
      <c r="CG85" s="160"/>
      <c r="CH85" s="107"/>
    </row>
    <row r="86" spans="2:86" x14ac:dyDescent="0.25">
      <c r="B86" s="95" t="s">
        <v>143</v>
      </c>
      <c r="C86" s="105" t="str">
        <f>VLOOKUP(B86,'2'!$B$2:$O$114,2,FALSE)</f>
        <v>Sì</v>
      </c>
      <c r="D86" s="119" t="str">
        <f>VLOOKUP(B86,'2'!$B$2:$O$114,11,FALSE)</f>
        <v>11100111</v>
      </c>
      <c r="E86" s="105" t="str">
        <f t="shared" si="25"/>
        <v>E7</v>
      </c>
      <c r="F86" s="105" t="str">
        <f>LEFT(D86,1)</f>
        <v>1</v>
      </c>
      <c r="G86" s="17" t="str">
        <f>MID(D86,2,1)</f>
        <v>1</v>
      </c>
      <c r="H86" s="17" t="str">
        <f>MID(D86,3,1)</f>
        <v>1</v>
      </c>
      <c r="I86" s="17" t="str">
        <f>MID(D86,4,1)</f>
        <v>0</v>
      </c>
      <c r="J86" s="17" t="str">
        <f>MID(D86,5,1)</f>
        <v>0</v>
      </c>
      <c r="K86" s="17" t="str">
        <f>MID(D86,6,1)</f>
        <v>1</v>
      </c>
      <c r="L86" s="17" t="str">
        <f>MID(D86,7,1)</f>
        <v>1</v>
      </c>
      <c r="M86" s="106" t="str">
        <f>RIGHT(D86,1)</f>
        <v>1</v>
      </c>
      <c r="N86" s="105">
        <v>0</v>
      </c>
      <c r="O86" s="17">
        <v>0</v>
      </c>
      <c r="P86" s="17">
        <v>0</v>
      </c>
      <c r="Q86" s="106">
        <v>0</v>
      </c>
      <c r="R86" s="171"/>
      <c r="S86" s="171" t="str">
        <f t="shared" si="26"/>
        <v/>
      </c>
      <c r="U86" s="147"/>
      <c r="V86" s="147"/>
      <c r="W86" s="147"/>
      <c r="X86" s="147"/>
      <c r="Y86" s="147"/>
      <c r="Z86" s="147"/>
      <c r="AA86" s="148"/>
      <c r="AB86" s="147"/>
      <c r="AC86" s="149"/>
      <c r="AD86" s="149"/>
      <c r="AE86" s="149"/>
      <c r="AF86" s="149"/>
      <c r="AG86" s="149"/>
      <c r="AH86" s="150"/>
      <c r="AI86" s="149"/>
      <c r="AJ86" s="149"/>
      <c r="AK86" s="107">
        <f>U86*0+V86*1+W86*2+X86*3+Y86*4+Z86*5+AA86*6+AB86*7+AC86*0+AD86*1+AE86*2+AF86*3+AG86*4+AH86*5+AI86*6+AJ86*7+8*(SUM(U86:AB86))+IF(SUM(U86:AJ86)=0,2+8)</f>
        <v>10</v>
      </c>
      <c r="AM86" s="135"/>
      <c r="AN86" s="135"/>
      <c r="AO86" s="135"/>
      <c r="AP86" s="135"/>
      <c r="AQ86" s="135"/>
      <c r="AR86" s="135"/>
      <c r="AS86" s="135"/>
      <c r="AT86" s="164"/>
      <c r="AU86" s="138"/>
      <c r="AV86" s="138"/>
      <c r="AW86" s="138"/>
      <c r="AX86" s="138"/>
      <c r="AY86" s="138"/>
      <c r="AZ86" s="138"/>
      <c r="BA86" s="138"/>
      <c r="BB86" s="138"/>
      <c r="BC86" s="107">
        <f>AM86*0+AN86*16+AO86*32+AP86*48+AQ86*64+AR86*80+AS86*96+AT86*112+AU86*0+AV86*16+AW86*32+AX86*48+AY86*64+AZ86*80+BA86*96+BB86*112+128*(SUM(AM86:AT86))+IF(SUM(AM86:BB86)=0,32+128)</f>
        <v>160</v>
      </c>
      <c r="BD86" s="107">
        <f t="shared" si="27"/>
        <v>170</v>
      </c>
      <c r="BF86" s="149"/>
      <c r="BG86" s="149"/>
      <c r="BH86" s="149"/>
      <c r="BI86" s="149"/>
      <c r="BJ86" s="149"/>
      <c r="BK86" s="149"/>
      <c r="BL86" s="149"/>
      <c r="BM86" s="149"/>
      <c r="BN86" s="107">
        <f t="shared" si="28"/>
        <v>0</v>
      </c>
      <c r="BP86" s="135"/>
      <c r="BQ86" s="135"/>
      <c r="BR86" s="135"/>
      <c r="BS86" s="135"/>
      <c r="BT86" s="135"/>
      <c r="BU86" s="135"/>
      <c r="BV86" s="135"/>
      <c r="BW86" s="135"/>
      <c r="BX86" s="107">
        <f t="shared" si="29"/>
        <v>0</v>
      </c>
      <c r="BZ86" s="168"/>
      <c r="CA86" s="160"/>
      <c r="CB86" s="160"/>
      <c r="CC86" s="160"/>
      <c r="CD86" s="160"/>
      <c r="CE86" s="160"/>
      <c r="CF86" s="160"/>
      <c r="CG86" s="160"/>
      <c r="CH86" s="107">
        <f t="shared" si="30"/>
        <v>0</v>
      </c>
    </row>
    <row r="87" spans="2:86" ht="6" customHeight="1" x14ac:dyDescent="0.25">
      <c r="B87" s="95"/>
      <c r="C87" s="105"/>
      <c r="D87" s="119"/>
      <c r="E87" s="105" t="str">
        <f t="shared" si="25"/>
        <v/>
      </c>
      <c r="F87" s="105"/>
      <c r="G87" s="17"/>
      <c r="H87" s="17"/>
      <c r="I87" s="17"/>
      <c r="J87" s="17"/>
      <c r="K87" s="17"/>
      <c r="L87" s="17"/>
      <c r="M87" s="106"/>
      <c r="N87" s="105"/>
      <c r="O87" s="17"/>
      <c r="P87" s="17"/>
      <c r="Q87" s="106"/>
      <c r="R87" s="171"/>
      <c r="S87" s="171" t="str">
        <f t="shared" si="26"/>
        <v/>
      </c>
      <c r="U87" s="147"/>
      <c r="V87" s="147"/>
      <c r="W87" s="147"/>
      <c r="X87" s="147"/>
      <c r="Y87" s="147"/>
      <c r="Z87" s="147"/>
      <c r="AA87" s="148"/>
      <c r="AB87" s="147"/>
      <c r="AC87" s="149"/>
      <c r="AD87" s="149"/>
      <c r="AE87" s="149"/>
      <c r="AF87" s="149"/>
      <c r="AG87" s="149"/>
      <c r="AH87" s="150"/>
      <c r="AI87" s="149"/>
      <c r="AJ87" s="149"/>
      <c r="AK87" s="107"/>
      <c r="AM87" s="135"/>
      <c r="AN87" s="135"/>
      <c r="AO87" s="135"/>
      <c r="AP87" s="135"/>
      <c r="AQ87" s="135"/>
      <c r="AR87" s="135"/>
      <c r="AS87" s="135"/>
      <c r="AT87" s="164"/>
      <c r="AU87" s="138"/>
      <c r="AV87" s="138"/>
      <c r="AW87" s="138"/>
      <c r="AX87" s="138"/>
      <c r="AY87" s="138"/>
      <c r="AZ87" s="138"/>
      <c r="BA87" s="138"/>
      <c r="BB87" s="138"/>
      <c r="BC87" s="107"/>
      <c r="BD87" s="107"/>
      <c r="BF87" s="149"/>
      <c r="BG87" s="149"/>
      <c r="BH87" s="149"/>
      <c r="BI87" s="149"/>
      <c r="BJ87" s="149"/>
      <c r="BK87" s="149"/>
      <c r="BL87" s="149"/>
      <c r="BM87" s="149"/>
      <c r="BN87" s="107"/>
      <c r="BP87" s="135"/>
      <c r="BQ87" s="135"/>
      <c r="BR87" s="135"/>
      <c r="BS87" s="135"/>
      <c r="BT87" s="135"/>
      <c r="BU87" s="135"/>
      <c r="BV87" s="135"/>
      <c r="BW87" s="135"/>
      <c r="BX87" s="107"/>
      <c r="BZ87" s="168"/>
      <c r="CA87" s="160"/>
      <c r="CB87" s="160"/>
      <c r="CC87" s="160"/>
      <c r="CD87" s="160"/>
      <c r="CE87" s="160"/>
      <c r="CF87" s="160"/>
      <c r="CG87" s="160"/>
      <c r="CH87" s="107"/>
    </row>
    <row r="88" spans="2:86" x14ac:dyDescent="0.25">
      <c r="B88" s="95" t="s">
        <v>266</v>
      </c>
      <c r="C88" s="105" t="str">
        <f>VLOOKUP(B88,'2'!$B$2:$O$114,2,FALSE)</f>
        <v>Sì</v>
      </c>
      <c r="D88" s="119" t="str">
        <f>VLOOKUP(B88,'2'!$B$2:$O$114,11,FALSE)</f>
        <v>11101111</v>
      </c>
      <c r="E88" s="105" t="str">
        <f t="shared" si="25"/>
        <v>EF</v>
      </c>
      <c r="F88" s="105" t="str">
        <f>LEFT(D88,1)</f>
        <v>1</v>
      </c>
      <c r="G88" s="17" t="str">
        <f>MID(D88,2,1)</f>
        <v>1</v>
      </c>
      <c r="H88" s="17" t="str">
        <f>MID(D88,3,1)</f>
        <v>1</v>
      </c>
      <c r="I88" s="17" t="str">
        <f>MID(D88,4,1)</f>
        <v>0</v>
      </c>
      <c r="J88" s="17" t="str">
        <f>MID(D88,5,1)</f>
        <v>1</v>
      </c>
      <c r="K88" s="17" t="str">
        <f>MID(D88,6,1)</f>
        <v>1</v>
      </c>
      <c r="L88" s="17" t="str">
        <f>MID(D88,7,1)</f>
        <v>1</v>
      </c>
      <c r="M88" s="106" t="str">
        <f>RIGHT(D88,1)</f>
        <v>1</v>
      </c>
      <c r="N88" s="105">
        <v>0</v>
      </c>
      <c r="O88" s="17">
        <v>0</v>
      </c>
      <c r="P88" s="17">
        <v>0</v>
      </c>
      <c r="Q88" s="106">
        <v>0</v>
      </c>
      <c r="R88" s="171"/>
      <c r="S88" s="171" t="str">
        <f t="shared" si="26"/>
        <v/>
      </c>
      <c r="U88" s="147"/>
      <c r="V88" s="147"/>
      <c r="W88" s="147"/>
      <c r="X88" s="147"/>
      <c r="Y88" s="147"/>
      <c r="Z88" s="147"/>
      <c r="AA88" s="148"/>
      <c r="AB88" s="147"/>
      <c r="AC88" s="149"/>
      <c r="AD88" s="149"/>
      <c r="AE88" s="149"/>
      <c r="AF88" s="149"/>
      <c r="AG88" s="149"/>
      <c r="AH88" s="150"/>
      <c r="AI88" s="149"/>
      <c r="AJ88" s="149"/>
      <c r="AK88" s="107">
        <f>U88*0+V88*1+W88*2+X88*3+Y88*4+Z88*5+AA88*6+AB88*7+AC88*0+AD88*1+AE88*2+AF88*3+AG88*4+AH88*5+AI88*6+AJ88*7+8*(SUM(U88:AB88))+IF(SUM(U88:AJ88)=0,2+8)</f>
        <v>10</v>
      </c>
      <c r="AM88" s="135"/>
      <c r="AN88" s="135"/>
      <c r="AO88" s="135"/>
      <c r="AP88" s="135"/>
      <c r="AQ88" s="135"/>
      <c r="AR88" s="135"/>
      <c r="AS88" s="135"/>
      <c r="AT88" s="164"/>
      <c r="AU88" s="138"/>
      <c r="AV88" s="138"/>
      <c r="AW88" s="138"/>
      <c r="AX88" s="138"/>
      <c r="AY88" s="138"/>
      <c r="AZ88" s="138"/>
      <c r="BA88" s="138"/>
      <c r="BB88" s="138"/>
      <c r="BC88" s="107">
        <f>AM88*0+AN88*16+AO88*32+AP88*48+AQ88*64+AR88*80+AS88*96+AT88*112+AU88*0+AV88*16+AW88*32+AX88*48+AY88*64+AZ88*80+BA88*96+BB88*112+128*(SUM(AM88:AT88))+IF(SUM(AM88:BB88)=0,32+128)</f>
        <v>160</v>
      </c>
      <c r="BD88" s="107">
        <f t="shared" si="27"/>
        <v>170</v>
      </c>
      <c r="BF88" s="149"/>
      <c r="BG88" s="149"/>
      <c r="BH88" s="149"/>
      <c r="BI88" s="149"/>
      <c r="BJ88" s="149"/>
      <c r="BK88" s="149"/>
      <c r="BL88" s="149"/>
      <c r="BM88" s="149"/>
      <c r="BN88" s="107">
        <f t="shared" si="28"/>
        <v>0</v>
      </c>
      <c r="BP88" s="135"/>
      <c r="BQ88" s="135"/>
      <c r="BR88" s="135"/>
      <c r="BS88" s="135"/>
      <c r="BT88" s="135"/>
      <c r="BU88" s="135"/>
      <c r="BV88" s="135"/>
      <c r="BW88" s="135"/>
      <c r="BX88" s="107">
        <f t="shared" si="29"/>
        <v>0</v>
      </c>
      <c r="BZ88" s="168"/>
      <c r="CA88" s="160"/>
      <c r="CB88" s="160"/>
      <c r="CC88" s="160"/>
      <c r="CD88" s="160"/>
      <c r="CE88" s="160"/>
      <c r="CF88" s="160"/>
      <c r="CG88" s="160"/>
      <c r="CH88" s="107">
        <f t="shared" si="30"/>
        <v>0</v>
      </c>
    </row>
    <row r="89" spans="2:86" ht="6" customHeight="1" x14ac:dyDescent="0.25">
      <c r="B89" s="95"/>
      <c r="C89" s="105"/>
      <c r="D89" s="119"/>
      <c r="E89" s="105" t="str">
        <f t="shared" si="25"/>
        <v/>
      </c>
      <c r="F89" s="105"/>
      <c r="G89" s="17"/>
      <c r="H89" s="17"/>
      <c r="I89" s="17"/>
      <c r="J89" s="17"/>
      <c r="K89" s="17"/>
      <c r="L89" s="17"/>
      <c r="M89" s="106"/>
      <c r="N89" s="105"/>
      <c r="O89" s="17"/>
      <c r="P89" s="17"/>
      <c r="Q89" s="106"/>
      <c r="R89" s="171"/>
      <c r="S89" s="171" t="str">
        <f t="shared" si="26"/>
        <v/>
      </c>
      <c r="U89" s="147"/>
      <c r="V89" s="147"/>
      <c r="W89" s="147"/>
      <c r="X89" s="147"/>
      <c r="Y89" s="147"/>
      <c r="Z89" s="147"/>
      <c r="AA89" s="148"/>
      <c r="AB89" s="147"/>
      <c r="AC89" s="149"/>
      <c r="AD89" s="149"/>
      <c r="AE89" s="149"/>
      <c r="AF89" s="149"/>
      <c r="AG89" s="149"/>
      <c r="AH89" s="150"/>
      <c r="AI89" s="149"/>
      <c r="AJ89" s="149"/>
      <c r="AK89" s="107"/>
      <c r="AM89" s="135"/>
      <c r="AN89" s="135"/>
      <c r="AO89" s="135"/>
      <c r="AP89" s="135"/>
      <c r="AQ89" s="135"/>
      <c r="AR89" s="135"/>
      <c r="AS89" s="135"/>
      <c r="AT89" s="164"/>
      <c r="AU89" s="138"/>
      <c r="AV89" s="138"/>
      <c r="AW89" s="138"/>
      <c r="AX89" s="138"/>
      <c r="AY89" s="138"/>
      <c r="AZ89" s="138"/>
      <c r="BA89" s="138"/>
      <c r="BB89" s="138"/>
      <c r="BC89" s="107"/>
      <c r="BD89" s="107"/>
      <c r="BF89" s="149"/>
      <c r="BG89" s="149"/>
      <c r="BH89" s="149"/>
      <c r="BI89" s="149"/>
      <c r="BJ89" s="149"/>
      <c r="BK89" s="149"/>
      <c r="BL89" s="149"/>
      <c r="BM89" s="149"/>
      <c r="BN89" s="107"/>
      <c r="BP89" s="135"/>
      <c r="BQ89" s="135"/>
      <c r="BR89" s="135"/>
      <c r="BS89" s="135"/>
      <c r="BT89" s="135"/>
      <c r="BU89" s="135"/>
      <c r="BV89" s="135"/>
      <c r="BW89" s="135"/>
      <c r="BX89" s="107"/>
      <c r="BZ89" s="168"/>
      <c r="CA89" s="160"/>
      <c r="CB89" s="160"/>
      <c r="CC89" s="160"/>
      <c r="CD89" s="160"/>
      <c r="CE89" s="160"/>
      <c r="CF89" s="160"/>
      <c r="CG89" s="160"/>
      <c r="CH89" s="107"/>
    </row>
    <row r="90" spans="2:86" x14ac:dyDescent="0.25">
      <c r="B90" s="95" t="s">
        <v>145</v>
      </c>
      <c r="C90" s="105" t="str">
        <f>VLOOKUP(B90,'2'!$B$2:$O$114,2,FALSE)</f>
        <v>Sì</v>
      </c>
      <c r="D90" s="119" t="str">
        <f>VLOOKUP(B90,'2'!$B$2:$O$114,11,FALSE)</f>
        <v>01001111</v>
      </c>
      <c r="E90" s="105" t="str">
        <f t="shared" si="25"/>
        <v>4F</v>
      </c>
      <c r="F90" s="105" t="str">
        <f>LEFT(D90,1)</f>
        <v>0</v>
      </c>
      <c r="G90" s="17" t="str">
        <f>MID(D90,2,1)</f>
        <v>1</v>
      </c>
      <c r="H90" s="17" t="str">
        <f>MID(D90,3,1)</f>
        <v>0</v>
      </c>
      <c r="I90" s="17" t="str">
        <f>MID(D90,4,1)</f>
        <v>0</v>
      </c>
      <c r="J90" s="17" t="str">
        <f>MID(D90,5,1)</f>
        <v>1</v>
      </c>
      <c r="K90" s="17" t="str">
        <f>MID(D90,6,1)</f>
        <v>1</v>
      </c>
      <c r="L90" s="17" t="str">
        <f>MID(D90,7,1)</f>
        <v>1</v>
      </c>
      <c r="M90" s="106" t="str">
        <f>RIGHT(D90,1)</f>
        <v>1</v>
      </c>
      <c r="N90" s="105">
        <v>0</v>
      </c>
      <c r="O90" s="17">
        <v>0</v>
      </c>
      <c r="P90" s="17">
        <v>0</v>
      </c>
      <c r="Q90" s="106">
        <v>0</v>
      </c>
      <c r="R90" s="171"/>
      <c r="S90" s="171" t="str">
        <f t="shared" si="26"/>
        <v/>
      </c>
      <c r="U90" s="147"/>
      <c r="V90" s="147"/>
      <c r="W90" s="147"/>
      <c r="X90" s="147"/>
      <c r="Y90" s="147"/>
      <c r="Z90" s="147"/>
      <c r="AA90" s="148"/>
      <c r="AB90" s="147"/>
      <c r="AC90" s="149"/>
      <c r="AD90" s="149"/>
      <c r="AE90" s="149"/>
      <c r="AF90" s="149"/>
      <c r="AG90" s="149"/>
      <c r="AH90" s="150"/>
      <c r="AI90" s="149"/>
      <c r="AJ90" s="149"/>
      <c r="AK90" s="107">
        <f>U90*0+V90*1+W90*2+X90*3+Y90*4+Z90*5+AA90*6+AB90*7+AC90*0+AD90*1+AE90*2+AF90*3+AG90*4+AH90*5+AI90*6+AJ90*7+8*(SUM(U90:AB90))+IF(SUM(U90:AJ90)=0,2+8)</f>
        <v>10</v>
      </c>
      <c r="AM90" s="135"/>
      <c r="AN90" s="135"/>
      <c r="AO90" s="135"/>
      <c r="AP90" s="135"/>
      <c r="AQ90" s="135"/>
      <c r="AR90" s="135"/>
      <c r="AS90" s="135"/>
      <c r="AT90" s="164"/>
      <c r="AU90" s="138"/>
      <c r="AV90" s="138"/>
      <c r="AW90" s="138"/>
      <c r="AX90" s="138"/>
      <c r="AY90" s="138"/>
      <c r="AZ90" s="138"/>
      <c r="BA90" s="138"/>
      <c r="BB90" s="138"/>
      <c r="BC90" s="107">
        <f>AM90*0+AN90*16+AO90*32+AP90*48+AQ90*64+AR90*80+AS90*96+AT90*112+AU90*0+AV90*16+AW90*32+AX90*48+AY90*64+AZ90*80+BA90*96+BB90*112+128*(SUM(AM90:AT90))+IF(SUM(AM90:BB90)=0,32+128)</f>
        <v>160</v>
      </c>
      <c r="BD90" s="107">
        <f t="shared" si="27"/>
        <v>170</v>
      </c>
      <c r="BF90" s="149"/>
      <c r="BG90" s="149"/>
      <c r="BH90" s="149"/>
      <c r="BI90" s="149"/>
      <c r="BJ90" s="149"/>
      <c r="BK90" s="149"/>
      <c r="BL90" s="149"/>
      <c r="BM90" s="149"/>
      <c r="BN90" s="107">
        <f t="shared" si="28"/>
        <v>0</v>
      </c>
      <c r="BP90" s="135"/>
      <c r="BQ90" s="135"/>
      <c r="BR90" s="135"/>
      <c r="BS90" s="135"/>
      <c r="BT90" s="135"/>
      <c r="BU90" s="135"/>
      <c r="BV90" s="135"/>
      <c r="BW90" s="135"/>
      <c r="BX90" s="107">
        <f t="shared" si="29"/>
        <v>0</v>
      </c>
      <c r="BZ90" s="168"/>
      <c r="CA90" s="160"/>
      <c r="CB90" s="160"/>
      <c r="CC90" s="160"/>
      <c r="CD90" s="160"/>
      <c r="CE90" s="160"/>
      <c r="CF90" s="160"/>
      <c r="CG90" s="160"/>
      <c r="CH90" s="107">
        <f t="shared" si="30"/>
        <v>0</v>
      </c>
    </row>
    <row r="91" spans="2:86" ht="6" customHeight="1" x14ac:dyDescent="0.25">
      <c r="B91" s="95"/>
      <c r="C91" s="105"/>
      <c r="D91" s="119"/>
      <c r="E91" s="105" t="str">
        <f t="shared" si="25"/>
        <v/>
      </c>
      <c r="F91" s="105"/>
      <c r="G91" s="17"/>
      <c r="H91" s="17"/>
      <c r="I91" s="17"/>
      <c r="J91" s="17"/>
      <c r="K91" s="17"/>
      <c r="L91" s="17"/>
      <c r="M91" s="106"/>
      <c r="N91" s="105"/>
      <c r="O91" s="17"/>
      <c r="P91" s="17"/>
      <c r="Q91" s="106"/>
      <c r="R91" s="171"/>
      <c r="S91" s="171" t="str">
        <f t="shared" si="26"/>
        <v/>
      </c>
      <c r="U91" s="147"/>
      <c r="V91" s="147"/>
      <c r="W91" s="147"/>
      <c r="X91" s="147"/>
      <c r="Y91" s="147"/>
      <c r="Z91" s="147"/>
      <c r="AA91" s="148"/>
      <c r="AB91" s="147"/>
      <c r="AC91" s="149"/>
      <c r="AD91" s="149"/>
      <c r="AE91" s="149"/>
      <c r="AF91" s="149"/>
      <c r="AG91" s="149"/>
      <c r="AH91" s="150"/>
      <c r="AI91" s="149"/>
      <c r="AJ91" s="149"/>
      <c r="AK91" s="107"/>
      <c r="AM91" s="135"/>
      <c r="AN91" s="135"/>
      <c r="AO91" s="135"/>
      <c r="AP91" s="135"/>
      <c r="AQ91" s="135"/>
      <c r="AR91" s="135"/>
      <c r="AS91" s="135"/>
      <c r="AT91" s="164"/>
      <c r="AU91" s="138"/>
      <c r="AV91" s="138"/>
      <c r="AW91" s="138"/>
      <c r="AX91" s="138"/>
      <c r="AY91" s="138"/>
      <c r="AZ91" s="138"/>
      <c r="BA91" s="138"/>
      <c r="BB91" s="138"/>
      <c r="BC91" s="107"/>
      <c r="BD91" s="107"/>
      <c r="BF91" s="149"/>
      <c r="BG91" s="149"/>
      <c r="BH91" s="149"/>
      <c r="BI91" s="149"/>
      <c r="BJ91" s="149"/>
      <c r="BK91" s="149"/>
      <c r="BL91" s="149"/>
      <c r="BM91" s="149"/>
      <c r="BN91" s="107"/>
      <c r="BP91" s="135"/>
      <c r="BQ91" s="135"/>
      <c r="BR91" s="135"/>
      <c r="BS91" s="135"/>
      <c r="BT91" s="135"/>
      <c r="BU91" s="135"/>
      <c r="BV91" s="135"/>
      <c r="BW91" s="135"/>
      <c r="BX91" s="107"/>
      <c r="BZ91" s="168"/>
      <c r="CA91" s="160"/>
      <c r="CB91" s="160"/>
      <c r="CC91" s="160"/>
      <c r="CD91" s="160"/>
      <c r="CE91" s="160"/>
      <c r="CF91" s="160"/>
      <c r="CG91" s="160"/>
      <c r="CH91" s="107"/>
    </row>
    <row r="92" spans="2:86" x14ac:dyDescent="0.25">
      <c r="B92" s="95" t="s">
        <v>154</v>
      </c>
      <c r="C92" s="105" t="str">
        <f>VLOOKUP(B92,'2'!$B$2:$O$114,2,FALSE)</f>
        <v>Sì</v>
      </c>
      <c r="D92" s="119" t="str">
        <f>VLOOKUP(B92,'2'!$B$2:$O$114,11,FALSE)</f>
        <v>01101111</v>
      </c>
      <c r="E92" s="105" t="str">
        <f t="shared" si="25"/>
        <v>6F</v>
      </c>
      <c r="F92" s="105" t="str">
        <f>LEFT(D92,1)</f>
        <v>0</v>
      </c>
      <c r="G92" s="17" t="str">
        <f>MID(D92,2,1)</f>
        <v>1</v>
      </c>
      <c r="H92" s="17" t="str">
        <f>MID(D92,3,1)</f>
        <v>1</v>
      </c>
      <c r="I92" s="17" t="str">
        <f>MID(D92,4,1)</f>
        <v>0</v>
      </c>
      <c r="J92" s="17" t="str">
        <f>MID(D92,5,1)</f>
        <v>1</v>
      </c>
      <c r="K92" s="17" t="str">
        <f>MID(D92,6,1)</f>
        <v>1</v>
      </c>
      <c r="L92" s="17" t="str">
        <f>MID(D92,7,1)</f>
        <v>1</v>
      </c>
      <c r="M92" s="106" t="str">
        <f>RIGHT(D92,1)</f>
        <v>1</v>
      </c>
      <c r="N92" s="105">
        <v>0</v>
      </c>
      <c r="O92" s="17">
        <v>0</v>
      </c>
      <c r="P92" s="17">
        <v>0</v>
      </c>
      <c r="Q92" s="106">
        <v>0</v>
      </c>
      <c r="R92" s="171"/>
      <c r="S92" s="171" t="str">
        <f t="shared" si="26"/>
        <v/>
      </c>
      <c r="U92" s="147"/>
      <c r="V92" s="147"/>
      <c r="W92" s="147"/>
      <c r="X92" s="147"/>
      <c r="Y92" s="147"/>
      <c r="Z92" s="147"/>
      <c r="AA92" s="148"/>
      <c r="AB92" s="147"/>
      <c r="AC92" s="149"/>
      <c r="AD92" s="149"/>
      <c r="AE92" s="149"/>
      <c r="AF92" s="149"/>
      <c r="AG92" s="149"/>
      <c r="AH92" s="150"/>
      <c r="AI92" s="149"/>
      <c r="AJ92" s="149"/>
      <c r="AK92" s="107">
        <f>U92*0+V92*1+W92*2+X92*3+Y92*4+Z92*5+AA92*6+AB92*7+AC92*0+AD92*1+AE92*2+AF92*3+AG92*4+AH92*5+AI92*6+AJ92*7+8*(SUM(U92:AB92))+IF(SUM(U92:AJ92)=0,2+8)</f>
        <v>10</v>
      </c>
      <c r="AM92" s="135"/>
      <c r="AN92" s="135"/>
      <c r="AO92" s="135"/>
      <c r="AP92" s="135"/>
      <c r="AQ92" s="135"/>
      <c r="AR92" s="135"/>
      <c r="AS92" s="135"/>
      <c r="AT92" s="164"/>
      <c r="AU92" s="138"/>
      <c r="AV92" s="138"/>
      <c r="AW92" s="138"/>
      <c r="AX92" s="138"/>
      <c r="AY92" s="138"/>
      <c r="AZ92" s="138"/>
      <c r="BA92" s="138"/>
      <c r="BB92" s="138"/>
      <c r="BC92" s="107">
        <f>AM92*0+AN92*16+AO92*32+AP92*48+AQ92*64+AR92*80+AS92*96+AT92*112+AU92*0+AV92*16+AW92*32+AX92*48+AY92*64+AZ92*80+BA92*96+BB92*112+128*(SUM(AM92:AT92))+IF(SUM(AM92:BB92)=0,32+128)</f>
        <v>160</v>
      </c>
      <c r="BD92" s="107">
        <f t="shared" si="27"/>
        <v>170</v>
      </c>
      <c r="BF92" s="149"/>
      <c r="BG92" s="149"/>
      <c r="BH92" s="149"/>
      <c r="BI92" s="149"/>
      <c r="BJ92" s="149"/>
      <c r="BK92" s="149"/>
      <c r="BL92" s="149"/>
      <c r="BM92" s="149"/>
      <c r="BN92" s="107">
        <f t="shared" si="28"/>
        <v>0</v>
      </c>
      <c r="BP92" s="135"/>
      <c r="BQ92" s="135"/>
      <c r="BR92" s="135"/>
      <c r="BS92" s="135"/>
      <c r="BT92" s="135"/>
      <c r="BU92" s="135"/>
      <c r="BV92" s="135"/>
      <c r="BW92" s="135"/>
      <c r="BX92" s="107">
        <f t="shared" si="29"/>
        <v>0</v>
      </c>
      <c r="BZ92" s="168"/>
      <c r="CA92" s="160"/>
      <c r="CB92" s="160"/>
      <c r="CC92" s="160"/>
      <c r="CD92" s="160"/>
      <c r="CE92" s="160"/>
      <c r="CF92" s="160"/>
      <c r="CG92" s="160"/>
      <c r="CH92" s="107">
        <f t="shared" si="30"/>
        <v>0</v>
      </c>
    </row>
    <row r="93" spans="2:86" ht="6" customHeight="1" x14ac:dyDescent="0.25">
      <c r="B93" s="95"/>
      <c r="C93" s="105"/>
      <c r="D93" s="119"/>
      <c r="E93" s="105" t="str">
        <f t="shared" si="25"/>
        <v/>
      </c>
      <c r="F93" s="105"/>
      <c r="G93" s="17"/>
      <c r="H93" s="17"/>
      <c r="I93" s="17"/>
      <c r="J93" s="17"/>
      <c r="K93" s="17"/>
      <c r="L93" s="17"/>
      <c r="M93" s="106"/>
      <c r="N93" s="105"/>
      <c r="O93" s="17"/>
      <c r="P93" s="17"/>
      <c r="Q93" s="106"/>
      <c r="R93" s="171"/>
      <c r="S93" s="171" t="str">
        <f t="shared" si="26"/>
        <v/>
      </c>
      <c r="U93" s="147"/>
      <c r="V93" s="147"/>
      <c r="W93" s="147"/>
      <c r="X93" s="147"/>
      <c r="Y93" s="147"/>
      <c r="Z93" s="147"/>
      <c r="AA93" s="148"/>
      <c r="AB93" s="147"/>
      <c r="AC93" s="149"/>
      <c r="AD93" s="149"/>
      <c r="AE93" s="149"/>
      <c r="AF93" s="149"/>
      <c r="AG93" s="149"/>
      <c r="AH93" s="150"/>
      <c r="AI93" s="149"/>
      <c r="AJ93" s="149"/>
      <c r="AK93" s="107"/>
      <c r="AM93" s="135"/>
      <c r="AN93" s="135"/>
      <c r="AO93" s="135"/>
      <c r="AP93" s="135"/>
      <c r="AQ93" s="135"/>
      <c r="AR93" s="135"/>
      <c r="AS93" s="135"/>
      <c r="AT93" s="164"/>
      <c r="AU93" s="138"/>
      <c r="AV93" s="138"/>
      <c r="AW93" s="138"/>
      <c r="AX93" s="138"/>
      <c r="AY93" s="138"/>
      <c r="AZ93" s="138"/>
      <c r="BA93" s="138"/>
      <c r="BB93" s="138"/>
      <c r="BC93" s="107"/>
      <c r="BD93" s="107"/>
      <c r="BF93" s="149"/>
      <c r="BG93" s="149"/>
      <c r="BH93" s="149"/>
      <c r="BI93" s="149"/>
      <c r="BJ93" s="149"/>
      <c r="BK93" s="149"/>
      <c r="BL93" s="149"/>
      <c r="BM93" s="149"/>
      <c r="BN93" s="107"/>
      <c r="BP93" s="135"/>
      <c r="BQ93" s="135"/>
      <c r="BR93" s="135"/>
      <c r="BS93" s="135"/>
      <c r="BT93" s="135"/>
      <c r="BU93" s="135"/>
      <c r="BV93" s="135"/>
      <c r="BW93" s="135"/>
      <c r="BX93" s="107"/>
      <c r="BZ93" s="168"/>
      <c r="CA93" s="160"/>
      <c r="CB93" s="160"/>
      <c r="CC93" s="160"/>
      <c r="CD93" s="160"/>
      <c r="CE93" s="160"/>
      <c r="CF93" s="160"/>
      <c r="CG93" s="160"/>
      <c r="CH93" s="107"/>
    </row>
    <row r="94" spans="2:86" x14ac:dyDescent="0.25">
      <c r="B94" s="95" t="s">
        <v>142</v>
      </c>
      <c r="C94" s="105" t="str">
        <f>VLOOKUP(B94,'2'!$B$2:$O$114,2,FALSE)</f>
        <v>Sì</v>
      </c>
      <c r="D94" s="119" t="str">
        <f>VLOOKUP(B94,'2'!$B$2:$O$114,11,FALSE)</f>
        <v>10101111</v>
      </c>
      <c r="E94" s="105" t="str">
        <f t="shared" si="25"/>
        <v>AF</v>
      </c>
      <c r="F94" s="105" t="str">
        <f>LEFT(D94,1)</f>
        <v>1</v>
      </c>
      <c r="G94" s="17" t="str">
        <f>MID(D94,2,1)</f>
        <v>0</v>
      </c>
      <c r="H94" s="17" t="str">
        <f>MID(D94,3,1)</f>
        <v>1</v>
      </c>
      <c r="I94" s="17" t="str">
        <f>MID(D94,4,1)</f>
        <v>0</v>
      </c>
      <c r="J94" s="17" t="str">
        <f>MID(D94,5,1)</f>
        <v>1</v>
      </c>
      <c r="K94" s="17" t="str">
        <f>MID(D94,6,1)</f>
        <v>1</v>
      </c>
      <c r="L94" s="17" t="str">
        <f>MID(D94,7,1)</f>
        <v>1</v>
      </c>
      <c r="M94" s="106" t="str">
        <f>RIGHT(D94,1)</f>
        <v>1</v>
      </c>
      <c r="N94" s="105">
        <v>0</v>
      </c>
      <c r="O94" s="17">
        <v>0</v>
      </c>
      <c r="P94" s="17">
        <v>0</v>
      </c>
      <c r="Q94" s="106">
        <v>0</v>
      </c>
      <c r="R94" s="171"/>
      <c r="S94" s="171" t="str">
        <f t="shared" si="26"/>
        <v/>
      </c>
      <c r="U94" s="147"/>
      <c r="V94" s="147"/>
      <c r="W94" s="147"/>
      <c r="X94" s="147"/>
      <c r="Y94" s="147"/>
      <c r="Z94" s="147"/>
      <c r="AA94" s="148"/>
      <c r="AB94" s="147"/>
      <c r="AC94" s="149"/>
      <c r="AD94" s="149"/>
      <c r="AE94" s="149"/>
      <c r="AF94" s="149"/>
      <c r="AG94" s="149"/>
      <c r="AH94" s="150"/>
      <c r="AI94" s="149"/>
      <c r="AJ94" s="149"/>
      <c r="AK94" s="107">
        <f>U94*0+V94*1+W94*2+X94*3+Y94*4+Z94*5+AA94*6+AB94*7+AC94*0+AD94*1+AE94*2+AF94*3+AG94*4+AH94*5+AI94*6+AJ94*7+8*(SUM(U94:AB94))+IF(SUM(U94:AJ94)=0,2+8)</f>
        <v>10</v>
      </c>
      <c r="AM94" s="135"/>
      <c r="AN94" s="135"/>
      <c r="AO94" s="135"/>
      <c r="AP94" s="135"/>
      <c r="AQ94" s="135"/>
      <c r="AR94" s="135"/>
      <c r="AS94" s="135"/>
      <c r="AT94" s="164"/>
      <c r="AU94" s="138"/>
      <c r="AV94" s="138"/>
      <c r="AW94" s="138"/>
      <c r="AX94" s="138"/>
      <c r="AY94" s="138"/>
      <c r="AZ94" s="138"/>
      <c r="BA94" s="138"/>
      <c r="BB94" s="138"/>
      <c r="BC94" s="107">
        <f>AM94*0+AN94*16+AO94*32+AP94*48+AQ94*64+AR94*80+AS94*96+AT94*112+AU94*0+AV94*16+AW94*32+AX94*48+AY94*64+AZ94*80+BA94*96+BB94*112+128*(SUM(AM94:AT94))+IF(SUM(AM94:BB94)=0,32+128)</f>
        <v>160</v>
      </c>
      <c r="BD94" s="107">
        <f t="shared" si="27"/>
        <v>170</v>
      </c>
      <c r="BF94" s="149"/>
      <c r="BG94" s="149"/>
      <c r="BH94" s="149"/>
      <c r="BI94" s="149"/>
      <c r="BJ94" s="149"/>
      <c r="BK94" s="149"/>
      <c r="BL94" s="149"/>
      <c r="BM94" s="149"/>
      <c r="BN94" s="107">
        <f t="shared" si="28"/>
        <v>0</v>
      </c>
      <c r="BP94" s="135"/>
      <c r="BQ94" s="135"/>
      <c r="BR94" s="135"/>
      <c r="BS94" s="135"/>
      <c r="BT94" s="135"/>
      <c r="BU94" s="135"/>
      <c r="BV94" s="135"/>
      <c r="BW94" s="135"/>
      <c r="BX94" s="107">
        <f t="shared" si="29"/>
        <v>0</v>
      </c>
      <c r="BZ94" s="168"/>
      <c r="CA94" s="160"/>
      <c r="CB94" s="160"/>
      <c r="CC94" s="160"/>
      <c r="CD94" s="160"/>
      <c r="CE94" s="160"/>
      <c r="CF94" s="160"/>
      <c r="CG94" s="160"/>
      <c r="CH94" s="107">
        <f t="shared" si="30"/>
        <v>0</v>
      </c>
    </row>
    <row r="95" spans="2:86" ht="6" customHeight="1" x14ac:dyDescent="0.25">
      <c r="B95" s="95"/>
      <c r="C95" s="105"/>
      <c r="D95" s="119"/>
      <c r="E95" s="105" t="str">
        <f t="shared" si="25"/>
        <v/>
      </c>
      <c r="F95" s="105"/>
      <c r="G95" s="17"/>
      <c r="H95" s="17"/>
      <c r="I95" s="17"/>
      <c r="J95" s="17"/>
      <c r="K95" s="17"/>
      <c r="L95" s="17"/>
      <c r="M95" s="106"/>
      <c r="N95" s="105"/>
      <c r="O95" s="17"/>
      <c r="P95" s="17"/>
      <c r="Q95" s="106"/>
      <c r="R95" s="171"/>
      <c r="S95" s="171" t="str">
        <f t="shared" si="26"/>
        <v/>
      </c>
      <c r="U95" s="147"/>
      <c r="V95" s="147"/>
      <c r="W95" s="147"/>
      <c r="X95" s="147"/>
      <c r="Y95" s="147"/>
      <c r="Z95" s="147"/>
      <c r="AA95" s="148"/>
      <c r="AB95" s="147"/>
      <c r="AC95" s="149"/>
      <c r="AD95" s="149"/>
      <c r="AE95" s="149"/>
      <c r="AF95" s="149"/>
      <c r="AG95" s="149"/>
      <c r="AH95" s="150"/>
      <c r="AI95" s="149"/>
      <c r="AJ95" s="149"/>
      <c r="AK95" s="107"/>
      <c r="AM95" s="135"/>
      <c r="AN95" s="135"/>
      <c r="AO95" s="135"/>
      <c r="AP95" s="135"/>
      <c r="AQ95" s="135"/>
      <c r="AR95" s="135"/>
      <c r="AS95" s="135"/>
      <c r="AT95" s="164"/>
      <c r="AU95" s="138"/>
      <c r="AV95" s="138"/>
      <c r="AW95" s="138"/>
      <c r="AX95" s="138"/>
      <c r="AY95" s="138"/>
      <c r="AZ95" s="138"/>
      <c r="BA95" s="138"/>
      <c r="BB95" s="138"/>
      <c r="BC95" s="107"/>
      <c r="BD95" s="107"/>
      <c r="BF95" s="149"/>
      <c r="BG95" s="149"/>
      <c r="BH95" s="149"/>
      <c r="BI95" s="149"/>
      <c r="BJ95" s="149"/>
      <c r="BK95" s="149"/>
      <c r="BL95" s="149"/>
      <c r="BM95" s="149"/>
      <c r="BN95" s="107"/>
      <c r="BP95" s="135"/>
      <c r="BQ95" s="135"/>
      <c r="BR95" s="135"/>
      <c r="BS95" s="135"/>
      <c r="BT95" s="135"/>
      <c r="BU95" s="135"/>
      <c r="BV95" s="135"/>
      <c r="BW95" s="135"/>
      <c r="BX95" s="107"/>
      <c r="BZ95" s="168"/>
      <c r="CA95" s="160"/>
      <c r="CB95" s="160"/>
      <c r="CC95" s="160"/>
      <c r="CD95" s="160"/>
      <c r="CE95" s="160"/>
      <c r="CF95" s="160"/>
      <c r="CG95" s="160"/>
      <c r="CH95" s="107"/>
    </row>
    <row r="96" spans="2:86" x14ac:dyDescent="0.25">
      <c r="B96" s="95" t="s">
        <v>96</v>
      </c>
      <c r="C96" s="105" t="str">
        <f>VLOOKUP(B96,'2'!$B$2:$O$114,2,FALSE)</f>
        <v>Sì</v>
      </c>
      <c r="D96" s="119" t="str">
        <f>VLOOKUP(B96,'2'!$B$2:$O$114,11,FALSE)</f>
        <v>11001111</v>
      </c>
      <c r="E96" s="105" t="str">
        <f t="shared" si="25"/>
        <v>CF</v>
      </c>
      <c r="F96" s="105" t="str">
        <f>LEFT(D96,1)</f>
        <v>1</v>
      </c>
      <c r="G96" s="17" t="str">
        <f>MID(D96,2,1)</f>
        <v>1</v>
      </c>
      <c r="H96" s="17" t="str">
        <f>MID(D96,3,1)</f>
        <v>0</v>
      </c>
      <c r="I96" s="17" t="str">
        <f>MID(D96,4,1)</f>
        <v>0</v>
      </c>
      <c r="J96" s="17" t="str">
        <f>MID(D96,5,1)</f>
        <v>1</v>
      </c>
      <c r="K96" s="17" t="str">
        <f>MID(D96,6,1)</f>
        <v>1</v>
      </c>
      <c r="L96" s="17" t="str">
        <f>MID(D96,7,1)</f>
        <v>1</v>
      </c>
      <c r="M96" s="106" t="str">
        <f>RIGHT(D96,1)</f>
        <v>1</v>
      </c>
      <c r="N96" s="105">
        <v>0</v>
      </c>
      <c r="O96" s="17">
        <v>0</v>
      </c>
      <c r="P96" s="17">
        <v>0</v>
      </c>
      <c r="Q96" s="106">
        <v>0</v>
      </c>
      <c r="R96" s="171"/>
      <c r="S96" s="171" t="str">
        <f t="shared" si="26"/>
        <v/>
      </c>
      <c r="U96" s="147"/>
      <c r="V96" s="147"/>
      <c r="W96" s="147"/>
      <c r="X96" s="147"/>
      <c r="Y96" s="147"/>
      <c r="Z96" s="147"/>
      <c r="AA96" s="148"/>
      <c r="AB96" s="147"/>
      <c r="AC96" s="149"/>
      <c r="AD96" s="149"/>
      <c r="AE96" s="149"/>
      <c r="AF96" s="149"/>
      <c r="AG96" s="149"/>
      <c r="AH96" s="150"/>
      <c r="AI96" s="149"/>
      <c r="AJ96" s="149"/>
      <c r="AK96" s="107">
        <f>U96*0+V96*1+W96*2+X96*3+Y96*4+Z96*5+AA96*6+AB96*7+AC96*0+AD96*1+AE96*2+AF96*3+AG96*4+AH96*5+AI96*6+AJ96*7+8*(SUM(U96:AB96))+IF(SUM(U96:AJ96)=0,2+8)</f>
        <v>10</v>
      </c>
      <c r="AM96" s="135"/>
      <c r="AN96" s="135"/>
      <c r="AO96" s="135"/>
      <c r="AP96" s="135"/>
      <c r="AQ96" s="135"/>
      <c r="AR96" s="135"/>
      <c r="AS96" s="135"/>
      <c r="AT96" s="164"/>
      <c r="AU96" s="138"/>
      <c r="AV96" s="138"/>
      <c r="AW96" s="138"/>
      <c r="AX96" s="138"/>
      <c r="AY96" s="138"/>
      <c r="AZ96" s="138"/>
      <c r="BA96" s="138"/>
      <c r="BB96" s="138"/>
      <c r="BC96" s="107">
        <f>AM96*0+AN96*16+AO96*32+AP96*48+AQ96*64+AR96*80+AS96*96+AT96*112+AU96*0+AV96*16+AW96*32+AX96*48+AY96*64+AZ96*80+BA96*96+BB96*112+128*(SUM(AM96:AT96))+IF(SUM(AM96:BB96)=0,32+128)</f>
        <v>160</v>
      </c>
      <c r="BD96" s="107">
        <f t="shared" si="27"/>
        <v>170</v>
      </c>
      <c r="BF96" s="149"/>
      <c r="BG96" s="149"/>
      <c r="BH96" s="149"/>
      <c r="BI96" s="149"/>
      <c r="BJ96" s="149"/>
      <c r="BK96" s="149"/>
      <c r="BL96" s="149"/>
      <c r="BM96" s="149"/>
      <c r="BN96" s="107">
        <f t="shared" si="28"/>
        <v>0</v>
      </c>
      <c r="BP96" s="135"/>
      <c r="BQ96" s="135"/>
      <c r="BR96" s="135"/>
      <c r="BS96" s="135"/>
      <c r="BT96" s="135"/>
      <c r="BU96" s="135"/>
      <c r="BV96" s="135"/>
      <c r="BW96" s="135"/>
      <c r="BX96" s="107">
        <f t="shared" si="29"/>
        <v>0</v>
      </c>
      <c r="BZ96" s="168"/>
      <c r="CA96" s="160"/>
      <c r="CB96" s="160"/>
      <c r="CC96" s="160"/>
      <c r="CD96" s="160"/>
      <c r="CE96" s="160"/>
      <c r="CF96" s="160"/>
      <c r="CG96" s="160"/>
      <c r="CH96" s="107">
        <f t="shared" si="30"/>
        <v>0</v>
      </c>
    </row>
    <row r="97" spans="2:86" ht="6" customHeight="1" x14ac:dyDescent="0.25">
      <c r="B97" s="95"/>
      <c r="C97" s="105"/>
      <c r="D97" s="119"/>
      <c r="E97" s="105" t="str">
        <f t="shared" si="25"/>
        <v/>
      </c>
      <c r="F97" s="105"/>
      <c r="G97" s="17"/>
      <c r="H97" s="17"/>
      <c r="I97" s="17"/>
      <c r="J97" s="17"/>
      <c r="K97" s="17"/>
      <c r="L97" s="17"/>
      <c r="M97" s="106"/>
      <c r="N97" s="105"/>
      <c r="O97" s="17"/>
      <c r="P97" s="17"/>
      <c r="Q97" s="106"/>
      <c r="R97" s="171"/>
      <c r="S97" s="171" t="str">
        <f t="shared" si="26"/>
        <v/>
      </c>
      <c r="U97" s="147"/>
      <c r="V97" s="147"/>
      <c r="W97" s="147"/>
      <c r="X97" s="147"/>
      <c r="Y97" s="147"/>
      <c r="Z97" s="147"/>
      <c r="AA97" s="148"/>
      <c r="AB97" s="147"/>
      <c r="AC97" s="149"/>
      <c r="AD97" s="149"/>
      <c r="AE97" s="149"/>
      <c r="AF97" s="149"/>
      <c r="AG97" s="149"/>
      <c r="AH97" s="150"/>
      <c r="AI97" s="149"/>
      <c r="AJ97" s="149"/>
      <c r="AK97" s="107"/>
      <c r="AM97" s="135"/>
      <c r="AN97" s="135"/>
      <c r="AO97" s="135"/>
      <c r="AP97" s="135"/>
      <c r="AQ97" s="135"/>
      <c r="AR97" s="135"/>
      <c r="AS97" s="135"/>
      <c r="AT97" s="164"/>
      <c r="AU97" s="138"/>
      <c r="AV97" s="138"/>
      <c r="AW97" s="138"/>
      <c r="AX97" s="138"/>
      <c r="AY97" s="138"/>
      <c r="AZ97" s="138"/>
      <c r="BA97" s="138"/>
      <c r="BB97" s="138"/>
      <c r="BC97" s="107"/>
      <c r="BD97" s="107"/>
      <c r="BF97" s="149"/>
      <c r="BG97" s="149"/>
      <c r="BH97" s="149"/>
      <c r="BI97" s="149"/>
      <c r="BJ97" s="149"/>
      <c r="BK97" s="149"/>
      <c r="BL97" s="149"/>
      <c r="BM97" s="149"/>
      <c r="BN97" s="107"/>
      <c r="BP97" s="135"/>
      <c r="BQ97" s="135"/>
      <c r="BR97" s="135"/>
      <c r="BS97" s="135"/>
      <c r="BT97" s="135"/>
      <c r="BU97" s="135"/>
      <c r="BV97" s="135"/>
      <c r="BW97" s="135"/>
      <c r="BX97" s="107"/>
      <c r="BZ97" s="168"/>
      <c r="CA97" s="160"/>
      <c r="CB97" s="160"/>
      <c r="CC97" s="160"/>
      <c r="CD97" s="160"/>
      <c r="CE97" s="160"/>
      <c r="CF97" s="160"/>
      <c r="CG97" s="160"/>
      <c r="CH97" s="107"/>
    </row>
    <row r="98" spans="2:86" x14ac:dyDescent="0.25">
      <c r="B98" s="95" t="s">
        <v>59</v>
      </c>
      <c r="C98" s="105" t="str">
        <f>VLOOKUP(B98,'2'!$B$2:$O$114,2,FALSE)</f>
        <v>Sì</v>
      </c>
      <c r="D98" s="119" t="str">
        <f>VLOOKUP(B98,'2'!$B$2:$O$114,11,FALSE)</f>
        <v>00110110</v>
      </c>
      <c r="E98" s="105" t="str">
        <f t="shared" si="25"/>
        <v>36</v>
      </c>
      <c r="F98" s="105" t="str">
        <f>LEFT(D98,1)</f>
        <v>0</v>
      </c>
      <c r="G98" s="17" t="str">
        <f>MID(D98,2,1)</f>
        <v>0</v>
      </c>
      <c r="H98" s="17" t="str">
        <f>MID(D98,3,1)</f>
        <v>1</v>
      </c>
      <c r="I98" s="17" t="str">
        <f>MID(D98,4,1)</f>
        <v>1</v>
      </c>
      <c r="J98" s="17" t="str">
        <f>MID(D98,5,1)</f>
        <v>0</v>
      </c>
      <c r="K98" s="17" t="str">
        <f>MID(D98,6,1)</f>
        <v>1</v>
      </c>
      <c r="L98" s="17" t="str">
        <f>MID(D98,7,1)</f>
        <v>1</v>
      </c>
      <c r="M98" s="106" t="str">
        <f>RIGHT(D98,1)</f>
        <v>0</v>
      </c>
      <c r="N98" s="105">
        <v>0</v>
      </c>
      <c r="O98" s="17">
        <v>0</v>
      </c>
      <c r="P98" s="17">
        <v>0</v>
      </c>
      <c r="Q98" s="106">
        <v>0</v>
      </c>
      <c r="R98" s="171"/>
      <c r="S98" s="171" t="str">
        <f t="shared" si="26"/>
        <v/>
      </c>
      <c r="U98" s="147"/>
      <c r="V98" s="147"/>
      <c r="W98" s="147"/>
      <c r="X98" s="147"/>
      <c r="Y98" s="147"/>
      <c r="Z98" s="147"/>
      <c r="AA98" s="148"/>
      <c r="AB98" s="147"/>
      <c r="AC98" s="149"/>
      <c r="AD98" s="149"/>
      <c r="AE98" s="149"/>
      <c r="AF98" s="149"/>
      <c r="AG98" s="149"/>
      <c r="AH98" s="150"/>
      <c r="AI98" s="149"/>
      <c r="AJ98" s="149"/>
      <c r="AK98" s="107">
        <f>U98*0+V98*1+W98*2+X98*3+Y98*4+Z98*5+AA98*6+AB98*7+AC98*0+AD98*1+AE98*2+AF98*3+AG98*4+AH98*5+AI98*6+AJ98*7+8*(SUM(U98:AB98))+IF(SUM(U98:AJ98)=0,2+8)</f>
        <v>10</v>
      </c>
      <c r="AM98" s="135"/>
      <c r="AN98" s="135"/>
      <c r="AO98" s="135"/>
      <c r="AP98" s="135"/>
      <c r="AQ98" s="135"/>
      <c r="AR98" s="135"/>
      <c r="AS98" s="135"/>
      <c r="AT98" s="164"/>
      <c r="AU98" s="138"/>
      <c r="AV98" s="138"/>
      <c r="AW98" s="138"/>
      <c r="AX98" s="138"/>
      <c r="AY98" s="138"/>
      <c r="AZ98" s="138"/>
      <c r="BA98" s="138"/>
      <c r="BB98" s="138"/>
      <c r="BC98" s="107">
        <f>AM98*0+AN98*16+AO98*32+AP98*48+AQ98*64+AR98*80+AS98*96+AT98*112+AU98*0+AV98*16+AW98*32+AX98*48+AY98*64+AZ98*80+BA98*96+BB98*112+128*(SUM(AM98:AT98))+IF(SUM(AM98:BB98)=0,32+128)</f>
        <v>160</v>
      </c>
      <c r="BD98" s="107">
        <f t="shared" si="27"/>
        <v>170</v>
      </c>
      <c r="BF98" s="149"/>
      <c r="BG98" s="149"/>
      <c r="BH98" s="149"/>
      <c r="BI98" s="149"/>
      <c r="BJ98" s="149"/>
      <c r="BK98" s="149"/>
      <c r="BL98" s="149"/>
      <c r="BM98" s="149"/>
      <c r="BN98" s="107">
        <f t="shared" si="28"/>
        <v>0</v>
      </c>
      <c r="BP98" s="135"/>
      <c r="BQ98" s="135"/>
      <c r="BR98" s="135"/>
      <c r="BS98" s="135"/>
      <c r="BT98" s="135"/>
      <c r="BU98" s="135"/>
      <c r="BV98" s="135"/>
      <c r="BW98" s="135"/>
      <c r="BX98" s="107">
        <f t="shared" si="29"/>
        <v>0</v>
      </c>
      <c r="BZ98" s="168"/>
      <c r="CA98" s="160"/>
      <c r="CB98" s="160"/>
      <c r="CC98" s="160"/>
      <c r="CD98" s="160"/>
      <c r="CE98" s="160"/>
      <c r="CF98" s="160"/>
      <c r="CG98" s="160"/>
      <c r="CH98" s="107">
        <f t="shared" si="30"/>
        <v>0</v>
      </c>
    </row>
    <row r="99" spans="2:86" ht="6" customHeight="1" x14ac:dyDescent="0.25">
      <c r="B99" s="95"/>
      <c r="C99" s="105"/>
      <c r="D99" s="119"/>
      <c r="E99" s="105" t="str">
        <f t="shared" si="25"/>
        <v/>
      </c>
      <c r="F99" s="105"/>
      <c r="G99" s="17"/>
      <c r="H99" s="17"/>
      <c r="I99" s="17"/>
      <c r="J99" s="17"/>
      <c r="K99" s="17"/>
      <c r="L99" s="17"/>
      <c r="M99" s="106"/>
      <c r="N99" s="105"/>
      <c r="O99" s="17"/>
      <c r="P99" s="17"/>
      <c r="Q99" s="106"/>
      <c r="R99" s="171"/>
      <c r="S99" s="171" t="str">
        <f t="shared" si="26"/>
        <v/>
      </c>
      <c r="U99" s="147"/>
      <c r="V99" s="147"/>
      <c r="W99" s="147"/>
      <c r="X99" s="147"/>
      <c r="Y99" s="147"/>
      <c r="Z99" s="147"/>
      <c r="AA99" s="148"/>
      <c r="AB99" s="147"/>
      <c r="AC99" s="149"/>
      <c r="AD99" s="149"/>
      <c r="AE99" s="149"/>
      <c r="AF99" s="149"/>
      <c r="AG99" s="149"/>
      <c r="AH99" s="150"/>
      <c r="AI99" s="149"/>
      <c r="AJ99" s="149"/>
      <c r="AK99" s="107"/>
      <c r="AM99" s="135"/>
      <c r="AN99" s="135"/>
      <c r="AO99" s="135"/>
      <c r="AP99" s="135"/>
      <c r="AQ99" s="135"/>
      <c r="AR99" s="135"/>
      <c r="AS99" s="135"/>
      <c r="AT99" s="164"/>
      <c r="AU99" s="138"/>
      <c r="AV99" s="138"/>
      <c r="AW99" s="138"/>
      <c r="AX99" s="138"/>
      <c r="AY99" s="138"/>
      <c r="AZ99" s="138"/>
      <c r="BA99" s="138"/>
      <c r="BB99" s="138"/>
      <c r="BC99" s="107"/>
      <c r="BD99" s="107"/>
      <c r="BF99" s="149"/>
      <c r="BG99" s="149"/>
      <c r="BH99" s="149"/>
      <c r="BI99" s="149"/>
      <c r="BJ99" s="149"/>
      <c r="BK99" s="149"/>
      <c r="BL99" s="149"/>
      <c r="BM99" s="149"/>
      <c r="BN99" s="107"/>
      <c r="BP99" s="135"/>
      <c r="BQ99" s="135"/>
      <c r="BR99" s="135"/>
      <c r="BS99" s="135"/>
      <c r="BT99" s="135"/>
      <c r="BU99" s="135"/>
      <c r="BV99" s="135"/>
      <c r="BW99" s="135"/>
      <c r="BX99" s="107"/>
      <c r="BZ99" s="168"/>
      <c r="CA99" s="160"/>
      <c r="CB99" s="160"/>
      <c r="CC99" s="160"/>
      <c r="CD99" s="160"/>
      <c r="CE99" s="160"/>
      <c r="CF99" s="160"/>
      <c r="CG99" s="160"/>
      <c r="CH99" s="107"/>
    </row>
    <row r="100" spans="2:86" x14ac:dyDescent="0.25">
      <c r="B100" s="95" t="s">
        <v>62</v>
      </c>
      <c r="C100" s="105" t="str">
        <f>VLOOKUP(B100,'2'!$B$2:$O$114,2,FALSE)</f>
        <v>Sì</v>
      </c>
      <c r="D100" s="119" t="str">
        <f>VLOOKUP(B100,'2'!$B$2:$O$114,11,FALSE)</f>
        <v>01010110</v>
      </c>
      <c r="E100" s="105" t="str">
        <f t="shared" si="25"/>
        <v>56</v>
      </c>
      <c r="F100" s="105" t="str">
        <f>LEFT(D100,1)</f>
        <v>0</v>
      </c>
      <c r="G100" s="17" t="str">
        <f>MID(D100,2,1)</f>
        <v>1</v>
      </c>
      <c r="H100" s="17" t="str">
        <f>MID(D100,3,1)</f>
        <v>0</v>
      </c>
      <c r="I100" s="17" t="str">
        <f>MID(D100,4,1)</f>
        <v>1</v>
      </c>
      <c r="J100" s="17" t="str">
        <f>MID(D100,5,1)</f>
        <v>0</v>
      </c>
      <c r="K100" s="17" t="str">
        <f>MID(D100,6,1)</f>
        <v>1</v>
      </c>
      <c r="L100" s="17" t="str">
        <f>MID(D100,7,1)</f>
        <v>1</v>
      </c>
      <c r="M100" s="106" t="str">
        <f>RIGHT(D100,1)</f>
        <v>0</v>
      </c>
      <c r="N100" s="105">
        <v>0</v>
      </c>
      <c r="O100" s="17">
        <v>0</v>
      </c>
      <c r="P100" s="17">
        <v>0</v>
      </c>
      <c r="Q100" s="106">
        <v>0</v>
      </c>
      <c r="R100" s="171"/>
      <c r="S100" s="171" t="str">
        <f t="shared" si="26"/>
        <v/>
      </c>
      <c r="U100" s="147"/>
      <c r="V100" s="147"/>
      <c r="W100" s="147"/>
      <c r="X100" s="147"/>
      <c r="Y100" s="147"/>
      <c r="Z100" s="147"/>
      <c r="AA100" s="148"/>
      <c r="AB100" s="147"/>
      <c r="AC100" s="149"/>
      <c r="AD100" s="149"/>
      <c r="AE100" s="149"/>
      <c r="AF100" s="149"/>
      <c r="AG100" s="149"/>
      <c r="AH100" s="150"/>
      <c r="AI100" s="149"/>
      <c r="AJ100" s="149"/>
      <c r="AK100" s="107">
        <f>U100*0+V100*1+W100*2+X100*3+Y100*4+Z100*5+AA100*6+AB100*7+AC100*0+AD100*1+AE100*2+AF100*3+AG100*4+AH100*5+AI100*6+AJ100*7+8*(SUM(U100:AB100))+IF(SUM(U100:AJ100)=0,2+8)</f>
        <v>10</v>
      </c>
      <c r="AM100" s="135"/>
      <c r="AN100" s="135"/>
      <c r="AO100" s="135"/>
      <c r="AP100" s="135"/>
      <c r="AQ100" s="135"/>
      <c r="AR100" s="135"/>
      <c r="AS100" s="135"/>
      <c r="AT100" s="164"/>
      <c r="AU100" s="138"/>
      <c r="AV100" s="138"/>
      <c r="AW100" s="138"/>
      <c r="AX100" s="138"/>
      <c r="AY100" s="138"/>
      <c r="AZ100" s="138"/>
      <c r="BA100" s="138"/>
      <c r="BB100" s="138"/>
      <c r="BC100" s="107">
        <f>AM100*0+AN100*16+AO100*32+AP100*48+AQ100*64+AR100*80+AS100*96+AT100*112+AU100*0+AV100*16+AW100*32+AX100*48+AY100*64+AZ100*80+BA100*96+BB100*112+128*(SUM(AM100:AT100))+IF(SUM(AM100:BB100)=0,32+128)</f>
        <v>160</v>
      </c>
      <c r="BD100" s="107">
        <f t="shared" si="27"/>
        <v>170</v>
      </c>
      <c r="BF100" s="149"/>
      <c r="BG100" s="149"/>
      <c r="BH100" s="149"/>
      <c r="BI100" s="149"/>
      <c r="BJ100" s="149"/>
      <c r="BK100" s="149"/>
      <c r="BL100" s="149"/>
      <c r="BM100" s="149"/>
      <c r="BN100" s="107">
        <f t="shared" si="28"/>
        <v>0</v>
      </c>
      <c r="BP100" s="135"/>
      <c r="BQ100" s="135"/>
      <c r="BR100" s="135"/>
      <c r="BS100" s="135"/>
      <c r="BT100" s="135"/>
      <c r="BU100" s="135"/>
      <c r="BV100" s="135"/>
      <c r="BW100" s="135"/>
      <c r="BX100" s="107">
        <f t="shared" si="29"/>
        <v>0</v>
      </c>
      <c r="BZ100" s="168"/>
      <c r="CA100" s="160"/>
      <c r="CB100" s="160"/>
      <c r="CC100" s="160"/>
      <c r="CD100" s="160"/>
      <c r="CE100" s="160"/>
      <c r="CF100" s="160"/>
      <c r="CG100" s="160"/>
      <c r="CH100" s="107">
        <f t="shared" si="30"/>
        <v>0</v>
      </c>
    </row>
    <row r="101" spans="2:86" ht="6" customHeight="1" x14ac:dyDescent="0.25">
      <c r="B101" s="95"/>
      <c r="C101" s="105"/>
      <c r="D101" s="119"/>
      <c r="E101" s="105" t="str">
        <f t="shared" si="25"/>
        <v/>
      </c>
      <c r="F101" s="105"/>
      <c r="G101" s="17"/>
      <c r="H101" s="17"/>
      <c r="I101" s="17"/>
      <c r="J101" s="17"/>
      <c r="K101" s="17"/>
      <c r="L101" s="17"/>
      <c r="M101" s="106"/>
      <c r="N101" s="105"/>
      <c r="O101" s="17"/>
      <c r="P101" s="17"/>
      <c r="Q101" s="106"/>
      <c r="R101" s="171"/>
      <c r="S101" s="171" t="str">
        <f t="shared" si="26"/>
        <v/>
      </c>
      <c r="U101" s="147"/>
      <c r="V101" s="147"/>
      <c r="W101" s="147"/>
      <c r="X101" s="147"/>
      <c r="Y101" s="147"/>
      <c r="Z101" s="147"/>
      <c r="AA101" s="148"/>
      <c r="AB101" s="147"/>
      <c r="AC101" s="149"/>
      <c r="AD101" s="149"/>
      <c r="AE101" s="149"/>
      <c r="AF101" s="149"/>
      <c r="AG101" s="149"/>
      <c r="AH101" s="150"/>
      <c r="AI101" s="149"/>
      <c r="AJ101" s="149"/>
      <c r="AK101" s="107"/>
      <c r="AM101" s="135"/>
      <c r="AN101" s="135"/>
      <c r="AO101" s="135"/>
      <c r="AP101" s="135"/>
      <c r="AQ101" s="135"/>
      <c r="AR101" s="135"/>
      <c r="AS101" s="135"/>
      <c r="AT101" s="164"/>
      <c r="AU101" s="138"/>
      <c r="AV101" s="138"/>
      <c r="AW101" s="138"/>
      <c r="AX101" s="138"/>
      <c r="AY101" s="138"/>
      <c r="AZ101" s="138"/>
      <c r="BA101" s="138"/>
      <c r="BB101" s="138"/>
      <c r="BC101" s="107"/>
      <c r="BD101" s="107"/>
      <c r="BF101" s="149"/>
      <c r="BG101" s="149"/>
      <c r="BH101" s="149"/>
      <c r="BI101" s="149"/>
      <c r="BJ101" s="149"/>
      <c r="BK101" s="149"/>
      <c r="BL101" s="149"/>
      <c r="BM101" s="149"/>
      <c r="BN101" s="107"/>
      <c r="BP101" s="135"/>
      <c r="BQ101" s="135"/>
      <c r="BR101" s="135"/>
      <c r="BS101" s="135"/>
      <c r="BT101" s="135"/>
      <c r="BU101" s="135"/>
      <c r="BV101" s="135"/>
      <c r="BW101" s="135"/>
      <c r="BX101" s="107"/>
      <c r="BZ101" s="168"/>
      <c r="CA101" s="160"/>
      <c r="CB101" s="160"/>
      <c r="CC101" s="160"/>
      <c r="CD101" s="160"/>
      <c r="CE101" s="160"/>
      <c r="CF101" s="160"/>
      <c r="CG101" s="160"/>
      <c r="CH101" s="107"/>
    </row>
    <row r="102" spans="2:86" x14ac:dyDescent="0.25">
      <c r="B102" s="95" t="s">
        <v>70</v>
      </c>
      <c r="C102" s="105" t="str">
        <f>VLOOKUP(B102,'2'!$B$2:$O$114,2,FALSE)</f>
        <v>Sì</v>
      </c>
      <c r="D102" s="119" t="str">
        <f>VLOOKUP(B102,'2'!$B$2:$O$114,11,FALSE)</f>
        <v>01110110</v>
      </c>
      <c r="E102" s="105" t="str">
        <f t="shared" si="25"/>
        <v>76</v>
      </c>
      <c r="F102" s="105" t="str">
        <f>LEFT(D102,1)</f>
        <v>0</v>
      </c>
      <c r="G102" s="17" t="str">
        <f>MID(D102,2,1)</f>
        <v>1</v>
      </c>
      <c r="H102" s="17" t="str">
        <f>MID(D102,3,1)</f>
        <v>1</v>
      </c>
      <c r="I102" s="17" t="str">
        <f>MID(D102,4,1)</f>
        <v>1</v>
      </c>
      <c r="J102" s="17" t="str">
        <f>MID(D102,5,1)</f>
        <v>0</v>
      </c>
      <c r="K102" s="17" t="str">
        <f>MID(D102,6,1)</f>
        <v>1</v>
      </c>
      <c r="L102" s="17" t="str">
        <f>MID(D102,7,1)</f>
        <v>1</v>
      </c>
      <c r="M102" s="106" t="str">
        <f>RIGHT(D102,1)</f>
        <v>0</v>
      </c>
      <c r="N102" s="105">
        <v>0</v>
      </c>
      <c r="O102" s="17">
        <v>0</v>
      </c>
      <c r="P102" s="17">
        <v>0</v>
      </c>
      <c r="Q102" s="106">
        <v>0</v>
      </c>
      <c r="R102" s="171"/>
      <c r="S102" s="171" t="str">
        <f t="shared" si="26"/>
        <v/>
      </c>
      <c r="U102" s="147"/>
      <c r="V102" s="147"/>
      <c r="W102" s="147"/>
      <c r="X102" s="147"/>
      <c r="Y102" s="147"/>
      <c r="Z102" s="147"/>
      <c r="AA102" s="148"/>
      <c r="AB102" s="147"/>
      <c r="AC102" s="149"/>
      <c r="AD102" s="149"/>
      <c r="AE102" s="149"/>
      <c r="AF102" s="149"/>
      <c r="AG102" s="149"/>
      <c r="AH102" s="150"/>
      <c r="AI102" s="149"/>
      <c r="AJ102" s="149"/>
      <c r="AK102" s="107">
        <f>U102*0+V102*1+W102*2+X102*3+Y102*4+Z102*5+AA102*6+AB102*7+AC102*0+AD102*1+AE102*2+AF102*3+AG102*4+AH102*5+AI102*6+AJ102*7+8*(SUM(U102:AB102))+IF(SUM(U102:AJ102)=0,2+8)</f>
        <v>10</v>
      </c>
      <c r="AM102" s="135"/>
      <c r="AN102" s="135"/>
      <c r="AO102" s="135"/>
      <c r="AP102" s="135"/>
      <c r="AQ102" s="135"/>
      <c r="AR102" s="135"/>
      <c r="AS102" s="135"/>
      <c r="AT102" s="164"/>
      <c r="AU102" s="138"/>
      <c r="AV102" s="138"/>
      <c r="AW102" s="138"/>
      <c r="AX102" s="138"/>
      <c r="AY102" s="138"/>
      <c r="AZ102" s="138"/>
      <c r="BA102" s="138"/>
      <c r="BB102" s="138"/>
      <c r="BC102" s="107">
        <f>AM102*0+AN102*16+AO102*32+AP102*48+AQ102*64+AR102*80+AS102*96+AT102*112+AU102*0+AV102*16+AW102*32+AX102*48+AY102*64+AZ102*80+BA102*96+BB102*112+128*(SUM(AM102:AT102))+IF(SUM(AM102:BB102)=0,32+128)</f>
        <v>160</v>
      </c>
      <c r="BD102" s="107">
        <f t="shared" si="27"/>
        <v>170</v>
      </c>
      <c r="BF102" s="149"/>
      <c r="BG102" s="149"/>
      <c r="BH102" s="149"/>
      <c r="BI102" s="149"/>
      <c r="BJ102" s="149"/>
      <c r="BK102" s="149"/>
      <c r="BL102" s="149"/>
      <c r="BM102" s="149"/>
      <c r="BN102" s="107">
        <f t="shared" si="28"/>
        <v>0</v>
      </c>
      <c r="BP102" s="135"/>
      <c r="BQ102" s="135"/>
      <c r="BR102" s="135"/>
      <c r="BS102" s="135"/>
      <c r="BT102" s="135"/>
      <c r="BU102" s="135"/>
      <c r="BV102" s="135"/>
      <c r="BW102" s="135"/>
      <c r="BX102" s="107">
        <f t="shared" si="29"/>
        <v>0</v>
      </c>
      <c r="BZ102" s="168"/>
      <c r="CA102" s="160"/>
      <c r="CB102" s="160"/>
      <c r="CC102" s="160"/>
      <c r="CD102" s="160"/>
      <c r="CE102" s="160"/>
      <c r="CF102" s="160"/>
      <c r="CG102" s="160"/>
      <c r="CH102" s="107">
        <f t="shared" si="30"/>
        <v>0</v>
      </c>
    </row>
    <row r="103" spans="2:86" ht="6" customHeight="1" x14ac:dyDescent="0.25">
      <c r="B103" s="95"/>
      <c r="C103" s="105"/>
      <c r="D103" s="119"/>
      <c r="E103" s="105" t="str">
        <f t="shared" si="25"/>
        <v/>
      </c>
      <c r="F103" s="105"/>
      <c r="G103" s="17"/>
      <c r="H103" s="17"/>
      <c r="I103" s="17"/>
      <c r="J103" s="17"/>
      <c r="K103" s="17"/>
      <c r="L103" s="17"/>
      <c r="M103" s="106"/>
      <c r="N103" s="105"/>
      <c r="O103" s="17"/>
      <c r="P103" s="17"/>
      <c r="Q103" s="106"/>
      <c r="R103" s="171"/>
      <c r="S103" s="171" t="str">
        <f t="shared" si="26"/>
        <v/>
      </c>
      <c r="U103" s="147"/>
      <c r="V103" s="147"/>
      <c r="W103" s="147"/>
      <c r="X103" s="147"/>
      <c r="Y103" s="147"/>
      <c r="Z103" s="147"/>
      <c r="AA103" s="148"/>
      <c r="AB103" s="147"/>
      <c r="AC103" s="149"/>
      <c r="AD103" s="149"/>
      <c r="AE103" s="149"/>
      <c r="AF103" s="149"/>
      <c r="AG103" s="149"/>
      <c r="AH103" s="150"/>
      <c r="AI103" s="149"/>
      <c r="AJ103" s="149"/>
      <c r="AK103" s="107"/>
      <c r="AM103" s="135"/>
      <c r="AN103" s="135"/>
      <c r="AO103" s="135"/>
      <c r="AP103" s="135"/>
      <c r="AQ103" s="135"/>
      <c r="AR103" s="135"/>
      <c r="AS103" s="135"/>
      <c r="AT103" s="164"/>
      <c r="AU103" s="138"/>
      <c r="AV103" s="138"/>
      <c r="AW103" s="138"/>
      <c r="AX103" s="138"/>
      <c r="AY103" s="138"/>
      <c r="AZ103" s="138"/>
      <c r="BA103" s="138"/>
      <c r="BB103" s="138"/>
      <c r="BC103" s="107"/>
      <c r="BD103" s="107"/>
      <c r="BF103" s="149"/>
      <c r="BG103" s="149"/>
      <c r="BH103" s="149"/>
      <c r="BI103" s="149"/>
      <c r="BJ103" s="149"/>
      <c r="BK103" s="149"/>
      <c r="BL103" s="149"/>
      <c r="BM103" s="149"/>
      <c r="BN103" s="107"/>
      <c r="BP103" s="135"/>
      <c r="BQ103" s="135"/>
      <c r="BR103" s="135"/>
      <c r="BS103" s="135"/>
      <c r="BT103" s="135"/>
      <c r="BU103" s="135"/>
      <c r="BV103" s="135"/>
      <c r="BW103" s="135"/>
      <c r="BX103" s="107"/>
      <c r="BZ103" s="168"/>
      <c r="CA103" s="160"/>
      <c r="CB103" s="160"/>
      <c r="CC103" s="160"/>
      <c r="CD103" s="160"/>
      <c r="CE103" s="160"/>
      <c r="CF103" s="160"/>
      <c r="CG103" s="160"/>
      <c r="CH103" s="107"/>
    </row>
    <row r="104" spans="2:86" x14ac:dyDescent="0.25">
      <c r="B104" s="95" t="s">
        <v>69</v>
      </c>
      <c r="C104" s="105" t="str">
        <f>VLOOKUP(B104,'2'!$B$2:$O$114,2,FALSE)</f>
        <v>Sì</v>
      </c>
      <c r="D104" s="119" t="str">
        <f>VLOOKUP(B104,'2'!$B$2:$O$114,11,FALSE)</f>
        <v>10010110</v>
      </c>
      <c r="E104" s="105" t="str">
        <f t="shared" si="25"/>
        <v>96</v>
      </c>
      <c r="F104" s="105" t="str">
        <f>LEFT(D104,1)</f>
        <v>1</v>
      </c>
      <c r="G104" s="17" t="str">
        <f>MID(D104,2,1)</f>
        <v>0</v>
      </c>
      <c r="H104" s="17" t="str">
        <f>MID(D104,3,1)</f>
        <v>0</v>
      </c>
      <c r="I104" s="17" t="str">
        <f>MID(D104,4,1)</f>
        <v>1</v>
      </c>
      <c r="J104" s="17" t="str">
        <f>MID(D104,5,1)</f>
        <v>0</v>
      </c>
      <c r="K104" s="17" t="str">
        <f>MID(D104,6,1)</f>
        <v>1</v>
      </c>
      <c r="L104" s="17" t="str">
        <f>MID(D104,7,1)</f>
        <v>1</v>
      </c>
      <c r="M104" s="106" t="str">
        <f>RIGHT(D104,1)</f>
        <v>0</v>
      </c>
      <c r="N104" s="105">
        <v>0</v>
      </c>
      <c r="O104" s="17">
        <v>0</v>
      </c>
      <c r="P104" s="17">
        <v>0</v>
      </c>
      <c r="Q104" s="106">
        <v>0</v>
      </c>
      <c r="R104" s="171"/>
      <c r="S104" s="171" t="str">
        <f t="shared" si="26"/>
        <v/>
      </c>
      <c r="U104" s="147"/>
      <c r="V104" s="147"/>
      <c r="W104" s="147"/>
      <c r="X104" s="147"/>
      <c r="Y104" s="147"/>
      <c r="Z104" s="147"/>
      <c r="AA104" s="148"/>
      <c r="AB104" s="147"/>
      <c r="AC104" s="149"/>
      <c r="AD104" s="149"/>
      <c r="AE104" s="149"/>
      <c r="AF104" s="149"/>
      <c r="AG104" s="149"/>
      <c r="AH104" s="150"/>
      <c r="AI104" s="149"/>
      <c r="AJ104" s="149"/>
      <c r="AK104" s="107">
        <f>U104*0+V104*1+W104*2+X104*3+Y104*4+Z104*5+AA104*6+AB104*7+AC104*0+AD104*1+AE104*2+AF104*3+AG104*4+AH104*5+AI104*6+AJ104*7+8*(SUM(U104:AB104))+IF(SUM(U104:AJ104)=0,2+8)</f>
        <v>10</v>
      </c>
      <c r="AM104" s="135"/>
      <c r="AN104" s="135"/>
      <c r="AO104" s="135"/>
      <c r="AP104" s="135"/>
      <c r="AQ104" s="135"/>
      <c r="AR104" s="135"/>
      <c r="AS104" s="135"/>
      <c r="AT104" s="164"/>
      <c r="AU104" s="138"/>
      <c r="AV104" s="138"/>
      <c r="AW104" s="138"/>
      <c r="AX104" s="138"/>
      <c r="AY104" s="138"/>
      <c r="AZ104" s="138"/>
      <c r="BA104" s="138"/>
      <c r="BB104" s="138"/>
      <c r="BC104" s="107">
        <f>AM104*0+AN104*16+AO104*32+AP104*48+AQ104*64+AR104*80+AS104*96+AT104*112+AU104*0+AV104*16+AW104*32+AX104*48+AY104*64+AZ104*80+BA104*96+BB104*112+128*(SUM(AM104:AT104))+IF(SUM(AM104:BB104)=0,32+128)</f>
        <v>160</v>
      </c>
      <c r="BD104" s="107">
        <f t="shared" si="27"/>
        <v>170</v>
      </c>
      <c r="BF104" s="149"/>
      <c r="BG104" s="149"/>
      <c r="BH104" s="149"/>
      <c r="BI104" s="149"/>
      <c r="BJ104" s="149"/>
      <c r="BK104" s="149"/>
      <c r="BL104" s="149"/>
      <c r="BM104" s="149"/>
      <c r="BN104" s="107">
        <f t="shared" si="28"/>
        <v>0</v>
      </c>
      <c r="BP104" s="135"/>
      <c r="BQ104" s="135"/>
      <c r="BR104" s="135"/>
      <c r="BS104" s="135"/>
      <c r="BT104" s="135"/>
      <c r="BU104" s="135"/>
      <c r="BV104" s="135"/>
      <c r="BW104" s="135"/>
      <c r="BX104" s="107">
        <f t="shared" si="29"/>
        <v>0</v>
      </c>
      <c r="BZ104" s="168"/>
      <c r="CA104" s="160"/>
      <c r="CB104" s="160"/>
      <c r="CC104" s="160"/>
      <c r="CD104" s="160"/>
      <c r="CE104" s="160"/>
      <c r="CF104" s="160"/>
      <c r="CG104" s="160"/>
      <c r="CH104" s="107">
        <f t="shared" si="30"/>
        <v>0</v>
      </c>
    </row>
    <row r="105" spans="2:86" ht="6" customHeight="1" x14ac:dyDescent="0.25">
      <c r="B105" s="95"/>
      <c r="C105" s="105"/>
      <c r="D105" s="119"/>
      <c r="E105" s="105" t="str">
        <f t="shared" si="25"/>
        <v/>
      </c>
      <c r="F105" s="105"/>
      <c r="G105" s="17"/>
      <c r="H105" s="17"/>
      <c r="I105" s="17"/>
      <c r="J105" s="17"/>
      <c r="K105" s="17"/>
      <c r="L105" s="17"/>
      <c r="M105" s="106"/>
      <c r="N105" s="105"/>
      <c r="O105" s="17"/>
      <c r="P105" s="17"/>
      <c r="Q105" s="106"/>
      <c r="R105" s="171"/>
      <c r="S105" s="171" t="str">
        <f t="shared" si="26"/>
        <v/>
      </c>
      <c r="U105" s="147"/>
      <c r="V105" s="147"/>
      <c r="W105" s="147"/>
      <c r="X105" s="147"/>
      <c r="Y105" s="147"/>
      <c r="Z105" s="147"/>
      <c r="AA105" s="148"/>
      <c r="AB105" s="147"/>
      <c r="AC105" s="149"/>
      <c r="AD105" s="149"/>
      <c r="AE105" s="149"/>
      <c r="AF105" s="149"/>
      <c r="AG105" s="149"/>
      <c r="AH105" s="150"/>
      <c r="AI105" s="149"/>
      <c r="AJ105" s="149"/>
      <c r="AK105" s="107"/>
      <c r="AM105" s="135"/>
      <c r="AN105" s="135"/>
      <c r="AO105" s="135"/>
      <c r="AP105" s="135"/>
      <c r="AQ105" s="135"/>
      <c r="AR105" s="135"/>
      <c r="AS105" s="135"/>
      <c r="AT105" s="164"/>
      <c r="AU105" s="138"/>
      <c r="AV105" s="138"/>
      <c r="AW105" s="138"/>
      <c r="AX105" s="138"/>
      <c r="AY105" s="138"/>
      <c r="AZ105" s="138"/>
      <c r="BA105" s="138"/>
      <c r="BB105" s="138"/>
      <c r="BC105" s="107"/>
      <c r="BD105" s="107"/>
      <c r="BF105" s="149"/>
      <c r="BG105" s="149"/>
      <c r="BH105" s="149"/>
      <c r="BI105" s="149"/>
      <c r="BJ105" s="149"/>
      <c r="BK105" s="149"/>
      <c r="BL105" s="149"/>
      <c r="BM105" s="149"/>
      <c r="BN105" s="107"/>
      <c r="BP105" s="135"/>
      <c r="BQ105" s="135"/>
      <c r="BR105" s="135"/>
      <c r="BS105" s="135"/>
      <c r="BT105" s="135"/>
      <c r="BU105" s="135"/>
      <c r="BV105" s="135"/>
      <c r="BW105" s="135"/>
      <c r="BX105" s="107"/>
      <c r="BZ105" s="168"/>
      <c r="CA105" s="160"/>
      <c r="CB105" s="160"/>
      <c r="CC105" s="160"/>
      <c r="CD105" s="160"/>
      <c r="CE105" s="160"/>
      <c r="CF105" s="160"/>
      <c r="CG105" s="160"/>
      <c r="CH105" s="107"/>
    </row>
    <row r="106" spans="2:86" x14ac:dyDescent="0.25">
      <c r="B106" s="95" t="s">
        <v>323</v>
      </c>
      <c r="C106" s="105" t="str">
        <f>VLOOKUP(B106,'2'!$B$2:$O$114,2,FALSE)</f>
        <v>Sì</v>
      </c>
      <c r="D106" s="119" t="str">
        <f>VLOOKUP(B106,'2'!$B$2:$O$114,11,FALSE)</f>
        <v>10110110</v>
      </c>
      <c r="E106" s="105" t="str">
        <f t="shared" si="25"/>
        <v>B6</v>
      </c>
      <c r="F106" s="105" t="str">
        <f>LEFT(D106,1)</f>
        <v>1</v>
      </c>
      <c r="G106" s="17" t="str">
        <f>MID(D106,2,1)</f>
        <v>0</v>
      </c>
      <c r="H106" s="17" t="str">
        <f>MID(D106,3,1)</f>
        <v>1</v>
      </c>
      <c r="I106" s="17" t="str">
        <f>MID(D106,4,1)</f>
        <v>1</v>
      </c>
      <c r="J106" s="17" t="str">
        <f>MID(D106,5,1)</f>
        <v>0</v>
      </c>
      <c r="K106" s="17" t="str">
        <f>MID(D106,6,1)</f>
        <v>1</v>
      </c>
      <c r="L106" s="17" t="str">
        <f>MID(D106,7,1)</f>
        <v>1</v>
      </c>
      <c r="M106" s="106" t="str">
        <f>RIGHT(D106,1)</f>
        <v>0</v>
      </c>
      <c r="N106" s="105">
        <v>0</v>
      </c>
      <c r="O106" s="17">
        <v>0</v>
      </c>
      <c r="P106" s="17">
        <v>0</v>
      </c>
      <c r="Q106" s="106">
        <v>0</v>
      </c>
      <c r="R106" s="171"/>
      <c r="S106" s="171" t="str">
        <f t="shared" si="26"/>
        <v/>
      </c>
      <c r="U106" s="147"/>
      <c r="V106" s="147"/>
      <c r="W106" s="147"/>
      <c r="X106" s="147"/>
      <c r="Y106" s="147"/>
      <c r="Z106" s="147"/>
      <c r="AA106" s="148"/>
      <c r="AB106" s="147"/>
      <c r="AC106" s="149"/>
      <c r="AD106" s="149"/>
      <c r="AE106" s="149"/>
      <c r="AF106" s="149"/>
      <c r="AG106" s="149"/>
      <c r="AH106" s="150"/>
      <c r="AI106" s="149"/>
      <c r="AJ106" s="149"/>
      <c r="AK106" s="107">
        <f>U106*0+V106*1+W106*2+X106*3+Y106*4+Z106*5+AA106*6+AB106*7+AC106*0+AD106*1+AE106*2+AF106*3+AG106*4+AH106*5+AI106*6+AJ106*7+8*(SUM(U106:AB106))+IF(SUM(U106:AJ106)=0,2+8)</f>
        <v>10</v>
      </c>
      <c r="AM106" s="135"/>
      <c r="AN106" s="135"/>
      <c r="AO106" s="135"/>
      <c r="AP106" s="135"/>
      <c r="AQ106" s="135"/>
      <c r="AR106" s="135"/>
      <c r="AS106" s="135"/>
      <c r="AT106" s="164"/>
      <c r="AU106" s="138"/>
      <c r="AV106" s="138"/>
      <c r="AW106" s="138"/>
      <c r="AX106" s="138"/>
      <c r="AY106" s="138"/>
      <c r="AZ106" s="138"/>
      <c r="BA106" s="138"/>
      <c r="BB106" s="138"/>
      <c r="BC106" s="107">
        <f>AM106*0+AN106*16+AO106*32+AP106*48+AQ106*64+AR106*80+AS106*96+AT106*112+AU106*0+AV106*16+AW106*32+AX106*48+AY106*64+AZ106*80+BA106*96+BB106*112+128*(SUM(AM106:AT106))+IF(SUM(AM106:BB106)=0,32+128)</f>
        <v>160</v>
      </c>
      <c r="BD106" s="107">
        <f t="shared" si="27"/>
        <v>170</v>
      </c>
      <c r="BF106" s="149"/>
      <c r="BG106" s="149"/>
      <c r="BH106" s="149"/>
      <c r="BI106" s="149"/>
      <c r="BJ106" s="149"/>
      <c r="BK106" s="149"/>
      <c r="BL106" s="149"/>
      <c r="BM106" s="149"/>
      <c r="BN106" s="107">
        <f t="shared" si="28"/>
        <v>0</v>
      </c>
      <c r="BP106" s="135"/>
      <c r="BQ106" s="135"/>
      <c r="BR106" s="135"/>
      <c r="BS106" s="135"/>
      <c r="BT106" s="135"/>
      <c r="BU106" s="135"/>
      <c r="BV106" s="135"/>
      <c r="BW106" s="135"/>
      <c r="BX106" s="107">
        <f t="shared" si="29"/>
        <v>0</v>
      </c>
      <c r="BZ106" s="168"/>
      <c r="CA106" s="160"/>
      <c r="CB106" s="160"/>
      <c r="CC106" s="160"/>
      <c r="CD106" s="160"/>
      <c r="CE106" s="160"/>
      <c r="CF106" s="160"/>
      <c r="CG106" s="160"/>
      <c r="CH106" s="107">
        <f t="shared" si="30"/>
        <v>0</v>
      </c>
    </row>
    <row r="107" spans="2:86" ht="6" customHeight="1" x14ac:dyDescent="0.25">
      <c r="B107" s="95"/>
      <c r="C107" s="105"/>
      <c r="D107" s="119"/>
      <c r="E107" s="105" t="str">
        <f t="shared" si="25"/>
        <v/>
      </c>
      <c r="F107" s="105"/>
      <c r="G107" s="17"/>
      <c r="H107" s="17"/>
      <c r="I107" s="17"/>
      <c r="J107" s="17"/>
      <c r="K107" s="17"/>
      <c r="L107" s="17"/>
      <c r="M107" s="106"/>
      <c r="N107" s="105"/>
      <c r="O107" s="17"/>
      <c r="P107" s="17"/>
      <c r="Q107" s="106"/>
      <c r="R107" s="171"/>
      <c r="S107" s="171" t="str">
        <f t="shared" si="26"/>
        <v/>
      </c>
      <c r="U107" s="147"/>
      <c r="V107" s="147"/>
      <c r="W107" s="147"/>
      <c r="X107" s="147"/>
      <c r="Y107" s="147"/>
      <c r="Z107" s="147"/>
      <c r="AA107" s="148"/>
      <c r="AB107" s="147"/>
      <c r="AC107" s="149"/>
      <c r="AD107" s="149"/>
      <c r="AE107" s="149"/>
      <c r="AF107" s="149"/>
      <c r="AG107" s="149"/>
      <c r="AH107" s="150"/>
      <c r="AI107" s="149"/>
      <c r="AJ107" s="149"/>
      <c r="AK107" s="107"/>
      <c r="AM107" s="135"/>
      <c r="AN107" s="135"/>
      <c r="AO107" s="135"/>
      <c r="AP107" s="135"/>
      <c r="AQ107" s="135"/>
      <c r="AR107" s="135"/>
      <c r="AS107" s="135"/>
      <c r="AT107" s="164"/>
      <c r="AU107" s="138"/>
      <c r="AV107" s="138"/>
      <c r="AW107" s="138"/>
      <c r="AX107" s="138"/>
      <c r="AY107" s="138"/>
      <c r="AZ107" s="138"/>
      <c r="BA107" s="138"/>
      <c r="BB107" s="138"/>
      <c r="BC107" s="107"/>
      <c r="BD107" s="107"/>
      <c r="BF107" s="149"/>
      <c r="BG107" s="149"/>
      <c r="BH107" s="149"/>
      <c r="BI107" s="149"/>
      <c r="BJ107" s="149"/>
      <c r="BK107" s="149"/>
      <c r="BL107" s="149"/>
      <c r="BM107" s="149"/>
      <c r="BN107" s="107"/>
      <c r="BP107" s="135"/>
      <c r="BQ107" s="135"/>
      <c r="BR107" s="135"/>
      <c r="BS107" s="135"/>
      <c r="BT107" s="135"/>
      <c r="BU107" s="135"/>
      <c r="BV107" s="135"/>
      <c r="BW107" s="135"/>
      <c r="BX107" s="107"/>
      <c r="BZ107" s="168"/>
      <c r="CA107" s="160"/>
      <c r="CB107" s="160"/>
      <c r="CC107" s="160"/>
      <c r="CD107" s="160"/>
      <c r="CE107" s="160"/>
      <c r="CF107" s="160"/>
      <c r="CG107" s="160"/>
      <c r="CH107" s="107"/>
    </row>
    <row r="108" spans="2:86" x14ac:dyDescent="0.25">
      <c r="B108" s="95" t="s">
        <v>66</v>
      </c>
      <c r="C108" s="105" t="str">
        <f>VLOOKUP(B108,'2'!$B$2:$O$114,2,FALSE)</f>
        <v>Sì</v>
      </c>
      <c r="D108" s="119" t="str">
        <f>VLOOKUP(B108,'2'!$B$2:$O$114,11,FALSE)</f>
        <v>11010110</v>
      </c>
      <c r="E108" s="105" t="str">
        <f t="shared" si="25"/>
        <v>D6</v>
      </c>
      <c r="F108" s="105" t="str">
        <f>LEFT(D108,1)</f>
        <v>1</v>
      </c>
      <c r="G108" s="17" t="str">
        <f>MID(D108,2,1)</f>
        <v>1</v>
      </c>
      <c r="H108" s="17" t="str">
        <f>MID(D108,3,1)</f>
        <v>0</v>
      </c>
      <c r="I108" s="17" t="str">
        <f>MID(D108,4,1)</f>
        <v>1</v>
      </c>
      <c r="J108" s="17" t="str">
        <f>MID(D108,5,1)</f>
        <v>0</v>
      </c>
      <c r="K108" s="17" t="str">
        <f>MID(D108,6,1)</f>
        <v>1</v>
      </c>
      <c r="L108" s="17" t="str">
        <f>MID(D108,7,1)</f>
        <v>1</v>
      </c>
      <c r="M108" s="106" t="str">
        <f>RIGHT(D108,1)</f>
        <v>0</v>
      </c>
      <c r="N108" s="105">
        <v>0</v>
      </c>
      <c r="O108" s="17">
        <v>0</v>
      </c>
      <c r="P108" s="17">
        <v>0</v>
      </c>
      <c r="Q108" s="106">
        <v>0</v>
      </c>
      <c r="R108" s="171"/>
      <c r="S108" s="171" t="str">
        <f t="shared" si="26"/>
        <v/>
      </c>
      <c r="U108" s="147"/>
      <c r="V108" s="147"/>
      <c r="W108" s="147"/>
      <c r="X108" s="147"/>
      <c r="Y108" s="147"/>
      <c r="Z108" s="147"/>
      <c r="AA108" s="148"/>
      <c r="AB108" s="147"/>
      <c r="AC108" s="149"/>
      <c r="AD108" s="149"/>
      <c r="AE108" s="149"/>
      <c r="AF108" s="149"/>
      <c r="AG108" s="149"/>
      <c r="AH108" s="150"/>
      <c r="AI108" s="149"/>
      <c r="AJ108" s="149"/>
      <c r="AK108" s="107">
        <f>U108*0+V108*1+W108*2+X108*3+Y108*4+Z108*5+AA108*6+AB108*7+AC108*0+AD108*1+AE108*2+AF108*3+AG108*4+AH108*5+AI108*6+AJ108*7+8*(SUM(U108:AB108))+IF(SUM(U108:AJ108)=0,2+8)</f>
        <v>10</v>
      </c>
      <c r="AM108" s="135"/>
      <c r="AN108" s="135"/>
      <c r="AO108" s="135"/>
      <c r="AP108" s="135"/>
      <c r="AQ108" s="135"/>
      <c r="AR108" s="135"/>
      <c r="AS108" s="135"/>
      <c r="AT108" s="164"/>
      <c r="AU108" s="138"/>
      <c r="AV108" s="138"/>
      <c r="AW108" s="138"/>
      <c r="AX108" s="138"/>
      <c r="AY108" s="138"/>
      <c r="AZ108" s="138"/>
      <c r="BA108" s="138"/>
      <c r="BB108" s="138"/>
      <c r="BC108" s="107">
        <f>AM108*0+AN108*16+AO108*32+AP108*48+AQ108*64+AR108*80+AS108*96+AT108*112+AU108*0+AV108*16+AW108*32+AX108*48+AY108*64+AZ108*80+BA108*96+BB108*112+128*(SUM(AM108:AT108))+IF(SUM(AM108:BB108)=0,32+128)</f>
        <v>160</v>
      </c>
      <c r="BD108" s="107">
        <f t="shared" si="27"/>
        <v>170</v>
      </c>
      <c r="BF108" s="149"/>
      <c r="BG108" s="149"/>
      <c r="BH108" s="149"/>
      <c r="BI108" s="149"/>
      <c r="BJ108" s="149"/>
      <c r="BK108" s="149"/>
      <c r="BL108" s="149"/>
      <c r="BM108" s="149"/>
      <c r="BN108" s="107">
        <f t="shared" si="28"/>
        <v>0</v>
      </c>
      <c r="BP108" s="135"/>
      <c r="BQ108" s="135"/>
      <c r="BR108" s="135"/>
      <c r="BS108" s="135"/>
      <c r="BT108" s="135"/>
      <c r="BU108" s="135"/>
      <c r="BV108" s="135"/>
      <c r="BW108" s="135"/>
      <c r="BX108" s="107">
        <f t="shared" si="29"/>
        <v>0</v>
      </c>
      <c r="BZ108" s="168"/>
      <c r="CA108" s="160"/>
      <c r="CB108" s="160"/>
      <c r="CC108" s="160"/>
      <c r="CD108" s="160"/>
      <c r="CE108" s="160"/>
      <c r="CF108" s="160"/>
      <c r="CG108" s="160"/>
      <c r="CH108" s="107">
        <f t="shared" si="30"/>
        <v>0</v>
      </c>
    </row>
    <row r="109" spans="2:86" ht="6" customHeight="1" x14ac:dyDescent="0.25">
      <c r="B109" s="95"/>
      <c r="C109" s="105"/>
      <c r="D109" s="119"/>
      <c r="E109" s="105" t="str">
        <f t="shared" si="25"/>
        <v/>
      </c>
      <c r="F109" s="105"/>
      <c r="G109" s="17"/>
      <c r="H109" s="17"/>
      <c r="I109" s="17"/>
      <c r="J109" s="17"/>
      <c r="K109" s="17"/>
      <c r="L109" s="17"/>
      <c r="M109" s="106"/>
      <c r="N109" s="105"/>
      <c r="O109" s="17"/>
      <c r="P109" s="17"/>
      <c r="Q109" s="106"/>
      <c r="R109" s="171"/>
      <c r="S109" s="171" t="str">
        <f t="shared" si="26"/>
        <v/>
      </c>
      <c r="U109" s="147"/>
      <c r="V109" s="147"/>
      <c r="W109" s="147"/>
      <c r="X109" s="147"/>
      <c r="Y109" s="147"/>
      <c r="Z109" s="147"/>
      <c r="AA109" s="148"/>
      <c r="AB109" s="147"/>
      <c r="AC109" s="149"/>
      <c r="AD109" s="149"/>
      <c r="AE109" s="149"/>
      <c r="AF109" s="149"/>
      <c r="AG109" s="149"/>
      <c r="AH109" s="150"/>
      <c r="AI109" s="149"/>
      <c r="AJ109" s="149"/>
      <c r="AK109" s="107"/>
      <c r="AM109" s="135"/>
      <c r="AN109" s="135"/>
      <c r="AO109" s="135"/>
      <c r="AP109" s="135"/>
      <c r="AQ109" s="135"/>
      <c r="AR109" s="135"/>
      <c r="AS109" s="135"/>
      <c r="AT109" s="164"/>
      <c r="AU109" s="138"/>
      <c r="AV109" s="138"/>
      <c r="AW109" s="138"/>
      <c r="AX109" s="138"/>
      <c r="AY109" s="138"/>
      <c r="AZ109" s="138"/>
      <c r="BA109" s="138"/>
      <c r="BB109" s="138"/>
      <c r="BC109" s="107"/>
      <c r="BD109" s="107"/>
      <c r="BF109" s="149"/>
      <c r="BG109" s="149"/>
      <c r="BH109" s="149"/>
      <c r="BI109" s="149"/>
      <c r="BJ109" s="149"/>
      <c r="BK109" s="149"/>
      <c r="BL109" s="149"/>
      <c r="BM109" s="149"/>
      <c r="BN109" s="107"/>
      <c r="BP109" s="135"/>
      <c r="BQ109" s="135"/>
      <c r="BR109" s="135"/>
      <c r="BS109" s="135"/>
      <c r="BT109" s="135"/>
      <c r="BU109" s="135"/>
      <c r="BV109" s="135"/>
      <c r="BW109" s="135"/>
      <c r="BX109" s="107"/>
      <c r="BZ109" s="168"/>
      <c r="CA109" s="160"/>
      <c r="CB109" s="160"/>
      <c r="CC109" s="160"/>
      <c r="CD109" s="160"/>
      <c r="CE109" s="160"/>
      <c r="CF109" s="160"/>
      <c r="CG109" s="160"/>
      <c r="CH109" s="107"/>
    </row>
    <row r="110" spans="2:86" x14ac:dyDescent="0.25">
      <c r="B110" s="122" t="s">
        <v>278</v>
      </c>
      <c r="C110" s="105" t="str">
        <f>VLOOKUP(B110,'2'!$B$2:$O$114,2,FALSE)</f>
        <v>No</v>
      </c>
      <c r="D110" s="119" t="str">
        <f>VLOOKUP(B110,'2'!$B$2:$O$114,11,FALSE)</f>
        <v>00000000</v>
      </c>
      <c r="E110" s="105" t="str">
        <f t="shared" si="25"/>
        <v>0</v>
      </c>
      <c r="F110" s="105" t="str">
        <f>LEFT(D110,1)</f>
        <v>0</v>
      </c>
      <c r="G110" s="17" t="str">
        <f>MID(D110,2,1)</f>
        <v>0</v>
      </c>
      <c r="H110" s="17" t="str">
        <f>MID(D110,3,1)</f>
        <v>0</v>
      </c>
      <c r="I110" s="17" t="str">
        <f>MID(D110,4,1)</f>
        <v>0</v>
      </c>
      <c r="J110" s="17" t="str">
        <f>MID(D110,5,1)</f>
        <v>0</v>
      </c>
      <c r="K110" s="17" t="str">
        <f>MID(D110,6,1)</f>
        <v>0</v>
      </c>
      <c r="L110" s="17" t="str">
        <f>MID(D110,7,1)</f>
        <v>0</v>
      </c>
      <c r="M110" s="106" t="str">
        <f>RIGHT(D110,1)</f>
        <v>0</v>
      </c>
      <c r="N110" s="105">
        <v>0</v>
      </c>
      <c r="O110" s="17">
        <v>0</v>
      </c>
      <c r="P110" s="17">
        <v>1</v>
      </c>
      <c r="Q110" s="106">
        <v>0</v>
      </c>
      <c r="R110" s="171">
        <f>BIN2DEC(N110&amp;O110&amp;P110&amp;Q110)</f>
        <v>2</v>
      </c>
      <c r="S110" s="171" t="str">
        <f t="shared" si="26"/>
        <v>$0002</v>
      </c>
      <c r="U110" s="147"/>
      <c r="V110" s="147"/>
      <c r="W110" s="147"/>
      <c r="X110" s="147"/>
      <c r="Y110" s="147"/>
      <c r="Z110" s="147"/>
      <c r="AA110" s="148"/>
      <c r="AB110" s="147"/>
      <c r="AC110" s="149"/>
      <c r="AD110" s="149"/>
      <c r="AE110" s="149"/>
      <c r="AF110" s="149"/>
      <c r="AG110" s="149"/>
      <c r="AH110" s="150"/>
      <c r="AI110" s="149"/>
      <c r="AJ110" s="149"/>
      <c r="AK110" s="107">
        <f>U110*0+V110*1+W110*2+X110*3+Y110*4+Z110*5+AA110*6+AB110*7+AC110*0+AD110*1+AE110*2+AF110*3+AG110*4+AH110*5+AI110*6+AJ110*7+8*(SUM(U110:AB110))+IF(SUM(U110:AJ110)=0,2+8)</f>
        <v>10</v>
      </c>
      <c r="AM110" s="135"/>
      <c r="AN110" s="135"/>
      <c r="AO110" s="135"/>
      <c r="AP110" s="135"/>
      <c r="AQ110" s="135"/>
      <c r="AR110" s="135"/>
      <c r="AS110" s="135"/>
      <c r="AT110" s="164"/>
      <c r="AU110" s="138"/>
      <c r="AV110" s="138"/>
      <c r="AW110" s="138"/>
      <c r="AX110" s="138"/>
      <c r="AY110" s="138"/>
      <c r="AZ110" s="138"/>
      <c r="BA110" s="138"/>
      <c r="BB110" s="138"/>
      <c r="BC110" s="107">
        <f>AM110*0+AN110*16+AO110*32+AP110*48+AQ110*64+AR110*80+AS110*96+AT110*112+AU110*0+AV110*16+AW110*32+AX110*48+AY110*64+AZ110*80+BA110*96+BB110*112+128*(SUM(AM110:AT110))+IF(SUM(AM110:BB110)=0,32+128)</f>
        <v>160</v>
      </c>
      <c r="BD110" s="107">
        <f t="shared" si="27"/>
        <v>170</v>
      </c>
      <c r="BF110" s="149"/>
      <c r="BG110" s="149"/>
      <c r="BH110" s="149"/>
      <c r="BI110" s="149"/>
      <c r="BJ110" s="149"/>
      <c r="BK110" s="149"/>
      <c r="BL110" s="149"/>
      <c r="BM110" s="149"/>
      <c r="BN110" s="107">
        <f t="shared" si="28"/>
        <v>0</v>
      </c>
      <c r="BP110" s="135"/>
      <c r="BQ110" s="135"/>
      <c r="BR110" s="135"/>
      <c r="BS110" s="135"/>
      <c r="BT110" s="135"/>
      <c r="BU110" s="135"/>
      <c r="BV110" s="135"/>
      <c r="BW110" s="135"/>
      <c r="BX110" s="107">
        <f t="shared" si="29"/>
        <v>0</v>
      </c>
      <c r="BZ110" s="168"/>
      <c r="CA110" s="160"/>
      <c r="CB110" s="160"/>
      <c r="CC110" s="160"/>
      <c r="CD110" s="160">
        <v>1</v>
      </c>
      <c r="CE110" s="160"/>
      <c r="CF110" s="160"/>
      <c r="CG110" s="160"/>
      <c r="CH110" s="107">
        <f t="shared" si="30"/>
        <v>16</v>
      </c>
    </row>
    <row r="111" spans="2:86" ht="6" customHeight="1" x14ac:dyDescent="0.25">
      <c r="B111" s="95"/>
      <c r="C111" s="105"/>
      <c r="D111" s="119"/>
      <c r="E111" s="105" t="str">
        <f t="shared" si="25"/>
        <v/>
      </c>
      <c r="F111" s="105"/>
      <c r="G111" s="17"/>
      <c r="H111" s="17"/>
      <c r="I111" s="17"/>
      <c r="J111" s="17"/>
      <c r="K111" s="17"/>
      <c r="L111" s="17"/>
      <c r="M111" s="106"/>
      <c r="N111" s="105"/>
      <c r="O111" s="17"/>
      <c r="P111" s="17"/>
      <c r="Q111" s="106"/>
      <c r="R111" s="171"/>
      <c r="S111" s="171" t="str">
        <f t="shared" si="26"/>
        <v/>
      </c>
      <c r="U111" s="147"/>
      <c r="V111" s="147"/>
      <c r="W111" s="147"/>
      <c r="X111" s="147"/>
      <c r="Y111" s="147"/>
      <c r="Z111" s="147"/>
      <c r="AA111" s="148"/>
      <c r="AB111" s="147"/>
      <c r="AC111" s="149"/>
      <c r="AD111" s="149"/>
      <c r="AE111" s="149"/>
      <c r="AF111" s="149"/>
      <c r="AG111" s="149"/>
      <c r="AH111" s="150"/>
      <c r="AI111" s="149"/>
      <c r="AJ111" s="149"/>
      <c r="AK111" s="107"/>
      <c r="AM111" s="135"/>
      <c r="AN111" s="135"/>
      <c r="AO111" s="135"/>
      <c r="AP111" s="135"/>
      <c r="AQ111" s="135"/>
      <c r="AR111" s="135"/>
      <c r="AS111" s="135"/>
      <c r="AT111" s="164"/>
      <c r="AU111" s="138"/>
      <c r="AV111" s="138"/>
      <c r="AW111" s="138"/>
      <c r="AX111" s="138"/>
      <c r="AY111" s="138"/>
      <c r="AZ111" s="138"/>
      <c r="BA111" s="138"/>
      <c r="BB111" s="138"/>
      <c r="BC111" s="107"/>
      <c r="BD111" s="107"/>
      <c r="BF111" s="149"/>
      <c r="BG111" s="149"/>
      <c r="BH111" s="149"/>
      <c r="BI111" s="149"/>
      <c r="BJ111" s="149"/>
      <c r="BK111" s="149"/>
      <c r="BL111" s="149"/>
      <c r="BM111" s="149"/>
      <c r="BN111" s="107"/>
      <c r="BP111" s="135"/>
      <c r="BQ111" s="135"/>
      <c r="BR111" s="135"/>
      <c r="BS111" s="135"/>
      <c r="BT111" s="135"/>
      <c r="BU111" s="135"/>
      <c r="BV111" s="135"/>
      <c r="BW111" s="135"/>
      <c r="BX111" s="107"/>
      <c r="BZ111" s="168"/>
      <c r="CA111" s="160"/>
      <c r="CB111" s="160"/>
      <c r="CC111" s="160"/>
      <c r="CD111" s="160"/>
      <c r="CE111" s="160"/>
      <c r="CF111" s="160"/>
      <c r="CG111" s="160"/>
      <c r="CH111" s="107"/>
    </row>
    <row r="112" spans="2:86" x14ac:dyDescent="0.25">
      <c r="B112" s="95" t="s">
        <v>267</v>
      </c>
      <c r="C112" s="105" t="str">
        <f>VLOOKUP(B112,'2'!$B$2:$O$114,2,FALSE)</f>
        <v>Sì</v>
      </c>
      <c r="D112" s="119" t="str">
        <f>VLOOKUP(B112,'2'!$B$2:$O$114,11,FALSE)</f>
        <v>11100000</v>
      </c>
      <c r="E112" s="105" t="str">
        <f t="shared" si="25"/>
        <v>E0</v>
      </c>
      <c r="F112" s="105" t="str">
        <f>LEFT(D112,1)</f>
        <v>1</v>
      </c>
      <c r="G112" s="17" t="str">
        <f>MID(D112,2,1)</f>
        <v>1</v>
      </c>
      <c r="H112" s="17" t="str">
        <f>MID(D112,3,1)</f>
        <v>1</v>
      </c>
      <c r="I112" s="17" t="str">
        <f>MID(D112,4,1)</f>
        <v>0</v>
      </c>
      <c r="J112" s="17" t="str">
        <f>MID(D112,5,1)</f>
        <v>0</v>
      </c>
      <c r="K112" s="17" t="str">
        <f>MID(D112,6,1)</f>
        <v>0</v>
      </c>
      <c r="L112" s="17" t="str">
        <f>MID(D112,7,1)</f>
        <v>0</v>
      </c>
      <c r="M112" s="106" t="str">
        <f>RIGHT(D112,1)</f>
        <v>0</v>
      </c>
      <c r="N112" s="105">
        <v>0</v>
      </c>
      <c r="O112" s="17">
        <v>0</v>
      </c>
      <c r="P112" s="17">
        <v>0</v>
      </c>
      <c r="Q112" s="106">
        <v>0</v>
      </c>
      <c r="R112" s="171"/>
      <c r="S112" s="171" t="str">
        <f t="shared" si="26"/>
        <v/>
      </c>
      <c r="U112" s="147"/>
      <c r="V112" s="147"/>
      <c r="W112" s="147"/>
      <c r="X112" s="147"/>
      <c r="Y112" s="147"/>
      <c r="Z112" s="147"/>
      <c r="AA112" s="148"/>
      <c r="AB112" s="147"/>
      <c r="AC112" s="149"/>
      <c r="AD112" s="149"/>
      <c r="AE112" s="149"/>
      <c r="AF112" s="149"/>
      <c r="AG112" s="149"/>
      <c r="AH112" s="150"/>
      <c r="AI112" s="149"/>
      <c r="AJ112" s="149"/>
      <c r="AK112" s="107">
        <f>U112*0+V112*1+W112*2+X112*3+Y112*4+Z112*5+AA112*6+AB112*7+AC112*0+AD112*1+AE112*2+AF112*3+AG112*4+AH112*5+AI112*6+AJ112*7+8*(SUM(U112:AB112))+IF(SUM(U112:AJ112)=0,2+8)</f>
        <v>10</v>
      </c>
      <c r="AM112" s="135"/>
      <c r="AN112" s="135"/>
      <c r="AO112" s="135"/>
      <c r="AP112" s="135"/>
      <c r="AQ112" s="135"/>
      <c r="AR112" s="135"/>
      <c r="AS112" s="135"/>
      <c r="AT112" s="164"/>
      <c r="AU112" s="138"/>
      <c r="AV112" s="138"/>
      <c r="AW112" s="138"/>
      <c r="AX112" s="138"/>
      <c r="AY112" s="138"/>
      <c r="AZ112" s="138"/>
      <c r="BA112" s="138"/>
      <c r="BB112" s="138"/>
      <c r="BC112" s="107">
        <f>AM112*0+AN112*16+AO112*32+AP112*48+AQ112*64+AR112*80+AS112*96+AT112*112+AU112*0+AV112*16+AW112*32+AX112*48+AY112*64+AZ112*80+BA112*96+BB112*112+128*(SUM(AM112:AT112))+IF(SUM(AM112:BB112)=0,32+128)</f>
        <v>160</v>
      </c>
      <c r="BD112" s="107">
        <f t="shared" si="27"/>
        <v>170</v>
      </c>
      <c r="BF112" s="149"/>
      <c r="BG112" s="149"/>
      <c r="BH112" s="149"/>
      <c r="BI112" s="149"/>
      <c r="BJ112" s="149"/>
      <c r="BK112" s="149"/>
      <c r="BL112" s="149"/>
      <c r="BM112" s="149"/>
      <c r="BN112" s="107">
        <f t="shared" si="28"/>
        <v>0</v>
      </c>
      <c r="BP112" s="135"/>
      <c r="BQ112" s="135"/>
      <c r="BR112" s="135"/>
      <c r="BS112" s="135"/>
      <c r="BT112" s="135"/>
      <c r="BU112" s="135"/>
      <c r="BV112" s="135"/>
      <c r="BW112" s="135"/>
      <c r="BX112" s="107">
        <f t="shared" si="29"/>
        <v>0</v>
      </c>
      <c r="BZ112" s="168"/>
      <c r="CA112" s="160"/>
      <c r="CB112" s="160"/>
      <c r="CC112" s="160"/>
      <c r="CD112" s="160"/>
      <c r="CE112" s="160"/>
      <c r="CF112" s="160"/>
      <c r="CG112" s="160"/>
      <c r="CH112" s="107">
        <f t="shared" si="30"/>
        <v>0</v>
      </c>
    </row>
    <row r="113" spans="2:86" ht="6" customHeight="1" x14ac:dyDescent="0.25">
      <c r="B113" s="95"/>
      <c r="C113" s="105"/>
      <c r="D113" s="119"/>
      <c r="E113" s="105" t="str">
        <f t="shared" si="25"/>
        <v/>
      </c>
      <c r="F113" s="105"/>
      <c r="G113" s="17"/>
      <c r="H113" s="17"/>
      <c r="I113" s="17"/>
      <c r="J113" s="17"/>
      <c r="K113" s="17"/>
      <c r="L113" s="17"/>
      <c r="M113" s="106"/>
      <c r="N113" s="105"/>
      <c r="O113" s="17"/>
      <c r="P113" s="17"/>
      <c r="Q113" s="106"/>
      <c r="R113" s="171"/>
      <c r="S113" s="171" t="str">
        <f t="shared" si="26"/>
        <v/>
      </c>
      <c r="U113" s="147"/>
      <c r="V113" s="147"/>
      <c r="W113" s="147"/>
      <c r="X113" s="147"/>
      <c r="Y113" s="147"/>
      <c r="Z113" s="147"/>
      <c r="AA113" s="148"/>
      <c r="AB113" s="147"/>
      <c r="AC113" s="149"/>
      <c r="AD113" s="149"/>
      <c r="AE113" s="149"/>
      <c r="AF113" s="149"/>
      <c r="AG113" s="149"/>
      <c r="AH113" s="150"/>
      <c r="AI113" s="149"/>
      <c r="AJ113" s="149"/>
      <c r="AK113" s="107"/>
      <c r="AM113" s="135"/>
      <c r="AN113" s="135"/>
      <c r="AO113" s="135"/>
      <c r="AP113" s="135"/>
      <c r="AQ113" s="135"/>
      <c r="AR113" s="135"/>
      <c r="AS113" s="135"/>
      <c r="AT113" s="164"/>
      <c r="AU113" s="138"/>
      <c r="AV113" s="138"/>
      <c r="AW113" s="138"/>
      <c r="AX113" s="138"/>
      <c r="AY113" s="138"/>
      <c r="AZ113" s="138"/>
      <c r="BA113" s="138"/>
      <c r="BB113" s="138"/>
      <c r="BC113" s="107"/>
      <c r="BD113" s="107"/>
      <c r="BF113" s="149"/>
      <c r="BG113" s="149"/>
      <c r="BH113" s="149"/>
      <c r="BI113" s="149"/>
      <c r="BJ113" s="149"/>
      <c r="BK113" s="149"/>
      <c r="BL113" s="149"/>
      <c r="BM113" s="149"/>
      <c r="BN113" s="107"/>
      <c r="BP113" s="135"/>
      <c r="BQ113" s="135"/>
      <c r="BR113" s="135"/>
      <c r="BS113" s="135"/>
      <c r="BT113" s="135"/>
      <c r="BU113" s="135"/>
      <c r="BV113" s="135"/>
      <c r="BW113" s="135"/>
      <c r="BX113" s="107"/>
      <c r="BZ113" s="168"/>
      <c r="CA113" s="160"/>
      <c r="CB113" s="160"/>
      <c r="CC113" s="160"/>
      <c r="CD113" s="160"/>
      <c r="CE113" s="160"/>
      <c r="CF113" s="160"/>
      <c r="CG113" s="160"/>
      <c r="CH113" s="107"/>
    </row>
    <row r="114" spans="2:86" x14ac:dyDescent="0.25">
      <c r="B114" s="95" t="s">
        <v>166</v>
      </c>
      <c r="C114" s="105" t="str">
        <f>VLOOKUP(B114,'2'!$B$2:$O$114,2,FALSE)</f>
        <v>Sì</v>
      </c>
      <c r="D114" s="119" t="str">
        <f>VLOOKUP(B114,'2'!$B$2:$O$114,11,FALSE)</f>
        <v>01000000</v>
      </c>
      <c r="E114" s="105" t="str">
        <f t="shared" si="25"/>
        <v>40</v>
      </c>
      <c r="F114" s="105" t="str">
        <f>LEFT(D114,1)</f>
        <v>0</v>
      </c>
      <c r="G114" s="17" t="str">
        <f>MID(D114,2,1)</f>
        <v>1</v>
      </c>
      <c r="H114" s="17" t="str">
        <f>MID(D114,3,1)</f>
        <v>0</v>
      </c>
      <c r="I114" s="17" t="str">
        <f>MID(D114,4,1)</f>
        <v>0</v>
      </c>
      <c r="J114" s="17" t="str">
        <f>MID(D114,5,1)</f>
        <v>0</v>
      </c>
      <c r="K114" s="17" t="str">
        <f>MID(D114,6,1)</f>
        <v>0</v>
      </c>
      <c r="L114" s="17" t="str">
        <f>MID(D114,7,1)</f>
        <v>0</v>
      </c>
      <c r="M114" s="106" t="str">
        <f>RIGHT(D114,1)</f>
        <v>0</v>
      </c>
      <c r="N114" s="105">
        <v>0</v>
      </c>
      <c r="O114" s="17">
        <v>0</v>
      </c>
      <c r="P114" s="17">
        <v>0</v>
      </c>
      <c r="Q114" s="106">
        <v>0</v>
      </c>
      <c r="R114" s="171"/>
      <c r="S114" s="171" t="str">
        <f t="shared" si="26"/>
        <v/>
      </c>
      <c r="U114" s="147"/>
      <c r="V114" s="147"/>
      <c r="W114" s="147"/>
      <c r="X114" s="147"/>
      <c r="Y114" s="147"/>
      <c r="Z114" s="147"/>
      <c r="AA114" s="148"/>
      <c r="AB114" s="147"/>
      <c r="AC114" s="149"/>
      <c r="AD114" s="149"/>
      <c r="AE114" s="149"/>
      <c r="AF114" s="149"/>
      <c r="AG114" s="149"/>
      <c r="AH114" s="150"/>
      <c r="AI114" s="149"/>
      <c r="AJ114" s="149"/>
      <c r="AK114" s="107">
        <f>U114*0+V114*1+W114*2+X114*3+Y114*4+Z114*5+AA114*6+AB114*7+AC114*0+AD114*1+AE114*2+AF114*3+AG114*4+AH114*5+AI114*6+AJ114*7+8*(SUM(U114:AB114))+IF(SUM(U114:AJ114)=0,2+8)</f>
        <v>10</v>
      </c>
      <c r="AM114" s="135"/>
      <c r="AN114" s="135"/>
      <c r="AO114" s="135"/>
      <c r="AP114" s="135"/>
      <c r="AQ114" s="135"/>
      <c r="AR114" s="135"/>
      <c r="AS114" s="135"/>
      <c r="AT114" s="164"/>
      <c r="AU114" s="138"/>
      <c r="AV114" s="138"/>
      <c r="AW114" s="138"/>
      <c r="AX114" s="138"/>
      <c r="AY114" s="138"/>
      <c r="AZ114" s="138"/>
      <c r="BA114" s="138"/>
      <c r="BB114" s="138"/>
      <c r="BC114" s="107">
        <f>AM114*0+AN114*16+AO114*32+AP114*48+AQ114*64+AR114*80+AS114*96+AT114*112+AU114*0+AV114*16+AW114*32+AX114*48+AY114*64+AZ114*80+BA114*96+BB114*112+128*(SUM(AM114:AT114))+IF(SUM(AM114:BB114)=0,32+128)</f>
        <v>160</v>
      </c>
      <c r="BD114" s="107">
        <f t="shared" si="27"/>
        <v>170</v>
      </c>
      <c r="BF114" s="149"/>
      <c r="BG114" s="149"/>
      <c r="BH114" s="149"/>
      <c r="BI114" s="149"/>
      <c r="BJ114" s="149"/>
      <c r="BK114" s="149"/>
      <c r="BL114" s="149"/>
      <c r="BM114" s="149"/>
      <c r="BN114" s="107">
        <f t="shared" si="28"/>
        <v>0</v>
      </c>
      <c r="BP114" s="135"/>
      <c r="BQ114" s="135"/>
      <c r="BR114" s="135"/>
      <c r="BS114" s="135"/>
      <c r="BT114" s="135"/>
      <c r="BU114" s="135"/>
      <c r="BV114" s="135"/>
      <c r="BW114" s="135"/>
      <c r="BX114" s="107">
        <f t="shared" si="29"/>
        <v>0</v>
      </c>
      <c r="BZ114" s="168"/>
      <c r="CA114" s="160"/>
      <c r="CB114" s="160"/>
      <c r="CC114" s="160"/>
      <c r="CD114" s="160"/>
      <c r="CE114" s="160"/>
      <c r="CF114" s="160"/>
      <c r="CG114" s="160"/>
      <c r="CH114" s="107">
        <f t="shared" si="30"/>
        <v>0</v>
      </c>
    </row>
    <row r="115" spans="2:86" ht="6" customHeight="1" x14ac:dyDescent="0.25">
      <c r="B115" s="95"/>
      <c r="C115" s="105"/>
      <c r="D115" s="119"/>
      <c r="E115" s="105" t="str">
        <f t="shared" si="25"/>
        <v/>
      </c>
      <c r="F115" s="105"/>
      <c r="G115" s="17"/>
      <c r="H115" s="17"/>
      <c r="I115" s="17"/>
      <c r="J115" s="17"/>
      <c r="K115" s="17"/>
      <c r="L115" s="17"/>
      <c r="M115" s="106"/>
      <c r="N115" s="105"/>
      <c r="O115" s="17"/>
      <c r="P115" s="17"/>
      <c r="Q115" s="106"/>
      <c r="R115" s="171"/>
      <c r="S115" s="171" t="str">
        <f t="shared" si="26"/>
        <v/>
      </c>
      <c r="U115" s="147"/>
      <c r="V115" s="147"/>
      <c r="W115" s="147"/>
      <c r="X115" s="147"/>
      <c r="Y115" s="147"/>
      <c r="Z115" s="147"/>
      <c r="AA115" s="148"/>
      <c r="AB115" s="147"/>
      <c r="AC115" s="149"/>
      <c r="AD115" s="149"/>
      <c r="AE115" s="149"/>
      <c r="AF115" s="149"/>
      <c r="AG115" s="149"/>
      <c r="AH115" s="150"/>
      <c r="AI115" s="149"/>
      <c r="AJ115" s="149"/>
      <c r="AK115" s="107"/>
      <c r="AM115" s="135"/>
      <c r="AN115" s="135"/>
      <c r="AO115" s="135"/>
      <c r="AP115" s="135"/>
      <c r="AQ115" s="135"/>
      <c r="AR115" s="135"/>
      <c r="AS115" s="135"/>
      <c r="AT115" s="164"/>
      <c r="AU115" s="138"/>
      <c r="AV115" s="138"/>
      <c r="AW115" s="138"/>
      <c r="AX115" s="138"/>
      <c r="AY115" s="138"/>
      <c r="AZ115" s="138"/>
      <c r="BA115" s="138"/>
      <c r="BB115" s="138"/>
      <c r="BC115" s="107"/>
      <c r="BD115" s="107"/>
      <c r="BF115" s="149"/>
      <c r="BG115" s="149"/>
      <c r="BH115" s="149"/>
      <c r="BI115" s="149"/>
      <c r="BJ115" s="149"/>
      <c r="BK115" s="149"/>
      <c r="BL115" s="149"/>
      <c r="BM115" s="149"/>
      <c r="BN115" s="107"/>
      <c r="BP115" s="135"/>
      <c r="BQ115" s="135"/>
      <c r="BR115" s="135"/>
      <c r="BS115" s="135"/>
      <c r="BT115" s="135"/>
      <c r="BU115" s="135"/>
      <c r="BV115" s="135"/>
      <c r="BW115" s="135"/>
      <c r="BX115" s="107"/>
      <c r="BZ115" s="168"/>
      <c r="CA115" s="160"/>
      <c r="CB115" s="160"/>
      <c r="CC115" s="160"/>
      <c r="CD115" s="160"/>
      <c r="CE115" s="160"/>
      <c r="CF115" s="160"/>
      <c r="CG115" s="160"/>
      <c r="CH115" s="107"/>
    </row>
    <row r="116" spans="2:86" x14ac:dyDescent="0.25">
      <c r="B116" s="95" t="s">
        <v>174</v>
      </c>
      <c r="C116" s="105" t="str">
        <f>VLOOKUP(B116,'2'!$B$2:$O$114,2,FALSE)</f>
        <v>Sì</v>
      </c>
      <c r="D116" s="119" t="str">
        <f>VLOOKUP(B116,'2'!$B$2:$O$114,11,FALSE)</f>
        <v>01100000</v>
      </c>
      <c r="E116" s="105" t="str">
        <f t="shared" si="25"/>
        <v>60</v>
      </c>
      <c r="F116" s="105" t="str">
        <f>LEFT(D116,1)</f>
        <v>0</v>
      </c>
      <c r="G116" s="17" t="str">
        <f>MID(D116,2,1)</f>
        <v>1</v>
      </c>
      <c r="H116" s="17" t="str">
        <f>MID(D116,3,1)</f>
        <v>1</v>
      </c>
      <c r="I116" s="17" t="str">
        <f>MID(D116,4,1)</f>
        <v>0</v>
      </c>
      <c r="J116" s="17" t="str">
        <f>MID(D116,5,1)</f>
        <v>0</v>
      </c>
      <c r="K116" s="17" t="str">
        <f>MID(D116,6,1)</f>
        <v>0</v>
      </c>
      <c r="L116" s="17" t="str">
        <f>MID(D116,7,1)</f>
        <v>0</v>
      </c>
      <c r="M116" s="106" t="str">
        <f>RIGHT(D116,1)</f>
        <v>0</v>
      </c>
      <c r="N116" s="105">
        <v>0</v>
      </c>
      <c r="O116" s="17">
        <v>0</v>
      </c>
      <c r="P116" s="17">
        <v>0</v>
      </c>
      <c r="Q116" s="106">
        <v>0</v>
      </c>
      <c r="R116" s="171"/>
      <c r="S116" s="171" t="str">
        <f t="shared" si="26"/>
        <v/>
      </c>
      <c r="U116" s="147"/>
      <c r="V116" s="147"/>
      <c r="W116" s="147"/>
      <c r="X116" s="147"/>
      <c r="Y116" s="147"/>
      <c r="Z116" s="147"/>
      <c r="AA116" s="148"/>
      <c r="AB116" s="147"/>
      <c r="AC116" s="149"/>
      <c r="AD116" s="149"/>
      <c r="AE116" s="149"/>
      <c r="AF116" s="149"/>
      <c r="AG116" s="149"/>
      <c r="AH116" s="150"/>
      <c r="AI116" s="149"/>
      <c r="AJ116" s="149"/>
      <c r="AK116" s="107">
        <f>U116*0+V116*1+W116*2+X116*3+Y116*4+Z116*5+AA116*6+AB116*7+AC116*0+AD116*1+AE116*2+AF116*3+AG116*4+AH116*5+AI116*6+AJ116*7+8*(SUM(U116:AB116))+IF(SUM(U116:AJ116)=0,2+8)</f>
        <v>10</v>
      </c>
      <c r="AM116" s="135"/>
      <c r="AN116" s="135"/>
      <c r="AO116" s="135"/>
      <c r="AP116" s="135"/>
      <c r="AQ116" s="135"/>
      <c r="AR116" s="135"/>
      <c r="AS116" s="135"/>
      <c r="AT116" s="164"/>
      <c r="AU116" s="138"/>
      <c r="AV116" s="138"/>
      <c r="AW116" s="138"/>
      <c r="AX116" s="138"/>
      <c r="AY116" s="138"/>
      <c r="AZ116" s="138"/>
      <c r="BA116" s="138"/>
      <c r="BB116" s="138"/>
      <c r="BC116" s="107">
        <f>AM116*0+AN116*16+AO116*32+AP116*48+AQ116*64+AR116*80+AS116*96+AT116*112+AU116*0+AV116*16+AW116*32+AX116*48+AY116*64+AZ116*80+BA116*96+BB116*112+128*(SUM(AM116:AT116))+IF(SUM(AM116:BB116)=0,32+128)</f>
        <v>160</v>
      </c>
      <c r="BD116" s="107">
        <f t="shared" si="27"/>
        <v>170</v>
      </c>
      <c r="BF116" s="149"/>
      <c r="BG116" s="149"/>
      <c r="BH116" s="149"/>
      <c r="BI116" s="149"/>
      <c r="BJ116" s="149"/>
      <c r="BK116" s="149"/>
      <c r="BL116" s="149"/>
      <c r="BM116" s="149"/>
      <c r="BN116" s="107">
        <f t="shared" si="28"/>
        <v>0</v>
      </c>
      <c r="BP116" s="135"/>
      <c r="BQ116" s="135"/>
      <c r="BR116" s="135"/>
      <c r="BS116" s="135"/>
      <c r="BT116" s="135"/>
      <c r="BU116" s="135"/>
      <c r="BV116" s="135"/>
      <c r="BW116" s="135"/>
      <c r="BX116" s="107">
        <f t="shared" si="29"/>
        <v>0</v>
      </c>
      <c r="BZ116" s="168"/>
      <c r="CA116" s="160"/>
      <c r="CB116" s="160"/>
      <c r="CC116" s="160"/>
      <c r="CD116" s="160"/>
      <c r="CE116" s="160"/>
      <c r="CF116" s="160"/>
      <c r="CG116" s="160"/>
      <c r="CH116" s="107">
        <f t="shared" si="30"/>
        <v>0</v>
      </c>
    </row>
    <row r="117" spans="2:86" ht="6" customHeight="1" x14ac:dyDescent="0.25">
      <c r="B117" s="95"/>
      <c r="C117" s="105"/>
      <c r="D117" s="119"/>
      <c r="E117" s="105" t="str">
        <f t="shared" si="25"/>
        <v/>
      </c>
      <c r="F117" s="105"/>
      <c r="G117" s="17"/>
      <c r="H117" s="17"/>
      <c r="I117" s="17"/>
      <c r="J117" s="17"/>
      <c r="K117" s="17"/>
      <c r="L117" s="17"/>
      <c r="M117" s="106"/>
      <c r="N117" s="105"/>
      <c r="O117" s="17"/>
      <c r="P117" s="17"/>
      <c r="Q117" s="106"/>
      <c r="R117" s="171"/>
      <c r="S117" s="171" t="str">
        <f t="shared" si="26"/>
        <v/>
      </c>
      <c r="U117" s="147"/>
      <c r="V117" s="147"/>
      <c r="W117" s="147"/>
      <c r="X117" s="147"/>
      <c r="Y117" s="147"/>
      <c r="Z117" s="147"/>
      <c r="AA117" s="148"/>
      <c r="AB117" s="147"/>
      <c r="AC117" s="149"/>
      <c r="AD117" s="149"/>
      <c r="AE117" s="149"/>
      <c r="AF117" s="149"/>
      <c r="AG117" s="149"/>
      <c r="AH117" s="150"/>
      <c r="AI117" s="149"/>
      <c r="AJ117" s="149"/>
      <c r="AK117" s="107"/>
      <c r="AM117" s="135"/>
      <c r="AN117" s="135"/>
      <c r="AO117" s="135"/>
      <c r="AP117" s="135"/>
      <c r="AQ117" s="135"/>
      <c r="AR117" s="135"/>
      <c r="AS117" s="135"/>
      <c r="AT117" s="164"/>
      <c r="AU117" s="138"/>
      <c r="AV117" s="138"/>
      <c r="AW117" s="138"/>
      <c r="AX117" s="138"/>
      <c r="AY117" s="138"/>
      <c r="AZ117" s="138"/>
      <c r="BA117" s="138"/>
      <c r="BB117" s="138"/>
      <c r="BC117" s="107"/>
      <c r="BD117" s="107"/>
      <c r="BF117" s="149"/>
      <c r="BG117" s="149"/>
      <c r="BH117" s="149"/>
      <c r="BI117" s="149"/>
      <c r="BJ117" s="149"/>
      <c r="BK117" s="149"/>
      <c r="BL117" s="149"/>
      <c r="BM117" s="149"/>
      <c r="BN117" s="107"/>
      <c r="BP117" s="135"/>
      <c r="BQ117" s="135"/>
      <c r="BR117" s="135"/>
      <c r="BS117" s="135"/>
      <c r="BT117" s="135"/>
      <c r="BU117" s="135"/>
      <c r="BV117" s="135"/>
      <c r="BW117" s="135"/>
      <c r="BX117" s="107"/>
      <c r="BZ117" s="168"/>
      <c r="CA117" s="160"/>
      <c r="CB117" s="160"/>
      <c r="CC117" s="160"/>
      <c r="CD117" s="160"/>
      <c r="CE117" s="160"/>
      <c r="CF117" s="160"/>
      <c r="CG117" s="160"/>
      <c r="CH117" s="107"/>
    </row>
    <row r="118" spans="2:86" x14ac:dyDescent="0.25">
      <c r="B118" s="95" t="s">
        <v>161</v>
      </c>
      <c r="C118" s="105" t="str">
        <f>VLOOKUP(B118,'2'!$B$2:$O$114,2,FALSE)</f>
        <v>Sì</v>
      </c>
      <c r="D118" s="119" t="str">
        <f>VLOOKUP(B118,'2'!$B$2:$O$114,11,FALSE)</f>
        <v>10100000</v>
      </c>
      <c r="E118" s="105" t="str">
        <f t="shared" si="25"/>
        <v>A0</v>
      </c>
      <c r="F118" s="105" t="str">
        <f>LEFT(D118,1)</f>
        <v>1</v>
      </c>
      <c r="G118" s="17" t="str">
        <f>MID(D118,2,1)</f>
        <v>0</v>
      </c>
      <c r="H118" s="17" t="str">
        <f>MID(D118,3,1)</f>
        <v>1</v>
      </c>
      <c r="I118" s="17" t="str">
        <f>MID(D118,4,1)</f>
        <v>0</v>
      </c>
      <c r="J118" s="17" t="str">
        <f>MID(D118,5,1)</f>
        <v>0</v>
      </c>
      <c r="K118" s="17" t="str">
        <f>MID(D118,6,1)</f>
        <v>0</v>
      </c>
      <c r="L118" s="17" t="str">
        <f>MID(D118,7,1)</f>
        <v>0</v>
      </c>
      <c r="M118" s="106" t="str">
        <f>RIGHT(D118,1)</f>
        <v>0</v>
      </c>
      <c r="N118" s="105">
        <v>0</v>
      </c>
      <c r="O118" s="17">
        <v>0</v>
      </c>
      <c r="P118" s="17">
        <v>0</v>
      </c>
      <c r="Q118" s="106">
        <v>0</v>
      </c>
      <c r="R118" s="171"/>
      <c r="S118" s="171" t="str">
        <f t="shared" si="26"/>
        <v/>
      </c>
      <c r="U118" s="147"/>
      <c r="V118" s="147"/>
      <c r="W118" s="147"/>
      <c r="X118" s="147"/>
      <c r="Y118" s="147"/>
      <c r="Z118" s="147"/>
      <c r="AA118" s="148"/>
      <c r="AB118" s="147"/>
      <c r="AC118" s="149"/>
      <c r="AD118" s="149"/>
      <c r="AE118" s="149"/>
      <c r="AF118" s="149"/>
      <c r="AG118" s="149"/>
      <c r="AH118" s="150"/>
      <c r="AI118" s="149"/>
      <c r="AJ118" s="149"/>
      <c r="AK118" s="107">
        <f>U118*0+V118*1+W118*2+X118*3+Y118*4+Z118*5+AA118*6+AB118*7+AC118*0+AD118*1+AE118*2+AF118*3+AG118*4+AH118*5+AI118*6+AJ118*7+8*(SUM(U118:AB118))+IF(SUM(U118:AJ118)=0,2+8)</f>
        <v>10</v>
      </c>
      <c r="AM118" s="135"/>
      <c r="AN118" s="135"/>
      <c r="AO118" s="135"/>
      <c r="AP118" s="135"/>
      <c r="AQ118" s="135"/>
      <c r="AR118" s="135"/>
      <c r="AS118" s="135"/>
      <c r="AT118" s="164"/>
      <c r="AU118" s="138"/>
      <c r="AV118" s="138"/>
      <c r="AW118" s="138"/>
      <c r="AX118" s="138"/>
      <c r="AY118" s="138"/>
      <c r="AZ118" s="138"/>
      <c r="BA118" s="138"/>
      <c r="BB118" s="138"/>
      <c r="BC118" s="107">
        <f>AM118*0+AN118*16+AO118*32+AP118*48+AQ118*64+AR118*80+AS118*96+AT118*112+AU118*0+AV118*16+AW118*32+AX118*48+AY118*64+AZ118*80+BA118*96+BB118*112+128*(SUM(AM118:AT118))+IF(SUM(AM118:BB118)=0,32+128)</f>
        <v>160</v>
      </c>
      <c r="BD118" s="107">
        <f t="shared" si="27"/>
        <v>170</v>
      </c>
      <c r="BF118" s="149"/>
      <c r="BG118" s="149"/>
      <c r="BH118" s="149"/>
      <c r="BI118" s="149"/>
      <c r="BJ118" s="149"/>
      <c r="BK118" s="149"/>
      <c r="BL118" s="149"/>
      <c r="BM118" s="149"/>
      <c r="BN118" s="107">
        <f t="shared" si="28"/>
        <v>0</v>
      </c>
      <c r="BP118" s="135"/>
      <c r="BQ118" s="135"/>
      <c r="BR118" s="135"/>
      <c r="BS118" s="135"/>
      <c r="BT118" s="135"/>
      <c r="BU118" s="135"/>
      <c r="BV118" s="135"/>
      <c r="BW118" s="135"/>
      <c r="BX118" s="107">
        <f t="shared" si="29"/>
        <v>0</v>
      </c>
      <c r="BZ118" s="168"/>
      <c r="CA118" s="160"/>
      <c r="CB118" s="160"/>
      <c r="CC118" s="160"/>
      <c r="CD118" s="160"/>
      <c r="CE118" s="160"/>
      <c r="CF118" s="160"/>
      <c r="CG118" s="160"/>
      <c r="CH118" s="107">
        <f t="shared" si="30"/>
        <v>0</v>
      </c>
    </row>
    <row r="119" spans="2:86" ht="6" customHeight="1" x14ac:dyDescent="0.25">
      <c r="B119" s="95"/>
      <c r="C119" s="105"/>
      <c r="D119" s="119"/>
      <c r="E119" s="105" t="str">
        <f t="shared" si="25"/>
        <v/>
      </c>
      <c r="F119" s="105"/>
      <c r="G119" s="17"/>
      <c r="H119" s="17"/>
      <c r="I119" s="17"/>
      <c r="J119" s="17"/>
      <c r="K119" s="17"/>
      <c r="L119" s="17"/>
      <c r="M119" s="106"/>
      <c r="N119" s="105"/>
      <c r="O119" s="17"/>
      <c r="P119" s="17"/>
      <c r="Q119" s="106"/>
      <c r="R119" s="171"/>
      <c r="S119" s="171" t="str">
        <f t="shared" si="26"/>
        <v/>
      </c>
      <c r="U119" s="147"/>
      <c r="V119" s="147"/>
      <c r="W119" s="147"/>
      <c r="X119" s="147"/>
      <c r="Y119" s="147"/>
      <c r="Z119" s="147"/>
      <c r="AA119" s="148"/>
      <c r="AB119" s="147"/>
      <c r="AC119" s="149"/>
      <c r="AD119" s="149"/>
      <c r="AE119" s="149"/>
      <c r="AF119" s="149"/>
      <c r="AG119" s="149"/>
      <c r="AH119" s="150"/>
      <c r="AI119" s="149"/>
      <c r="AJ119" s="149"/>
      <c r="AK119" s="107"/>
      <c r="AM119" s="135"/>
      <c r="AN119" s="135"/>
      <c r="AO119" s="135"/>
      <c r="AP119" s="135"/>
      <c r="AQ119" s="135"/>
      <c r="AR119" s="135"/>
      <c r="AS119" s="135"/>
      <c r="AT119" s="164"/>
      <c r="AU119" s="138"/>
      <c r="AV119" s="138"/>
      <c r="AW119" s="138"/>
      <c r="AX119" s="138"/>
      <c r="AY119" s="138"/>
      <c r="AZ119" s="138"/>
      <c r="BA119" s="138"/>
      <c r="BB119" s="138"/>
      <c r="BC119" s="107"/>
      <c r="BD119" s="107"/>
      <c r="BF119" s="149"/>
      <c r="BG119" s="149"/>
      <c r="BH119" s="149"/>
      <c r="BI119" s="149"/>
      <c r="BJ119" s="149"/>
      <c r="BK119" s="149"/>
      <c r="BL119" s="149"/>
      <c r="BM119" s="149"/>
      <c r="BN119" s="107"/>
      <c r="BP119" s="135"/>
      <c r="BQ119" s="135"/>
      <c r="BR119" s="135"/>
      <c r="BS119" s="135"/>
      <c r="BT119" s="135"/>
      <c r="BU119" s="135"/>
      <c r="BV119" s="135"/>
      <c r="BW119" s="135"/>
      <c r="BX119" s="107"/>
      <c r="BZ119" s="168"/>
      <c r="CA119" s="160"/>
      <c r="CB119" s="160"/>
      <c r="CC119" s="160"/>
      <c r="CD119" s="160"/>
      <c r="CE119" s="160"/>
      <c r="CF119" s="160"/>
      <c r="CG119" s="160"/>
      <c r="CH119" s="107"/>
    </row>
    <row r="120" spans="2:86" x14ac:dyDescent="0.25">
      <c r="B120" s="95" t="s">
        <v>140</v>
      </c>
      <c r="C120" s="105" t="str">
        <f>VLOOKUP(B120,'2'!$B$2:$O$114,2,FALSE)</f>
        <v>Sì</v>
      </c>
      <c r="D120" s="119" t="str">
        <f>VLOOKUP(B120,'2'!$B$2:$O$114,11,FALSE)</f>
        <v>11000000</v>
      </c>
      <c r="E120" s="105" t="str">
        <f t="shared" si="25"/>
        <v>C0</v>
      </c>
      <c r="F120" s="105" t="str">
        <f>LEFT(D120,1)</f>
        <v>1</v>
      </c>
      <c r="G120" s="17" t="str">
        <f>MID(D120,2,1)</f>
        <v>1</v>
      </c>
      <c r="H120" s="17" t="str">
        <f>MID(D120,3,1)</f>
        <v>0</v>
      </c>
      <c r="I120" s="17" t="str">
        <f>MID(D120,4,1)</f>
        <v>0</v>
      </c>
      <c r="J120" s="17" t="str">
        <f>MID(D120,5,1)</f>
        <v>0</v>
      </c>
      <c r="K120" s="17" t="str">
        <f>MID(D120,6,1)</f>
        <v>0</v>
      </c>
      <c r="L120" s="17" t="str">
        <f>MID(D120,7,1)</f>
        <v>0</v>
      </c>
      <c r="M120" s="106" t="str">
        <f>RIGHT(D120,1)</f>
        <v>0</v>
      </c>
      <c r="N120" s="105">
        <v>0</v>
      </c>
      <c r="O120" s="17">
        <v>0</v>
      </c>
      <c r="P120" s="17">
        <v>0</v>
      </c>
      <c r="Q120" s="106">
        <v>0</v>
      </c>
      <c r="R120" s="171"/>
      <c r="S120" s="171" t="str">
        <f t="shared" si="26"/>
        <v/>
      </c>
      <c r="U120" s="147"/>
      <c r="V120" s="147"/>
      <c r="W120" s="147"/>
      <c r="X120" s="147"/>
      <c r="Y120" s="147"/>
      <c r="Z120" s="147"/>
      <c r="AA120" s="148"/>
      <c r="AB120" s="147"/>
      <c r="AC120" s="149"/>
      <c r="AD120" s="149"/>
      <c r="AE120" s="149"/>
      <c r="AF120" s="149"/>
      <c r="AG120" s="149"/>
      <c r="AH120" s="150"/>
      <c r="AI120" s="149"/>
      <c r="AJ120" s="149"/>
      <c r="AK120" s="107">
        <f>U120*0+V120*1+W120*2+X120*3+Y120*4+Z120*5+AA120*6+AB120*7+AC120*0+AD120*1+AE120*2+AF120*3+AG120*4+AH120*5+AI120*6+AJ120*7+8*(SUM(U120:AB120))+IF(SUM(U120:AJ120)=0,2+8)</f>
        <v>10</v>
      </c>
      <c r="AM120" s="135"/>
      <c r="AN120" s="135"/>
      <c r="AO120" s="135"/>
      <c r="AP120" s="135"/>
      <c r="AQ120" s="135"/>
      <c r="AR120" s="135"/>
      <c r="AS120" s="135"/>
      <c r="AT120" s="164"/>
      <c r="AU120" s="138"/>
      <c r="AV120" s="138"/>
      <c r="AW120" s="138"/>
      <c r="AX120" s="138"/>
      <c r="AY120" s="138"/>
      <c r="AZ120" s="138"/>
      <c r="BA120" s="138"/>
      <c r="BB120" s="138"/>
      <c r="BC120" s="107">
        <f>AM120*0+AN120*16+AO120*32+AP120*48+AQ120*64+AR120*80+AS120*96+AT120*112+AU120*0+AV120*16+AW120*32+AX120*48+AY120*64+AZ120*80+BA120*96+BB120*112+128*(SUM(AM120:AT120))+IF(SUM(AM120:BB120)=0,32+128)</f>
        <v>160</v>
      </c>
      <c r="BD120" s="107">
        <f t="shared" si="27"/>
        <v>170</v>
      </c>
      <c r="BF120" s="149"/>
      <c r="BG120" s="149"/>
      <c r="BH120" s="149"/>
      <c r="BI120" s="149"/>
      <c r="BJ120" s="149"/>
      <c r="BK120" s="149"/>
      <c r="BL120" s="149"/>
      <c r="BM120" s="149"/>
      <c r="BN120" s="107">
        <f t="shared" si="28"/>
        <v>0</v>
      </c>
      <c r="BP120" s="135"/>
      <c r="BQ120" s="135"/>
      <c r="BR120" s="135"/>
      <c r="BS120" s="135"/>
      <c r="BT120" s="135"/>
      <c r="BU120" s="135"/>
      <c r="BV120" s="135"/>
      <c r="BW120" s="135"/>
      <c r="BX120" s="107">
        <f t="shared" si="29"/>
        <v>0</v>
      </c>
      <c r="BZ120" s="168"/>
      <c r="CA120" s="160"/>
      <c r="CB120" s="160"/>
      <c r="CC120" s="160"/>
      <c r="CD120" s="160"/>
      <c r="CE120" s="160"/>
      <c r="CF120" s="160"/>
      <c r="CG120" s="160"/>
      <c r="CH120" s="107">
        <f t="shared" si="30"/>
        <v>0</v>
      </c>
    </row>
    <row r="121" spans="2:86" ht="6" customHeight="1" x14ac:dyDescent="0.25">
      <c r="B121" s="95"/>
      <c r="C121" s="105"/>
      <c r="D121" s="119"/>
      <c r="E121" s="105" t="str">
        <f t="shared" si="25"/>
        <v/>
      </c>
      <c r="F121" s="105"/>
      <c r="G121" s="17"/>
      <c r="H121" s="17"/>
      <c r="I121" s="17"/>
      <c r="J121" s="17"/>
      <c r="K121" s="17"/>
      <c r="L121" s="17"/>
      <c r="M121" s="106"/>
      <c r="N121" s="105"/>
      <c r="O121" s="17"/>
      <c r="P121" s="17"/>
      <c r="Q121" s="106"/>
      <c r="R121" s="171"/>
      <c r="S121" s="171" t="str">
        <f t="shared" si="26"/>
        <v/>
      </c>
      <c r="U121" s="147"/>
      <c r="V121" s="147"/>
      <c r="W121" s="147"/>
      <c r="X121" s="147"/>
      <c r="Y121" s="147"/>
      <c r="Z121" s="147"/>
      <c r="AA121" s="148"/>
      <c r="AB121" s="147"/>
      <c r="AC121" s="149"/>
      <c r="AD121" s="149"/>
      <c r="AE121" s="149"/>
      <c r="AF121" s="149"/>
      <c r="AG121" s="149"/>
      <c r="AH121" s="150"/>
      <c r="AI121" s="149"/>
      <c r="AJ121" s="149"/>
      <c r="AK121" s="107"/>
      <c r="AM121" s="135"/>
      <c r="AN121" s="135"/>
      <c r="AO121" s="135"/>
      <c r="AP121" s="135"/>
      <c r="AQ121" s="135"/>
      <c r="AR121" s="135"/>
      <c r="AS121" s="135"/>
      <c r="AT121" s="164"/>
      <c r="AU121" s="138"/>
      <c r="AV121" s="138"/>
      <c r="AW121" s="138"/>
      <c r="AX121" s="138"/>
      <c r="AY121" s="138"/>
      <c r="AZ121" s="138"/>
      <c r="BA121" s="138"/>
      <c r="BB121" s="138"/>
      <c r="BC121" s="107"/>
      <c r="BD121" s="107"/>
      <c r="BF121" s="149"/>
      <c r="BG121" s="149"/>
      <c r="BH121" s="149"/>
      <c r="BI121" s="149"/>
      <c r="BJ121" s="149"/>
      <c r="BK121" s="149"/>
      <c r="BL121" s="149"/>
      <c r="BM121" s="149"/>
      <c r="BN121" s="107"/>
      <c r="BP121" s="135"/>
      <c r="BQ121" s="135"/>
      <c r="BR121" s="135"/>
      <c r="BS121" s="135"/>
      <c r="BT121" s="135"/>
      <c r="BU121" s="135"/>
      <c r="BV121" s="135"/>
      <c r="BW121" s="135"/>
      <c r="BX121" s="107"/>
      <c r="BZ121" s="168"/>
      <c r="CA121" s="160"/>
      <c r="CB121" s="160"/>
      <c r="CC121" s="160"/>
      <c r="CD121" s="160"/>
      <c r="CE121" s="160"/>
      <c r="CF121" s="160"/>
      <c r="CG121" s="160"/>
      <c r="CH121" s="107"/>
    </row>
    <row r="122" spans="2:86" x14ac:dyDescent="0.25">
      <c r="B122" s="122" t="s">
        <v>61</v>
      </c>
      <c r="C122" s="105" t="str">
        <f>VLOOKUP(B122,'2'!$B$2:$O$114,2,FALSE)</f>
        <v>No</v>
      </c>
      <c r="D122" s="119" t="str">
        <f>VLOOKUP(B122,'2'!$B$2:$O$114,11,FALSE)</f>
        <v>01010001</v>
      </c>
      <c r="E122" s="105" t="str">
        <f t="shared" si="25"/>
        <v>51</v>
      </c>
      <c r="F122" s="105" t="str">
        <f>LEFT(D122,1)</f>
        <v>0</v>
      </c>
      <c r="G122" s="17" t="str">
        <f>MID(D122,2,1)</f>
        <v>1</v>
      </c>
      <c r="H122" s="17" t="str">
        <f>MID(D122,3,1)</f>
        <v>0</v>
      </c>
      <c r="I122" s="17" t="str">
        <f>MID(D122,4,1)</f>
        <v>1</v>
      </c>
      <c r="J122" s="17" t="str">
        <f>MID(D122,5,1)</f>
        <v>0</v>
      </c>
      <c r="K122" s="17" t="str">
        <f>MID(D122,6,1)</f>
        <v>0</v>
      </c>
      <c r="L122" s="17" t="str">
        <f>MID(D122,7,1)</f>
        <v>0</v>
      </c>
      <c r="M122" s="106" t="str">
        <f>RIGHT(D122,1)</f>
        <v>1</v>
      </c>
      <c r="N122" s="105">
        <v>0</v>
      </c>
      <c r="O122" s="17">
        <v>0</v>
      </c>
      <c r="P122" s="17">
        <v>1</v>
      </c>
      <c r="Q122" s="106">
        <v>0</v>
      </c>
      <c r="R122" s="173">
        <f t="shared" ref="R122" si="31">BIN2DEC(N122&amp;O122&amp;P122&amp;Q122)</f>
        <v>2</v>
      </c>
      <c r="S122" s="173" t="str">
        <f t="shared" si="26"/>
        <v>$0512</v>
      </c>
      <c r="U122" s="147"/>
      <c r="V122" s="147"/>
      <c r="W122" s="147"/>
      <c r="X122" s="147"/>
      <c r="Y122" s="147"/>
      <c r="Z122" s="147"/>
      <c r="AA122" s="148">
        <v>1</v>
      </c>
      <c r="AB122" s="147"/>
      <c r="AC122" s="149"/>
      <c r="AD122" s="149"/>
      <c r="AE122" s="149"/>
      <c r="AF122" s="149"/>
      <c r="AG122" s="149"/>
      <c r="AH122" s="150"/>
      <c r="AI122" s="149"/>
      <c r="AJ122" s="149"/>
      <c r="AK122" s="107">
        <f>U122*0+V122*1+W122*2+X122*3+Y122*4+Z122*5+AA122*6+AB122*7+AC122*0+AD122*1+AE122*2+AF122*3+AG122*4+AH122*5+AI122*6+AJ122*7+8*(SUM(U122:AB122))+IF(SUM(U122:AJ122)=0,2+8)</f>
        <v>14</v>
      </c>
      <c r="AM122" s="135"/>
      <c r="AN122" s="135"/>
      <c r="AO122" s="135"/>
      <c r="AP122" s="135"/>
      <c r="AQ122" s="135"/>
      <c r="AR122" s="135"/>
      <c r="AS122" s="135"/>
      <c r="AT122" s="164"/>
      <c r="AU122" s="138"/>
      <c r="AV122" s="138"/>
      <c r="AW122" s="138"/>
      <c r="AX122" s="138"/>
      <c r="AY122" s="138"/>
      <c r="AZ122" s="138">
        <v>1</v>
      </c>
      <c r="BA122" s="138"/>
      <c r="BB122" s="138"/>
      <c r="BC122" s="107">
        <f>AM122*0+AN122*16+AO122*32+AP122*48+AQ122*64+AR122*80+AS122*96+AT122*112+AU122*0+AV122*16+AW122*32+AX122*48+AY122*64+AZ122*80+BA122*96+BB122*112+128*(SUM(AM122:AT122))+IF(SUM(AM122:BB122)=0,32+128)</f>
        <v>80</v>
      </c>
      <c r="BD122" s="107">
        <f t="shared" si="27"/>
        <v>94</v>
      </c>
      <c r="BF122" s="149"/>
      <c r="BG122" s="149"/>
      <c r="BH122" s="149"/>
      <c r="BI122" s="149"/>
      <c r="BJ122" s="149"/>
      <c r="BK122" s="149"/>
      <c r="BL122" s="149"/>
      <c r="BM122" s="149"/>
      <c r="BN122" s="107">
        <f t="shared" si="28"/>
        <v>0</v>
      </c>
      <c r="BP122" s="135"/>
      <c r="BQ122" s="135"/>
      <c r="BR122" s="135"/>
      <c r="BS122" s="135"/>
      <c r="BT122" s="135"/>
      <c r="BU122" s="135"/>
      <c r="BV122" s="135"/>
      <c r="BW122" s="135"/>
      <c r="BX122" s="107">
        <f t="shared" si="29"/>
        <v>0</v>
      </c>
      <c r="BZ122" s="168"/>
      <c r="CA122" s="160"/>
      <c r="CB122" s="160"/>
      <c r="CC122" s="160"/>
      <c r="CD122" s="160"/>
      <c r="CE122" s="160">
        <v>1</v>
      </c>
      <c r="CF122" s="160"/>
      <c r="CG122" s="160"/>
      <c r="CH122" s="107">
        <f t="shared" si="30"/>
        <v>32</v>
      </c>
    </row>
    <row r="123" spans="2:86" ht="6" customHeight="1" x14ac:dyDescent="0.25">
      <c r="B123" s="95"/>
      <c r="C123" s="105"/>
      <c r="D123" s="119"/>
      <c r="E123" s="105" t="str">
        <f t="shared" si="25"/>
        <v/>
      </c>
      <c r="F123" s="105"/>
      <c r="G123" s="17"/>
      <c r="H123" s="17"/>
      <c r="I123" s="17"/>
      <c r="J123" s="17"/>
      <c r="K123" s="17"/>
      <c r="L123" s="17"/>
      <c r="M123" s="106"/>
      <c r="N123" s="105"/>
      <c r="O123" s="17"/>
      <c r="P123" s="17"/>
      <c r="Q123" s="106"/>
      <c r="R123" s="171"/>
      <c r="S123" s="171" t="str">
        <f t="shared" si="26"/>
        <v/>
      </c>
      <c r="U123" s="147"/>
      <c r="V123" s="147"/>
      <c r="W123" s="147"/>
      <c r="X123" s="147"/>
      <c r="Y123" s="147"/>
      <c r="Z123" s="147"/>
      <c r="AA123" s="148"/>
      <c r="AB123" s="147"/>
      <c r="AC123" s="149"/>
      <c r="AD123" s="149"/>
      <c r="AE123" s="149"/>
      <c r="AF123" s="149"/>
      <c r="AG123" s="149"/>
      <c r="AH123" s="150"/>
      <c r="AI123" s="149"/>
      <c r="AJ123" s="149"/>
      <c r="AK123" s="107"/>
      <c r="AM123" s="135"/>
      <c r="AN123" s="135"/>
      <c r="AO123" s="135"/>
      <c r="AP123" s="135"/>
      <c r="AQ123" s="135"/>
      <c r="AR123" s="135"/>
      <c r="AS123" s="135"/>
      <c r="AT123" s="164"/>
      <c r="AU123" s="138"/>
      <c r="AV123" s="138"/>
      <c r="AW123" s="138"/>
      <c r="AX123" s="138"/>
      <c r="AY123" s="138"/>
      <c r="AZ123" s="138"/>
      <c r="BA123" s="138"/>
      <c r="BB123" s="138"/>
      <c r="BC123" s="107"/>
      <c r="BD123" s="107"/>
      <c r="BF123" s="149"/>
      <c r="BG123" s="149"/>
      <c r="BH123" s="149"/>
      <c r="BI123" s="149"/>
      <c r="BJ123" s="149"/>
      <c r="BK123" s="149"/>
      <c r="BL123" s="149"/>
      <c r="BM123" s="149"/>
      <c r="BN123" s="107"/>
      <c r="BP123" s="135"/>
      <c r="BQ123" s="135"/>
      <c r="BR123" s="135"/>
      <c r="BS123" s="135"/>
      <c r="BT123" s="135"/>
      <c r="BU123" s="135"/>
      <c r="BV123" s="135"/>
      <c r="BW123" s="135"/>
      <c r="BX123" s="107"/>
      <c r="BZ123" s="168"/>
      <c r="CA123" s="160"/>
      <c r="CB123" s="160"/>
      <c r="CC123" s="160"/>
      <c r="CD123" s="160"/>
      <c r="CE123" s="160"/>
      <c r="CF123" s="160"/>
      <c r="CG123" s="160"/>
      <c r="CH123" s="107"/>
    </row>
    <row r="124" spans="2:86" x14ac:dyDescent="0.25">
      <c r="B124" s="95" t="s">
        <v>80</v>
      </c>
      <c r="C124" s="105" t="str">
        <f>VLOOKUP(B124,'2'!$B$2:$O$114,2,FALSE)</f>
        <v>No</v>
      </c>
      <c r="D124" s="119" t="str">
        <f>VLOOKUP(B124,'2'!$B$2:$O$114,11,FALSE)</f>
        <v>00000001</v>
      </c>
      <c r="E124" s="105" t="str">
        <f t="shared" si="25"/>
        <v>1</v>
      </c>
      <c r="F124" s="105" t="str">
        <f>LEFT(D124,1)</f>
        <v>0</v>
      </c>
      <c r="G124" s="17" t="str">
        <f>MID(D124,2,1)</f>
        <v>0</v>
      </c>
      <c r="H124" s="17" t="str">
        <f>MID(D124,3,1)</f>
        <v>0</v>
      </c>
      <c r="I124" s="17" t="str">
        <f>MID(D124,4,1)</f>
        <v>0</v>
      </c>
      <c r="J124" s="17" t="str">
        <f>MID(D124,5,1)</f>
        <v>0</v>
      </c>
      <c r="K124" s="17" t="str">
        <f>MID(D124,6,1)</f>
        <v>0</v>
      </c>
      <c r="L124" s="17" t="str">
        <f>MID(D124,7,1)</f>
        <v>0</v>
      </c>
      <c r="M124" s="106" t="str">
        <f>RIGHT(D124,1)</f>
        <v>1</v>
      </c>
      <c r="N124" s="105">
        <v>0</v>
      </c>
      <c r="O124" s="17">
        <v>0</v>
      </c>
      <c r="P124" s="17">
        <v>0</v>
      </c>
      <c r="Q124" s="106">
        <v>0</v>
      </c>
      <c r="R124" s="171"/>
      <c r="S124" s="171" t="str">
        <f t="shared" si="26"/>
        <v/>
      </c>
      <c r="U124" s="147"/>
      <c r="V124" s="147"/>
      <c r="W124" s="147"/>
      <c r="X124" s="147"/>
      <c r="Y124" s="147"/>
      <c r="Z124" s="147"/>
      <c r="AA124" s="148"/>
      <c r="AB124" s="147"/>
      <c r="AC124" s="149"/>
      <c r="AD124" s="149"/>
      <c r="AE124" s="149"/>
      <c r="AF124" s="149"/>
      <c r="AG124" s="149"/>
      <c r="AH124" s="150"/>
      <c r="AI124" s="149"/>
      <c r="AJ124" s="149"/>
      <c r="AK124" s="107">
        <f>U124*0+V124*1+W124*2+X124*3+Y124*4+Z124*5+AA124*6+AB124*7+AC124*0+AD124*1+AE124*2+AF124*3+AG124*4+AH124*5+AI124*6+AJ124*7+8*(SUM(U124:AB124))+IF(SUM(U124:AJ124)=0,2+8)</f>
        <v>10</v>
      </c>
      <c r="AM124" s="135"/>
      <c r="AN124" s="135"/>
      <c r="AO124" s="135"/>
      <c r="AP124" s="135"/>
      <c r="AQ124" s="135"/>
      <c r="AR124" s="135"/>
      <c r="AS124" s="135"/>
      <c r="AT124" s="164"/>
      <c r="AU124" s="138"/>
      <c r="AV124" s="138"/>
      <c r="AW124" s="138"/>
      <c r="AX124" s="138"/>
      <c r="AY124" s="138"/>
      <c r="AZ124" s="138"/>
      <c r="BA124" s="138"/>
      <c r="BB124" s="138"/>
      <c r="BC124" s="107">
        <f>AM124*0+AN124*16+AO124*32+AP124*48+AQ124*64+AR124*80+AS124*96+AT124*112+AU124*0+AV124*16+AW124*32+AX124*48+AY124*64+AZ124*80+BA124*96+BB124*112+128*(SUM(AM124:AT124))+IF(SUM(AM124:BB124)=0,32+128)</f>
        <v>160</v>
      </c>
      <c r="BD124" s="107">
        <f t="shared" si="27"/>
        <v>170</v>
      </c>
      <c r="BF124" s="149"/>
      <c r="BG124" s="149"/>
      <c r="BH124" s="149"/>
      <c r="BI124" s="149"/>
      <c r="BJ124" s="149"/>
      <c r="BK124" s="149"/>
      <c r="BL124" s="149"/>
      <c r="BM124" s="149"/>
      <c r="BN124" s="107">
        <f t="shared" si="28"/>
        <v>0</v>
      </c>
      <c r="BP124" s="135"/>
      <c r="BQ124" s="135"/>
      <c r="BR124" s="135"/>
      <c r="BS124" s="135"/>
      <c r="BT124" s="135"/>
      <c r="BU124" s="135"/>
      <c r="BV124" s="135"/>
      <c r="BW124" s="135"/>
      <c r="BX124" s="107">
        <f t="shared" si="29"/>
        <v>0</v>
      </c>
      <c r="BZ124" s="168"/>
      <c r="CA124" s="160"/>
      <c r="CB124" s="160"/>
      <c r="CC124" s="160"/>
      <c r="CD124" s="160"/>
      <c r="CE124" s="160"/>
      <c r="CF124" s="160"/>
      <c r="CG124" s="160"/>
      <c r="CH124" s="107">
        <f t="shared" si="30"/>
        <v>0</v>
      </c>
    </row>
    <row r="125" spans="2:86" ht="6" customHeight="1" x14ac:dyDescent="0.25">
      <c r="B125" s="95"/>
      <c r="C125" s="105"/>
      <c r="D125" s="119"/>
      <c r="E125" s="105" t="str">
        <f t="shared" si="25"/>
        <v/>
      </c>
      <c r="F125" s="105"/>
      <c r="G125" s="17"/>
      <c r="H125" s="17"/>
      <c r="I125" s="17"/>
      <c r="J125" s="17"/>
      <c r="K125" s="17"/>
      <c r="L125" s="17"/>
      <c r="M125" s="106"/>
      <c r="N125" s="105"/>
      <c r="O125" s="17"/>
      <c r="P125" s="17"/>
      <c r="Q125" s="106"/>
      <c r="R125" s="171"/>
      <c r="S125" s="171" t="str">
        <f t="shared" si="26"/>
        <v/>
      </c>
      <c r="U125" s="147"/>
      <c r="V125" s="147"/>
      <c r="W125" s="147"/>
      <c r="X125" s="147"/>
      <c r="Y125" s="147"/>
      <c r="Z125" s="147"/>
      <c r="AA125" s="148"/>
      <c r="AB125" s="147"/>
      <c r="AC125" s="149"/>
      <c r="AD125" s="149"/>
      <c r="AE125" s="149"/>
      <c r="AF125" s="149"/>
      <c r="AG125" s="149"/>
      <c r="AH125" s="150"/>
      <c r="AI125" s="149"/>
      <c r="AJ125" s="149"/>
      <c r="AK125" s="107"/>
      <c r="AM125" s="135"/>
      <c r="AN125" s="135"/>
      <c r="AO125" s="135"/>
      <c r="AP125" s="135"/>
      <c r="AQ125" s="135"/>
      <c r="AR125" s="135"/>
      <c r="AS125" s="135"/>
      <c r="AT125" s="164"/>
      <c r="AU125" s="138"/>
      <c r="AV125" s="138"/>
      <c r="AW125" s="138"/>
      <c r="AX125" s="138"/>
      <c r="AY125" s="138"/>
      <c r="AZ125" s="138"/>
      <c r="BA125" s="138"/>
      <c r="BB125" s="138"/>
      <c r="BC125" s="107"/>
      <c r="BD125" s="107"/>
      <c r="BF125" s="149"/>
      <c r="BG125" s="149"/>
      <c r="BH125" s="149"/>
      <c r="BI125" s="149"/>
      <c r="BJ125" s="149"/>
      <c r="BK125" s="149"/>
      <c r="BL125" s="149"/>
      <c r="BM125" s="149"/>
      <c r="BN125" s="107"/>
      <c r="BP125" s="135"/>
      <c r="BQ125" s="135"/>
      <c r="BR125" s="135"/>
      <c r="BS125" s="135"/>
      <c r="BT125" s="135"/>
      <c r="BU125" s="135"/>
      <c r="BV125" s="135"/>
      <c r="BW125" s="135"/>
      <c r="BX125" s="107"/>
      <c r="BZ125" s="168"/>
      <c r="CA125" s="160"/>
      <c r="CB125" s="160"/>
      <c r="CC125" s="160"/>
      <c r="CD125" s="160"/>
      <c r="CE125" s="160"/>
      <c r="CF125" s="160"/>
      <c r="CG125" s="160"/>
      <c r="CH125" s="107"/>
    </row>
    <row r="126" spans="2:86" x14ac:dyDescent="0.25">
      <c r="B126" s="95" t="s">
        <v>35</v>
      </c>
      <c r="C126" s="105" t="str">
        <f>VLOOKUP(B126,'2'!$B$2:$O$114,2,FALSE)</f>
        <v>No</v>
      </c>
      <c r="D126" s="119" t="str">
        <f>VLOOKUP(B126,'2'!$B$2:$O$114,11,FALSE)</f>
        <v>01000001</v>
      </c>
      <c r="E126" s="105" t="str">
        <f t="shared" si="25"/>
        <v>41</v>
      </c>
      <c r="F126" s="105" t="str">
        <f>LEFT(D126,1)</f>
        <v>0</v>
      </c>
      <c r="G126" s="17" t="str">
        <f>MID(D126,2,1)</f>
        <v>1</v>
      </c>
      <c r="H126" s="17" t="str">
        <f>MID(D126,3,1)</f>
        <v>0</v>
      </c>
      <c r="I126" s="17" t="str">
        <f>MID(D126,4,1)</f>
        <v>0</v>
      </c>
      <c r="J126" s="17" t="str">
        <f>MID(D126,5,1)</f>
        <v>0</v>
      </c>
      <c r="K126" s="17" t="str">
        <f>MID(D126,6,1)</f>
        <v>0</v>
      </c>
      <c r="L126" s="17" t="str">
        <f>MID(D126,7,1)</f>
        <v>0</v>
      </c>
      <c r="M126" s="106" t="str">
        <f>RIGHT(D126,1)</f>
        <v>1</v>
      </c>
      <c r="N126" s="105">
        <v>0</v>
      </c>
      <c r="O126" s="17">
        <v>0</v>
      </c>
      <c r="P126" s="17">
        <v>0</v>
      </c>
      <c r="Q126" s="106">
        <v>0</v>
      </c>
      <c r="R126" s="171"/>
      <c r="S126" s="171" t="str">
        <f t="shared" si="26"/>
        <v/>
      </c>
      <c r="U126" s="147"/>
      <c r="V126" s="147"/>
      <c r="W126" s="147"/>
      <c r="X126" s="147"/>
      <c r="Y126" s="147"/>
      <c r="Z126" s="147"/>
      <c r="AA126" s="148"/>
      <c r="AB126" s="147"/>
      <c r="AC126" s="149"/>
      <c r="AD126" s="149"/>
      <c r="AE126" s="149"/>
      <c r="AF126" s="149"/>
      <c r="AG126" s="149"/>
      <c r="AH126" s="150"/>
      <c r="AI126" s="149"/>
      <c r="AJ126" s="149"/>
      <c r="AK126" s="107">
        <f>U126*0+V126*1+W126*2+X126*3+Y126*4+Z126*5+AA126*6+AB126*7+AC126*0+AD126*1+AE126*2+AF126*3+AG126*4+AH126*5+AI126*6+AJ126*7+8*(SUM(U126:AB126))+IF(SUM(U126:AJ126)=0,2+8)</f>
        <v>10</v>
      </c>
      <c r="AM126" s="135"/>
      <c r="AN126" s="135"/>
      <c r="AO126" s="135"/>
      <c r="AP126" s="135"/>
      <c r="AQ126" s="135"/>
      <c r="AR126" s="135"/>
      <c r="AS126" s="135"/>
      <c r="AT126" s="164"/>
      <c r="AU126" s="138"/>
      <c r="AV126" s="138"/>
      <c r="AW126" s="138"/>
      <c r="AX126" s="138"/>
      <c r="AY126" s="138"/>
      <c r="AZ126" s="138"/>
      <c r="BA126" s="138"/>
      <c r="BB126" s="138"/>
      <c r="BC126" s="107">
        <f>AM126*0+AN126*16+AO126*32+AP126*48+AQ126*64+AR126*80+AS126*96+AT126*112+AU126*0+AV126*16+AW126*32+AX126*48+AY126*64+AZ126*80+BA126*96+BB126*112+128*(SUM(AM126:AT126))+IF(SUM(AM126:BB126)=0,32+128)</f>
        <v>160</v>
      </c>
      <c r="BD126" s="107">
        <f t="shared" si="27"/>
        <v>170</v>
      </c>
      <c r="BF126" s="149"/>
      <c r="BG126" s="149"/>
      <c r="BH126" s="149"/>
      <c r="BI126" s="149"/>
      <c r="BJ126" s="149"/>
      <c r="BK126" s="149"/>
      <c r="BL126" s="149"/>
      <c r="BM126" s="149"/>
      <c r="BN126" s="107">
        <f t="shared" si="28"/>
        <v>0</v>
      </c>
      <c r="BP126" s="135"/>
      <c r="BQ126" s="135"/>
      <c r="BR126" s="135"/>
      <c r="BS126" s="135"/>
      <c r="BT126" s="135"/>
      <c r="BU126" s="135"/>
      <c r="BV126" s="135"/>
      <c r="BW126" s="135"/>
      <c r="BX126" s="107">
        <f t="shared" si="29"/>
        <v>0</v>
      </c>
      <c r="BZ126" s="168"/>
      <c r="CA126" s="160"/>
      <c r="CB126" s="160"/>
      <c r="CC126" s="160"/>
      <c r="CD126" s="160"/>
      <c r="CE126" s="160"/>
      <c r="CF126" s="160"/>
      <c r="CG126" s="160"/>
      <c r="CH126" s="107">
        <f t="shared" si="30"/>
        <v>0</v>
      </c>
    </row>
    <row r="127" spans="2:86" ht="6" customHeight="1" x14ac:dyDescent="0.25">
      <c r="B127" s="95"/>
      <c r="C127" s="105"/>
      <c r="D127" s="119"/>
      <c r="E127" s="105" t="str">
        <f t="shared" si="25"/>
        <v/>
      </c>
      <c r="F127" s="105"/>
      <c r="G127" s="17"/>
      <c r="H127" s="17"/>
      <c r="I127" s="17"/>
      <c r="J127" s="17"/>
      <c r="K127" s="17"/>
      <c r="L127" s="17"/>
      <c r="M127" s="106"/>
      <c r="N127" s="105"/>
      <c r="O127" s="17"/>
      <c r="P127" s="17"/>
      <c r="Q127" s="106"/>
      <c r="R127" s="171"/>
      <c r="S127" s="171" t="str">
        <f t="shared" si="26"/>
        <v/>
      </c>
      <c r="U127" s="147"/>
      <c r="V127" s="147"/>
      <c r="W127" s="147"/>
      <c r="X127" s="147"/>
      <c r="Y127" s="147"/>
      <c r="Z127" s="147"/>
      <c r="AA127" s="148"/>
      <c r="AB127" s="147"/>
      <c r="AC127" s="149"/>
      <c r="AD127" s="149"/>
      <c r="AE127" s="149"/>
      <c r="AF127" s="149"/>
      <c r="AG127" s="149"/>
      <c r="AH127" s="150"/>
      <c r="AI127" s="149"/>
      <c r="AJ127" s="149"/>
      <c r="AK127" s="107"/>
      <c r="AM127" s="135"/>
      <c r="AN127" s="135"/>
      <c r="AO127" s="135"/>
      <c r="AP127" s="135"/>
      <c r="AQ127" s="135"/>
      <c r="AR127" s="135"/>
      <c r="AS127" s="135"/>
      <c r="AT127" s="164"/>
      <c r="AU127" s="138"/>
      <c r="AV127" s="138"/>
      <c r="AW127" s="138"/>
      <c r="AX127" s="138"/>
      <c r="AY127" s="138"/>
      <c r="AZ127" s="138"/>
      <c r="BA127" s="138"/>
      <c r="BB127" s="138"/>
      <c r="BC127" s="107"/>
      <c r="BD127" s="107"/>
      <c r="BF127" s="149"/>
      <c r="BG127" s="149"/>
      <c r="BH127" s="149"/>
      <c r="BI127" s="149"/>
      <c r="BJ127" s="149"/>
      <c r="BK127" s="149"/>
      <c r="BL127" s="149"/>
      <c r="BM127" s="149"/>
      <c r="BN127" s="107"/>
      <c r="BP127" s="135"/>
      <c r="BQ127" s="135"/>
      <c r="BR127" s="135"/>
      <c r="BS127" s="135"/>
      <c r="BT127" s="135"/>
      <c r="BU127" s="135"/>
      <c r="BV127" s="135"/>
      <c r="BW127" s="135"/>
      <c r="BX127" s="107"/>
      <c r="BZ127" s="168"/>
      <c r="CA127" s="160"/>
      <c r="CB127" s="160"/>
      <c r="CC127" s="160"/>
      <c r="CD127" s="160"/>
      <c r="CE127" s="160"/>
      <c r="CF127" s="160"/>
      <c r="CG127" s="160"/>
      <c r="CH127" s="107"/>
    </row>
    <row r="128" spans="2:86" x14ac:dyDescent="0.25">
      <c r="B128" s="179" t="s">
        <v>118</v>
      </c>
      <c r="C128" s="105" t="str">
        <f>VLOOKUP(B128,'2'!$B$2:$O$114,2,FALSE)</f>
        <v>No</v>
      </c>
      <c r="D128" s="119" t="str">
        <f>VLOOKUP(B128,'2'!$B$2:$O$114,11,FALSE)</f>
        <v>00101000</v>
      </c>
      <c r="E128" s="105" t="str">
        <f t="shared" si="25"/>
        <v>28</v>
      </c>
      <c r="F128" s="105" t="str">
        <f>LEFT(D128,1)</f>
        <v>0</v>
      </c>
      <c r="G128" s="17" t="str">
        <f>MID(D128,2,1)</f>
        <v>0</v>
      </c>
      <c r="H128" s="17" t="str">
        <f>MID(D128,3,1)</f>
        <v>1</v>
      </c>
      <c r="I128" s="17" t="str">
        <f>MID(D128,4,1)</f>
        <v>0</v>
      </c>
      <c r="J128" s="17" t="str">
        <f>MID(D128,5,1)</f>
        <v>1</v>
      </c>
      <c r="K128" s="17" t="str">
        <f>MID(D128,6,1)</f>
        <v>0</v>
      </c>
      <c r="L128" s="17" t="str">
        <f>MID(D128,7,1)</f>
        <v>0</v>
      </c>
      <c r="M128" s="106" t="str">
        <f>RIGHT(D128,1)</f>
        <v>0</v>
      </c>
      <c r="N128" s="105">
        <v>0</v>
      </c>
      <c r="O128" s="17">
        <v>0</v>
      </c>
      <c r="P128" s="17">
        <v>1</v>
      </c>
      <c r="Q128" s="106">
        <v>0</v>
      </c>
      <c r="R128" s="173">
        <f t="shared" ref="R128" si="32">BIN2DEC(N128&amp;O128&amp;P128&amp;Q128)</f>
        <v>2</v>
      </c>
      <c r="S128" s="173" t="str">
        <f t="shared" si="26"/>
        <v>$0282</v>
      </c>
      <c r="U128" s="147"/>
      <c r="V128" s="147"/>
      <c r="W128" s="147"/>
      <c r="X128" s="147"/>
      <c r="Y128" s="147"/>
      <c r="Z128" s="147"/>
      <c r="AA128" s="148"/>
      <c r="AB128" s="147"/>
      <c r="AC128" s="149"/>
      <c r="AD128" s="149"/>
      <c r="AE128" s="149"/>
      <c r="AF128" s="149"/>
      <c r="AG128" s="149"/>
      <c r="AH128" s="150">
        <v>1</v>
      </c>
      <c r="AI128" s="149"/>
      <c r="AJ128" s="149"/>
      <c r="AK128" s="107">
        <f>U128*0+V128*1+W128*2+X128*3+Y128*4+Z128*5+AA128*6+AB128*7+AC128*0+AD128*1+AE128*2+AF128*3+AG128*4+AH128*5+AI128*6+AJ128*7+8*(SUM(U128:AB128))+IF(SUM(U128:AJ128)=0,2+8)</f>
        <v>5</v>
      </c>
      <c r="AM128" s="135"/>
      <c r="AN128" s="135"/>
      <c r="AO128" s="135"/>
      <c r="AP128" s="135"/>
      <c r="AQ128" s="135"/>
      <c r="AR128" s="135"/>
      <c r="AS128" s="135"/>
      <c r="AT128" s="164">
        <v>1</v>
      </c>
      <c r="AU128" s="138"/>
      <c r="AV128" s="138"/>
      <c r="AW128" s="138"/>
      <c r="AX128" s="138"/>
      <c r="AY128" s="138"/>
      <c r="AZ128" s="138"/>
      <c r="BA128" s="138"/>
      <c r="BB128" s="138"/>
      <c r="BC128" s="107">
        <f>AM128*0+AN128*16+AO128*32+AP128*48+AQ128*64+AR128*80+AS128*96+AT128*112+AU128*0+AV128*16+AW128*32+AX128*48+AY128*64+AZ128*80+BA128*96+BB128*112+128*(SUM(AM128:AT128))+IF(SUM(AM128:BB128)=0,32+128)</f>
        <v>240</v>
      </c>
      <c r="BD128" s="107">
        <f t="shared" si="27"/>
        <v>245</v>
      </c>
      <c r="BF128" s="149"/>
      <c r="BG128" s="149"/>
      <c r="BH128" s="149"/>
      <c r="BI128" s="149"/>
      <c r="BJ128" s="149"/>
      <c r="BK128" s="149"/>
      <c r="BL128" s="149"/>
      <c r="BM128" s="149"/>
      <c r="BN128" s="107">
        <f t="shared" si="28"/>
        <v>0</v>
      </c>
      <c r="BP128" s="135"/>
      <c r="BQ128" s="135"/>
      <c r="BR128" s="135"/>
      <c r="BS128" s="135"/>
      <c r="BT128" s="135"/>
      <c r="BU128" s="135"/>
      <c r="BV128" s="135"/>
      <c r="BW128" s="135"/>
      <c r="BX128" s="107">
        <f t="shared" si="29"/>
        <v>0</v>
      </c>
      <c r="BZ128" s="168"/>
      <c r="CA128" s="160"/>
      <c r="CB128" s="160"/>
      <c r="CC128" s="160"/>
      <c r="CD128" s="160"/>
      <c r="CE128" s="160"/>
      <c r="CF128" s="160"/>
      <c r="CG128" s="160"/>
      <c r="CH128" s="107">
        <f t="shared" si="30"/>
        <v>0</v>
      </c>
    </row>
    <row r="129" spans="2:86" x14ac:dyDescent="0.25">
      <c r="B129" s="179" t="s">
        <v>118</v>
      </c>
      <c r="C129" s="105" t="str">
        <f>VLOOKUP(B129,'2'!$B$2:$O$114,2,FALSE)</f>
        <v>No</v>
      </c>
      <c r="D129" s="119" t="str">
        <f>VLOOKUP(B129,'2'!$B$2:$O$114,11,FALSE)</f>
        <v>00101000</v>
      </c>
      <c r="E129" s="105" t="str">
        <f t="shared" si="25"/>
        <v>28</v>
      </c>
      <c r="F129" s="105" t="str">
        <f>LEFT(D129,1)</f>
        <v>0</v>
      </c>
      <c r="G129" s="17" t="str">
        <f>MID(D129,2,1)</f>
        <v>0</v>
      </c>
      <c r="H129" s="17" t="str">
        <f>MID(D129,3,1)</f>
        <v>1</v>
      </c>
      <c r="I129" s="17" t="str">
        <f>MID(D129,4,1)</f>
        <v>0</v>
      </c>
      <c r="J129" s="17" t="str">
        <f>MID(D129,5,1)</f>
        <v>1</v>
      </c>
      <c r="K129" s="17" t="str">
        <f>MID(D129,6,1)</f>
        <v>0</v>
      </c>
      <c r="L129" s="17" t="str">
        <f>MID(D129,7,1)</f>
        <v>0</v>
      </c>
      <c r="M129" s="106" t="str">
        <f>RIGHT(D129,1)</f>
        <v>0</v>
      </c>
      <c r="N129" s="105">
        <v>0</v>
      </c>
      <c r="O129" s="17">
        <v>0</v>
      </c>
      <c r="P129" s="17">
        <v>1</v>
      </c>
      <c r="Q129" s="106">
        <v>1</v>
      </c>
      <c r="R129" s="173">
        <f>BIN2DEC(N129&amp;O129&amp;P129&amp;Q129)</f>
        <v>3</v>
      </c>
      <c r="S129" s="173" t="str">
        <f t="shared" si="26"/>
        <v>$0283</v>
      </c>
      <c r="U129" s="147"/>
      <c r="V129" s="147"/>
      <c r="W129" s="147"/>
      <c r="X129" s="147"/>
      <c r="Y129" s="147"/>
      <c r="Z129" s="147"/>
      <c r="AA129" s="148">
        <v>1</v>
      </c>
      <c r="AB129" s="147"/>
      <c r="AC129" s="149"/>
      <c r="AD129" s="149"/>
      <c r="AE129" s="149"/>
      <c r="AF129" s="149"/>
      <c r="AG129" s="149"/>
      <c r="AH129" s="150"/>
      <c r="AI129" s="149"/>
      <c r="AJ129" s="149"/>
      <c r="AK129" s="107">
        <f>U129*0+V129*1+W129*2+X129*3+Y129*4+Z129*5+AA129*6+AB129*7+AC129*0+AD129*1+AE129*2+AF129*3+AG129*4+AH129*5+AI129*6+AJ129*7+8*(SUM(U129:AB129))+IF(SUM(U129:AJ129)=0,2+8)</f>
        <v>14</v>
      </c>
      <c r="AM129" s="135">
        <v>1</v>
      </c>
      <c r="AN129" s="135"/>
      <c r="AO129" s="135"/>
      <c r="AP129" s="135"/>
      <c r="AQ129" s="135"/>
      <c r="AR129" s="135"/>
      <c r="AS129" s="135"/>
      <c r="AT129" s="164"/>
      <c r="AU129" s="138"/>
      <c r="AV129" s="138"/>
      <c r="AW129" s="138"/>
      <c r="AX129" s="138"/>
      <c r="AY129" s="138"/>
      <c r="AZ129" s="138"/>
      <c r="BA129" s="138"/>
      <c r="BB129" s="138"/>
      <c r="BC129" s="107">
        <f>AM129*0+AN129*16+AO129*32+AP129*48+AQ129*64+AR129*80+AS129*96+AT129*112+AU129*0+AV129*16+AW129*32+AX129*48+AY129*64+AZ129*80+BA129*96+BB129*112+128*(SUM(AM129:AT129))+IF(SUM(AM129:BB129)=0,32+128)</f>
        <v>128</v>
      </c>
      <c r="BD129" s="107">
        <f t="shared" ref="BD129" si="33">AK129+BC129</f>
        <v>142</v>
      </c>
      <c r="BF129" s="149">
        <v>1</v>
      </c>
      <c r="BG129" s="149">
        <v>1</v>
      </c>
      <c r="BH129" s="149"/>
      <c r="BI129" s="149"/>
      <c r="BJ129" s="149"/>
      <c r="BK129" s="149"/>
      <c r="BL129" s="149"/>
      <c r="BM129" s="149"/>
      <c r="BN129" s="107">
        <f t="shared" ref="BN129" si="34">BF129*2^0+BG129*2^1+BH129*2^2+BI129*2^3+BJ129*2^4+BK129*2^5+BL129*2^6+BM129*2^7</f>
        <v>3</v>
      </c>
      <c r="BP129" s="135"/>
      <c r="BQ129" s="135"/>
      <c r="BR129" s="135"/>
      <c r="BS129" s="135"/>
      <c r="BT129" s="135"/>
      <c r="BU129" s="135"/>
      <c r="BV129" s="135"/>
      <c r="BW129" s="135"/>
      <c r="BX129" s="107">
        <f t="shared" ref="BX129" si="35">BP129*2^0+BQ129*2^1+BR129*2^2+BS129*2^3+BT129*2^4+BU129*2^5+BV129*2^6+BW129*2^7</f>
        <v>0</v>
      </c>
      <c r="BZ129" s="168">
        <v>1</v>
      </c>
      <c r="CA129" s="160"/>
      <c r="CB129" s="160"/>
      <c r="CC129" s="160"/>
      <c r="CD129" s="160"/>
      <c r="CE129" s="160">
        <v>1</v>
      </c>
      <c r="CF129" s="160"/>
      <c r="CG129" s="160"/>
      <c r="CH129" s="107">
        <f t="shared" ref="CH129" si="36">BZ129*2^0+CA129*2^1+CB129*2^2+CC129*2^3+CD129*2^4+CE129*2^5+CF129*2^6+CG129*2^7</f>
        <v>33</v>
      </c>
    </row>
    <row r="130" spans="2:86" ht="6" customHeight="1" x14ac:dyDescent="0.25">
      <c r="B130" s="95"/>
      <c r="C130" s="105"/>
      <c r="D130" s="119"/>
      <c r="E130" s="105" t="str">
        <f t="shared" si="25"/>
        <v/>
      </c>
      <c r="F130" s="105"/>
      <c r="G130" s="17"/>
      <c r="H130" s="17"/>
      <c r="I130" s="17"/>
      <c r="J130" s="17"/>
      <c r="K130" s="17"/>
      <c r="L130" s="17"/>
      <c r="M130" s="106"/>
      <c r="N130" s="105"/>
      <c r="O130" s="17"/>
      <c r="P130" s="17"/>
      <c r="Q130" s="106"/>
      <c r="R130" s="171"/>
      <c r="S130" s="171" t="str">
        <f t="shared" si="26"/>
        <v/>
      </c>
      <c r="U130" s="147"/>
      <c r="V130" s="147"/>
      <c r="W130" s="147"/>
      <c r="X130" s="147"/>
      <c r="Y130" s="147"/>
      <c r="Z130" s="147"/>
      <c r="AA130" s="148"/>
      <c r="AB130" s="147"/>
      <c r="AC130" s="149"/>
      <c r="AD130" s="149"/>
      <c r="AE130" s="149"/>
      <c r="AF130" s="149"/>
      <c r="AG130" s="149"/>
      <c r="AH130" s="150"/>
      <c r="AI130" s="149"/>
      <c r="AJ130" s="149"/>
      <c r="AK130" s="107"/>
      <c r="AM130" s="135"/>
      <c r="AN130" s="135"/>
      <c r="AO130" s="135"/>
      <c r="AP130" s="135"/>
      <c r="AQ130" s="135"/>
      <c r="AR130" s="135"/>
      <c r="AS130" s="135"/>
      <c r="AT130" s="164"/>
      <c r="AU130" s="138"/>
      <c r="AV130" s="138"/>
      <c r="AW130" s="138"/>
      <c r="AX130" s="138"/>
      <c r="AY130" s="138"/>
      <c r="AZ130" s="138"/>
      <c r="BA130" s="138"/>
      <c r="BB130" s="138"/>
      <c r="BC130" s="107"/>
      <c r="BD130" s="107"/>
      <c r="BF130" s="149"/>
      <c r="BG130" s="149"/>
      <c r="BH130" s="149"/>
      <c r="BI130" s="149"/>
      <c r="BJ130" s="149"/>
      <c r="BK130" s="149"/>
      <c r="BL130" s="149"/>
      <c r="BM130" s="149"/>
      <c r="BN130" s="107"/>
      <c r="BP130" s="135"/>
      <c r="BQ130" s="135"/>
      <c r="BR130" s="135"/>
      <c r="BS130" s="135"/>
      <c r="BT130" s="135"/>
      <c r="BU130" s="135"/>
      <c r="BV130" s="135"/>
      <c r="BW130" s="135"/>
      <c r="BX130" s="107"/>
      <c r="BZ130" s="168"/>
      <c r="CA130" s="160"/>
      <c r="CB130" s="160"/>
      <c r="CC130" s="160"/>
      <c r="CD130" s="160"/>
      <c r="CE130" s="160"/>
      <c r="CF130" s="160"/>
      <c r="CG130" s="160"/>
      <c r="CH130" s="107"/>
    </row>
    <row r="131" spans="2:86" x14ac:dyDescent="0.25">
      <c r="B131" s="179" t="s">
        <v>121</v>
      </c>
      <c r="C131" s="105" t="str">
        <f>VLOOKUP(B131,'2'!$B$2:$O$114,2,FALSE)</f>
        <v>No</v>
      </c>
      <c r="D131" s="119" t="str">
        <f>VLOOKUP(B131,'2'!$B$2:$O$114,11,FALSE)</f>
        <v>01001000</v>
      </c>
      <c r="E131" s="105" t="str">
        <f t="shared" si="25"/>
        <v>48</v>
      </c>
      <c r="F131" s="105" t="str">
        <f>LEFT(D131,1)</f>
        <v>0</v>
      </c>
      <c r="G131" s="17" t="str">
        <f>MID(D131,2,1)</f>
        <v>1</v>
      </c>
      <c r="H131" s="17" t="str">
        <f>MID(D131,3,1)</f>
        <v>0</v>
      </c>
      <c r="I131" s="17" t="str">
        <f>MID(D131,4,1)</f>
        <v>0</v>
      </c>
      <c r="J131" s="17" t="str">
        <f>MID(D131,5,1)</f>
        <v>1</v>
      </c>
      <c r="K131" s="17" t="str">
        <f>MID(D131,6,1)</f>
        <v>0</v>
      </c>
      <c r="L131" s="17" t="str">
        <f>MID(D131,7,1)</f>
        <v>0</v>
      </c>
      <c r="M131" s="106" t="str">
        <f>RIGHT(D131,1)</f>
        <v>0</v>
      </c>
      <c r="N131" s="105">
        <v>0</v>
      </c>
      <c r="O131" s="17">
        <v>0</v>
      </c>
      <c r="P131" s="17">
        <v>1</v>
      </c>
      <c r="Q131" s="106">
        <v>0</v>
      </c>
      <c r="R131" s="173">
        <f t="shared" ref="R131" si="37">BIN2DEC(N131&amp;O131&amp;P131&amp;Q131)</f>
        <v>2</v>
      </c>
      <c r="S131" s="173" t="str">
        <f t="shared" si="26"/>
        <v>$0482</v>
      </c>
      <c r="U131" s="147"/>
      <c r="V131" s="147"/>
      <c r="W131" s="147"/>
      <c r="X131" s="147"/>
      <c r="Y131" s="147"/>
      <c r="Z131" s="147"/>
      <c r="AA131" s="148"/>
      <c r="AB131" s="147"/>
      <c r="AC131" s="149"/>
      <c r="AD131" s="149"/>
      <c r="AE131" s="149"/>
      <c r="AF131" s="149"/>
      <c r="AG131" s="149"/>
      <c r="AH131" s="150">
        <v>1</v>
      </c>
      <c r="AI131" s="149"/>
      <c r="AJ131" s="149"/>
      <c r="AK131" s="107">
        <f>U131*0+V131*1+W131*2+X131*3+Y131*4+Z131*5+AA131*6+AB131*7+AC131*0+AD131*1+AE131*2+AF131*3+AG131*4+AH131*5+AI131*6+AJ131*7+8*(SUM(U131:AB131))+IF(SUM(U131:AJ131)=0,2+8)</f>
        <v>5</v>
      </c>
      <c r="AM131" s="135"/>
      <c r="AN131" s="135"/>
      <c r="AO131" s="135"/>
      <c r="AP131" s="135"/>
      <c r="AQ131" s="135"/>
      <c r="AR131" s="135"/>
      <c r="AS131" s="135"/>
      <c r="AT131" s="164">
        <v>1</v>
      </c>
      <c r="AU131" s="138"/>
      <c r="AV131" s="138"/>
      <c r="AW131" s="138"/>
      <c r="AX131" s="138"/>
      <c r="AY131" s="138"/>
      <c r="AZ131" s="138"/>
      <c r="BA131" s="138"/>
      <c r="BB131" s="138"/>
      <c r="BC131" s="107">
        <f t="shared" ref="BC131:BC133" si="38">AM131*0+AN131*16+AO131*32+AP131*48+AQ131*64+AR131*80+AS131*96+AT131*112+AU131*0+AV131*16+AW131*32+AX131*48+AY131*64+AZ131*80+BA131*96+BB131*112+128*(SUM(AM131:AT131))+IF(SUM(AM131:BB131)=0,32+128)</f>
        <v>240</v>
      </c>
      <c r="BD131" s="107">
        <f t="shared" si="27"/>
        <v>245</v>
      </c>
      <c r="BF131" s="149"/>
      <c r="BG131" s="149"/>
      <c r="BH131" s="149"/>
      <c r="BI131" s="149"/>
      <c r="BJ131" s="149"/>
      <c r="BK131" s="149"/>
      <c r="BL131" s="149"/>
      <c r="BM131" s="149"/>
      <c r="BN131" s="107">
        <f t="shared" si="28"/>
        <v>0</v>
      </c>
      <c r="BP131" s="135"/>
      <c r="BQ131" s="135"/>
      <c r="BR131" s="135"/>
      <c r="BS131" s="135"/>
      <c r="BT131" s="135"/>
      <c r="BU131" s="135"/>
      <c r="BV131" s="135"/>
      <c r="BW131" s="135"/>
      <c r="BX131" s="107">
        <f t="shared" si="29"/>
        <v>0</v>
      </c>
      <c r="BZ131" s="168"/>
      <c r="CA131" s="160"/>
      <c r="CB131" s="160"/>
      <c r="CC131" s="160"/>
      <c r="CD131" s="160"/>
      <c r="CE131" s="160"/>
      <c r="CF131" s="160"/>
      <c r="CG131" s="160"/>
      <c r="CH131" s="107">
        <f t="shared" si="30"/>
        <v>0</v>
      </c>
    </row>
    <row r="132" spans="2:86" x14ac:dyDescent="0.25">
      <c r="B132" s="179" t="s">
        <v>121</v>
      </c>
      <c r="C132" s="105" t="str">
        <f>VLOOKUP(B132,'2'!$B$2:$O$114,2,FALSE)</f>
        <v>No</v>
      </c>
      <c r="D132" s="119" t="str">
        <f>VLOOKUP(B132,'2'!$B$2:$O$114,11,FALSE)</f>
        <v>01001000</v>
      </c>
      <c r="E132" s="105" t="str">
        <f t="shared" si="25"/>
        <v>48</v>
      </c>
      <c r="F132" s="105" t="str">
        <f>LEFT(D132,1)</f>
        <v>0</v>
      </c>
      <c r="G132" s="17" t="str">
        <f>MID(D132,2,1)</f>
        <v>1</v>
      </c>
      <c r="H132" s="17" t="str">
        <f>MID(D132,3,1)</f>
        <v>0</v>
      </c>
      <c r="I132" s="17" t="str">
        <f>MID(D132,4,1)</f>
        <v>0</v>
      </c>
      <c r="J132" s="17" t="str">
        <f>MID(D132,5,1)</f>
        <v>1</v>
      </c>
      <c r="K132" s="17" t="str">
        <f>MID(D132,6,1)</f>
        <v>0</v>
      </c>
      <c r="L132" s="17" t="str">
        <f>MID(D132,7,1)</f>
        <v>0</v>
      </c>
      <c r="M132" s="106" t="str">
        <f>RIGHT(D132,1)</f>
        <v>0</v>
      </c>
      <c r="N132" s="105">
        <v>0</v>
      </c>
      <c r="O132" s="17">
        <v>0</v>
      </c>
      <c r="P132" s="17">
        <v>1</v>
      </c>
      <c r="Q132" s="106">
        <v>1</v>
      </c>
      <c r="R132" s="173">
        <f>BIN2DEC(N132&amp;O132&amp;P132&amp;Q132)</f>
        <v>3</v>
      </c>
      <c r="S132" s="173" t="str">
        <f t="shared" si="26"/>
        <v>$0483</v>
      </c>
      <c r="U132" s="147"/>
      <c r="V132" s="147"/>
      <c r="W132" s="147"/>
      <c r="X132" s="147"/>
      <c r="Y132" s="147"/>
      <c r="Z132" s="147"/>
      <c r="AA132" s="148">
        <v>1</v>
      </c>
      <c r="AB132" s="147"/>
      <c r="AC132" s="149"/>
      <c r="AD132" s="149"/>
      <c r="AE132" s="149"/>
      <c r="AF132" s="149"/>
      <c r="AG132" s="149"/>
      <c r="AH132" s="150"/>
      <c r="AI132" s="149"/>
      <c r="AJ132" s="149"/>
      <c r="AK132" s="107">
        <f>U132*0+V132*1+W132*2+X132*3+Y132*4+Z132*5+AA132*6+AB132*7+AC132*0+AD132*1+AE132*2+AF132*3+AG132*4+AH132*5+AI132*6+AJ132*7+8*(SUM(U132:AB132))+IF(SUM(U132:AJ132)=0,2+8)</f>
        <v>14</v>
      </c>
      <c r="AM132" s="135"/>
      <c r="AN132" s="135"/>
      <c r="AO132" s="135"/>
      <c r="AP132" s="135"/>
      <c r="AQ132" s="135"/>
      <c r="AR132" s="135"/>
      <c r="AS132" s="135"/>
      <c r="AT132" s="164">
        <v>1</v>
      </c>
      <c r="AU132" s="138"/>
      <c r="AV132" s="138"/>
      <c r="AW132" s="138"/>
      <c r="AX132" s="138"/>
      <c r="AY132" s="138"/>
      <c r="AZ132" s="138"/>
      <c r="BA132" s="138"/>
      <c r="BB132" s="138"/>
      <c r="BC132" s="107">
        <f t="shared" si="38"/>
        <v>240</v>
      </c>
      <c r="BD132" s="107">
        <f t="shared" ref="BD132" si="39">AK132+BC132</f>
        <v>254</v>
      </c>
      <c r="BF132" s="149"/>
      <c r="BG132" s="149"/>
      <c r="BH132" s="149"/>
      <c r="BI132" s="149"/>
      <c r="BJ132" s="149"/>
      <c r="BK132" s="149"/>
      <c r="BL132" s="149"/>
      <c r="BM132" s="149"/>
      <c r="BN132" s="107">
        <f t="shared" ref="BN132" si="40">BF132*2^0+BG132*2^1+BH132*2^2+BI132*2^3+BJ132*2^4+BK132*2^5+BL132*2^6+BM132*2^7</f>
        <v>0</v>
      </c>
      <c r="BP132" s="135"/>
      <c r="BQ132" s="135"/>
      <c r="BR132" s="135"/>
      <c r="BS132" s="135"/>
      <c r="BT132" s="135"/>
      <c r="BU132" s="135"/>
      <c r="BV132" s="135"/>
      <c r="BW132" s="135"/>
      <c r="BX132" s="107">
        <f t="shared" ref="BX132" si="41">BP132*2^0+BQ132*2^1+BR132*2^2+BS132*2^3+BT132*2^4+BU132*2^5+BV132*2^6+BW132*2^7</f>
        <v>0</v>
      </c>
      <c r="BZ132" s="168"/>
      <c r="CA132" s="160"/>
      <c r="CB132" s="160"/>
      <c r="CC132" s="160"/>
      <c r="CD132" s="160"/>
      <c r="CE132" s="160"/>
      <c r="CF132" s="160"/>
      <c r="CG132" s="160"/>
      <c r="CH132" s="107">
        <f t="shared" ref="CH132" si="42">BZ132*2^0+CA132*2^1+CB132*2^2+CC132*2^3+CD132*2^4+CE132*2^5+CF132*2^6+CG132*2^7</f>
        <v>0</v>
      </c>
    </row>
    <row r="133" spans="2:86" x14ac:dyDescent="0.25">
      <c r="B133" s="179" t="s">
        <v>121</v>
      </c>
      <c r="C133" s="105" t="str">
        <f>VLOOKUP(B133,'2'!$B$2:$O$114,2,FALSE)</f>
        <v>No</v>
      </c>
      <c r="D133" s="119" t="str">
        <f>VLOOKUP(B133,'2'!$B$2:$O$114,11,FALSE)</f>
        <v>01001000</v>
      </c>
      <c r="E133" s="105" t="str">
        <f t="shared" si="25"/>
        <v>48</v>
      </c>
      <c r="F133" s="105" t="str">
        <f>LEFT(D133,1)</f>
        <v>0</v>
      </c>
      <c r="G133" s="17" t="str">
        <f>MID(D133,2,1)</f>
        <v>1</v>
      </c>
      <c r="H133" s="17" t="str">
        <f>MID(D133,3,1)</f>
        <v>0</v>
      </c>
      <c r="I133" s="17" t="str">
        <f>MID(D133,4,1)</f>
        <v>0</v>
      </c>
      <c r="J133" s="17" t="str">
        <f>MID(D133,5,1)</f>
        <v>1</v>
      </c>
      <c r="K133" s="17" t="str">
        <f>MID(D133,6,1)</f>
        <v>0</v>
      </c>
      <c r="L133" s="17" t="str">
        <f>MID(D133,7,1)</f>
        <v>0</v>
      </c>
      <c r="M133" s="106" t="str">
        <f>RIGHT(D133,1)</f>
        <v>0</v>
      </c>
      <c r="N133" s="105">
        <v>0</v>
      </c>
      <c r="O133" s="17">
        <v>1</v>
      </c>
      <c r="P133" s="17">
        <v>0</v>
      </c>
      <c r="Q133" s="106">
        <v>0</v>
      </c>
      <c r="R133" s="173">
        <f>BIN2DEC(N133&amp;O133&amp;P133&amp;Q133)</f>
        <v>4</v>
      </c>
      <c r="S133" s="173" t="str">
        <f t="shared" si="26"/>
        <v>$0484</v>
      </c>
      <c r="U133" s="147"/>
      <c r="V133" s="147"/>
      <c r="W133" s="147"/>
      <c r="X133" s="147"/>
      <c r="Y133" s="147"/>
      <c r="Z133" s="147"/>
      <c r="AA133" s="148">
        <v>1</v>
      </c>
      <c r="AB133" s="147"/>
      <c r="AC133" s="149"/>
      <c r="AD133" s="149"/>
      <c r="AE133" s="149"/>
      <c r="AF133" s="149"/>
      <c r="AG133" s="149"/>
      <c r="AH133" s="150"/>
      <c r="AI133" s="149"/>
      <c r="AJ133" s="149"/>
      <c r="AK133" s="107">
        <f>U133*0+V133*1+W133*2+X133*3+Y133*4+Z133*5+AA133*6+AB133*7+AC133*0+AD133*1+AE133*2+AF133*3+AG133*4+AH133*5+AI133*6+AJ133*7+8*(SUM(U133:AB133))+IF(SUM(U133:AJ133)=0,2+8)</f>
        <v>14</v>
      </c>
      <c r="AM133" s="135">
        <v>1</v>
      </c>
      <c r="AN133" s="135"/>
      <c r="AO133" s="135"/>
      <c r="AP133" s="135"/>
      <c r="AQ133" s="135"/>
      <c r="AR133" s="135"/>
      <c r="AS133" s="135"/>
      <c r="AT133" s="164"/>
      <c r="AU133" s="138"/>
      <c r="AV133" s="138"/>
      <c r="AW133" s="138"/>
      <c r="AX133" s="138"/>
      <c r="AY133" s="138"/>
      <c r="AZ133" s="138"/>
      <c r="BA133" s="138"/>
      <c r="BB133" s="138"/>
      <c r="BC133" s="107">
        <f t="shared" si="38"/>
        <v>128</v>
      </c>
      <c r="BD133" s="107">
        <f t="shared" ref="BD133" si="43">AK133+BC133</f>
        <v>142</v>
      </c>
      <c r="BF133" s="149">
        <v>1</v>
      </c>
      <c r="BG133" s="149">
        <v>1</v>
      </c>
      <c r="BH133" s="149"/>
      <c r="BI133" s="149"/>
      <c r="BJ133" s="149"/>
      <c r="BK133" s="149"/>
      <c r="BL133" s="149"/>
      <c r="BM133" s="149"/>
      <c r="BN133" s="107">
        <f t="shared" ref="BN133" si="44">BF133*2^0+BG133*2^1+BH133*2^2+BI133*2^3+BJ133*2^4+BK133*2^5+BL133*2^6+BM133*2^7</f>
        <v>3</v>
      </c>
      <c r="BP133" s="135"/>
      <c r="BQ133" s="135"/>
      <c r="BR133" s="135"/>
      <c r="BS133" s="135"/>
      <c r="BT133" s="135"/>
      <c r="BU133" s="135"/>
      <c r="BV133" s="135"/>
      <c r="BW133" s="135"/>
      <c r="BX133" s="107">
        <f t="shared" ref="BX133" si="45">BP133*2^0+BQ133*2^1+BR133*2^2+BS133*2^3+BT133*2^4+BU133*2^5+BV133*2^6+BW133*2^7</f>
        <v>0</v>
      </c>
      <c r="BZ133" s="168">
        <v>1</v>
      </c>
      <c r="CA133" s="160"/>
      <c r="CB133" s="160"/>
      <c r="CC133" s="160"/>
      <c r="CD133" s="160"/>
      <c r="CE133" s="160">
        <v>1</v>
      </c>
      <c r="CF133" s="160"/>
      <c r="CG133" s="160"/>
      <c r="CH133" s="107">
        <f t="shared" ref="CH133" si="46">BZ133*2^0+CA133*2^1+CB133*2^2+CC133*2^3+CD133*2^4+CE133*2^5+CF133*2^6+CG133*2^7</f>
        <v>33</v>
      </c>
    </row>
    <row r="134" spans="2:86" ht="6" customHeight="1" x14ac:dyDescent="0.25">
      <c r="B134" s="95"/>
      <c r="C134" s="105"/>
      <c r="D134" s="119"/>
      <c r="E134" s="105" t="str">
        <f t="shared" si="25"/>
        <v/>
      </c>
      <c r="F134" s="105"/>
      <c r="G134" s="17"/>
      <c r="H134" s="17"/>
      <c r="I134" s="17"/>
      <c r="J134" s="17"/>
      <c r="K134" s="17"/>
      <c r="L134" s="17"/>
      <c r="M134" s="106"/>
      <c r="N134" s="105"/>
      <c r="O134" s="17"/>
      <c r="P134" s="17"/>
      <c r="Q134" s="106"/>
      <c r="R134" s="171"/>
      <c r="S134" s="171" t="str">
        <f t="shared" si="26"/>
        <v/>
      </c>
      <c r="U134" s="147"/>
      <c r="V134" s="147"/>
      <c r="W134" s="147"/>
      <c r="X134" s="147"/>
      <c r="Y134" s="147"/>
      <c r="Z134" s="147"/>
      <c r="AA134" s="148"/>
      <c r="AB134" s="147"/>
      <c r="AC134" s="149"/>
      <c r="AD134" s="149"/>
      <c r="AE134" s="149"/>
      <c r="AF134" s="149"/>
      <c r="AG134" s="149"/>
      <c r="AH134" s="150"/>
      <c r="AI134" s="149"/>
      <c r="AJ134" s="149"/>
      <c r="AK134" s="107"/>
      <c r="AM134" s="135"/>
      <c r="AN134" s="135"/>
      <c r="AO134" s="135"/>
      <c r="AP134" s="135"/>
      <c r="AQ134" s="135"/>
      <c r="AR134" s="135"/>
      <c r="AS134" s="135"/>
      <c r="AT134" s="164"/>
      <c r="AU134" s="138"/>
      <c r="AV134" s="138"/>
      <c r="AW134" s="138"/>
      <c r="AX134" s="138"/>
      <c r="AY134" s="138"/>
      <c r="AZ134" s="138"/>
      <c r="BA134" s="138"/>
      <c r="BB134" s="138"/>
      <c r="BC134" s="107"/>
      <c r="BD134" s="107"/>
      <c r="BF134" s="149"/>
      <c r="BG134" s="149"/>
      <c r="BH134" s="149"/>
      <c r="BI134" s="149"/>
      <c r="BJ134" s="149"/>
      <c r="BK134" s="149"/>
      <c r="BL134" s="149"/>
      <c r="BM134" s="149"/>
      <c r="BN134" s="107"/>
      <c r="BP134" s="135"/>
      <c r="BQ134" s="135"/>
      <c r="BR134" s="135"/>
      <c r="BS134" s="135"/>
      <c r="BT134" s="135"/>
      <c r="BU134" s="135"/>
      <c r="BV134" s="135"/>
      <c r="BW134" s="135"/>
      <c r="BX134" s="107"/>
      <c r="BZ134" s="168"/>
      <c r="CA134" s="160"/>
      <c r="CB134" s="160"/>
      <c r="CC134" s="160"/>
      <c r="CD134" s="160"/>
      <c r="CE134" s="160"/>
      <c r="CF134" s="160"/>
      <c r="CG134" s="160"/>
      <c r="CH134" s="107"/>
    </row>
    <row r="135" spans="2:86" x14ac:dyDescent="0.25">
      <c r="B135" s="179" t="s">
        <v>132</v>
      </c>
      <c r="C135" s="105" t="str">
        <f>VLOOKUP(B135,'2'!$B$2:$O$114,2,FALSE)</f>
        <v>No</v>
      </c>
      <c r="D135" s="119" t="str">
        <f>VLOOKUP(B135,'2'!$B$2:$O$114,11,FALSE)</f>
        <v>01101000</v>
      </c>
      <c r="E135" s="105" t="str">
        <f t="shared" si="25"/>
        <v>68</v>
      </c>
      <c r="F135" s="105" t="str">
        <f>LEFT(D135,1)</f>
        <v>0</v>
      </c>
      <c r="G135" s="17" t="str">
        <f>MID(D135,2,1)</f>
        <v>1</v>
      </c>
      <c r="H135" s="17" t="str">
        <f>MID(D135,3,1)</f>
        <v>1</v>
      </c>
      <c r="I135" s="17" t="str">
        <f>MID(D135,4,1)</f>
        <v>0</v>
      </c>
      <c r="J135" s="17" t="str">
        <f>MID(D135,5,1)</f>
        <v>1</v>
      </c>
      <c r="K135" s="17" t="str">
        <f>MID(D135,6,1)</f>
        <v>0</v>
      </c>
      <c r="L135" s="17" t="str">
        <f>MID(D135,7,1)</f>
        <v>0</v>
      </c>
      <c r="M135" s="106" t="str">
        <f>RIGHT(D135,1)</f>
        <v>0</v>
      </c>
      <c r="N135" s="105">
        <v>0</v>
      </c>
      <c r="O135" s="17">
        <v>0</v>
      </c>
      <c r="P135" s="17">
        <v>1</v>
      </c>
      <c r="Q135" s="106">
        <v>0</v>
      </c>
      <c r="R135" s="173">
        <f t="shared" ref="R135" si="47">BIN2DEC(N135&amp;O135&amp;P135&amp;Q135)</f>
        <v>2</v>
      </c>
      <c r="S135" s="173" t="str">
        <f t="shared" si="26"/>
        <v>$0682</v>
      </c>
      <c r="U135" s="147"/>
      <c r="V135" s="147"/>
      <c r="W135" s="147"/>
      <c r="X135" s="147"/>
      <c r="Y135" s="147"/>
      <c r="Z135" s="147"/>
      <c r="AA135" s="148"/>
      <c r="AB135" s="147"/>
      <c r="AC135" s="149"/>
      <c r="AD135" s="149"/>
      <c r="AE135" s="149"/>
      <c r="AF135" s="149"/>
      <c r="AG135" s="149"/>
      <c r="AH135" s="150">
        <v>1</v>
      </c>
      <c r="AI135" s="149"/>
      <c r="AJ135" s="149"/>
      <c r="AK135" s="107">
        <f>U135*0+V135*1+W135*2+X135*3+Y135*4+Z135*5+AA135*6+AB135*7+AC135*0+AD135*1+AE135*2+AF135*3+AG135*4+AH135*5+AI135*6+AJ135*7+8*(SUM(U135:AB135))+IF(SUM(U135:AJ135)=0,2+8)</f>
        <v>5</v>
      </c>
      <c r="AM135" s="135"/>
      <c r="AN135" s="135"/>
      <c r="AO135" s="135"/>
      <c r="AP135" s="135"/>
      <c r="AQ135" s="135"/>
      <c r="AR135" s="135"/>
      <c r="AS135" s="135"/>
      <c r="AT135" s="164">
        <v>1</v>
      </c>
      <c r="AU135" s="138"/>
      <c r="AV135" s="138"/>
      <c r="AW135" s="138"/>
      <c r="AX135" s="138"/>
      <c r="AY135" s="138"/>
      <c r="AZ135" s="138"/>
      <c r="BA135" s="138"/>
      <c r="BB135" s="138"/>
      <c r="BC135" s="107">
        <f t="shared" ref="BC135:BC138" si="48">AM135*0+AN135*16+AO135*32+AP135*48+AQ135*64+AR135*80+AS135*96+AT135*112+AU135*0+AV135*16+AW135*32+AX135*48+AY135*64+AZ135*80+BA135*96+BB135*112+128*(SUM(AM135:AT135))+IF(SUM(AM135:BB135)=0,32+128)</f>
        <v>240</v>
      </c>
      <c r="BD135" s="107">
        <f t="shared" ref="BD135" si="49">AK135+BC135</f>
        <v>245</v>
      </c>
      <c r="BF135" s="149"/>
      <c r="BG135" s="149"/>
      <c r="BH135" s="149"/>
      <c r="BI135" s="149"/>
      <c r="BJ135" s="149"/>
      <c r="BK135" s="149"/>
      <c r="BL135" s="149"/>
      <c r="BM135" s="149"/>
      <c r="BN135" s="107">
        <f t="shared" si="28"/>
        <v>0</v>
      </c>
      <c r="BP135" s="135"/>
      <c r="BQ135" s="135"/>
      <c r="BR135" s="135"/>
      <c r="BS135" s="135"/>
      <c r="BT135" s="135"/>
      <c r="BU135" s="135"/>
      <c r="BV135" s="135"/>
      <c r="BW135" s="135"/>
      <c r="BX135" s="107">
        <f t="shared" si="29"/>
        <v>0</v>
      </c>
      <c r="BZ135" s="168"/>
      <c r="CA135" s="160"/>
      <c r="CB135" s="160"/>
      <c r="CC135" s="160"/>
      <c r="CD135" s="160"/>
      <c r="CE135" s="160"/>
      <c r="CF135" s="160"/>
      <c r="CG135" s="160"/>
      <c r="CH135" s="107">
        <f t="shared" si="30"/>
        <v>0</v>
      </c>
    </row>
    <row r="136" spans="2:86" x14ac:dyDescent="0.25">
      <c r="B136" s="179" t="s">
        <v>132</v>
      </c>
      <c r="C136" s="105" t="str">
        <f>VLOOKUP(B136,'2'!$B$2:$O$114,2,FALSE)</f>
        <v>No</v>
      </c>
      <c r="D136" s="119" t="str">
        <f>VLOOKUP(B136,'2'!$B$2:$O$114,11,FALSE)</f>
        <v>01101000</v>
      </c>
      <c r="E136" s="105" t="str">
        <f t="shared" si="25"/>
        <v>68</v>
      </c>
      <c r="F136" s="105" t="str">
        <f>LEFT(D136,1)</f>
        <v>0</v>
      </c>
      <c r="G136" s="17" t="str">
        <f>MID(D136,2,1)</f>
        <v>1</v>
      </c>
      <c r="H136" s="17" t="str">
        <f>MID(D136,3,1)</f>
        <v>1</v>
      </c>
      <c r="I136" s="17" t="str">
        <f>MID(D136,4,1)</f>
        <v>0</v>
      </c>
      <c r="J136" s="17" t="str">
        <f>MID(D136,5,1)</f>
        <v>1</v>
      </c>
      <c r="K136" s="17" t="str">
        <f>MID(D136,6,1)</f>
        <v>0</v>
      </c>
      <c r="L136" s="17" t="str">
        <f>MID(D136,7,1)</f>
        <v>0</v>
      </c>
      <c r="M136" s="106" t="str">
        <f>RIGHT(D136,1)</f>
        <v>0</v>
      </c>
      <c r="N136" s="105">
        <v>0</v>
      </c>
      <c r="O136" s="17">
        <v>0</v>
      </c>
      <c r="P136" s="17">
        <v>1</v>
      </c>
      <c r="Q136" s="106">
        <v>1</v>
      </c>
      <c r="R136" s="173">
        <f>BIN2DEC(N136&amp;O136&amp;P136&amp;Q136)</f>
        <v>3</v>
      </c>
      <c r="S136" s="173" t="str">
        <f t="shared" si="26"/>
        <v>$0683</v>
      </c>
      <c r="U136" s="147"/>
      <c r="V136" s="147"/>
      <c r="W136" s="147"/>
      <c r="X136" s="147"/>
      <c r="Y136" s="147"/>
      <c r="Z136" s="147"/>
      <c r="AA136" s="148">
        <v>1</v>
      </c>
      <c r="AB136" s="147"/>
      <c r="AC136" s="149"/>
      <c r="AD136" s="149"/>
      <c r="AE136" s="149"/>
      <c r="AF136" s="149"/>
      <c r="AG136" s="149"/>
      <c r="AH136" s="150"/>
      <c r="AI136" s="149"/>
      <c r="AJ136" s="149"/>
      <c r="AK136" s="107">
        <f>U136*0+V136*1+W136*2+X136*3+Y136*4+Z136*5+AA136*6+AB136*7+AC136*0+AD136*1+AE136*2+AF136*3+AG136*4+AH136*5+AI136*6+AJ136*7+8*(SUM(U136:AB136))+IF(SUM(U136:AJ136)=0,2+8)</f>
        <v>14</v>
      </c>
      <c r="AM136" s="135"/>
      <c r="AN136" s="135"/>
      <c r="AO136" s="135"/>
      <c r="AP136" s="135"/>
      <c r="AQ136" s="135"/>
      <c r="AR136" s="135"/>
      <c r="AS136" s="135"/>
      <c r="AT136" s="164"/>
      <c r="AU136" s="138">
        <v>1</v>
      </c>
      <c r="AV136" s="138"/>
      <c r="AW136" s="138"/>
      <c r="AX136" s="138"/>
      <c r="AY136" s="138"/>
      <c r="AZ136" s="138"/>
      <c r="BA136" s="138"/>
      <c r="BB136" s="138"/>
      <c r="BC136" s="107">
        <f t="shared" si="48"/>
        <v>0</v>
      </c>
      <c r="BD136" s="107">
        <f t="shared" ref="BD136:BD138" si="50">AK136+BC136</f>
        <v>14</v>
      </c>
      <c r="BF136" s="149"/>
      <c r="BG136" s="149"/>
      <c r="BH136" s="149"/>
      <c r="BI136" s="149"/>
      <c r="BJ136" s="149"/>
      <c r="BK136" s="149"/>
      <c r="BL136" s="149"/>
      <c r="BM136" s="149"/>
      <c r="BN136" s="107">
        <f t="shared" si="28"/>
        <v>0</v>
      </c>
      <c r="BP136" s="135"/>
      <c r="BQ136" s="135"/>
      <c r="BR136" s="135"/>
      <c r="BS136" s="135"/>
      <c r="BT136" s="135"/>
      <c r="BU136" s="135"/>
      <c r="BV136" s="135"/>
      <c r="BW136" s="135"/>
      <c r="BX136" s="107">
        <f t="shared" si="29"/>
        <v>0</v>
      </c>
      <c r="BZ136" s="168"/>
      <c r="CA136" s="160"/>
      <c r="CB136" s="160"/>
      <c r="CC136" s="160">
        <v>1</v>
      </c>
      <c r="CD136" s="160"/>
      <c r="CE136" s="160"/>
      <c r="CF136" s="160"/>
      <c r="CG136" s="160"/>
      <c r="CH136" s="107">
        <f>BZ136*2^0+CA136*2^1+CB136*2^2+CC136*2^3+CD136*2^4+CE136*2^5+CF136*2^6+CG136*2^7</f>
        <v>8</v>
      </c>
    </row>
    <row r="137" spans="2:86" x14ac:dyDescent="0.25">
      <c r="B137" s="179" t="s">
        <v>132</v>
      </c>
      <c r="C137" s="105" t="str">
        <f>VLOOKUP(B137,'2'!$B$2:$O$114,2,FALSE)</f>
        <v>No</v>
      </c>
      <c r="D137" s="119" t="str">
        <f>VLOOKUP(B137,'2'!$B$2:$O$114,11,FALSE)</f>
        <v>01101000</v>
      </c>
      <c r="E137" s="105" t="str">
        <f t="shared" si="25"/>
        <v>68</v>
      </c>
      <c r="F137" s="105" t="str">
        <f>LEFT(D137,1)</f>
        <v>0</v>
      </c>
      <c r="G137" s="17" t="str">
        <f>MID(D137,2,1)</f>
        <v>1</v>
      </c>
      <c r="H137" s="17" t="str">
        <f>MID(D137,3,1)</f>
        <v>1</v>
      </c>
      <c r="I137" s="17" t="str">
        <f>MID(D137,4,1)</f>
        <v>0</v>
      </c>
      <c r="J137" s="17" t="str">
        <f>MID(D137,5,1)</f>
        <v>1</v>
      </c>
      <c r="K137" s="17" t="str">
        <f>MID(D137,6,1)</f>
        <v>0</v>
      </c>
      <c r="L137" s="17" t="str">
        <f>MID(D137,7,1)</f>
        <v>0</v>
      </c>
      <c r="M137" s="106" t="str">
        <f>RIGHT(D137,1)</f>
        <v>0</v>
      </c>
      <c r="N137" s="105">
        <v>0</v>
      </c>
      <c r="O137" s="17">
        <v>1</v>
      </c>
      <c r="P137" s="17">
        <v>0</v>
      </c>
      <c r="Q137" s="106">
        <v>0</v>
      </c>
      <c r="R137" s="173">
        <f>BIN2DEC(N137&amp;O137&amp;P137&amp;Q137)</f>
        <v>4</v>
      </c>
      <c r="S137" s="173" t="str">
        <f t="shared" si="26"/>
        <v>$0684</v>
      </c>
      <c r="U137" s="147"/>
      <c r="V137" s="147"/>
      <c r="W137" s="147"/>
      <c r="X137" s="147"/>
      <c r="Y137" s="147"/>
      <c r="Z137" s="147"/>
      <c r="AA137" s="148"/>
      <c r="AB137" s="147"/>
      <c r="AC137" s="149">
        <v>1</v>
      </c>
      <c r="AD137" s="149"/>
      <c r="AE137" s="149"/>
      <c r="AF137" s="149"/>
      <c r="AG137" s="149"/>
      <c r="AH137" s="150"/>
      <c r="AI137" s="149"/>
      <c r="AJ137" s="149"/>
      <c r="AK137" s="107">
        <f>U137*0+V137*1+W137*2+X137*3+Y137*4+Z137*5+AA137*6+AB137*7+AC137*0+AD137*1+AE137*2+AF137*3+AG137*4+AH137*5+AI137*6+AJ137*7+8*(SUM(U137:AB137))+IF(SUM(U137:AJ137)=0,2+8)</f>
        <v>0</v>
      </c>
      <c r="AM137" s="135"/>
      <c r="AN137" s="135"/>
      <c r="AO137" s="135"/>
      <c r="AP137" s="135"/>
      <c r="AQ137" s="135"/>
      <c r="AR137" s="135"/>
      <c r="AS137" s="135"/>
      <c r="AT137" s="164">
        <v>1</v>
      </c>
      <c r="AU137" s="138"/>
      <c r="AV137" s="138"/>
      <c r="AW137" s="138"/>
      <c r="AX137" s="138"/>
      <c r="AY137" s="138"/>
      <c r="AZ137" s="138"/>
      <c r="BA137" s="138"/>
      <c r="BB137" s="138"/>
      <c r="BC137" s="107">
        <f t="shared" si="48"/>
        <v>240</v>
      </c>
      <c r="BD137" s="107">
        <f t="shared" si="50"/>
        <v>240</v>
      </c>
      <c r="BF137" s="149"/>
      <c r="BG137" s="149"/>
      <c r="BH137" s="149"/>
      <c r="BI137" s="149"/>
      <c r="BJ137" s="149"/>
      <c r="BK137" s="149"/>
      <c r="BL137" s="149"/>
      <c r="BM137" s="149"/>
      <c r="BN137" s="107">
        <f t="shared" si="28"/>
        <v>0</v>
      </c>
      <c r="BP137" s="135"/>
      <c r="BQ137" s="135"/>
      <c r="BR137" s="135"/>
      <c r="BS137" s="135"/>
      <c r="BT137" s="135"/>
      <c r="BU137" s="135"/>
      <c r="BV137" s="135"/>
      <c r="BW137" s="135"/>
      <c r="BX137" s="107">
        <f t="shared" si="29"/>
        <v>0</v>
      </c>
      <c r="BZ137" s="168"/>
      <c r="CA137" s="160"/>
      <c r="CB137" s="160"/>
      <c r="CC137" s="160"/>
      <c r="CD137" s="160"/>
      <c r="CE137" s="160"/>
      <c r="CF137" s="160"/>
      <c r="CG137" s="160"/>
      <c r="CH137" s="107">
        <f>BZ137*2^0+CA137*2^1+CB137*2^2+CC137*2^3+CD137*2^4+CE137*2^5+CF137*2^6+CG137*2^7</f>
        <v>0</v>
      </c>
    </row>
    <row r="138" spans="2:86" x14ac:dyDescent="0.25">
      <c r="B138" s="179" t="s">
        <v>132</v>
      </c>
      <c r="C138" s="105" t="str">
        <f>VLOOKUP(B138,'2'!$B$2:$O$114,2,FALSE)</f>
        <v>No</v>
      </c>
      <c r="D138" s="119" t="str">
        <f>VLOOKUP(B138,'2'!$B$2:$O$114,11,FALSE)</f>
        <v>01101000</v>
      </c>
      <c r="E138" s="105" t="str">
        <f t="shared" si="25"/>
        <v>68</v>
      </c>
      <c r="F138" s="105" t="str">
        <f>LEFT(D138,1)</f>
        <v>0</v>
      </c>
      <c r="G138" s="17" t="str">
        <f>MID(D138,2,1)</f>
        <v>1</v>
      </c>
      <c r="H138" s="17" t="str">
        <f>MID(D138,3,1)</f>
        <v>1</v>
      </c>
      <c r="I138" s="17" t="str">
        <f>MID(D138,4,1)</f>
        <v>0</v>
      </c>
      <c r="J138" s="17" t="str">
        <f>MID(D138,5,1)</f>
        <v>1</v>
      </c>
      <c r="K138" s="17" t="str">
        <f>MID(D138,6,1)</f>
        <v>0</v>
      </c>
      <c r="L138" s="17" t="str">
        <f>MID(D138,7,1)</f>
        <v>0</v>
      </c>
      <c r="M138" s="106" t="str">
        <f>RIGHT(D138,1)</f>
        <v>0</v>
      </c>
      <c r="N138" s="105">
        <v>0</v>
      </c>
      <c r="O138" s="17">
        <v>1</v>
      </c>
      <c r="P138" s="17">
        <v>0</v>
      </c>
      <c r="Q138" s="106">
        <v>1</v>
      </c>
      <c r="R138" s="173">
        <f>BIN2DEC(N138&amp;O138&amp;P138&amp;Q138)</f>
        <v>5</v>
      </c>
      <c r="S138" s="173" t="str">
        <f t="shared" si="26"/>
        <v>$0685</v>
      </c>
      <c r="U138" s="147"/>
      <c r="V138" s="147"/>
      <c r="W138" s="147"/>
      <c r="X138" s="147"/>
      <c r="Y138" s="147"/>
      <c r="Z138" s="147"/>
      <c r="AA138" s="148">
        <v>1</v>
      </c>
      <c r="AB138" s="147"/>
      <c r="AC138" s="149"/>
      <c r="AD138" s="149"/>
      <c r="AE138" s="149"/>
      <c r="AF138" s="149"/>
      <c r="AG138" s="149"/>
      <c r="AH138" s="150"/>
      <c r="AI138" s="149"/>
      <c r="AJ138" s="149"/>
      <c r="AK138" s="107">
        <f>U138*0+V138*1+W138*2+X138*3+Y138*4+Z138*5+AA138*6+AB138*7+AC138*0+AD138*1+AE138*2+AF138*3+AG138*4+AH138*5+AI138*6+AJ138*7+8*(SUM(U138:AB138))+IF(SUM(U138:AJ138)=0,2+8)</f>
        <v>14</v>
      </c>
      <c r="AM138" s="135">
        <v>1</v>
      </c>
      <c r="AN138" s="135"/>
      <c r="AO138" s="135"/>
      <c r="AP138" s="135"/>
      <c r="AQ138" s="135"/>
      <c r="AR138" s="135"/>
      <c r="AS138" s="135"/>
      <c r="AT138" s="164"/>
      <c r="AU138" s="138"/>
      <c r="AV138" s="138"/>
      <c r="AW138" s="138"/>
      <c r="AX138" s="138"/>
      <c r="AY138" s="138"/>
      <c r="AZ138" s="138"/>
      <c r="BA138" s="138"/>
      <c r="BB138" s="138"/>
      <c r="BC138" s="107">
        <f t="shared" si="48"/>
        <v>128</v>
      </c>
      <c r="BD138" s="107">
        <f t="shared" si="50"/>
        <v>142</v>
      </c>
      <c r="BF138" s="149">
        <v>1</v>
      </c>
      <c r="BG138" s="149">
        <v>1</v>
      </c>
      <c r="BH138" s="149"/>
      <c r="BI138" s="149"/>
      <c r="BJ138" s="149"/>
      <c r="BK138" s="149"/>
      <c r="BL138" s="149"/>
      <c r="BM138" s="149"/>
      <c r="BN138" s="107">
        <f t="shared" si="28"/>
        <v>3</v>
      </c>
      <c r="BP138" s="135"/>
      <c r="BQ138" s="135"/>
      <c r="BR138" s="135"/>
      <c r="BS138" s="135"/>
      <c r="BT138" s="135"/>
      <c r="BU138" s="135"/>
      <c r="BV138" s="135"/>
      <c r="BW138" s="135"/>
      <c r="BX138" s="107">
        <f t="shared" si="29"/>
        <v>0</v>
      </c>
      <c r="BZ138" s="168">
        <v>1</v>
      </c>
      <c r="CA138" s="160"/>
      <c r="CB138" s="160"/>
      <c r="CC138" s="160"/>
      <c r="CD138" s="160"/>
      <c r="CE138" s="160">
        <v>1</v>
      </c>
      <c r="CF138" s="160"/>
      <c r="CG138" s="160"/>
      <c r="CH138" s="107">
        <f t="shared" si="30"/>
        <v>33</v>
      </c>
    </row>
    <row r="139" spans="2:86" ht="6" customHeight="1" x14ac:dyDescent="0.25">
      <c r="B139" s="95"/>
      <c r="C139" s="105"/>
      <c r="D139" s="119"/>
      <c r="E139" s="105" t="str">
        <f t="shared" si="25"/>
        <v/>
      </c>
      <c r="F139" s="105"/>
      <c r="G139" s="17"/>
      <c r="H139" s="17"/>
      <c r="I139" s="17"/>
      <c r="J139" s="17"/>
      <c r="K139" s="17"/>
      <c r="L139" s="17"/>
      <c r="M139" s="106"/>
      <c r="N139" s="105"/>
      <c r="O139" s="17"/>
      <c r="P139" s="17"/>
      <c r="Q139" s="106"/>
      <c r="R139" s="171"/>
      <c r="S139" s="171" t="str">
        <f t="shared" si="26"/>
        <v/>
      </c>
      <c r="U139" s="147"/>
      <c r="V139" s="147"/>
      <c r="W139" s="147"/>
      <c r="X139" s="147"/>
      <c r="Y139" s="147"/>
      <c r="Z139" s="147"/>
      <c r="AA139" s="148"/>
      <c r="AB139" s="147"/>
      <c r="AC139" s="149"/>
      <c r="AD139" s="149"/>
      <c r="AE139" s="149"/>
      <c r="AF139" s="149"/>
      <c r="AG139" s="149"/>
      <c r="AH139" s="150"/>
      <c r="AI139" s="149"/>
      <c r="AJ139" s="149"/>
      <c r="AK139" s="107"/>
      <c r="AM139" s="135"/>
      <c r="AN139" s="135"/>
      <c r="AO139" s="135"/>
      <c r="AP139" s="135"/>
      <c r="AQ139" s="135"/>
      <c r="AR139" s="135"/>
      <c r="AS139" s="135"/>
      <c r="AT139" s="164"/>
      <c r="AU139" s="138"/>
      <c r="AV139" s="138"/>
      <c r="AW139" s="138"/>
      <c r="AX139" s="138"/>
      <c r="AY139" s="138"/>
      <c r="AZ139" s="138"/>
      <c r="BA139" s="138"/>
      <c r="BB139" s="138"/>
      <c r="BC139" s="107"/>
      <c r="BD139" s="107"/>
      <c r="BF139" s="149"/>
      <c r="BG139" s="149"/>
      <c r="BH139" s="149"/>
      <c r="BI139" s="149"/>
      <c r="BJ139" s="149"/>
      <c r="BK139" s="149"/>
      <c r="BL139" s="149"/>
      <c r="BM139" s="149"/>
      <c r="BN139" s="107"/>
      <c r="BP139" s="135"/>
      <c r="BQ139" s="135"/>
      <c r="BR139" s="135"/>
      <c r="BS139" s="135"/>
      <c r="BT139" s="135"/>
      <c r="BU139" s="135"/>
      <c r="BV139" s="135"/>
      <c r="BW139" s="135"/>
      <c r="BX139" s="107"/>
      <c r="BZ139" s="168"/>
      <c r="CA139" s="160"/>
      <c r="CB139" s="160"/>
      <c r="CC139" s="160"/>
      <c r="CD139" s="160"/>
      <c r="CE139" s="160"/>
      <c r="CF139" s="160"/>
      <c r="CG139" s="160"/>
      <c r="CH139" s="107"/>
    </row>
    <row r="140" spans="2:86" x14ac:dyDescent="0.25">
      <c r="B140" s="179" t="s">
        <v>130</v>
      </c>
      <c r="C140" s="105" t="str">
        <f>VLOOKUP(B140,'2'!$B$2:$O$114,2,FALSE)</f>
        <v>No</v>
      </c>
      <c r="D140" s="119" t="str">
        <f>VLOOKUP(B140,'2'!$B$2:$O$114,11,FALSE)</f>
        <v>10001000</v>
      </c>
      <c r="E140" s="105" t="str">
        <f t="shared" ref="E140:E203" si="51">IF(D140&lt;&gt;"",BIN2HEX(D140),"")</f>
        <v>88</v>
      </c>
      <c r="F140" s="105" t="str">
        <f>LEFT(D140,1)</f>
        <v>1</v>
      </c>
      <c r="G140" s="17" t="str">
        <f>MID(D140,2,1)</f>
        <v>0</v>
      </c>
      <c r="H140" s="17" t="str">
        <f>MID(D140,3,1)</f>
        <v>0</v>
      </c>
      <c r="I140" s="17" t="str">
        <f>MID(D140,4,1)</f>
        <v>0</v>
      </c>
      <c r="J140" s="17" t="str">
        <f>MID(D140,5,1)</f>
        <v>1</v>
      </c>
      <c r="K140" s="17" t="str">
        <f>MID(D140,6,1)</f>
        <v>0</v>
      </c>
      <c r="L140" s="17" t="str">
        <f>MID(D140,7,1)</f>
        <v>0</v>
      </c>
      <c r="M140" s="106" t="str">
        <f>RIGHT(D140,1)</f>
        <v>0</v>
      </c>
      <c r="N140" s="105">
        <v>0</v>
      </c>
      <c r="O140" s="17">
        <v>0</v>
      </c>
      <c r="P140" s="17">
        <v>1</v>
      </c>
      <c r="Q140" s="106">
        <v>0</v>
      </c>
      <c r="R140" s="173">
        <f t="shared" ref="R140" si="52">BIN2DEC(N140&amp;O140&amp;P140&amp;Q140)</f>
        <v>2</v>
      </c>
      <c r="S140" s="173" t="str">
        <f t="shared" ref="S140:S203" si="53">IF(R140&lt;&gt;"","$"&amp;DEC2HEX(Q140*2^0+P140*2^1+O140*2^2+N140*2^3+M140*2^4+L140*2^5+K140*2^6+J140*2^7+I140*2^8+H140*2^9+G140*2^10+F140*2^11,4),"")</f>
        <v>$0882</v>
      </c>
      <c r="U140" s="147"/>
      <c r="V140" s="147"/>
      <c r="W140" s="147"/>
      <c r="X140" s="147"/>
      <c r="Y140" s="147"/>
      <c r="Z140" s="147"/>
      <c r="AA140" s="148"/>
      <c r="AB140" s="147"/>
      <c r="AC140" s="149"/>
      <c r="AD140" s="149"/>
      <c r="AE140" s="149"/>
      <c r="AF140" s="149"/>
      <c r="AG140" s="149"/>
      <c r="AH140" s="150">
        <v>1</v>
      </c>
      <c r="AI140" s="149"/>
      <c r="AJ140" s="149"/>
      <c r="AK140" s="107">
        <f>U140*0+V140*1+W140*2+X140*3+Y140*4+Z140*5+AA140*6+AB140*7+AC140*0+AD140*1+AE140*2+AF140*3+AG140*4+AH140*5+AI140*6+AJ140*7+8*(SUM(U140:AB140))+IF(SUM(U140:AJ140)=0,2+8)</f>
        <v>5</v>
      </c>
      <c r="AM140" s="135"/>
      <c r="AN140" s="135"/>
      <c r="AO140" s="135"/>
      <c r="AP140" s="135"/>
      <c r="AQ140" s="135"/>
      <c r="AR140" s="135"/>
      <c r="AS140" s="135"/>
      <c r="AT140" s="164">
        <v>1</v>
      </c>
      <c r="AU140" s="138"/>
      <c r="AV140" s="138"/>
      <c r="AW140" s="138"/>
      <c r="AX140" s="138"/>
      <c r="AY140" s="138"/>
      <c r="AZ140" s="138"/>
      <c r="BA140" s="138"/>
      <c r="BB140" s="138"/>
      <c r="BC140" s="107">
        <f t="shared" ref="BC140:BC143" si="54">AM140*0+AN140*16+AO140*32+AP140*48+AQ140*64+AR140*80+AS140*96+AT140*112+AU140*0+AV140*16+AW140*32+AX140*48+AY140*64+AZ140*80+BA140*96+BB140*112+128*(SUM(AM140:AT140))+IF(SUM(AM140:BB140)=0,32+128)</f>
        <v>240</v>
      </c>
      <c r="BD140" s="107">
        <f t="shared" si="27"/>
        <v>245</v>
      </c>
      <c r="BF140" s="149"/>
      <c r="BG140" s="149"/>
      <c r="BH140" s="149"/>
      <c r="BI140" s="149"/>
      <c r="BJ140" s="149"/>
      <c r="BK140" s="149"/>
      <c r="BL140" s="149"/>
      <c r="BM140" s="149"/>
      <c r="BN140" s="107">
        <f t="shared" si="28"/>
        <v>0</v>
      </c>
      <c r="BP140" s="135"/>
      <c r="BQ140" s="135"/>
      <c r="BR140" s="135"/>
      <c r="BS140" s="135"/>
      <c r="BT140" s="135"/>
      <c r="BU140" s="135"/>
      <c r="BV140" s="135"/>
      <c r="BW140" s="135"/>
      <c r="BX140" s="107">
        <f t="shared" si="29"/>
        <v>0</v>
      </c>
      <c r="BZ140" s="168"/>
      <c r="CA140" s="160"/>
      <c r="CB140" s="160"/>
      <c r="CC140" s="160"/>
      <c r="CD140" s="160"/>
      <c r="CE140" s="160"/>
      <c r="CF140" s="160"/>
      <c r="CG140" s="160"/>
      <c r="CH140" s="107">
        <f t="shared" si="30"/>
        <v>0</v>
      </c>
    </row>
    <row r="141" spans="2:86" x14ac:dyDescent="0.25">
      <c r="B141" s="179" t="s">
        <v>130</v>
      </c>
      <c r="C141" s="105" t="str">
        <f>VLOOKUP(B141,'2'!$B$2:$O$114,2,FALSE)</f>
        <v>No</v>
      </c>
      <c r="D141" s="119" t="str">
        <f>VLOOKUP(B141,'2'!$B$2:$O$114,11,FALSE)</f>
        <v>10001000</v>
      </c>
      <c r="E141" s="105" t="str">
        <f t="shared" si="51"/>
        <v>88</v>
      </c>
      <c r="F141" s="105" t="str">
        <f>LEFT(D141,1)</f>
        <v>1</v>
      </c>
      <c r="G141" s="17" t="str">
        <f>MID(D141,2,1)</f>
        <v>0</v>
      </c>
      <c r="H141" s="17" t="str">
        <f>MID(D141,3,1)</f>
        <v>0</v>
      </c>
      <c r="I141" s="17" t="str">
        <f>MID(D141,4,1)</f>
        <v>0</v>
      </c>
      <c r="J141" s="17" t="str">
        <f>MID(D141,5,1)</f>
        <v>1</v>
      </c>
      <c r="K141" s="17" t="str">
        <f>MID(D141,6,1)</f>
        <v>0</v>
      </c>
      <c r="L141" s="17" t="str">
        <f>MID(D141,7,1)</f>
        <v>0</v>
      </c>
      <c r="M141" s="106" t="str">
        <f>RIGHT(D141,1)</f>
        <v>0</v>
      </c>
      <c r="N141" s="105">
        <v>0</v>
      </c>
      <c r="O141" s="17">
        <v>0</v>
      </c>
      <c r="P141" s="17">
        <v>1</v>
      </c>
      <c r="Q141" s="106">
        <v>1</v>
      </c>
      <c r="R141" s="173">
        <f>BIN2DEC(N141&amp;O141&amp;P141&amp;Q141)</f>
        <v>3</v>
      </c>
      <c r="S141" s="173" t="str">
        <f t="shared" si="53"/>
        <v>$0883</v>
      </c>
      <c r="U141" s="147"/>
      <c r="V141" s="147"/>
      <c r="W141" s="147"/>
      <c r="X141" s="147"/>
      <c r="Y141" s="147"/>
      <c r="Z141" s="147"/>
      <c r="AA141" s="148">
        <v>1</v>
      </c>
      <c r="AB141" s="147"/>
      <c r="AC141" s="149"/>
      <c r="AD141" s="149"/>
      <c r="AE141" s="149"/>
      <c r="AF141" s="149"/>
      <c r="AG141" s="149"/>
      <c r="AH141" s="150"/>
      <c r="AI141" s="149"/>
      <c r="AJ141" s="149"/>
      <c r="AK141" s="107">
        <f>U141*0+V141*1+W141*2+X141*3+Y141*4+Z141*5+AA141*6+AB141*7+AC141*0+AD141*1+AE141*2+AF141*3+AG141*4+AH141*5+AI141*6+AJ141*7+8*(SUM(U141:AB141))+IF(SUM(U141:AJ141)=0,2+8)</f>
        <v>14</v>
      </c>
      <c r="AM141" s="135"/>
      <c r="AN141" s="135"/>
      <c r="AO141" s="135"/>
      <c r="AP141" s="135"/>
      <c r="AQ141" s="135"/>
      <c r="AR141" s="135"/>
      <c r="AS141" s="135"/>
      <c r="AT141" s="164"/>
      <c r="AU141" s="138">
        <v>1</v>
      </c>
      <c r="AV141" s="138"/>
      <c r="AW141" s="138"/>
      <c r="AX141" s="138"/>
      <c r="AY141" s="138"/>
      <c r="AZ141" s="138"/>
      <c r="BA141" s="138"/>
      <c r="BB141" s="138"/>
      <c r="BC141" s="107">
        <f t="shared" si="54"/>
        <v>0</v>
      </c>
      <c r="BD141" s="107">
        <f t="shared" ref="BD141:BD143" si="55">AK141+BC141</f>
        <v>14</v>
      </c>
      <c r="BF141" s="149"/>
      <c r="BG141" s="149"/>
      <c r="BH141" s="149"/>
      <c r="BI141" s="149"/>
      <c r="BJ141" s="149"/>
      <c r="BK141" s="149"/>
      <c r="BL141" s="149"/>
      <c r="BM141" s="149"/>
      <c r="BN141" s="107">
        <f t="shared" ref="BN141:BN143" si="56">BF141*2^0+BG141*2^1+BH141*2^2+BI141*2^3+BJ141*2^4+BK141*2^5+BL141*2^6+BM141*2^7</f>
        <v>0</v>
      </c>
      <c r="BP141" s="135"/>
      <c r="BQ141" s="135"/>
      <c r="BR141" s="135"/>
      <c r="BS141" s="135"/>
      <c r="BT141" s="135"/>
      <c r="BU141" s="135"/>
      <c r="BV141" s="135"/>
      <c r="BW141" s="135"/>
      <c r="BX141" s="107">
        <f t="shared" ref="BX141:BX143" si="57">BP141*2^0+BQ141*2^1+BR141*2^2+BS141*2^3+BT141*2^4+BU141*2^5+BV141*2^6+BW141*2^7</f>
        <v>0</v>
      </c>
      <c r="BZ141" s="168"/>
      <c r="CA141" s="160"/>
      <c r="CB141" s="160"/>
      <c r="CC141" s="160">
        <v>0</v>
      </c>
      <c r="CD141" s="160"/>
      <c r="CE141" s="160"/>
      <c r="CF141" s="160"/>
      <c r="CG141" s="160"/>
      <c r="CH141" s="107">
        <f t="shared" ref="CH141:CH143" si="58">BZ141*2^0+CA141*2^1+CB141*2^2+CC141*2^3+CD141*2^4+CE141*2^5+CF141*2^6+CG141*2^7</f>
        <v>0</v>
      </c>
    </row>
    <row r="142" spans="2:86" x14ac:dyDescent="0.25">
      <c r="B142" s="179" t="s">
        <v>130</v>
      </c>
      <c r="C142" s="105" t="str">
        <f>VLOOKUP(B142,'2'!$B$2:$O$114,2,FALSE)</f>
        <v>No</v>
      </c>
      <c r="D142" s="119" t="str">
        <f>VLOOKUP(B142,'2'!$B$2:$O$114,11,FALSE)</f>
        <v>10001000</v>
      </c>
      <c r="E142" s="105" t="str">
        <f t="shared" si="51"/>
        <v>88</v>
      </c>
      <c r="F142" s="105" t="str">
        <f>LEFT(D142,1)</f>
        <v>1</v>
      </c>
      <c r="G142" s="17" t="str">
        <f>MID(D142,2,1)</f>
        <v>0</v>
      </c>
      <c r="H142" s="17" t="str">
        <f>MID(D142,3,1)</f>
        <v>0</v>
      </c>
      <c r="I142" s="17" t="str">
        <f>MID(D142,4,1)</f>
        <v>0</v>
      </c>
      <c r="J142" s="17" t="str">
        <f>MID(D142,5,1)</f>
        <v>1</v>
      </c>
      <c r="K142" s="17" t="str">
        <f>MID(D142,6,1)</f>
        <v>0</v>
      </c>
      <c r="L142" s="17" t="str">
        <f>MID(D142,7,1)</f>
        <v>0</v>
      </c>
      <c r="M142" s="106" t="str">
        <f>RIGHT(D142,1)</f>
        <v>0</v>
      </c>
      <c r="N142" s="105">
        <v>0</v>
      </c>
      <c r="O142" s="17">
        <v>1</v>
      </c>
      <c r="P142" s="17">
        <v>0</v>
      </c>
      <c r="Q142" s="106">
        <v>0</v>
      </c>
      <c r="R142" s="173">
        <f>BIN2DEC(N142&amp;O142&amp;P142&amp;Q142)</f>
        <v>4</v>
      </c>
      <c r="S142" s="173" t="str">
        <f t="shared" si="53"/>
        <v>$0884</v>
      </c>
      <c r="U142" s="147"/>
      <c r="V142" s="147"/>
      <c r="W142" s="147"/>
      <c r="X142" s="147"/>
      <c r="Y142" s="147"/>
      <c r="Z142" s="147"/>
      <c r="AA142" s="148"/>
      <c r="AB142" s="147"/>
      <c r="AC142" s="149">
        <v>1</v>
      </c>
      <c r="AD142" s="149"/>
      <c r="AE142" s="149"/>
      <c r="AF142" s="149"/>
      <c r="AG142" s="149"/>
      <c r="AH142" s="150"/>
      <c r="AI142" s="149"/>
      <c r="AJ142" s="149"/>
      <c r="AK142" s="107">
        <f>U142*0+V142*1+W142*2+X142*3+Y142*4+Z142*5+AA142*6+AB142*7+AC142*0+AD142*1+AE142*2+AF142*3+AG142*4+AH142*5+AI142*6+AJ142*7+8*(SUM(U142:AB142))+IF(SUM(U142:AJ142)=0,2+8)</f>
        <v>0</v>
      </c>
      <c r="AM142" s="135"/>
      <c r="AN142" s="135"/>
      <c r="AO142" s="135"/>
      <c r="AP142" s="135"/>
      <c r="AQ142" s="135"/>
      <c r="AR142" s="135"/>
      <c r="AS142" s="135"/>
      <c r="AT142" s="164">
        <v>1</v>
      </c>
      <c r="AU142" s="138"/>
      <c r="AV142" s="138"/>
      <c r="AW142" s="138"/>
      <c r="AX142" s="138"/>
      <c r="AY142" s="138"/>
      <c r="AZ142" s="138"/>
      <c r="BA142" s="138"/>
      <c r="BB142" s="138"/>
      <c r="BC142" s="107">
        <f t="shared" si="54"/>
        <v>240</v>
      </c>
      <c r="BD142" s="107">
        <f t="shared" si="55"/>
        <v>240</v>
      </c>
      <c r="BF142" s="149"/>
      <c r="BG142" s="149"/>
      <c r="BH142" s="149"/>
      <c r="BI142" s="149"/>
      <c r="BJ142" s="149"/>
      <c r="BK142" s="149"/>
      <c r="BL142" s="149"/>
      <c r="BM142" s="149"/>
      <c r="BN142" s="107">
        <f t="shared" si="56"/>
        <v>0</v>
      </c>
      <c r="BP142" s="135"/>
      <c r="BQ142" s="135"/>
      <c r="BR142" s="135"/>
      <c r="BS142" s="135"/>
      <c r="BT142" s="135"/>
      <c r="BU142" s="135"/>
      <c r="BV142" s="135"/>
      <c r="BW142" s="135"/>
      <c r="BX142" s="107">
        <f t="shared" si="57"/>
        <v>0</v>
      </c>
      <c r="BZ142" s="168"/>
      <c r="CA142" s="160"/>
      <c r="CB142" s="160"/>
      <c r="CC142" s="160"/>
      <c r="CD142" s="160"/>
      <c r="CE142" s="160"/>
      <c r="CF142" s="160"/>
      <c r="CG142" s="160"/>
      <c r="CH142" s="107">
        <f t="shared" si="58"/>
        <v>0</v>
      </c>
    </row>
    <row r="143" spans="2:86" x14ac:dyDescent="0.25">
      <c r="B143" s="179" t="s">
        <v>130</v>
      </c>
      <c r="C143" s="105" t="str">
        <f>VLOOKUP(B143,'2'!$B$2:$O$114,2,FALSE)</f>
        <v>No</v>
      </c>
      <c r="D143" s="119" t="str">
        <f>VLOOKUP(B143,'2'!$B$2:$O$114,11,FALSE)</f>
        <v>10001000</v>
      </c>
      <c r="E143" s="105" t="str">
        <f t="shared" si="51"/>
        <v>88</v>
      </c>
      <c r="F143" s="105" t="str">
        <f>LEFT(D143,1)</f>
        <v>1</v>
      </c>
      <c r="G143" s="17" t="str">
        <f>MID(D143,2,1)</f>
        <v>0</v>
      </c>
      <c r="H143" s="17" t="str">
        <f>MID(D143,3,1)</f>
        <v>0</v>
      </c>
      <c r="I143" s="17" t="str">
        <f>MID(D143,4,1)</f>
        <v>0</v>
      </c>
      <c r="J143" s="17" t="str">
        <f>MID(D143,5,1)</f>
        <v>1</v>
      </c>
      <c r="K143" s="17" t="str">
        <f>MID(D143,6,1)</f>
        <v>0</v>
      </c>
      <c r="L143" s="17" t="str">
        <f>MID(D143,7,1)</f>
        <v>0</v>
      </c>
      <c r="M143" s="106" t="str">
        <f>RIGHT(D143,1)</f>
        <v>0</v>
      </c>
      <c r="N143" s="105">
        <v>0</v>
      </c>
      <c r="O143" s="17">
        <v>1</v>
      </c>
      <c r="P143" s="17">
        <v>0</v>
      </c>
      <c r="Q143" s="106">
        <v>1</v>
      </c>
      <c r="R143" s="173">
        <f>BIN2DEC(N143&amp;O143&amp;P143&amp;Q143)</f>
        <v>5</v>
      </c>
      <c r="S143" s="173" t="str">
        <f t="shared" si="53"/>
        <v>$0885</v>
      </c>
      <c r="U143" s="147"/>
      <c r="V143" s="147"/>
      <c r="W143" s="147"/>
      <c r="X143" s="147"/>
      <c r="Y143" s="147"/>
      <c r="Z143" s="147"/>
      <c r="AA143" s="148">
        <v>1</v>
      </c>
      <c r="AB143" s="147"/>
      <c r="AC143" s="149"/>
      <c r="AD143" s="149"/>
      <c r="AE143" s="149"/>
      <c r="AF143" s="149"/>
      <c r="AG143" s="149"/>
      <c r="AH143" s="150"/>
      <c r="AI143" s="149"/>
      <c r="AJ143" s="149"/>
      <c r="AK143" s="107">
        <f>U143*0+V143*1+W143*2+X143*3+Y143*4+Z143*5+AA143*6+AB143*7+AC143*0+AD143*1+AE143*2+AF143*3+AG143*4+AH143*5+AI143*6+AJ143*7+8*(SUM(U143:AB143))+IF(SUM(U143:AJ143)=0,2+8)</f>
        <v>14</v>
      </c>
      <c r="AM143" s="135">
        <v>1</v>
      </c>
      <c r="AN143" s="135"/>
      <c r="AO143" s="135"/>
      <c r="AP143" s="135"/>
      <c r="AQ143" s="135"/>
      <c r="AR143" s="135"/>
      <c r="AS143" s="135"/>
      <c r="AT143" s="164"/>
      <c r="AU143" s="138"/>
      <c r="AV143" s="138"/>
      <c r="AW143" s="138"/>
      <c r="AX143" s="138"/>
      <c r="AY143" s="138"/>
      <c r="AZ143" s="138"/>
      <c r="BA143" s="138"/>
      <c r="BB143" s="138"/>
      <c r="BC143" s="107">
        <f t="shared" si="54"/>
        <v>128</v>
      </c>
      <c r="BD143" s="107">
        <f t="shared" si="55"/>
        <v>142</v>
      </c>
      <c r="BF143" s="149">
        <v>1</v>
      </c>
      <c r="BG143" s="149">
        <v>1</v>
      </c>
      <c r="BH143" s="149"/>
      <c r="BI143" s="149"/>
      <c r="BJ143" s="149"/>
      <c r="BK143" s="149"/>
      <c r="BL143" s="149"/>
      <c r="BM143" s="149"/>
      <c r="BN143" s="107">
        <f t="shared" si="56"/>
        <v>3</v>
      </c>
      <c r="BP143" s="135"/>
      <c r="BQ143" s="135"/>
      <c r="BR143" s="135"/>
      <c r="BS143" s="135"/>
      <c r="BT143" s="135"/>
      <c r="BU143" s="135"/>
      <c r="BV143" s="135"/>
      <c r="BW143" s="135"/>
      <c r="BX143" s="107">
        <f t="shared" si="57"/>
        <v>0</v>
      </c>
      <c r="BZ143" s="168">
        <v>1</v>
      </c>
      <c r="CA143" s="160"/>
      <c r="CB143" s="160"/>
      <c r="CC143" s="160"/>
      <c r="CD143" s="160"/>
      <c r="CE143" s="160">
        <v>1</v>
      </c>
      <c r="CF143" s="160"/>
      <c r="CG143" s="160"/>
      <c r="CH143" s="107">
        <f t="shared" si="58"/>
        <v>33</v>
      </c>
    </row>
    <row r="144" spans="2:86" ht="6" customHeight="1" x14ac:dyDescent="0.25">
      <c r="B144" s="95"/>
      <c r="C144" s="105"/>
      <c r="D144" s="119"/>
      <c r="E144" s="105" t="str">
        <f t="shared" si="51"/>
        <v/>
      </c>
      <c r="F144" s="105"/>
      <c r="G144" s="17"/>
      <c r="H144" s="17"/>
      <c r="I144" s="17"/>
      <c r="J144" s="17"/>
      <c r="K144" s="17"/>
      <c r="L144" s="17"/>
      <c r="M144" s="106"/>
      <c r="N144" s="105"/>
      <c r="O144" s="17"/>
      <c r="P144" s="17"/>
      <c r="Q144" s="106"/>
      <c r="R144" s="171"/>
      <c r="S144" s="171" t="str">
        <f t="shared" si="53"/>
        <v/>
      </c>
      <c r="U144" s="147"/>
      <c r="V144" s="147"/>
      <c r="W144" s="147"/>
      <c r="X144" s="147"/>
      <c r="Y144" s="147"/>
      <c r="Z144" s="147"/>
      <c r="AA144" s="148"/>
      <c r="AB144" s="147"/>
      <c r="AC144" s="149"/>
      <c r="AD144" s="149"/>
      <c r="AE144" s="149"/>
      <c r="AF144" s="149"/>
      <c r="AG144" s="149"/>
      <c r="AH144" s="150"/>
      <c r="AI144" s="149"/>
      <c r="AJ144" s="149"/>
      <c r="AK144" s="107"/>
      <c r="AM144" s="135"/>
      <c r="AN144" s="135"/>
      <c r="AO144" s="135"/>
      <c r="AP144" s="135"/>
      <c r="AQ144" s="135"/>
      <c r="AR144" s="135"/>
      <c r="AS144" s="135"/>
      <c r="AT144" s="164"/>
      <c r="AU144" s="138"/>
      <c r="AV144" s="138"/>
      <c r="AW144" s="138"/>
      <c r="AX144" s="138"/>
      <c r="AY144" s="138"/>
      <c r="AZ144" s="138"/>
      <c r="BA144" s="138"/>
      <c r="BB144" s="138"/>
      <c r="BC144" s="107"/>
      <c r="BD144" s="107"/>
      <c r="BF144" s="149"/>
      <c r="BG144" s="149"/>
      <c r="BH144" s="149"/>
      <c r="BI144" s="149"/>
      <c r="BJ144" s="149"/>
      <c r="BK144" s="149"/>
      <c r="BL144" s="149"/>
      <c r="BM144" s="149"/>
      <c r="BN144" s="107"/>
      <c r="BP144" s="135"/>
      <c r="BQ144" s="135"/>
      <c r="BR144" s="135"/>
      <c r="BS144" s="135"/>
      <c r="BT144" s="135"/>
      <c r="BU144" s="135"/>
      <c r="BV144" s="135"/>
      <c r="BW144" s="135"/>
      <c r="BX144" s="107"/>
      <c r="BZ144" s="168"/>
      <c r="CA144" s="160"/>
      <c r="CB144" s="160"/>
      <c r="CC144" s="160"/>
      <c r="CD144" s="160"/>
      <c r="CE144" s="160"/>
      <c r="CF144" s="160"/>
      <c r="CG144" s="160"/>
      <c r="CH144" s="107"/>
    </row>
    <row r="145" spans="2:86" x14ac:dyDescent="0.25">
      <c r="B145" s="95" t="s">
        <v>324</v>
      </c>
      <c r="C145" s="105" t="str">
        <f>VLOOKUP(B145,'2'!$B$2:$O$114,2,FALSE)</f>
        <v>No</v>
      </c>
      <c r="D145" s="119" t="str">
        <f>VLOOKUP(B145,'2'!$B$2:$O$114,11,FALSE)</f>
        <v>10101000</v>
      </c>
      <c r="E145" s="105" t="str">
        <f t="shared" si="51"/>
        <v>A8</v>
      </c>
      <c r="F145" s="105" t="str">
        <f>LEFT(D145,1)</f>
        <v>1</v>
      </c>
      <c r="G145" s="17" t="str">
        <f>MID(D145,2,1)</f>
        <v>0</v>
      </c>
      <c r="H145" s="17" t="str">
        <f>MID(D145,3,1)</f>
        <v>1</v>
      </c>
      <c r="I145" s="17" t="str">
        <f>MID(D145,4,1)</f>
        <v>0</v>
      </c>
      <c r="J145" s="17" t="str">
        <f>MID(D145,5,1)</f>
        <v>1</v>
      </c>
      <c r="K145" s="17" t="str">
        <f>MID(D145,6,1)</f>
        <v>0</v>
      </c>
      <c r="L145" s="17" t="str">
        <f>MID(D145,7,1)</f>
        <v>0</v>
      </c>
      <c r="M145" s="106" t="str">
        <f>RIGHT(D145,1)</f>
        <v>0</v>
      </c>
      <c r="N145" s="105">
        <v>0</v>
      </c>
      <c r="O145" s="17">
        <v>0</v>
      </c>
      <c r="P145" s="17">
        <v>0</v>
      </c>
      <c r="Q145" s="106">
        <v>0</v>
      </c>
      <c r="R145" s="171"/>
      <c r="S145" s="171" t="str">
        <f t="shared" si="53"/>
        <v/>
      </c>
      <c r="U145" s="147"/>
      <c r="V145" s="147"/>
      <c r="W145" s="147"/>
      <c r="X145" s="147"/>
      <c r="Y145" s="147"/>
      <c r="Z145" s="147"/>
      <c r="AA145" s="148"/>
      <c r="AB145" s="147"/>
      <c r="AC145" s="149"/>
      <c r="AD145" s="149"/>
      <c r="AE145" s="149"/>
      <c r="AF145" s="149"/>
      <c r="AG145" s="149"/>
      <c r="AH145" s="150"/>
      <c r="AI145" s="149"/>
      <c r="AJ145" s="149"/>
      <c r="AK145" s="107">
        <f>U145*0+V145*1+W145*2+X145*3+Y145*4+Z145*5+AA145*6+AB145*7+AC145*0+AD145*1+AE145*2+AF145*3+AG145*4+AH145*5+AI145*6+AJ145*7+8*(SUM(U145:AB145))+IF(SUM(U145:AJ145)=0,2+8)</f>
        <v>10</v>
      </c>
      <c r="AM145" s="135"/>
      <c r="AN145" s="135"/>
      <c r="AO145" s="135"/>
      <c r="AP145" s="135"/>
      <c r="AQ145" s="135"/>
      <c r="AR145" s="135"/>
      <c r="AS145" s="135"/>
      <c r="AT145" s="164"/>
      <c r="AU145" s="138"/>
      <c r="AV145" s="138"/>
      <c r="AW145" s="138"/>
      <c r="AX145" s="138"/>
      <c r="AY145" s="138"/>
      <c r="AZ145" s="138"/>
      <c r="BA145" s="138"/>
      <c r="BB145" s="138"/>
      <c r="BC145" s="107">
        <f>AM145*0+AN145*16+AO145*32+AP145*48+AQ145*64+AR145*80+AS145*96+AT145*112+AU145*0+AV145*16+AW145*32+AX145*48+AY145*64+AZ145*80+BA145*96+BB145*112+128*(SUM(AM145:AT145))+IF(SUM(AM145:BB145)=0,32+128)</f>
        <v>160</v>
      </c>
      <c r="BD145" s="107">
        <f t="shared" si="27"/>
        <v>170</v>
      </c>
      <c r="BF145" s="149"/>
      <c r="BG145" s="149"/>
      <c r="BH145" s="149"/>
      <c r="BI145" s="149"/>
      <c r="BJ145" s="149"/>
      <c r="BK145" s="149"/>
      <c r="BL145" s="149"/>
      <c r="BM145" s="149"/>
      <c r="BN145" s="107">
        <f t="shared" si="28"/>
        <v>0</v>
      </c>
      <c r="BP145" s="135"/>
      <c r="BQ145" s="135"/>
      <c r="BR145" s="135"/>
      <c r="BS145" s="135"/>
      <c r="BT145" s="135"/>
      <c r="BU145" s="135"/>
      <c r="BV145" s="135"/>
      <c r="BW145" s="135"/>
      <c r="BX145" s="107">
        <f t="shared" si="29"/>
        <v>0</v>
      </c>
      <c r="BZ145" s="168"/>
      <c r="CA145" s="160"/>
      <c r="CB145" s="160"/>
      <c r="CC145" s="160"/>
      <c r="CD145" s="160"/>
      <c r="CE145" s="160"/>
      <c r="CF145" s="160"/>
      <c r="CG145" s="160"/>
      <c r="CH145" s="107">
        <f t="shared" si="30"/>
        <v>0</v>
      </c>
    </row>
    <row r="146" spans="2:86" ht="6" customHeight="1" x14ac:dyDescent="0.25">
      <c r="B146" s="95"/>
      <c r="C146" s="105"/>
      <c r="D146" s="119"/>
      <c r="E146" s="105" t="str">
        <f t="shared" si="51"/>
        <v/>
      </c>
      <c r="F146" s="105"/>
      <c r="G146" s="17"/>
      <c r="H146" s="17"/>
      <c r="I146" s="17"/>
      <c r="J146" s="17"/>
      <c r="K146" s="17"/>
      <c r="L146" s="17"/>
      <c r="M146" s="106"/>
      <c r="N146" s="105"/>
      <c r="O146" s="17"/>
      <c r="P146" s="17"/>
      <c r="Q146" s="106"/>
      <c r="R146" s="171"/>
      <c r="S146" s="171" t="str">
        <f t="shared" si="53"/>
        <v/>
      </c>
      <c r="U146" s="147"/>
      <c r="V146" s="147"/>
      <c r="W146" s="147"/>
      <c r="X146" s="147"/>
      <c r="Y146" s="147"/>
      <c r="Z146" s="147"/>
      <c r="AA146" s="148"/>
      <c r="AB146" s="147"/>
      <c r="AC146" s="149"/>
      <c r="AD146" s="149"/>
      <c r="AE146" s="149"/>
      <c r="AF146" s="149"/>
      <c r="AG146" s="149"/>
      <c r="AH146" s="150"/>
      <c r="AI146" s="149"/>
      <c r="AJ146" s="149"/>
      <c r="AK146" s="107"/>
      <c r="AM146" s="135"/>
      <c r="AN146" s="135"/>
      <c r="AO146" s="135"/>
      <c r="AP146" s="135"/>
      <c r="AQ146" s="135"/>
      <c r="AR146" s="135"/>
      <c r="AS146" s="135"/>
      <c r="AT146" s="164"/>
      <c r="AU146" s="138"/>
      <c r="AV146" s="138"/>
      <c r="AW146" s="138"/>
      <c r="AX146" s="138"/>
      <c r="AY146" s="138"/>
      <c r="AZ146" s="138"/>
      <c r="BA146" s="138"/>
      <c r="BB146" s="138"/>
      <c r="BC146" s="107"/>
      <c r="BD146" s="107"/>
      <c r="BF146" s="149"/>
      <c r="BG146" s="149"/>
      <c r="BH146" s="149"/>
      <c r="BI146" s="149"/>
      <c r="BJ146" s="149"/>
      <c r="BK146" s="149"/>
      <c r="BL146" s="149"/>
      <c r="BM146" s="149"/>
      <c r="BN146" s="107"/>
      <c r="BP146" s="135"/>
      <c r="BQ146" s="135"/>
      <c r="BR146" s="135"/>
      <c r="BS146" s="135"/>
      <c r="BT146" s="135"/>
      <c r="BU146" s="135"/>
      <c r="BV146" s="135"/>
      <c r="BW146" s="135"/>
      <c r="BX146" s="107"/>
      <c r="BZ146" s="168"/>
      <c r="CA146" s="160"/>
      <c r="CB146" s="160"/>
      <c r="CC146" s="160"/>
      <c r="CD146" s="160"/>
      <c r="CE146" s="160"/>
      <c r="CF146" s="160"/>
      <c r="CG146" s="160"/>
      <c r="CH146" s="107"/>
    </row>
    <row r="147" spans="2:86" x14ac:dyDescent="0.25">
      <c r="B147" s="95" t="s">
        <v>125</v>
      </c>
      <c r="C147" s="105" t="str">
        <f>VLOOKUP(B147,'2'!$B$2:$O$114,2,FALSE)</f>
        <v>No</v>
      </c>
      <c r="D147" s="119" t="str">
        <f>VLOOKUP(B147,'2'!$B$2:$O$114,11,FALSE)</f>
        <v>11001000</v>
      </c>
      <c r="E147" s="105" t="str">
        <f t="shared" si="51"/>
        <v>C8</v>
      </c>
      <c r="F147" s="105" t="str">
        <f>LEFT(D147,1)</f>
        <v>1</v>
      </c>
      <c r="G147" s="17" t="str">
        <f>MID(D147,2,1)</f>
        <v>1</v>
      </c>
      <c r="H147" s="17" t="str">
        <f>MID(D147,3,1)</f>
        <v>0</v>
      </c>
      <c r="I147" s="17" t="str">
        <f>MID(D147,4,1)</f>
        <v>0</v>
      </c>
      <c r="J147" s="17" t="str">
        <f>MID(D147,5,1)</f>
        <v>1</v>
      </c>
      <c r="K147" s="17" t="str">
        <f>MID(D147,6,1)</f>
        <v>0</v>
      </c>
      <c r="L147" s="17" t="str">
        <f>MID(D147,7,1)</f>
        <v>0</v>
      </c>
      <c r="M147" s="106" t="str">
        <f>RIGHT(D147,1)</f>
        <v>0</v>
      </c>
      <c r="N147" s="105">
        <v>0</v>
      </c>
      <c r="O147" s="17">
        <v>0</v>
      </c>
      <c r="P147" s="17">
        <v>0</v>
      </c>
      <c r="Q147" s="106">
        <v>0</v>
      </c>
      <c r="R147" s="171"/>
      <c r="S147" s="171" t="str">
        <f t="shared" si="53"/>
        <v/>
      </c>
      <c r="U147" s="147"/>
      <c r="V147" s="147"/>
      <c r="W147" s="147"/>
      <c r="X147" s="147"/>
      <c r="Y147" s="147"/>
      <c r="Z147" s="147"/>
      <c r="AA147" s="148"/>
      <c r="AB147" s="147"/>
      <c r="AC147" s="149"/>
      <c r="AD147" s="149"/>
      <c r="AE147" s="149"/>
      <c r="AF147" s="149"/>
      <c r="AG147" s="149"/>
      <c r="AH147" s="150"/>
      <c r="AI147" s="149"/>
      <c r="AJ147" s="149"/>
      <c r="AK147" s="107">
        <f>U147*0+V147*1+W147*2+X147*3+Y147*4+Z147*5+AA147*6+AB147*7+AC147*0+AD147*1+AE147*2+AF147*3+AG147*4+AH147*5+AI147*6+AJ147*7+8*(SUM(U147:AB147))+IF(SUM(U147:AJ147)=0,2+8)</f>
        <v>10</v>
      </c>
      <c r="AM147" s="135"/>
      <c r="AN147" s="135"/>
      <c r="AO147" s="135"/>
      <c r="AP147" s="135"/>
      <c r="AQ147" s="135"/>
      <c r="AR147" s="135"/>
      <c r="AS147" s="135"/>
      <c r="AT147" s="164"/>
      <c r="AU147" s="138"/>
      <c r="AV147" s="138"/>
      <c r="AW147" s="138"/>
      <c r="AX147" s="138"/>
      <c r="AY147" s="138"/>
      <c r="AZ147" s="138"/>
      <c r="BA147" s="138"/>
      <c r="BB147" s="138"/>
      <c r="BC147" s="107">
        <f>AM147*0+AN147*16+AO147*32+AP147*48+AQ147*64+AR147*80+AS147*96+AT147*112+AU147*0+AV147*16+AW147*32+AX147*48+AY147*64+AZ147*80+BA147*96+BB147*112+128*(SUM(AM147:AT147))+IF(SUM(AM147:BB147)=0,32+128)</f>
        <v>160</v>
      </c>
      <c r="BD147" s="107">
        <f t="shared" si="27"/>
        <v>170</v>
      </c>
      <c r="BF147" s="149"/>
      <c r="BG147" s="149"/>
      <c r="BH147" s="149"/>
      <c r="BI147" s="149"/>
      <c r="BJ147" s="149"/>
      <c r="BK147" s="149"/>
      <c r="BL147" s="149"/>
      <c r="BM147" s="149"/>
      <c r="BN147" s="107">
        <f t="shared" si="28"/>
        <v>0</v>
      </c>
      <c r="BP147" s="135"/>
      <c r="BQ147" s="135"/>
      <c r="BR147" s="135"/>
      <c r="BS147" s="135"/>
      <c r="BT147" s="135"/>
      <c r="BU147" s="135"/>
      <c r="BV147" s="135"/>
      <c r="BW147" s="135"/>
      <c r="BX147" s="107">
        <f t="shared" si="29"/>
        <v>0</v>
      </c>
      <c r="BZ147" s="168"/>
      <c r="CA147" s="160"/>
      <c r="CB147" s="160"/>
      <c r="CC147" s="160"/>
      <c r="CD147" s="160"/>
      <c r="CE147" s="160"/>
      <c r="CF147" s="160"/>
      <c r="CG147" s="160"/>
      <c r="CH147" s="107">
        <f t="shared" si="30"/>
        <v>0</v>
      </c>
    </row>
    <row r="148" spans="2:86" ht="6" customHeight="1" x14ac:dyDescent="0.25">
      <c r="B148" s="95"/>
      <c r="C148" s="105"/>
      <c r="D148" s="119"/>
      <c r="E148" s="105" t="str">
        <f t="shared" si="51"/>
        <v/>
      </c>
      <c r="F148" s="105"/>
      <c r="G148" s="17"/>
      <c r="H148" s="17"/>
      <c r="I148" s="17"/>
      <c r="J148" s="17"/>
      <c r="K148" s="17"/>
      <c r="L148" s="17"/>
      <c r="M148" s="106"/>
      <c r="N148" s="105"/>
      <c r="O148" s="17"/>
      <c r="P148" s="17"/>
      <c r="Q148" s="106"/>
      <c r="R148" s="171"/>
      <c r="S148" s="171" t="str">
        <f t="shared" si="53"/>
        <v/>
      </c>
      <c r="U148" s="147"/>
      <c r="V148" s="147"/>
      <c r="W148" s="147"/>
      <c r="X148" s="147"/>
      <c r="Y148" s="147"/>
      <c r="Z148" s="147"/>
      <c r="AA148" s="148"/>
      <c r="AB148" s="147"/>
      <c r="AC148" s="149"/>
      <c r="AD148" s="149"/>
      <c r="AE148" s="149"/>
      <c r="AF148" s="149"/>
      <c r="AG148" s="149"/>
      <c r="AH148" s="150"/>
      <c r="AI148" s="149"/>
      <c r="AJ148" s="149"/>
      <c r="AK148" s="107"/>
      <c r="AM148" s="135"/>
      <c r="AN148" s="135"/>
      <c r="AO148" s="135"/>
      <c r="AP148" s="135"/>
      <c r="AQ148" s="135"/>
      <c r="AR148" s="135"/>
      <c r="AS148" s="135"/>
      <c r="AT148" s="164"/>
      <c r="AU148" s="138"/>
      <c r="AV148" s="138"/>
      <c r="AW148" s="138"/>
      <c r="AX148" s="138"/>
      <c r="AY148" s="138"/>
      <c r="AZ148" s="138"/>
      <c r="BA148" s="138"/>
      <c r="BB148" s="138"/>
      <c r="BC148" s="107"/>
      <c r="BD148" s="107"/>
      <c r="BF148" s="149"/>
      <c r="BG148" s="149"/>
      <c r="BH148" s="149"/>
      <c r="BI148" s="149"/>
      <c r="BJ148" s="149"/>
      <c r="BK148" s="149"/>
      <c r="BL148" s="149"/>
      <c r="BM148" s="149"/>
      <c r="BN148" s="107"/>
      <c r="BP148" s="135"/>
      <c r="BQ148" s="135"/>
      <c r="BR148" s="135"/>
      <c r="BS148" s="135"/>
      <c r="BT148" s="135"/>
      <c r="BU148" s="135"/>
      <c r="BV148" s="135"/>
      <c r="BW148" s="135"/>
      <c r="BX148" s="107"/>
      <c r="BZ148" s="168"/>
      <c r="CA148" s="160"/>
      <c r="CB148" s="160"/>
      <c r="CC148" s="160"/>
      <c r="CD148" s="160"/>
      <c r="CE148" s="160"/>
      <c r="CF148" s="160"/>
      <c r="CG148" s="160"/>
      <c r="CH148" s="107"/>
    </row>
    <row r="149" spans="2:86" x14ac:dyDescent="0.25">
      <c r="B149" s="179" t="s">
        <v>113</v>
      </c>
      <c r="C149" s="105" t="str">
        <f>VLOOKUP(B149,'2'!$B$2:$O$114,2,FALSE)</f>
        <v>No</v>
      </c>
      <c r="D149" s="119" t="str">
        <f>VLOOKUP(B149,'2'!$B$2:$O$114,11,FALSE)</f>
        <v>00100100</v>
      </c>
      <c r="E149" s="105" t="str">
        <f t="shared" si="51"/>
        <v>24</v>
      </c>
      <c r="F149" s="105" t="str">
        <f>LEFT(D149,1)</f>
        <v>0</v>
      </c>
      <c r="G149" s="17" t="str">
        <f>MID(D149,2,1)</f>
        <v>0</v>
      </c>
      <c r="H149" s="17" t="str">
        <f>MID(D149,3,1)</f>
        <v>1</v>
      </c>
      <c r="I149" s="17" t="str">
        <f>MID(D149,4,1)</f>
        <v>0</v>
      </c>
      <c r="J149" s="17" t="str">
        <f>MID(D149,5,1)</f>
        <v>0</v>
      </c>
      <c r="K149" s="17" t="str">
        <f>MID(D149,6,1)</f>
        <v>1</v>
      </c>
      <c r="L149" s="17" t="str">
        <f>MID(D149,7,1)</f>
        <v>0</v>
      </c>
      <c r="M149" s="106" t="str">
        <f>RIGHT(D149,1)</f>
        <v>0</v>
      </c>
      <c r="N149" s="105">
        <v>0</v>
      </c>
      <c r="O149" s="17">
        <v>0</v>
      </c>
      <c r="P149" s="17">
        <v>1</v>
      </c>
      <c r="Q149" s="106">
        <v>0</v>
      </c>
      <c r="R149" s="173">
        <f t="shared" ref="R149" si="59">BIN2DEC(N149&amp;O149&amp;P149&amp;Q149)</f>
        <v>2</v>
      </c>
      <c r="S149" s="173" t="str">
        <f t="shared" si="53"/>
        <v>$0242</v>
      </c>
      <c r="U149" s="147"/>
      <c r="V149" s="147"/>
      <c r="W149" s="147"/>
      <c r="X149" s="147"/>
      <c r="Y149" s="147"/>
      <c r="Z149" s="147"/>
      <c r="AA149" s="148"/>
      <c r="AB149" s="147"/>
      <c r="AC149" s="149"/>
      <c r="AD149" s="149"/>
      <c r="AE149" s="149"/>
      <c r="AF149" s="149"/>
      <c r="AG149" s="149"/>
      <c r="AH149" s="150">
        <v>1</v>
      </c>
      <c r="AI149" s="149"/>
      <c r="AJ149" s="149"/>
      <c r="AK149" s="107">
        <f>U149*0+V149*1+W149*2+X149*3+Y149*4+Z149*5+AA149*6+AB149*7+AC149*0+AD149*1+AE149*2+AF149*3+AG149*4+AH149*5+AI149*6+AJ149*7+8*(SUM(U149:AB149))+IF(SUM(U149:AJ149)=0,2+8)</f>
        <v>5</v>
      </c>
      <c r="AM149" s="135"/>
      <c r="AN149" s="135"/>
      <c r="AO149" s="135"/>
      <c r="AP149" s="135"/>
      <c r="AQ149" s="135"/>
      <c r="AR149" s="135"/>
      <c r="AS149" s="135"/>
      <c r="AT149" s="164">
        <v>1</v>
      </c>
      <c r="AU149" s="138"/>
      <c r="AV149" s="138"/>
      <c r="AW149" s="138"/>
      <c r="AX149" s="138"/>
      <c r="AY149" s="138"/>
      <c r="AZ149" s="138"/>
      <c r="BA149" s="138"/>
      <c r="BB149" s="138"/>
      <c r="BC149" s="107">
        <f t="shared" ref="BC149:BC150" si="60">AM149*0+AN149*16+AO149*32+AP149*48+AQ149*64+AR149*80+AS149*96+AT149*112+AU149*0+AV149*16+AW149*32+AX149*48+AY149*64+AZ149*80+BA149*96+BB149*112+128*(SUM(AM149:AT149))+IF(SUM(AM149:BB149)=0,32+128)</f>
        <v>240</v>
      </c>
      <c r="BD149" s="107">
        <f t="shared" si="27"/>
        <v>245</v>
      </c>
      <c r="BF149" s="149"/>
      <c r="BG149" s="149"/>
      <c r="BH149" s="149"/>
      <c r="BI149" s="149"/>
      <c r="BJ149" s="149"/>
      <c r="BK149" s="149"/>
      <c r="BL149" s="149"/>
      <c r="BM149" s="149"/>
      <c r="BN149" s="107">
        <f t="shared" si="28"/>
        <v>0</v>
      </c>
      <c r="BP149" s="135"/>
      <c r="BQ149" s="135"/>
      <c r="BR149" s="135"/>
      <c r="BS149" s="135"/>
      <c r="BT149" s="135"/>
      <c r="BU149" s="135"/>
      <c r="BV149" s="135"/>
      <c r="BW149" s="135"/>
      <c r="BX149" s="107">
        <f t="shared" si="29"/>
        <v>0</v>
      </c>
      <c r="BZ149" s="168"/>
      <c r="CA149" s="160"/>
      <c r="CB149" s="160"/>
      <c r="CC149" s="160"/>
      <c r="CD149" s="160"/>
      <c r="CE149" s="160"/>
      <c r="CF149" s="160"/>
      <c r="CG149" s="160"/>
      <c r="CH149" s="107">
        <f t="shared" si="30"/>
        <v>0</v>
      </c>
    </row>
    <row r="150" spans="2:86" x14ac:dyDescent="0.25">
      <c r="B150" s="179" t="s">
        <v>113</v>
      </c>
      <c r="C150" s="105" t="str">
        <f>VLOOKUP(B150,'2'!$B$2:$O$114,2,FALSE)</f>
        <v>No</v>
      </c>
      <c r="D150" s="119" t="str">
        <f>VLOOKUP(B150,'2'!$B$2:$O$114,11,FALSE)</f>
        <v>00100100</v>
      </c>
      <c r="E150" s="105" t="str">
        <f t="shared" si="51"/>
        <v>24</v>
      </c>
      <c r="F150" s="105" t="str">
        <f>LEFT(D150,1)</f>
        <v>0</v>
      </c>
      <c r="G150" s="17" t="str">
        <f>MID(D150,2,1)</f>
        <v>0</v>
      </c>
      <c r="H150" s="17" t="str">
        <f>MID(D150,3,1)</f>
        <v>1</v>
      </c>
      <c r="I150" s="17" t="str">
        <f>MID(D150,4,1)</f>
        <v>0</v>
      </c>
      <c r="J150" s="17" t="str">
        <f>MID(D150,5,1)</f>
        <v>0</v>
      </c>
      <c r="K150" s="17" t="str">
        <f>MID(D150,6,1)</f>
        <v>1</v>
      </c>
      <c r="L150" s="17" t="str">
        <f>MID(D150,7,1)</f>
        <v>0</v>
      </c>
      <c r="M150" s="106" t="str">
        <f>RIGHT(D150,1)</f>
        <v>0</v>
      </c>
      <c r="N150" s="105">
        <v>0</v>
      </c>
      <c r="O150" s="17">
        <v>0</v>
      </c>
      <c r="P150" s="17">
        <v>1</v>
      </c>
      <c r="Q150" s="106">
        <v>1</v>
      </c>
      <c r="R150" s="173">
        <f>BIN2DEC(N150&amp;O150&amp;P150&amp;Q150)</f>
        <v>3</v>
      </c>
      <c r="S150" s="173" t="str">
        <f t="shared" si="53"/>
        <v>$0243</v>
      </c>
      <c r="U150" s="147"/>
      <c r="V150" s="147"/>
      <c r="W150" s="147"/>
      <c r="X150" s="147"/>
      <c r="Y150" s="147"/>
      <c r="Z150" s="147"/>
      <c r="AA150" s="148">
        <v>1</v>
      </c>
      <c r="AB150" s="147"/>
      <c r="AC150" s="149"/>
      <c r="AD150" s="149"/>
      <c r="AE150" s="149"/>
      <c r="AF150" s="149"/>
      <c r="AG150" s="149"/>
      <c r="AH150" s="150"/>
      <c r="AI150" s="149"/>
      <c r="AJ150" s="149"/>
      <c r="AK150" s="107">
        <f>U150*0+V150*1+W150*2+X150*3+Y150*4+Z150*5+AA150*6+AB150*7+AC150*0+AD150*1+AE150*2+AF150*3+AG150*4+AH150*5+AI150*6+AJ150*7+8*(SUM(U150:AB150))+IF(SUM(U150:AJ150)=0,2+8)</f>
        <v>14</v>
      </c>
      <c r="AM150" s="135"/>
      <c r="AN150" s="135"/>
      <c r="AO150" s="135"/>
      <c r="AP150" s="135"/>
      <c r="AQ150" s="135"/>
      <c r="AR150" s="135"/>
      <c r="AS150" s="135"/>
      <c r="AT150" s="164"/>
      <c r="AU150" s="138"/>
      <c r="AV150" s="138">
        <v>1</v>
      </c>
      <c r="AW150" s="138"/>
      <c r="AX150" s="138"/>
      <c r="AY150" s="138"/>
      <c r="AZ150" s="138"/>
      <c r="BA150" s="138"/>
      <c r="BB150" s="138"/>
      <c r="BC150" s="107">
        <f t="shared" si="60"/>
        <v>16</v>
      </c>
      <c r="BD150" s="107">
        <f t="shared" ref="BD150" si="61">AK150+BC150</f>
        <v>30</v>
      </c>
      <c r="BF150" s="149"/>
      <c r="BG150" s="149"/>
      <c r="BH150" s="149"/>
      <c r="BI150" s="149"/>
      <c r="BJ150" s="149"/>
      <c r="BK150" s="149"/>
      <c r="BL150" s="149"/>
      <c r="BM150" s="149"/>
      <c r="BN150" s="107">
        <f t="shared" ref="BN150" si="62">BF150*2^0+BG150*2^1+BH150*2^2+BI150*2^3+BJ150*2^4+BK150*2^5+BL150*2^6+BM150*2^7</f>
        <v>0</v>
      </c>
      <c r="BP150" s="135"/>
      <c r="BQ150" s="135"/>
      <c r="BR150" s="135"/>
      <c r="BS150" s="135"/>
      <c r="BT150" s="135"/>
      <c r="BU150" s="135"/>
      <c r="BV150" s="135"/>
      <c r="BW150" s="135"/>
      <c r="BX150" s="107">
        <f t="shared" ref="BX150" si="63">BP150*2^0+BQ150*2^1+BR150*2^2+BS150*2^3+BT150*2^4+BU150*2^5+BV150*2^6+BW150*2^7</f>
        <v>0</v>
      </c>
      <c r="BZ150" s="168">
        <v>1</v>
      </c>
      <c r="CA150" s="160"/>
      <c r="CB150" s="160"/>
      <c r="CC150" s="160"/>
      <c r="CD150" s="160"/>
      <c r="CE150" s="160">
        <v>1</v>
      </c>
      <c r="CF150" s="160"/>
      <c r="CG150" s="160"/>
      <c r="CH150" s="107">
        <f t="shared" ref="CH150" si="64">BZ150*2^0+CA150*2^1+CB150*2^2+CC150*2^3+CD150*2^4+CE150*2^5+CF150*2^6+CG150*2^7</f>
        <v>33</v>
      </c>
    </row>
    <row r="151" spans="2:86" ht="6" customHeight="1" x14ac:dyDescent="0.25">
      <c r="B151" s="95"/>
      <c r="C151" s="105"/>
      <c r="D151" s="119"/>
      <c r="E151" s="105" t="str">
        <f t="shared" si="51"/>
        <v/>
      </c>
      <c r="F151" s="105"/>
      <c r="G151" s="17"/>
      <c r="H151" s="17"/>
      <c r="I151" s="17"/>
      <c r="J151" s="17"/>
      <c r="K151" s="17"/>
      <c r="L151" s="17"/>
      <c r="M151" s="106"/>
      <c r="N151" s="105"/>
      <c r="O151" s="17"/>
      <c r="P151" s="17"/>
      <c r="Q151" s="106"/>
      <c r="R151" s="171"/>
      <c r="S151" s="171" t="str">
        <f t="shared" si="53"/>
        <v/>
      </c>
      <c r="U151" s="147"/>
      <c r="V151" s="147"/>
      <c r="W151" s="147"/>
      <c r="X151" s="147"/>
      <c r="Y151" s="147"/>
      <c r="Z151" s="147"/>
      <c r="AA151" s="148"/>
      <c r="AB151" s="147"/>
      <c r="AC151" s="149"/>
      <c r="AD151" s="149"/>
      <c r="AE151" s="149"/>
      <c r="AF151" s="149"/>
      <c r="AG151" s="149"/>
      <c r="AH151" s="150"/>
      <c r="AI151" s="149"/>
      <c r="AJ151" s="149"/>
      <c r="AK151" s="107"/>
      <c r="AM151" s="135"/>
      <c r="AN151" s="135"/>
      <c r="AO151" s="135"/>
      <c r="AP151" s="135"/>
      <c r="AQ151" s="135"/>
      <c r="AR151" s="135"/>
      <c r="AS151" s="135"/>
      <c r="AT151" s="164"/>
      <c r="AU151" s="138"/>
      <c r="AV151" s="138"/>
      <c r="AW151" s="138"/>
      <c r="AX151" s="138"/>
      <c r="AY151" s="138"/>
      <c r="AZ151" s="138"/>
      <c r="BA151" s="138"/>
      <c r="BB151" s="138"/>
      <c r="BC151" s="107"/>
      <c r="BD151" s="107"/>
      <c r="BF151" s="149"/>
      <c r="BG151" s="149"/>
      <c r="BH151" s="149"/>
      <c r="BI151" s="149"/>
      <c r="BJ151" s="149"/>
      <c r="BK151" s="149"/>
      <c r="BL151" s="149"/>
      <c r="BM151" s="149"/>
      <c r="BN151" s="107"/>
      <c r="BP151" s="135"/>
      <c r="BQ151" s="135"/>
      <c r="BR151" s="135"/>
      <c r="BS151" s="135"/>
      <c r="BT151" s="135"/>
      <c r="BU151" s="135"/>
      <c r="BV151" s="135"/>
      <c r="BW151" s="135"/>
      <c r="BX151" s="107"/>
      <c r="BZ151" s="168"/>
      <c r="CA151" s="160"/>
      <c r="CB151" s="160"/>
      <c r="CC151" s="160"/>
      <c r="CD151" s="160"/>
      <c r="CE151" s="160"/>
      <c r="CF151" s="160"/>
      <c r="CG151" s="160"/>
      <c r="CH151" s="107"/>
    </row>
    <row r="152" spans="2:86" x14ac:dyDescent="0.25">
      <c r="B152" s="179" t="s">
        <v>122</v>
      </c>
      <c r="C152" s="105" t="str">
        <f>VLOOKUP(B152,'2'!$B$2:$O$114,2,FALSE)</f>
        <v>No</v>
      </c>
      <c r="D152" s="119" t="str">
        <f>VLOOKUP(B152,'2'!$B$2:$O$114,11,FALSE)</f>
        <v>01000100</v>
      </c>
      <c r="E152" s="105" t="str">
        <f t="shared" si="51"/>
        <v>44</v>
      </c>
      <c r="F152" s="105" t="str">
        <f>LEFT(D152,1)</f>
        <v>0</v>
      </c>
      <c r="G152" s="17" t="str">
        <f>MID(D152,2,1)</f>
        <v>1</v>
      </c>
      <c r="H152" s="17" t="str">
        <f>MID(D152,3,1)</f>
        <v>0</v>
      </c>
      <c r="I152" s="17" t="str">
        <f>MID(D152,4,1)</f>
        <v>0</v>
      </c>
      <c r="J152" s="17" t="str">
        <f>MID(D152,5,1)</f>
        <v>0</v>
      </c>
      <c r="K152" s="17" t="str">
        <f>MID(D152,6,1)</f>
        <v>1</v>
      </c>
      <c r="L152" s="17" t="str">
        <f>MID(D152,7,1)</f>
        <v>0</v>
      </c>
      <c r="M152" s="106" t="str">
        <f>RIGHT(D152,1)</f>
        <v>0</v>
      </c>
      <c r="N152" s="105">
        <v>0</v>
      </c>
      <c r="O152" s="17">
        <v>0</v>
      </c>
      <c r="P152" s="17">
        <v>1</v>
      </c>
      <c r="Q152" s="106">
        <v>0</v>
      </c>
      <c r="R152" s="173">
        <f t="shared" ref="R152" si="65">BIN2DEC(N152&amp;O152&amp;P152&amp;Q152)</f>
        <v>2</v>
      </c>
      <c r="S152" s="173" t="str">
        <f t="shared" si="53"/>
        <v>$0442</v>
      </c>
      <c r="U152" s="147"/>
      <c r="V152" s="147"/>
      <c r="W152" s="147"/>
      <c r="X152" s="147"/>
      <c r="Y152" s="147"/>
      <c r="Z152" s="147"/>
      <c r="AA152" s="148"/>
      <c r="AB152" s="147"/>
      <c r="AC152" s="149"/>
      <c r="AD152" s="149"/>
      <c r="AE152" s="149"/>
      <c r="AF152" s="149"/>
      <c r="AG152" s="149"/>
      <c r="AH152" s="150">
        <v>1</v>
      </c>
      <c r="AI152" s="149"/>
      <c r="AJ152" s="149"/>
      <c r="AK152" s="107">
        <f>U152*0+V152*1+W152*2+X152*3+Y152*4+Z152*5+AA152*6+AB152*7+AC152*0+AD152*1+AE152*2+AF152*3+AG152*4+AH152*5+AI152*6+AJ152*7+8*(SUM(U152:AB152))+IF(SUM(U152:AJ152)=0,2+8)</f>
        <v>5</v>
      </c>
      <c r="AM152" s="135"/>
      <c r="AN152" s="135"/>
      <c r="AO152" s="135"/>
      <c r="AP152" s="135"/>
      <c r="AQ152" s="135"/>
      <c r="AR152" s="135"/>
      <c r="AS152" s="135"/>
      <c r="AT152" s="164">
        <v>1</v>
      </c>
      <c r="AU152" s="138"/>
      <c r="AV152" s="138"/>
      <c r="AW152" s="138"/>
      <c r="AX152" s="138"/>
      <c r="AY152" s="138"/>
      <c r="AZ152" s="138"/>
      <c r="BA152" s="138"/>
      <c r="BB152" s="138"/>
      <c r="BC152" s="107">
        <f>AM152*0+AN152*1+AO152*2+AP152*3+AQ152*4+AR152*5+AS152*6+AT152*7+AU152*0+AV152*1+AW152*2+AX152*3+AY152*4+AZ152*5+BA152*6+BB152*7+128*(SUM(AM152:AT152))+IF(SUM(AM152:BB152)=0,2+128)</f>
        <v>135</v>
      </c>
      <c r="BD152" s="107">
        <f t="shared" si="27"/>
        <v>140</v>
      </c>
      <c r="BF152" s="149"/>
      <c r="BG152" s="149"/>
      <c r="BH152" s="149"/>
      <c r="BI152" s="149"/>
      <c r="BJ152" s="149"/>
      <c r="BK152" s="149"/>
      <c r="BL152" s="149"/>
      <c r="BM152" s="149"/>
      <c r="BN152" s="107">
        <f t="shared" si="28"/>
        <v>0</v>
      </c>
      <c r="BP152" s="135"/>
      <c r="BQ152" s="135"/>
      <c r="BR152" s="135"/>
      <c r="BS152" s="135"/>
      <c r="BT152" s="135"/>
      <c r="BU152" s="135"/>
      <c r="BV152" s="135"/>
      <c r="BW152" s="135"/>
      <c r="BX152" s="107">
        <f t="shared" si="29"/>
        <v>0</v>
      </c>
      <c r="BZ152" s="168"/>
      <c r="CA152" s="160"/>
      <c r="CB152" s="160"/>
      <c r="CC152" s="160"/>
      <c r="CD152" s="160"/>
      <c r="CE152" s="160"/>
      <c r="CF152" s="160"/>
      <c r="CG152" s="160"/>
      <c r="CH152" s="107">
        <f t="shared" si="30"/>
        <v>0</v>
      </c>
    </row>
    <row r="153" spans="2:86" x14ac:dyDescent="0.25">
      <c r="B153" s="179" t="s">
        <v>122</v>
      </c>
      <c r="C153" s="105" t="str">
        <f>VLOOKUP(B153,'2'!$B$2:$O$114,2,FALSE)</f>
        <v>No</v>
      </c>
      <c r="D153" s="119" t="str">
        <f>VLOOKUP(B153,'2'!$B$2:$O$114,11,FALSE)</f>
        <v>01000100</v>
      </c>
      <c r="E153" s="105" t="str">
        <f t="shared" si="51"/>
        <v>44</v>
      </c>
      <c r="F153" s="105" t="str">
        <f>LEFT(D153,1)</f>
        <v>0</v>
      </c>
      <c r="G153" s="17" t="str">
        <f>MID(D153,2,1)</f>
        <v>1</v>
      </c>
      <c r="H153" s="17" t="str">
        <f>MID(D153,3,1)</f>
        <v>0</v>
      </c>
      <c r="I153" s="17" t="str">
        <f>MID(D153,4,1)</f>
        <v>0</v>
      </c>
      <c r="J153" s="17" t="str">
        <f>MID(D153,5,1)</f>
        <v>0</v>
      </c>
      <c r="K153" s="17" t="str">
        <f>MID(D153,6,1)</f>
        <v>1</v>
      </c>
      <c r="L153" s="17" t="str">
        <f>MID(D153,7,1)</f>
        <v>0</v>
      </c>
      <c r="M153" s="106" t="str">
        <f>RIGHT(D153,1)</f>
        <v>0</v>
      </c>
      <c r="N153" s="105">
        <v>0</v>
      </c>
      <c r="O153" s="17">
        <v>0</v>
      </c>
      <c r="P153" s="17">
        <v>1</v>
      </c>
      <c r="Q153" s="106">
        <v>1</v>
      </c>
      <c r="R153" s="173">
        <f>BIN2DEC(N153&amp;O153&amp;P153&amp;Q153)</f>
        <v>3</v>
      </c>
      <c r="S153" s="173" t="str">
        <f t="shared" si="53"/>
        <v>$0443</v>
      </c>
      <c r="U153" s="147"/>
      <c r="V153" s="147"/>
      <c r="W153" s="147"/>
      <c r="X153" s="147"/>
      <c r="Y153" s="147"/>
      <c r="Z153" s="147"/>
      <c r="AA153" s="148">
        <v>1</v>
      </c>
      <c r="AB153" s="147"/>
      <c r="AC153" s="149"/>
      <c r="AD153" s="149"/>
      <c r="AE153" s="149"/>
      <c r="AF153" s="149"/>
      <c r="AG153" s="149"/>
      <c r="AH153" s="150"/>
      <c r="AI153" s="149"/>
      <c r="AJ153" s="149"/>
      <c r="AK153" s="107">
        <f>U153*0+V153*1+W153*2+X153*3+Y153*4+Z153*5+AA153*6+AB153*7+AC153*0+AD153*1+AE153*2+AF153*3+AG153*4+AH153*5+AI153*6+AJ153*7+8*(SUM(U153:AB153))+IF(SUM(U153:AJ153)=0,2+8)</f>
        <v>14</v>
      </c>
      <c r="AM153" s="135"/>
      <c r="AN153" s="135"/>
      <c r="AO153" s="135"/>
      <c r="AP153" s="135"/>
      <c r="AQ153" s="135"/>
      <c r="AR153" s="135"/>
      <c r="AS153" s="135"/>
      <c r="AT153" s="164">
        <v>1</v>
      </c>
      <c r="AU153" s="138"/>
      <c r="AV153" s="138"/>
      <c r="AW153" s="138"/>
      <c r="AX153" s="138"/>
      <c r="AY153" s="138"/>
      <c r="AZ153" s="138"/>
      <c r="BA153" s="138"/>
      <c r="BB153" s="138"/>
      <c r="BC153" s="107">
        <f>AM153*0+AN153*1+AO153*2+AP153*3+AQ153*4+AR153*5+AS153*6+AT153*7+AU153*0+AV153*1+AW153*2+AX153*3+AY153*4+AZ153*5+BA153*6+BB153*7+128*(SUM(AM153:AT153))+IF(SUM(AM153:BB153)=0,2+128)</f>
        <v>135</v>
      </c>
      <c r="BD153" s="107">
        <f t="shared" ref="BD153" si="66">AK153+BC153</f>
        <v>149</v>
      </c>
      <c r="BF153" s="149"/>
      <c r="BG153" s="149"/>
      <c r="BH153" s="149"/>
      <c r="BI153" s="149"/>
      <c r="BJ153" s="149"/>
      <c r="BK153" s="149"/>
      <c r="BL153" s="149"/>
      <c r="BM153" s="149"/>
      <c r="BN153" s="107">
        <f t="shared" ref="BN153" si="67">BF153*2^0+BG153*2^1+BH153*2^2+BI153*2^3+BJ153*2^4+BK153*2^5+BL153*2^6+BM153*2^7</f>
        <v>0</v>
      </c>
      <c r="BP153" s="135"/>
      <c r="BQ153" s="135"/>
      <c r="BR153" s="135"/>
      <c r="BS153" s="135"/>
      <c r="BT153" s="135"/>
      <c r="BU153" s="135"/>
      <c r="BV153" s="135"/>
      <c r="BW153" s="135"/>
      <c r="BX153" s="107">
        <f t="shared" ref="BX153" si="68">BP153*2^0+BQ153*2^1+BR153*2^2+BS153*2^3+BT153*2^4+BU153*2^5+BV153*2^6+BW153*2^7</f>
        <v>0</v>
      </c>
      <c r="BZ153" s="168"/>
      <c r="CA153" s="160"/>
      <c r="CB153" s="160"/>
      <c r="CC153" s="160"/>
      <c r="CD153" s="160"/>
      <c r="CE153" s="160"/>
      <c r="CF153" s="160"/>
      <c r="CG153" s="160"/>
      <c r="CH153" s="107">
        <f t="shared" ref="CH153" si="69">BZ153*2^0+CA153*2^1+CB153*2^2+CC153*2^3+CD153*2^4+CE153*2^5+CF153*2^6+CG153*2^7</f>
        <v>0</v>
      </c>
    </row>
    <row r="154" spans="2:86" x14ac:dyDescent="0.25">
      <c r="B154" s="179" t="s">
        <v>122</v>
      </c>
      <c r="C154" s="105" t="str">
        <f>VLOOKUP(B154,'2'!$B$2:$O$114,2,FALSE)</f>
        <v>No</v>
      </c>
      <c r="D154" s="119" t="str">
        <f>VLOOKUP(B154,'2'!$B$2:$O$114,11,FALSE)</f>
        <v>01000100</v>
      </c>
      <c r="E154" s="105" t="str">
        <f t="shared" si="51"/>
        <v>44</v>
      </c>
      <c r="F154" s="105" t="str">
        <f>LEFT(D154,1)</f>
        <v>0</v>
      </c>
      <c r="G154" s="17" t="str">
        <f>MID(D154,2,1)</f>
        <v>1</v>
      </c>
      <c r="H154" s="17" t="str">
        <f>MID(D154,3,1)</f>
        <v>0</v>
      </c>
      <c r="I154" s="17" t="str">
        <f>MID(D154,4,1)</f>
        <v>0</v>
      </c>
      <c r="J154" s="17" t="str">
        <f>MID(D154,5,1)</f>
        <v>0</v>
      </c>
      <c r="K154" s="17" t="str">
        <f>MID(D154,6,1)</f>
        <v>1</v>
      </c>
      <c r="L154" s="17" t="str">
        <f>MID(D154,7,1)</f>
        <v>0</v>
      </c>
      <c r="M154" s="106" t="str">
        <f>RIGHT(D154,1)</f>
        <v>0</v>
      </c>
      <c r="N154" s="105">
        <v>0</v>
      </c>
      <c r="O154" s="17">
        <v>1</v>
      </c>
      <c r="P154" s="17">
        <v>0</v>
      </c>
      <c r="Q154" s="106">
        <v>0</v>
      </c>
      <c r="R154" s="173">
        <f>BIN2DEC(N154&amp;O154&amp;P154&amp;Q154)</f>
        <v>4</v>
      </c>
      <c r="S154" s="173" t="str">
        <f t="shared" si="53"/>
        <v>$0444</v>
      </c>
      <c r="U154" s="147"/>
      <c r="V154" s="147"/>
      <c r="W154" s="147"/>
      <c r="X154" s="147"/>
      <c r="Y154" s="147"/>
      <c r="Z154" s="147"/>
      <c r="AA154" s="148">
        <v>1</v>
      </c>
      <c r="AB154" s="147"/>
      <c r="AC154" s="149"/>
      <c r="AD154" s="149"/>
      <c r="AE154" s="149"/>
      <c r="AF154" s="149"/>
      <c r="AG154" s="149"/>
      <c r="AH154" s="150"/>
      <c r="AI154" s="149"/>
      <c r="AJ154" s="149"/>
      <c r="AK154" s="107">
        <f>U154*0+V154*1+W154*2+X154*3+Y154*4+Z154*5+AA154*6+AB154*7+AC154*0+AD154*1+AE154*2+AF154*3+AG154*4+AH154*5+AI154*6+AJ154*7+8*(SUM(U154:AB154))+IF(SUM(U154:AJ154)=0,2+8)</f>
        <v>14</v>
      </c>
      <c r="AM154" s="135"/>
      <c r="AN154" s="135"/>
      <c r="AO154" s="135"/>
      <c r="AP154" s="135"/>
      <c r="AQ154" s="135"/>
      <c r="AR154" s="135"/>
      <c r="AS154" s="135"/>
      <c r="AT154" s="164"/>
      <c r="AU154" s="138"/>
      <c r="AV154" s="138">
        <v>1</v>
      </c>
      <c r="AW154" s="138"/>
      <c r="AX154" s="138"/>
      <c r="AY154" s="138"/>
      <c r="AZ154" s="138"/>
      <c r="BA154" s="138"/>
      <c r="BB154" s="138"/>
      <c r="BC154" s="107">
        <f>AM154*0+AN154*16+AO154*32+AP154*48+AQ154*64+AR154*80+AS154*96+AT154*112+AU154*0+AV154*16+AW154*32+AX154*48+AY154*64+AZ154*80+BA154*96+BB154*112+128*(SUM(AM154:AT154))+IF(SUM(AM154:BB154)=0,32+128)</f>
        <v>16</v>
      </c>
      <c r="BD154" s="107">
        <f t="shared" ref="BD154" si="70">AK154+BC154</f>
        <v>30</v>
      </c>
      <c r="BF154" s="149"/>
      <c r="BG154" s="149"/>
      <c r="BH154" s="149"/>
      <c r="BI154" s="149"/>
      <c r="BJ154" s="149"/>
      <c r="BK154" s="149"/>
      <c r="BL154" s="149"/>
      <c r="BM154" s="149"/>
      <c r="BN154" s="107">
        <f t="shared" ref="BN154" si="71">BF154*2^0+BG154*2^1+BH154*2^2+BI154*2^3+BJ154*2^4+BK154*2^5+BL154*2^6+BM154*2^7</f>
        <v>0</v>
      </c>
      <c r="BP154" s="135"/>
      <c r="BQ154" s="135"/>
      <c r="BR154" s="135"/>
      <c r="BS154" s="135"/>
      <c r="BT154" s="135"/>
      <c r="BU154" s="135"/>
      <c r="BV154" s="135"/>
      <c r="BW154" s="135"/>
      <c r="BX154" s="107">
        <f t="shared" ref="BX154" si="72">BP154*2^0+BQ154*2^1+BR154*2^2+BS154*2^3+BT154*2^4+BU154*2^5+BV154*2^6+BW154*2^7</f>
        <v>0</v>
      </c>
      <c r="BZ154" s="168">
        <v>1</v>
      </c>
      <c r="CA154" s="160"/>
      <c r="CB154" s="160"/>
      <c r="CC154" s="160"/>
      <c r="CD154" s="160"/>
      <c r="CE154" s="160">
        <v>1</v>
      </c>
      <c r="CF154" s="160"/>
      <c r="CG154" s="160"/>
      <c r="CH154" s="107">
        <f t="shared" ref="CH154" si="73">BZ154*2^0+CA154*2^1+CB154*2^2+CC154*2^3+CD154*2^4+CE154*2^5+CF154*2^6+CG154*2^7</f>
        <v>33</v>
      </c>
    </row>
    <row r="155" spans="2:86" ht="6" customHeight="1" x14ac:dyDescent="0.25">
      <c r="B155" s="95"/>
      <c r="C155" s="105"/>
      <c r="D155" s="119"/>
      <c r="E155" s="105" t="str">
        <f t="shared" si="51"/>
        <v/>
      </c>
      <c r="F155" s="105"/>
      <c r="G155" s="17"/>
      <c r="H155" s="17"/>
      <c r="I155" s="17"/>
      <c r="J155" s="17"/>
      <c r="K155" s="17"/>
      <c r="L155" s="17"/>
      <c r="M155" s="106"/>
      <c r="N155" s="105"/>
      <c r="O155" s="17"/>
      <c r="P155" s="17"/>
      <c r="Q155" s="106"/>
      <c r="R155" s="171"/>
      <c r="S155" s="171" t="str">
        <f t="shared" si="53"/>
        <v/>
      </c>
      <c r="U155" s="147"/>
      <c r="V155" s="147"/>
      <c r="W155" s="147"/>
      <c r="X155" s="147"/>
      <c r="Y155" s="147"/>
      <c r="Z155" s="147"/>
      <c r="AA155" s="148"/>
      <c r="AB155" s="147"/>
      <c r="AC155" s="149"/>
      <c r="AD155" s="149"/>
      <c r="AE155" s="149"/>
      <c r="AF155" s="149"/>
      <c r="AG155" s="149"/>
      <c r="AH155" s="150"/>
      <c r="AI155" s="149"/>
      <c r="AJ155" s="149"/>
      <c r="AK155" s="107"/>
      <c r="AM155" s="135"/>
      <c r="AN155" s="135"/>
      <c r="AO155" s="135"/>
      <c r="AP155" s="135"/>
      <c r="AQ155" s="135"/>
      <c r="AR155" s="135"/>
      <c r="AS155" s="135"/>
      <c r="AT155" s="164"/>
      <c r="AU155" s="138"/>
      <c r="AV155" s="138"/>
      <c r="AW155" s="138"/>
      <c r="AX155" s="138"/>
      <c r="AY155" s="138"/>
      <c r="AZ155" s="138"/>
      <c r="BA155" s="138"/>
      <c r="BB155" s="138"/>
      <c r="BC155" s="107"/>
      <c r="BD155" s="107"/>
      <c r="BF155" s="149"/>
      <c r="BG155" s="149"/>
      <c r="BH155" s="149"/>
      <c r="BI155" s="149"/>
      <c r="BJ155" s="149"/>
      <c r="BK155" s="149"/>
      <c r="BL155" s="149"/>
      <c r="BM155" s="149"/>
      <c r="BN155" s="107"/>
      <c r="BP155" s="135"/>
      <c r="BQ155" s="135"/>
      <c r="BR155" s="135"/>
      <c r="BS155" s="135"/>
      <c r="BT155" s="135"/>
      <c r="BU155" s="135"/>
      <c r="BV155" s="135"/>
      <c r="BW155" s="135"/>
      <c r="BX155" s="107"/>
      <c r="BZ155" s="168"/>
      <c r="CA155" s="160"/>
      <c r="CB155" s="160"/>
      <c r="CC155" s="160"/>
      <c r="CD155" s="160"/>
      <c r="CE155" s="160"/>
      <c r="CF155" s="160"/>
      <c r="CG155" s="160"/>
      <c r="CH155" s="107"/>
    </row>
    <row r="156" spans="2:86" x14ac:dyDescent="0.25">
      <c r="B156" s="179" t="s">
        <v>133</v>
      </c>
      <c r="C156" s="105" t="str">
        <f>VLOOKUP(B156,'2'!$B$2:$O$114,2,FALSE)</f>
        <v>No</v>
      </c>
      <c r="D156" s="119" t="str">
        <f>VLOOKUP(B156,'2'!$B$2:$O$114,11,FALSE)</f>
        <v>10000100</v>
      </c>
      <c r="E156" s="105" t="str">
        <f t="shared" si="51"/>
        <v>84</v>
      </c>
      <c r="F156" s="105" t="str">
        <f>LEFT(D156,1)</f>
        <v>1</v>
      </c>
      <c r="G156" s="17" t="str">
        <f>MID(D156,2,1)</f>
        <v>0</v>
      </c>
      <c r="H156" s="17" t="str">
        <f>MID(D156,3,1)</f>
        <v>0</v>
      </c>
      <c r="I156" s="17" t="str">
        <f>MID(D156,4,1)</f>
        <v>0</v>
      </c>
      <c r="J156" s="17" t="str">
        <f>MID(D156,5,1)</f>
        <v>0</v>
      </c>
      <c r="K156" s="17" t="str">
        <f>MID(D156,6,1)</f>
        <v>1</v>
      </c>
      <c r="L156" s="17" t="str">
        <f>MID(D156,7,1)</f>
        <v>0</v>
      </c>
      <c r="M156" s="106" t="str">
        <f>RIGHT(D156,1)</f>
        <v>0</v>
      </c>
      <c r="N156" s="105">
        <v>0</v>
      </c>
      <c r="O156" s="17">
        <v>0</v>
      </c>
      <c r="P156" s="17">
        <v>1</v>
      </c>
      <c r="Q156" s="106">
        <v>0</v>
      </c>
      <c r="R156" s="173">
        <f t="shared" ref="R156" si="74">BIN2DEC(N156&amp;O156&amp;P156&amp;Q156)</f>
        <v>2</v>
      </c>
      <c r="S156" s="173" t="str">
        <f t="shared" si="53"/>
        <v>$0842</v>
      </c>
      <c r="U156" s="147"/>
      <c r="V156" s="147"/>
      <c r="W156" s="147"/>
      <c r="X156" s="147"/>
      <c r="Y156" s="147"/>
      <c r="Z156" s="147"/>
      <c r="AA156" s="148"/>
      <c r="AB156" s="147"/>
      <c r="AC156" s="149"/>
      <c r="AD156" s="149"/>
      <c r="AE156" s="149"/>
      <c r="AF156" s="149"/>
      <c r="AG156" s="149"/>
      <c r="AH156" s="150">
        <v>1</v>
      </c>
      <c r="AI156" s="149"/>
      <c r="AJ156" s="149"/>
      <c r="AK156" s="107">
        <f>U156*0+V156*1+W156*2+X156*3+Y156*4+Z156*5+AA156*6+AB156*7+AC156*0+AD156*1+AE156*2+AF156*3+AG156*4+AH156*5+AI156*6+AJ156*7+8*(SUM(U156:AB156))+IF(SUM(U156:AJ156)=0,2+8)</f>
        <v>5</v>
      </c>
      <c r="AM156" s="135"/>
      <c r="AN156" s="135"/>
      <c r="AO156" s="135"/>
      <c r="AP156" s="135"/>
      <c r="AQ156" s="135"/>
      <c r="AR156" s="135"/>
      <c r="AS156" s="135"/>
      <c r="AT156" s="164">
        <v>1</v>
      </c>
      <c r="AU156" s="138"/>
      <c r="AV156" s="138"/>
      <c r="AW156" s="138"/>
      <c r="AX156" s="138"/>
      <c r="AY156" s="138"/>
      <c r="AZ156" s="138"/>
      <c r="BA156" s="138"/>
      <c r="BB156" s="138"/>
      <c r="BC156" s="107">
        <f t="shared" ref="BC156:BC159" si="75">AM156*0+AN156*16+AO156*32+AP156*48+AQ156*64+AR156*80+AS156*96+AT156*112+AU156*0+AV156*16+AW156*32+AX156*48+AY156*64+AZ156*80+BA156*96+BB156*112+128*(SUM(AM156:AT156))+IF(SUM(AM156:BB156)=0,32+128)</f>
        <v>240</v>
      </c>
      <c r="BD156" s="107">
        <f t="shared" si="27"/>
        <v>245</v>
      </c>
      <c r="BF156" s="149"/>
      <c r="BG156" s="149"/>
      <c r="BH156" s="149"/>
      <c r="BI156" s="149"/>
      <c r="BJ156" s="149"/>
      <c r="BK156" s="149"/>
      <c r="BL156" s="149"/>
      <c r="BM156" s="149"/>
      <c r="BN156" s="107">
        <f t="shared" si="28"/>
        <v>0</v>
      </c>
      <c r="BP156" s="135"/>
      <c r="BQ156" s="135"/>
      <c r="BR156" s="135"/>
      <c r="BS156" s="135"/>
      <c r="BT156" s="135"/>
      <c r="BU156" s="135"/>
      <c r="BV156" s="135"/>
      <c r="BW156" s="135"/>
      <c r="BX156" s="107">
        <f t="shared" si="29"/>
        <v>0</v>
      </c>
      <c r="BZ156" s="168"/>
      <c r="CA156" s="160"/>
      <c r="CB156" s="160"/>
      <c r="CC156" s="160"/>
      <c r="CD156" s="160"/>
      <c r="CE156" s="160"/>
      <c r="CF156" s="160"/>
      <c r="CG156" s="160"/>
      <c r="CH156" s="107">
        <f t="shared" si="30"/>
        <v>0</v>
      </c>
    </row>
    <row r="157" spans="2:86" x14ac:dyDescent="0.25">
      <c r="B157" s="179" t="s">
        <v>133</v>
      </c>
      <c r="C157" s="105" t="str">
        <f>VLOOKUP(B157,'2'!$B$2:$O$114,2,FALSE)</f>
        <v>No</v>
      </c>
      <c r="D157" s="119" t="str">
        <f>VLOOKUP(B157,'2'!$B$2:$O$114,11,FALSE)</f>
        <v>10000100</v>
      </c>
      <c r="E157" s="105" t="str">
        <f t="shared" si="51"/>
        <v>84</v>
      </c>
      <c r="F157" s="105" t="str">
        <f>LEFT(D157,1)</f>
        <v>1</v>
      </c>
      <c r="G157" s="17" t="str">
        <f>MID(D157,2,1)</f>
        <v>0</v>
      </c>
      <c r="H157" s="17" t="str">
        <f>MID(D157,3,1)</f>
        <v>0</v>
      </c>
      <c r="I157" s="17" t="str">
        <f>MID(D157,4,1)</f>
        <v>0</v>
      </c>
      <c r="J157" s="17" t="str">
        <f>MID(D157,5,1)</f>
        <v>0</v>
      </c>
      <c r="K157" s="17" t="str">
        <f>MID(D157,6,1)</f>
        <v>1</v>
      </c>
      <c r="L157" s="17" t="str">
        <f>MID(D157,7,1)</f>
        <v>0</v>
      </c>
      <c r="M157" s="106" t="str">
        <f>RIGHT(D157,1)</f>
        <v>0</v>
      </c>
      <c r="N157" s="105">
        <v>0</v>
      </c>
      <c r="O157" s="17">
        <v>0</v>
      </c>
      <c r="P157" s="17">
        <v>1</v>
      </c>
      <c r="Q157" s="106">
        <v>1</v>
      </c>
      <c r="R157" s="173">
        <f>BIN2DEC(N157&amp;O157&amp;P157&amp;Q157)</f>
        <v>3</v>
      </c>
      <c r="S157" s="173" t="str">
        <f t="shared" si="53"/>
        <v>$0843</v>
      </c>
      <c r="U157" s="147"/>
      <c r="V157" s="147"/>
      <c r="W157" s="147"/>
      <c r="X157" s="147"/>
      <c r="Y157" s="147"/>
      <c r="Z157" s="147"/>
      <c r="AA157" s="148">
        <v>1</v>
      </c>
      <c r="AB157" s="147"/>
      <c r="AC157" s="149"/>
      <c r="AD157" s="149"/>
      <c r="AE157" s="149"/>
      <c r="AF157" s="149"/>
      <c r="AG157" s="149"/>
      <c r="AH157" s="150"/>
      <c r="AI157" s="149"/>
      <c r="AJ157" s="149"/>
      <c r="AK157" s="107">
        <f>U157*0+V157*1+W157*2+X157*3+Y157*4+Z157*5+AA157*6+AB157*7+AC157*0+AD157*1+AE157*2+AF157*3+AG157*4+AH157*5+AI157*6+AJ157*7+8*(SUM(U157:AB157))+IF(SUM(U157:AJ157)=0,2+8)</f>
        <v>14</v>
      </c>
      <c r="AM157" s="135"/>
      <c r="AN157" s="135"/>
      <c r="AO157" s="135"/>
      <c r="AP157" s="135"/>
      <c r="AQ157" s="135"/>
      <c r="AR157" s="135"/>
      <c r="AS157" s="135"/>
      <c r="AT157" s="164"/>
      <c r="AU157" s="138">
        <v>1</v>
      </c>
      <c r="AV157" s="138"/>
      <c r="AW157" s="138"/>
      <c r="AX157" s="138"/>
      <c r="AY157" s="138"/>
      <c r="AZ157" s="138"/>
      <c r="BA157" s="138"/>
      <c r="BB157" s="138"/>
      <c r="BC157" s="107">
        <f t="shared" si="75"/>
        <v>0</v>
      </c>
      <c r="BD157" s="107">
        <f t="shared" ref="BD157:BD159" si="76">AK157+BC157</f>
        <v>14</v>
      </c>
      <c r="BF157" s="149"/>
      <c r="BG157" s="149"/>
      <c r="BH157" s="149"/>
      <c r="BI157" s="149"/>
      <c r="BJ157" s="149"/>
      <c r="BK157" s="149"/>
      <c r="BL157" s="149"/>
      <c r="BM157" s="149"/>
      <c r="BN157" s="107">
        <f t="shared" ref="BN157:BN159" si="77">BF157*2^0+BG157*2^1+BH157*2^2+BI157*2^3+BJ157*2^4+BK157*2^5+BL157*2^6+BM157*2^7</f>
        <v>0</v>
      </c>
      <c r="BP157" s="135"/>
      <c r="BQ157" s="135"/>
      <c r="BR157" s="135"/>
      <c r="BS157" s="135"/>
      <c r="BT157" s="135"/>
      <c r="BU157" s="135"/>
      <c r="BV157" s="135"/>
      <c r="BW157" s="135"/>
      <c r="BX157" s="107">
        <f t="shared" ref="BX157:BX159" si="78">BP157*2^0+BQ157*2^1+BR157*2^2+BS157*2^3+BT157*2^4+BU157*2^5+BV157*2^6+BW157*2^7</f>
        <v>0</v>
      </c>
      <c r="BZ157" s="168"/>
      <c r="CA157" s="160"/>
      <c r="CB157" s="160"/>
      <c r="CC157" s="160">
        <v>0</v>
      </c>
      <c r="CD157" s="160"/>
      <c r="CE157" s="160"/>
      <c r="CF157" s="160"/>
      <c r="CG157" s="160"/>
      <c r="CH157" s="107">
        <f t="shared" ref="CH157:CH159" si="79">BZ157*2^0+CA157*2^1+CB157*2^2+CC157*2^3+CD157*2^4+CE157*2^5+CF157*2^6+CG157*2^7</f>
        <v>0</v>
      </c>
    </row>
    <row r="158" spans="2:86" x14ac:dyDescent="0.25">
      <c r="B158" s="179" t="s">
        <v>133</v>
      </c>
      <c r="C158" s="105" t="str">
        <f>VLOOKUP(B158,'2'!$B$2:$O$114,2,FALSE)</f>
        <v>No</v>
      </c>
      <c r="D158" s="119" t="str">
        <f>VLOOKUP(B158,'2'!$B$2:$O$114,11,FALSE)</f>
        <v>10000100</v>
      </c>
      <c r="E158" s="105" t="str">
        <f t="shared" si="51"/>
        <v>84</v>
      </c>
      <c r="F158" s="105" t="str">
        <f>LEFT(D158,1)</f>
        <v>1</v>
      </c>
      <c r="G158" s="17" t="str">
        <f>MID(D158,2,1)</f>
        <v>0</v>
      </c>
      <c r="H158" s="17" t="str">
        <f>MID(D158,3,1)</f>
        <v>0</v>
      </c>
      <c r="I158" s="17" t="str">
        <f>MID(D158,4,1)</f>
        <v>0</v>
      </c>
      <c r="J158" s="17" t="str">
        <f>MID(D158,5,1)</f>
        <v>0</v>
      </c>
      <c r="K158" s="17" t="str">
        <f>MID(D158,6,1)</f>
        <v>1</v>
      </c>
      <c r="L158" s="17" t="str">
        <f>MID(D158,7,1)</f>
        <v>0</v>
      </c>
      <c r="M158" s="106" t="str">
        <f>RIGHT(D158,1)</f>
        <v>0</v>
      </c>
      <c r="N158" s="105">
        <v>0</v>
      </c>
      <c r="O158" s="17">
        <v>1</v>
      </c>
      <c r="P158" s="17">
        <v>0</v>
      </c>
      <c r="Q158" s="106">
        <v>0</v>
      </c>
      <c r="R158" s="173">
        <f>BIN2DEC(N158&amp;O158&amp;P158&amp;Q158)</f>
        <v>4</v>
      </c>
      <c r="S158" s="173" t="str">
        <f t="shared" si="53"/>
        <v>$0844</v>
      </c>
      <c r="U158" s="147"/>
      <c r="V158" s="147"/>
      <c r="W158" s="147"/>
      <c r="X158" s="147"/>
      <c r="Y158" s="147"/>
      <c r="Z158" s="147"/>
      <c r="AA158" s="148"/>
      <c r="AB158" s="147"/>
      <c r="AC158" s="149">
        <v>1</v>
      </c>
      <c r="AD158" s="149"/>
      <c r="AE158" s="149"/>
      <c r="AF158" s="149"/>
      <c r="AG158" s="149"/>
      <c r="AH158" s="150"/>
      <c r="AI158" s="149"/>
      <c r="AJ158" s="149"/>
      <c r="AK158" s="107">
        <f>U158*0+V158*1+W158*2+X158*3+Y158*4+Z158*5+AA158*6+AB158*7+AC158*0+AD158*1+AE158*2+AF158*3+AG158*4+AH158*5+AI158*6+AJ158*7+8*(SUM(U158:AB158))+IF(SUM(U158:AJ158)=0,2+8)</f>
        <v>0</v>
      </c>
      <c r="AM158" s="135"/>
      <c r="AN158" s="135"/>
      <c r="AO158" s="135"/>
      <c r="AP158" s="135"/>
      <c r="AQ158" s="135"/>
      <c r="AR158" s="135"/>
      <c r="AS158" s="135"/>
      <c r="AT158" s="164">
        <v>1</v>
      </c>
      <c r="AU158" s="138"/>
      <c r="AV158" s="138"/>
      <c r="AW158" s="138"/>
      <c r="AX158" s="138"/>
      <c r="AY158" s="138"/>
      <c r="AZ158" s="138"/>
      <c r="BA158" s="138"/>
      <c r="BB158" s="138"/>
      <c r="BC158" s="107">
        <f t="shared" si="75"/>
        <v>240</v>
      </c>
      <c r="BD158" s="107">
        <f t="shared" si="76"/>
        <v>240</v>
      </c>
      <c r="BF158" s="149"/>
      <c r="BG158" s="149"/>
      <c r="BH158" s="149"/>
      <c r="BI158" s="149"/>
      <c r="BJ158" s="149"/>
      <c r="BK158" s="149"/>
      <c r="BL158" s="149"/>
      <c r="BM158" s="149"/>
      <c r="BN158" s="107">
        <f t="shared" si="77"/>
        <v>0</v>
      </c>
      <c r="BP158" s="135"/>
      <c r="BQ158" s="135"/>
      <c r="BR158" s="135"/>
      <c r="BS158" s="135"/>
      <c r="BT158" s="135"/>
      <c r="BU158" s="135"/>
      <c r="BV158" s="135"/>
      <c r="BW158" s="135"/>
      <c r="BX158" s="107">
        <f t="shared" si="78"/>
        <v>0</v>
      </c>
      <c r="BZ158" s="168"/>
      <c r="CA158" s="160"/>
      <c r="CB158" s="160"/>
      <c r="CC158" s="160"/>
      <c r="CD158" s="160"/>
      <c r="CE158" s="160"/>
      <c r="CF158" s="160"/>
      <c r="CG158" s="160"/>
      <c r="CH158" s="107">
        <f t="shared" si="79"/>
        <v>0</v>
      </c>
    </row>
    <row r="159" spans="2:86" x14ac:dyDescent="0.25">
      <c r="B159" s="179" t="s">
        <v>133</v>
      </c>
      <c r="C159" s="105" t="str">
        <f>VLOOKUP(B159,'2'!$B$2:$O$114,2,FALSE)</f>
        <v>No</v>
      </c>
      <c r="D159" s="119" t="str">
        <f>VLOOKUP(B159,'2'!$B$2:$O$114,11,FALSE)</f>
        <v>10000100</v>
      </c>
      <c r="E159" s="105" t="str">
        <f t="shared" si="51"/>
        <v>84</v>
      </c>
      <c r="F159" s="105" t="str">
        <f>LEFT(D159,1)</f>
        <v>1</v>
      </c>
      <c r="G159" s="17" t="str">
        <f>MID(D159,2,1)</f>
        <v>0</v>
      </c>
      <c r="H159" s="17" t="str">
        <f>MID(D159,3,1)</f>
        <v>0</v>
      </c>
      <c r="I159" s="17" t="str">
        <f>MID(D159,4,1)</f>
        <v>0</v>
      </c>
      <c r="J159" s="17" t="str">
        <f>MID(D159,5,1)</f>
        <v>0</v>
      </c>
      <c r="K159" s="17" t="str">
        <f>MID(D159,6,1)</f>
        <v>1</v>
      </c>
      <c r="L159" s="17" t="str">
        <f>MID(D159,7,1)</f>
        <v>0</v>
      </c>
      <c r="M159" s="106" t="str">
        <f>RIGHT(D159,1)</f>
        <v>0</v>
      </c>
      <c r="N159" s="105">
        <v>0</v>
      </c>
      <c r="O159" s="17">
        <v>1</v>
      </c>
      <c r="P159" s="17">
        <v>0</v>
      </c>
      <c r="Q159" s="106">
        <v>1</v>
      </c>
      <c r="R159" s="173">
        <f>BIN2DEC(N159&amp;O159&amp;P159&amp;Q159)</f>
        <v>5</v>
      </c>
      <c r="S159" s="173" t="str">
        <f t="shared" si="53"/>
        <v>$0845</v>
      </c>
      <c r="U159" s="147"/>
      <c r="V159" s="147"/>
      <c r="W159" s="147"/>
      <c r="X159" s="147"/>
      <c r="Y159" s="147"/>
      <c r="Z159" s="147"/>
      <c r="AA159" s="148">
        <v>1</v>
      </c>
      <c r="AB159" s="147"/>
      <c r="AC159" s="149"/>
      <c r="AD159" s="149"/>
      <c r="AE159" s="149"/>
      <c r="AF159" s="149"/>
      <c r="AG159" s="149"/>
      <c r="AH159" s="150"/>
      <c r="AI159" s="149"/>
      <c r="AJ159" s="149"/>
      <c r="AK159" s="107">
        <f>U159*0+V159*1+W159*2+X159*3+Y159*4+Z159*5+AA159*6+AB159*7+AC159*0+AD159*1+AE159*2+AF159*3+AG159*4+AH159*5+AI159*6+AJ159*7+8*(SUM(U159:AB159))+IF(SUM(U159:AJ159)=0,2+8)</f>
        <v>14</v>
      </c>
      <c r="AM159" s="135"/>
      <c r="AN159" s="135"/>
      <c r="AO159" s="135"/>
      <c r="AP159" s="135"/>
      <c r="AQ159" s="135"/>
      <c r="AR159" s="135"/>
      <c r="AS159" s="135"/>
      <c r="AT159" s="164"/>
      <c r="AU159" s="138"/>
      <c r="AV159" s="138">
        <v>1</v>
      </c>
      <c r="AW159" s="138"/>
      <c r="AX159" s="138"/>
      <c r="AY159" s="138"/>
      <c r="AZ159" s="138"/>
      <c r="BA159" s="138"/>
      <c r="BB159" s="138"/>
      <c r="BC159" s="107">
        <f t="shared" si="75"/>
        <v>16</v>
      </c>
      <c r="BD159" s="107">
        <f t="shared" si="76"/>
        <v>30</v>
      </c>
      <c r="BF159" s="149"/>
      <c r="BG159" s="149"/>
      <c r="BH159" s="149"/>
      <c r="BI159" s="149"/>
      <c r="BJ159" s="149"/>
      <c r="BK159" s="149"/>
      <c r="BL159" s="149"/>
      <c r="BM159" s="149"/>
      <c r="BN159" s="107">
        <f t="shared" si="77"/>
        <v>0</v>
      </c>
      <c r="BP159" s="135"/>
      <c r="BQ159" s="135"/>
      <c r="BR159" s="135"/>
      <c r="BS159" s="135"/>
      <c r="BT159" s="135"/>
      <c r="BU159" s="135"/>
      <c r="BV159" s="135"/>
      <c r="BW159" s="135"/>
      <c r="BX159" s="107">
        <f t="shared" si="78"/>
        <v>0</v>
      </c>
      <c r="BZ159" s="168">
        <v>1</v>
      </c>
      <c r="CA159" s="160"/>
      <c r="CB159" s="160"/>
      <c r="CC159" s="160"/>
      <c r="CD159" s="160"/>
      <c r="CE159" s="160">
        <v>1</v>
      </c>
      <c r="CF159" s="160"/>
      <c r="CG159" s="160"/>
      <c r="CH159" s="107">
        <f t="shared" si="79"/>
        <v>33</v>
      </c>
    </row>
    <row r="160" spans="2:86" ht="6" customHeight="1" x14ac:dyDescent="0.25">
      <c r="B160" s="95"/>
      <c r="C160" s="105"/>
      <c r="D160" s="119"/>
      <c r="E160" s="105" t="str">
        <f t="shared" si="51"/>
        <v/>
      </c>
      <c r="F160" s="105"/>
      <c r="G160" s="17"/>
      <c r="H160" s="17"/>
      <c r="I160" s="17"/>
      <c r="J160" s="17"/>
      <c r="K160" s="17"/>
      <c r="L160" s="17"/>
      <c r="M160" s="106"/>
      <c r="N160" s="105"/>
      <c r="O160" s="17"/>
      <c r="P160" s="17"/>
      <c r="Q160" s="106"/>
      <c r="R160" s="171"/>
      <c r="S160" s="171" t="str">
        <f t="shared" si="53"/>
        <v/>
      </c>
      <c r="U160" s="147"/>
      <c r="V160" s="147"/>
      <c r="W160" s="147"/>
      <c r="X160" s="147"/>
      <c r="Y160" s="147"/>
      <c r="Z160" s="147"/>
      <c r="AA160" s="148"/>
      <c r="AB160" s="147"/>
      <c r="AC160" s="149"/>
      <c r="AD160" s="149"/>
      <c r="AE160" s="149"/>
      <c r="AF160" s="149"/>
      <c r="AG160" s="149"/>
      <c r="AH160" s="150"/>
      <c r="AI160" s="149"/>
      <c r="AJ160" s="149"/>
      <c r="AK160" s="107"/>
      <c r="AM160" s="135"/>
      <c r="AN160" s="135"/>
      <c r="AO160" s="135"/>
      <c r="AP160" s="135"/>
      <c r="AQ160" s="135"/>
      <c r="AR160" s="135"/>
      <c r="AS160" s="135"/>
      <c r="AT160" s="164"/>
      <c r="AU160" s="138"/>
      <c r="AV160" s="138"/>
      <c r="AW160" s="138"/>
      <c r="AX160" s="138"/>
      <c r="AY160" s="138"/>
      <c r="AZ160" s="138"/>
      <c r="BA160" s="138"/>
      <c r="BB160" s="138"/>
      <c r="BC160" s="107"/>
      <c r="BD160" s="107"/>
      <c r="BF160" s="149"/>
      <c r="BG160" s="149"/>
      <c r="BH160" s="149"/>
      <c r="BI160" s="149"/>
      <c r="BJ160" s="149"/>
      <c r="BK160" s="149"/>
      <c r="BL160" s="149"/>
      <c r="BM160" s="149"/>
      <c r="BN160" s="107"/>
      <c r="BP160" s="135"/>
      <c r="BQ160" s="135"/>
      <c r="BR160" s="135"/>
      <c r="BS160" s="135"/>
      <c r="BT160" s="135"/>
      <c r="BU160" s="135"/>
      <c r="BV160" s="135"/>
      <c r="BW160" s="135"/>
      <c r="BX160" s="107"/>
      <c r="BZ160" s="168"/>
      <c r="CA160" s="160"/>
      <c r="CB160" s="160"/>
      <c r="CC160" s="160"/>
      <c r="CD160" s="160"/>
      <c r="CE160" s="160"/>
      <c r="CF160" s="160"/>
      <c r="CG160" s="160"/>
      <c r="CH160" s="107"/>
    </row>
    <row r="161" spans="2:86" x14ac:dyDescent="0.25">
      <c r="B161" s="179" t="s">
        <v>111</v>
      </c>
      <c r="C161" s="105" t="str">
        <f>VLOOKUP(B161,'2'!$B$2:$O$114,2,FALSE)</f>
        <v>No</v>
      </c>
      <c r="D161" s="119" t="str">
        <f>VLOOKUP(B161,'2'!$B$2:$O$114,11,FALSE)</f>
        <v>00100101</v>
      </c>
      <c r="E161" s="105" t="str">
        <f t="shared" si="51"/>
        <v>25</v>
      </c>
      <c r="F161" s="105" t="str">
        <f>LEFT(D161,1)</f>
        <v>0</v>
      </c>
      <c r="G161" s="17" t="str">
        <f>MID(D161,2,1)</f>
        <v>0</v>
      </c>
      <c r="H161" s="17" t="str">
        <f>MID(D161,3,1)</f>
        <v>1</v>
      </c>
      <c r="I161" s="17" t="str">
        <f>MID(D161,4,1)</f>
        <v>0</v>
      </c>
      <c r="J161" s="17" t="str">
        <f>MID(D161,5,1)</f>
        <v>0</v>
      </c>
      <c r="K161" s="17" t="str">
        <f>MID(D161,6,1)</f>
        <v>1</v>
      </c>
      <c r="L161" s="17" t="str">
        <f>MID(D161,7,1)</f>
        <v>0</v>
      </c>
      <c r="M161" s="106" t="str">
        <f>RIGHT(D161,1)</f>
        <v>1</v>
      </c>
      <c r="N161" s="105">
        <v>0</v>
      </c>
      <c r="O161" s="17">
        <v>0</v>
      </c>
      <c r="P161" s="17">
        <v>1</v>
      </c>
      <c r="Q161" s="106">
        <v>0</v>
      </c>
      <c r="R161" s="173">
        <f t="shared" ref="R161" si="80">BIN2DEC(N161&amp;O161&amp;P161&amp;Q161)</f>
        <v>2</v>
      </c>
      <c r="S161" s="173" t="str">
        <f t="shared" si="53"/>
        <v>$0252</v>
      </c>
      <c r="U161" s="147"/>
      <c r="V161" s="147"/>
      <c r="W161" s="147"/>
      <c r="X161" s="147"/>
      <c r="Y161" s="147"/>
      <c r="Z161" s="147"/>
      <c r="AA161" s="148"/>
      <c r="AB161" s="147"/>
      <c r="AC161" s="149"/>
      <c r="AD161" s="149"/>
      <c r="AE161" s="149"/>
      <c r="AF161" s="149"/>
      <c r="AG161" s="149"/>
      <c r="AH161" s="150">
        <v>1</v>
      </c>
      <c r="AI161" s="149"/>
      <c r="AJ161" s="149"/>
      <c r="AK161" s="107">
        <f>U161*0+V161*1+W161*2+X161*3+Y161*4+Z161*5+AA161*6+AB161*7+AC161*0+AD161*1+AE161*2+AF161*3+AG161*4+AH161*5+AI161*6+AJ161*7+8*(SUM(U161:AB161))+IF(SUM(U161:AJ161)=0,2+8)</f>
        <v>5</v>
      </c>
      <c r="AM161" s="135"/>
      <c r="AN161" s="135"/>
      <c r="AO161" s="135"/>
      <c r="AP161" s="135"/>
      <c r="AQ161" s="135"/>
      <c r="AR161" s="135"/>
      <c r="AS161" s="135"/>
      <c r="AT161" s="164">
        <v>1</v>
      </c>
      <c r="AU161" s="138"/>
      <c r="AV161" s="138"/>
      <c r="AW161" s="138"/>
      <c r="AX161" s="138"/>
      <c r="AY161" s="138"/>
      <c r="AZ161" s="138"/>
      <c r="BA161" s="138"/>
      <c r="BB161" s="138"/>
      <c r="BC161" s="107">
        <f t="shared" ref="BC161:BC162" si="81">AM161*0+AN161*16+AO161*32+AP161*48+AQ161*64+AR161*80+AS161*96+AT161*112+AU161*0+AV161*16+AW161*32+AX161*48+AY161*64+AZ161*80+BA161*96+BB161*112+128*(SUM(AM161:AT161))+IF(SUM(AM161:BB161)=0,32+128)</f>
        <v>240</v>
      </c>
      <c r="BD161" s="107">
        <f t="shared" si="27"/>
        <v>245</v>
      </c>
      <c r="BF161" s="149"/>
      <c r="BG161" s="149"/>
      <c r="BH161" s="149"/>
      <c r="BI161" s="149"/>
      <c r="BJ161" s="149"/>
      <c r="BK161" s="149"/>
      <c r="BL161" s="149"/>
      <c r="BM161" s="149"/>
      <c r="BN161" s="107">
        <f t="shared" si="28"/>
        <v>0</v>
      </c>
      <c r="BP161" s="135"/>
      <c r="BQ161" s="135"/>
      <c r="BR161" s="135"/>
      <c r="BS161" s="135"/>
      <c r="BT161" s="135"/>
      <c r="BU161" s="135"/>
      <c r="BV161" s="135"/>
      <c r="BW161" s="135"/>
      <c r="BX161" s="107">
        <f t="shared" si="29"/>
        <v>0</v>
      </c>
      <c r="BZ161" s="168"/>
      <c r="CA161" s="160"/>
      <c r="CB161" s="160"/>
      <c r="CC161" s="160"/>
      <c r="CD161" s="160"/>
      <c r="CE161" s="160"/>
      <c r="CF161" s="160"/>
      <c r="CG161" s="160"/>
      <c r="CH161" s="107">
        <f t="shared" si="30"/>
        <v>0</v>
      </c>
    </row>
    <row r="162" spans="2:86" x14ac:dyDescent="0.25">
      <c r="B162" s="179" t="s">
        <v>111</v>
      </c>
      <c r="C162" s="105" t="str">
        <f>VLOOKUP(B162,'2'!$B$2:$O$114,2,FALSE)</f>
        <v>No</v>
      </c>
      <c r="D162" s="119" t="str">
        <f>VLOOKUP(B162,'2'!$B$2:$O$114,11,FALSE)</f>
        <v>00100101</v>
      </c>
      <c r="E162" s="105" t="str">
        <f t="shared" si="51"/>
        <v>25</v>
      </c>
      <c r="F162" s="105" t="str">
        <f>LEFT(D162,1)</f>
        <v>0</v>
      </c>
      <c r="G162" s="17" t="str">
        <f>MID(D162,2,1)</f>
        <v>0</v>
      </c>
      <c r="H162" s="17" t="str">
        <f>MID(D162,3,1)</f>
        <v>1</v>
      </c>
      <c r="I162" s="17" t="str">
        <f>MID(D162,4,1)</f>
        <v>0</v>
      </c>
      <c r="J162" s="17" t="str">
        <f>MID(D162,5,1)</f>
        <v>0</v>
      </c>
      <c r="K162" s="17" t="str">
        <f>MID(D162,6,1)</f>
        <v>1</v>
      </c>
      <c r="L162" s="17" t="str">
        <f>MID(D162,7,1)</f>
        <v>0</v>
      </c>
      <c r="M162" s="106" t="str">
        <f>RIGHT(D162,1)</f>
        <v>1</v>
      </c>
      <c r="N162" s="105">
        <v>0</v>
      </c>
      <c r="O162" s="17">
        <v>0</v>
      </c>
      <c r="P162" s="17">
        <v>1</v>
      </c>
      <c r="Q162" s="106">
        <v>1</v>
      </c>
      <c r="R162" s="173">
        <f>BIN2DEC(N162&amp;O162&amp;P162&amp;Q162)</f>
        <v>3</v>
      </c>
      <c r="S162" s="173" t="str">
        <f t="shared" si="53"/>
        <v>$0253</v>
      </c>
      <c r="U162" s="147"/>
      <c r="V162" s="147"/>
      <c r="W162" s="147"/>
      <c r="X162" s="147"/>
      <c r="Y162" s="147"/>
      <c r="Z162" s="147"/>
      <c r="AA162" s="148">
        <v>1</v>
      </c>
      <c r="AB162" s="147"/>
      <c r="AC162" s="149"/>
      <c r="AD162" s="149"/>
      <c r="AE162" s="149"/>
      <c r="AF162" s="149"/>
      <c r="AG162" s="149"/>
      <c r="AH162" s="150"/>
      <c r="AI162" s="149"/>
      <c r="AJ162" s="149"/>
      <c r="AK162" s="107">
        <f>U162*0+V162*1+W162*2+X162*3+Y162*4+Z162*5+AA162*6+AB162*7+AC162*0+AD162*1+AE162*2+AF162*3+AG162*4+AH162*5+AI162*6+AJ162*7+8*(SUM(U162:AB162))+IF(SUM(U162:AJ162)=0,2+8)</f>
        <v>14</v>
      </c>
      <c r="AM162" s="135"/>
      <c r="AN162" s="135"/>
      <c r="AO162" s="135"/>
      <c r="AP162" s="135"/>
      <c r="AQ162" s="135"/>
      <c r="AR162" s="135"/>
      <c r="AS162" s="135"/>
      <c r="AT162" s="164"/>
      <c r="AU162" s="138"/>
      <c r="AV162" s="138"/>
      <c r="AW162" s="138">
        <v>1</v>
      </c>
      <c r="AX162" s="138"/>
      <c r="AY162" s="138"/>
      <c r="AZ162" s="138"/>
      <c r="BA162" s="138"/>
      <c r="BB162" s="138"/>
      <c r="BC162" s="107">
        <f t="shared" si="81"/>
        <v>32</v>
      </c>
      <c r="BD162" s="107">
        <f t="shared" ref="BD162" si="82">AK162+BC162</f>
        <v>46</v>
      </c>
      <c r="BF162" s="149"/>
      <c r="BG162" s="149"/>
      <c r="BH162" s="149"/>
      <c r="BI162" s="149"/>
      <c r="BJ162" s="149"/>
      <c r="BK162" s="149"/>
      <c r="BL162" s="149"/>
      <c r="BM162" s="149"/>
      <c r="BN162" s="107">
        <f t="shared" ref="BN162" si="83">BF162*2^0+BG162*2^1+BH162*2^2+BI162*2^3+BJ162*2^4+BK162*2^5+BL162*2^6+BM162*2^7</f>
        <v>0</v>
      </c>
      <c r="BP162" s="135"/>
      <c r="BQ162" s="135"/>
      <c r="BR162" s="135"/>
      <c r="BS162" s="135"/>
      <c r="BT162" s="135"/>
      <c r="BU162" s="135"/>
      <c r="BV162" s="135"/>
      <c r="BW162" s="135"/>
      <c r="BX162" s="107">
        <f t="shared" ref="BX162" si="84">BP162*2^0+BQ162*2^1+BR162*2^2+BS162*2^3+BT162*2^4+BU162*2^5+BV162*2^6+BW162*2^7</f>
        <v>0</v>
      </c>
      <c r="BZ162" s="168">
        <v>1</v>
      </c>
      <c r="CA162" s="160"/>
      <c r="CB162" s="160"/>
      <c r="CC162" s="160"/>
      <c r="CD162" s="160"/>
      <c r="CE162" s="160">
        <v>1</v>
      </c>
      <c r="CF162" s="160"/>
      <c r="CG162" s="160"/>
      <c r="CH162" s="107">
        <f t="shared" ref="CH162" si="85">BZ162*2^0+CA162*2^1+CB162*2^2+CC162*2^3+CD162*2^4+CE162*2^5+CF162*2^6+CG162*2^7</f>
        <v>33</v>
      </c>
    </row>
    <row r="163" spans="2:86" ht="6" customHeight="1" x14ac:dyDescent="0.25">
      <c r="B163" s="95"/>
      <c r="C163" s="105"/>
      <c r="D163" s="119"/>
      <c r="E163" s="105" t="str">
        <f t="shared" si="51"/>
        <v/>
      </c>
      <c r="F163" s="105"/>
      <c r="G163" s="17"/>
      <c r="H163" s="17"/>
      <c r="I163" s="17"/>
      <c r="J163" s="17"/>
      <c r="K163" s="17"/>
      <c r="L163" s="17"/>
      <c r="M163" s="106"/>
      <c r="N163" s="105"/>
      <c r="O163" s="17"/>
      <c r="P163" s="17"/>
      <c r="Q163" s="106"/>
      <c r="R163" s="171"/>
      <c r="S163" s="171" t="str">
        <f t="shared" si="53"/>
        <v/>
      </c>
      <c r="U163" s="147"/>
      <c r="V163" s="147"/>
      <c r="W163" s="147"/>
      <c r="X163" s="147"/>
      <c r="Y163" s="147"/>
      <c r="Z163" s="147"/>
      <c r="AA163" s="148"/>
      <c r="AB163" s="147"/>
      <c r="AC163" s="149"/>
      <c r="AD163" s="149"/>
      <c r="AE163" s="149"/>
      <c r="AF163" s="149"/>
      <c r="AG163" s="149"/>
      <c r="AH163" s="150"/>
      <c r="AI163" s="149"/>
      <c r="AJ163" s="149"/>
      <c r="AK163" s="107"/>
      <c r="AM163" s="135"/>
      <c r="AN163" s="135"/>
      <c r="AO163" s="135"/>
      <c r="AP163" s="135"/>
      <c r="AQ163" s="135"/>
      <c r="AR163" s="135"/>
      <c r="AS163" s="135"/>
      <c r="AT163" s="164"/>
      <c r="AU163" s="138"/>
      <c r="AV163" s="138"/>
      <c r="AW163" s="138"/>
      <c r="AX163" s="138"/>
      <c r="AY163" s="138"/>
      <c r="AZ163" s="138"/>
      <c r="BA163" s="138"/>
      <c r="BB163" s="138"/>
      <c r="BC163" s="107"/>
      <c r="BD163" s="107"/>
      <c r="BF163" s="149"/>
      <c r="BG163" s="149"/>
      <c r="BH163" s="149"/>
      <c r="BI163" s="149"/>
      <c r="BJ163" s="149"/>
      <c r="BK163" s="149"/>
      <c r="BL163" s="149"/>
      <c r="BM163" s="149"/>
      <c r="BN163" s="107"/>
      <c r="BP163" s="135"/>
      <c r="BQ163" s="135"/>
      <c r="BR163" s="135"/>
      <c r="BS163" s="135"/>
      <c r="BT163" s="135"/>
      <c r="BU163" s="135"/>
      <c r="BV163" s="135"/>
      <c r="BW163" s="135"/>
      <c r="BX163" s="107"/>
      <c r="BZ163" s="168"/>
      <c r="CA163" s="160"/>
      <c r="CB163" s="160"/>
      <c r="CC163" s="160"/>
      <c r="CD163" s="160"/>
      <c r="CE163" s="160"/>
      <c r="CF163" s="160"/>
      <c r="CG163" s="160"/>
      <c r="CH163" s="107"/>
    </row>
    <row r="164" spans="2:86" x14ac:dyDescent="0.25">
      <c r="B164" s="179" t="s">
        <v>120</v>
      </c>
      <c r="C164" s="105" t="str">
        <f>VLOOKUP(B164,'2'!$B$2:$O$114,2,FALSE)</f>
        <v>No</v>
      </c>
      <c r="D164" s="119" t="str">
        <f>VLOOKUP(B164,'2'!$B$2:$O$114,11,FALSE)</f>
        <v>01000101</v>
      </c>
      <c r="E164" s="105" t="str">
        <f t="shared" si="51"/>
        <v>45</v>
      </c>
      <c r="F164" s="105" t="str">
        <f>LEFT(D164,1)</f>
        <v>0</v>
      </c>
      <c r="G164" s="17" t="str">
        <f>MID(D164,2,1)</f>
        <v>1</v>
      </c>
      <c r="H164" s="17" t="str">
        <f>MID(D164,3,1)</f>
        <v>0</v>
      </c>
      <c r="I164" s="17" t="str">
        <f>MID(D164,4,1)</f>
        <v>0</v>
      </c>
      <c r="J164" s="17" t="str">
        <f>MID(D164,5,1)</f>
        <v>0</v>
      </c>
      <c r="K164" s="17" t="str">
        <f>MID(D164,6,1)</f>
        <v>1</v>
      </c>
      <c r="L164" s="17" t="str">
        <f>MID(D164,7,1)</f>
        <v>0</v>
      </c>
      <c r="M164" s="106" t="str">
        <f>RIGHT(D164,1)</f>
        <v>1</v>
      </c>
      <c r="N164" s="105">
        <v>0</v>
      </c>
      <c r="O164" s="17">
        <v>0</v>
      </c>
      <c r="P164" s="17">
        <v>1</v>
      </c>
      <c r="Q164" s="106">
        <v>0</v>
      </c>
      <c r="R164" s="173">
        <f t="shared" ref="R164" si="86">BIN2DEC(N164&amp;O164&amp;P164&amp;Q164)</f>
        <v>2</v>
      </c>
      <c r="S164" s="173" t="str">
        <f t="shared" si="53"/>
        <v>$0452</v>
      </c>
      <c r="U164" s="147"/>
      <c r="V164" s="147"/>
      <c r="W164" s="147"/>
      <c r="X164" s="147"/>
      <c r="Y164" s="147"/>
      <c r="Z164" s="147"/>
      <c r="AA164" s="148"/>
      <c r="AB164" s="147"/>
      <c r="AC164" s="149"/>
      <c r="AD164" s="149"/>
      <c r="AE164" s="149"/>
      <c r="AF164" s="149"/>
      <c r="AG164" s="149"/>
      <c r="AH164" s="150">
        <v>1</v>
      </c>
      <c r="AI164" s="149"/>
      <c r="AJ164" s="149"/>
      <c r="AK164" s="107">
        <f>U164*0+V164*1+W164*2+X164*3+Y164*4+Z164*5+AA164*6+AB164*7+AC164*0+AD164*1+AE164*2+AF164*3+AG164*4+AH164*5+AI164*6+AJ164*7+8*(SUM(U164:AB164))+IF(SUM(U164:AJ164)=0,2+8)</f>
        <v>5</v>
      </c>
      <c r="AM164" s="135"/>
      <c r="AN164" s="135"/>
      <c r="AO164" s="135"/>
      <c r="AP164" s="135"/>
      <c r="AQ164" s="135"/>
      <c r="AR164" s="135"/>
      <c r="AS164" s="135"/>
      <c r="AT164" s="164">
        <v>1</v>
      </c>
      <c r="AU164" s="138"/>
      <c r="AV164" s="138"/>
      <c r="AW164" s="138"/>
      <c r="AX164" s="138"/>
      <c r="AY164" s="138"/>
      <c r="AZ164" s="138"/>
      <c r="BA164" s="138"/>
      <c r="BB164" s="138"/>
      <c r="BC164" s="107">
        <f t="shared" ref="BC164:BC166" si="87">AM164*0+AN164*16+AO164*32+AP164*48+AQ164*64+AR164*80+AS164*96+AT164*112+AU164*0+AV164*16+AW164*32+AX164*48+AY164*64+AZ164*80+BA164*96+BB164*112+128*(SUM(AM164:AT164))+IF(SUM(AM164:BB164)=0,32+128)</f>
        <v>240</v>
      </c>
      <c r="BD164" s="107">
        <f t="shared" si="27"/>
        <v>245</v>
      </c>
      <c r="BF164" s="149"/>
      <c r="BG164" s="149"/>
      <c r="BH164" s="149"/>
      <c r="BI164" s="149"/>
      <c r="BJ164" s="149"/>
      <c r="BK164" s="149"/>
      <c r="BL164" s="149"/>
      <c r="BM164" s="149"/>
      <c r="BN164" s="107">
        <f t="shared" si="28"/>
        <v>0</v>
      </c>
      <c r="BP164" s="135"/>
      <c r="BQ164" s="135"/>
      <c r="BR164" s="135"/>
      <c r="BS164" s="135"/>
      <c r="BT164" s="135"/>
      <c r="BU164" s="135"/>
      <c r="BV164" s="135"/>
      <c r="BW164" s="135"/>
      <c r="BX164" s="107">
        <f t="shared" si="29"/>
        <v>0</v>
      </c>
      <c r="BZ164" s="168"/>
      <c r="CA164" s="160"/>
      <c r="CB164" s="160"/>
      <c r="CC164" s="160"/>
      <c r="CD164" s="160"/>
      <c r="CE164" s="160"/>
      <c r="CF164" s="160"/>
      <c r="CG164" s="160"/>
      <c r="CH164" s="107">
        <f t="shared" si="30"/>
        <v>0</v>
      </c>
    </row>
    <row r="165" spans="2:86" x14ac:dyDescent="0.25">
      <c r="B165" s="179" t="s">
        <v>120</v>
      </c>
      <c r="C165" s="105" t="str">
        <f>VLOOKUP(B165,'2'!$B$2:$O$114,2,FALSE)</f>
        <v>No</v>
      </c>
      <c r="D165" s="119" t="str">
        <f>VLOOKUP(B165,'2'!$B$2:$O$114,11,FALSE)</f>
        <v>01000101</v>
      </c>
      <c r="E165" s="105" t="str">
        <f t="shared" si="51"/>
        <v>45</v>
      </c>
      <c r="F165" s="105" t="str">
        <f>LEFT(D165,1)</f>
        <v>0</v>
      </c>
      <c r="G165" s="17" t="str">
        <f>MID(D165,2,1)</f>
        <v>1</v>
      </c>
      <c r="H165" s="17" t="str">
        <f>MID(D165,3,1)</f>
        <v>0</v>
      </c>
      <c r="I165" s="17" t="str">
        <f>MID(D165,4,1)</f>
        <v>0</v>
      </c>
      <c r="J165" s="17" t="str">
        <f>MID(D165,5,1)</f>
        <v>0</v>
      </c>
      <c r="K165" s="17" t="str">
        <f>MID(D165,6,1)</f>
        <v>1</v>
      </c>
      <c r="L165" s="17" t="str">
        <f>MID(D165,7,1)</f>
        <v>0</v>
      </c>
      <c r="M165" s="106" t="str">
        <f>RIGHT(D165,1)</f>
        <v>1</v>
      </c>
      <c r="N165" s="105">
        <v>0</v>
      </c>
      <c r="O165" s="17">
        <v>0</v>
      </c>
      <c r="P165" s="17">
        <v>1</v>
      </c>
      <c r="Q165" s="106">
        <v>1</v>
      </c>
      <c r="R165" s="173">
        <f>BIN2DEC(N165&amp;O165&amp;P165&amp;Q165)</f>
        <v>3</v>
      </c>
      <c r="S165" s="173" t="str">
        <f t="shared" si="53"/>
        <v>$0453</v>
      </c>
      <c r="U165" s="147"/>
      <c r="V165" s="147"/>
      <c r="W165" s="147"/>
      <c r="X165" s="147"/>
      <c r="Y165" s="147"/>
      <c r="Z165" s="147"/>
      <c r="AA165" s="148">
        <v>1</v>
      </c>
      <c r="AB165" s="147"/>
      <c r="AC165" s="149"/>
      <c r="AD165" s="149"/>
      <c r="AE165" s="149"/>
      <c r="AF165" s="149"/>
      <c r="AG165" s="149"/>
      <c r="AH165" s="150"/>
      <c r="AI165" s="149"/>
      <c r="AJ165" s="149"/>
      <c r="AK165" s="107">
        <f>U165*0+V165*1+W165*2+X165*3+Y165*4+Z165*5+AA165*6+AB165*7+AC165*0+AD165*1+AE165*2+AF165*3+AG165*4+AH165*5+AI165*6+AJ165*7+8*(SUM(U165:AB165))+IF(SUM(U165:AJ165)=0,2+8)</f>
        <v>14</v>
      </c>
      <c r="AM165" s="135"/>
      <c r="AN165" s="135"/>
      <c r="AO165" s="135"/>
      <c r="AP165" s="135"/>
      <c r="AQ165" s="135"/>
      <c r="AR165" s="135"/>
      <c r="AS165" s="135"/>
      <c r="AT165" s="164">
        <v>1</v>
      </c>
      <c r="AU165" s="138"/>
      <c r="AV165" s="138"/>
      <c r="AW165" s="138"/>
      <c r="AX165" s="138"/>
      <c r="AY165" s="138"/>
      <c r="AZ165" s="138"/>
      <c r="BA165" s="138"/>
      <c r="BB165" s="138"/>
      <c r="BC165" s="107">
        <f t="shared" si="87"/>
        <v>240</v>
      </c>
      <c r="BD165" s="107">
        <f t="shared" ref="BD165:BD166" si="88">AK165+BC165</f>
        <v>254</v>
      </c>
      <c r="BF165" s="149"/>
      <c r="BG165" s="149"/>
      <c r="BH165" s="149"/>
      <c r="BI165" s="149"/>
      <c r="BJ165" s="149"/>
      <c r="BK165" s="149"/>
      <c r="BL165" s="149"/>
      <c r="BM165" s="149"/>
      <c r="BN165" s="107">
        <f t="shared" ref="BN165:BN166" si="89">BF165*2^0+BG165*2^1+BH165*2^2+BI165*2^3+BJ165*2^4+BK165*2^5+BL165*2^6+BM165*2^7</f>
        <v>0</v>
      </c>
      <c r="BP165" s="135"/>
      <c r="BQ165" s="135"/>
      <c r="BR165" s="135"/>
      <c r="BS165" s="135"/>
      <c r="BT165" s="135"/>
      <c r="BU165" s="135"/>
      <c r="BV165" s="135"/>
      <c r="BW165" s="135"/>
      <c r="BX165" s="107">
        <f t="shared" ref="BX165:BX166" si="90">BP165*2^0+BQ165*2^1+BR165*2^2+BS165*2^3+BT165*2^4+BU165*2^5+BV165*2^6+BW165*2^7</f>
        <v>0</v>
      </c>
      <c r="BZ165" s="168"/>
      <c r="CA165" s="160"/>
      <c r="CB165" s="160"/>
      <c r="CC165" s="160"/>
      <c r="CD165" s="160"/>
      <c r="CE165" s="160"/>
      <c r="CF165" s="160"/>
      <c r="CG165" s="160"/>
      <c r="CH165" s="107">
        <f t="shared" ref="CH165:CH166" si="91">BZ165*2^0+CA165*2^1+CB165*2^2+CC165*2^3+CD165*2^4+CE165*2^5+CF165*2^6+CG165*2^7</f>
        <v>0</v>
      </c>
    </row>
    <row r="166" spans="2:86" x14ac:dyDescent="0.25">
      <c r="B166" s="179" t="s">
        <v>120</v>
      </c>
      <c r="C166" s="105" t="str">
        <f>VLOOKUP(B166,'2'!$B$2:$O$114,2,FALSE)</f>
        <v>No</v>
      </c>
      <c r="D166" s="119" t="str">
        <f>VLOOKUP(B166,'2'!$B$2:$O$114,11,FALSE)</f>
        <v>01000101</v>
      </c>
      <c r="E166" s="105" t="str">
        <f t="shared" si="51"/>
        <v>45</v>
      </c>
      <c r="F166" s="105" t="str">
        <f>LEFT(D166,1)</f>
        <v>0</v>
      </c>
      <c r="G166" s="17" t="str">
        <f>MID(D166,2,1)</f>
        <v>1</v>
      </c>
      <c r="H166" s="17" t="str">
        <f>MID(D166,3,1)</f>
        <v>0</v>
      </c>
      <c r="I166" s="17" t="str">
        <f>MID(D166,4,1)</f>
        <v>0</v>
      </c>
      <c r="J166" s="17" t="str">
        <f>MID(D166,5,1)</f>
        <v>0</v>
      </c>
      <c r="K166" s="17" t="str">
        <f>MID(D166,6,1)</f>
        <v>1</v>
      </c>
      <c r="L166" s="17" t="str">
        <f>MID(D166,7,1)</f>
        <v>0</v>
      </c>
      <c r="M166" s="106" t="str">
        <f>RIGHT(D166,1)</f>
        <v>1</v>
      </c>
      <c r="N166" s="105">
        <v>0</v>
      </c>
      <c r="O166" s="17">
        <v>1</v>
      </c>
      <c r="P166" s="17">
        <v>0</v>
      </c>
      <c r="Q166" s="106">
        <v>0</v>
      </c>
      <c r="R166" s="173">
        <f>BIN2DEC(N166&amp;O166&amp;P166&amp;Q166)</f>
        <v>4</v>
      </c>
      <c r="S166" s="173" t="str">
        <f t="shared" si="53"/>
        <v>$0454</v>
      </c>
      <c r="U166" s="147"/>
      <c r="V166" s="147"/>
      <c r="W166" s="147"/>
      <c r="X166" s="147"/>
      <c r="Y166" s="147"/>
      <c r="Z166" s="147"/>
      <c r="AA166" s="148">
        <v>1</v>
      </c>
      <c r="AB166" s="147"/>
      <c r="AC166" s="149"/>
      <c r="AD166" s="149"/>
      <c r="AE166" s="149"/>
      <c r="AF166" s="149"/>
      <c r="AG166" s="149"/>
      <c r="AH166" s="150"/>
      <c r="AI166" s="149"/>
      <c r="AJ166" s="149"/>
      <c r="AK166" s="107">
        <f>U166*0+V166*1+W166*2+X166*3+Y166*4+Z166*5+AA166*6+AB166*7+AC166*0+AD166*1+AE166*2+AF166*3+AG166*4+AH166*5+AI166*6+AJ166*7+8*(SUM(U166:AB166))+IF(SUM(U166:AJ166)=0,2+8)</f>
        <v>14</v>
      </c>
      <c r="AM166" s="135"/>
      <c r="AN166" s="135"/>
      <c r="AO166" s="135"/>
      <c r="AP166" s="135"/>
      <c r="AQ166" s="135"/>
      <c r="AR166" s="135"/>
      <c r="AS166" s="135"/>
      <c r="AT166" s="164"/>
      <c r="AU166" s="138"/>
      <c r="AV166" s="138"/>
      <c r="AW166" s="138">
        <v>1</v>
      </c>
      <c r="AX166" s="138"/>
      <c r="AY166" s="138"/>
      <c r="AZ166" s="138"/>
      <c r="BA166" s="138"/>
      <c r="BB166" s="138"/>
      <c r="BC166" s="107">
        <f t="shared" si="87"/>
        <v>32</v>
      </c>
      <c r="BD166" s="107">
        <f t="shared" si="88"/>
        <v>46</v>
      </c>
      <c r="BF166" s="149"/>
      <c r="BG166" s="149"/>
      <c r="BH166" s="149"/>
      <c r="BI166" s="149"/>
      <c r="BJ166" s="149"/>
      <c r="BK166" s="149"/>
      <c r="BL166" s="149"/>
      <c r="BM166" s="149"/>
      <c r="BN166" s="107">
        <f t="shared" si="89"/>
        <v>0</v>
      </c>
      <c r="BP166" s="135"/>
      <c r="BQ166" s="135"/>
      <c r="BR166" s="135"/>
      <c r="BS166" s="135"/>
      <c r="BT166" s="135"/>
      <c r="BU166" s="135"/>
      <c r="BV166" s="135"/>
      <c r="BW166" s="135"/>
      <c r="BX166" s="107">
        <f t="shared" si="90"/>
        <v>0</v>
      </c>
      <c r="BZ166" s="168">
        <v>1</v>
      </c>
      <c r="CA166" s="160"/>
      <c r="CB166" s="160"/>
      <c r="CC166" s="160"/>
      <c r="CD166" s="160"/>
      <c r="CE166" s="160">
        <v>1</v>
      </c>
      <c r="CF166" s="160"/>
      <c r="CG166" s="160"/>
      <c r="CH166" s="107">
        <f t="shared" si="91"/>
        <v>33</v>
      </c>
    </row>
    <row r="167" spans="2:86" ht="6" customHeight="1" x14ac:dyDescent="0.25">
      <c r="B167" s="95"/>
      <c r="C167" s="105"/>
      <c r="D167" s="119"/>
      <c r="E167" s="105" t="str">
        <f t="shared" si="51"/>
        <v/>
      </c>
      <c r="F167" s="105"/>
      <c r="G167" s="17"/>
      <c r="H167" s="17"/>
      <c r="I167" s="17"/>
      <c r="J167" s="17"/>
      <c r="K167" s="17"/>
      <c r="L167" s="17"/>
      <c r="M167" s="106"/>
      <c r="N167" s="105"/>
      <c r="O167" s="17"/>
      <c r="P167" s="17"/>
      <c r="Q167" s="106"/>
      <c r="R167" s="171"/>
      <c r="S167" s="171" t="str">
        <f t="shared" si="53"/>
        <v/>
      </c>
      <c r="U167" s="147"/>
      <c r="V167" s="147"/>
      <c r="W167" s="147"/>
      <c r="X167" s="147"/>
      <c r="Y167" s="147"/>
      <c r="Z167" s="147"/>
      <c r="AA167" s="148"/>
      <c r="AB167" s="147"/>
      <c r="AC167" s="149"/>
      <c r="AD167" s="149"/>
      <c r="AE167" s="149"/>
      <c r="AF167" s="149"/>
      <c r="AG167" s="149"/>
      <c r="AH167" s="150"/>
      <c r="AI167" s="149"/>
      <c r="AJ167" s="149"/>
      <c r="AK167" s="107"/>
      <c r="AM167" s="135"/>
      <c r="AN167" s="135"/>
      <c r="AO167" s="135"/>
      <c r="AP167" s="135"/>
      <c r="AQ167" s="135"/>
      <c r="AR167" s="135"/>
      <c r="AS167" s="135"/>
      <c r="AT167" s="164"/>
      <c r="AU167" s="138"/>
      <c r="AV167" s="138"/>
      <c r="AW167" s="138"/>
      <c r="AX167" s="138"/>
      <c r="AY167" s="138"/>
      <c r="AZ167" s="138"/>
      <c r="BA167" s="138"/>
      <c r="BB167" s="138"/>
      <c r="BC167" s="107"/>
      <c r="BD167" s="107"/>
      <c r="BF167" s="149"/>
      <c r="BG167" s="149"/>
      <c r="BH167" s="149"/>
      <c r="BI167" s="149"/>
      <c r="BJ167" s="149"/>
      <c r="BK167" s="149"/>
      <c r="BL167" s="149"/>
      <c r="BM167" s="149"/>
      <c r="BN167" s="107"/>
      <c r="BP167" s="135"/>
      <c r="BQ167" s="135"/>
      <c r="BR167" s="135"/>
      <c r="BS167" s="135"/>
      <c r="BT167" s="135"/>
      <c r="BU167" s="135"/>
      <c r="BV167" s="135"/>
      <c r="BW167" s="135"/>
      <c r="BX167" s="107"/>
      <c r="BZ167" s="168"/>
      <c r="CA167" s="160"/>
      <c r="CB167" s="160"/>
      <c r="CC167" s="160"/>
      <c r="CD167" s="160"/>
      <c r="CE167" s="160"/>
      <c r="CF167" s="160"/>
      <c r="CG167" s="160"/>
      <c r="CH167" s="107"/>
    </row>
    <row r="168" spans="2:86" x14ac:dyDescent="0.25">
      <c r="B168" s="179" t="s">
        <v>131</v>
      </c>
      <c r="C168" s="105" t="str">
        <f>VLOOKUP(B168,'2'!$B$2:$O$114,2,FALSE)</f>
        <v>No</v>
      </c>
      <c r="D168" s="119" t="str">
        <f>VLOOKUP(B168,'2'!$B$2:$O$114,11,FALSE)</f>
        <v>01100101</v>
      </c>
      <c r="E168" s="105" t="str">
        <f t="shared" si="51"/>
        <v>65</v>
      </c>
      <c r="F168" s="105" t="str">
        <f>LEFT(D168,1)</f>
        <v>0</v>
      </c>
      <c r="G168" s="17" t="str">
        <f>MID(D168,2,1)</f>
        <v>1</v>
      </c>
      <c r="H168" s="17" t="str">
        <f>MID(D168,3,1)</f>
        <v>1</v>
      </c>
      <c r="I168" s="17" t="str">
        <f>MID(D168,4,1)</f>
        <v>0</v>
      </c>
      <c r="J168" s="17" t="str">
        <f>MID(D168,5,1)</f>
        <v>0</v>
      </c>
      <c r="K168" s="17" t="str">
        <f>MID(D168,6,1)</f>
        <v>1</v>
      </c>
      <c r="L168" s="17" t="str">
        <f>MID(D168,7,1)</f>
        <v>0</v>
      </c>
      <c r="M168" s="106" t="str">
        <f>RIGHT(D168,1)</f>
        <v>1</v>
      </c>
      <c r="N168" s="105">
        <v>0</v>
      </c>
      <c r="O168" s="17">
        <v>0</v>
      </c>
      <c r="P168" s="17">
        <v>1</v>
      </c>
      <c r="Q168" s="106">
        <v>0</v>
      </c>
      <c r="R168" s="173">
        <f t="shared" ref="R168" si="92">BIN2DEC(N168&amp;O168&amp;P168&amp;Q168)</f>
        <v>2</v>
      </c>
      <c r="S168" s="173" t="str">
        <f t="shared" si="53"/>
        <v>$0652</v>
      </c>
      <c r="U168" s="147"/>
      <c r="V168" s="147"/>
      <c r="W168" s="147"/>
      <c r="X168" s="147"/>
      <c r="Y168" s="147"/>
      <c r="Z168" s="147"/>
      <c r="AA168" s="148"/>
      <c r="AB168" s="147"/>
      <c r="AC168" s="149"/>
      <c r="AD168" s="149"/>
      <c r="AE168" s="149"/>
      <c r="AF168" s="149"/>
      <c r="AG168" s="149"/>
      <c r="AH168" s="150">
        <v>1</v>
      </c>
      <c r="AI168" s="149"/>
      <c r="AJ168" s="149"/>
      <c r="AK168" s="107">
        <f>U168*0+V168*1+W168*2+X168*3+Y168*4+Z168*5+AA168*6+AB168*7+AC168*0+AD168*1+AE168*2+AF168*3+AG168*4+AH168*5+AI168*6+AJ168*7+8*(SUM(U168:AB168))+IF(SUM(U168:AJ168)=0,2+8)</f>
        <v>5</v>
      </c>
      <c r="AM168" s="135"/>
      <c r="AN168" s="135"/>
      <c r="AO168" s="135"/>
      <c r="AP168" s="135"/>
      <c r="AQ168" s="135"/>
      <c r="AR168" s="135"/>
      <c r="AS168" s="135"/>
      <c r="AT168" s="164">
        <v>1</v>
      </c>
      <c r="AU168" s="138"/>
      <c r="AV168" s="138"/>
      <c r="AW168" s="138"/>
      <c r="AX168" s="138"/>
      <c r="AY168" s="138"/>
      <c r="AZ168" s="138"/>
      <c r="BA168" s="138"/>
      <c r="BB168" s="138"/>
      <c r="BC168" s="107">
        <f>AM168*0+AN168*16+AO168*32+AP168*48+AQ168*64+AR168*80+AS168*96+AT168*112+AU168*0+AV168*16+AW168*32+AX168*48+AY168*64+AZ168*80+BA168*96+BB168*112+128*(SUM(AM168:AT168))+IF(SUM(AM168:BB168)=0,32+128)</f>
        <v>240</v>
      </c>
      <c r="BD168" s="107">
        <f t="shared" si="27"/>
        <v>245</v>
      </c>
      <c r="BF168" s="149"/>
      <c r="BG168" s="149"/>
      <c r="BH168" s="149"/>
      <c r="BI168" s="149"/>
      <c r="BJ168" s="149"/>
      <c r="BK168" s="149"/>
      <c r="BL168" s="149"/>
      <c r="BM168" s="149"/>
      <c r="BN168" s="107">
        <f t="shared" si="28"/>
        <v>0</v>
      </c>
      <c r="BP168" s="135"/>
      <c r="BQ168" s="135"/>
      <c r="BR168" s="135"/>
      <c r="BS168" s="135"/>
      <c r="BT168" s="135"/>
      <c r="BU168" s="135"/>
      <c r="BV168" s="135"/>
      <c r="BW168" s="135"/>
      <c r="BX168" s="107">
        <f t="shared" si="29"/>
        <v>0</v>
      </c>
      <c r="BZ168" s="168"/>
      <c r="CA168" s="160"/>
      <c r="CB168" s="160"/>
      <c r="CC168" s="160"/>
      <c r="CD168" s="160"/>
      <c r="CE168" s="160"/>
      <c r="CF168" s="160"/>
      <c r="CG168" s="160"/>
      <c r="CH168" s="107">
        <f t="shared" si="30"/>
        <v>0</v>
      </c>
    </row>
    <row r="169" spans="2:86" x14ac:dyDescent="0.25">
      <c r="B169" s="179" t="s">
        <v>131</v>
      </c>
      <c r="C169" s="105" t="str">
        <f>VLOOKUP(B169,'2'!$B$2:$O$114,2,FALSE)</f>
        <v>No</v>
      </c>
      <c r="D169" s="119" t="str">
        <f>VLOOKUP(B169,'2'!$B$2:$O$114,11,FALSE)</f>
        <v>01100101</v>
      </c>
      <c r="E169" s="105" t="str">
        <f t="shared" si="51"/>
        <v>65</v>
      </c>
      <c r="F169" s="105" t="str">
        <f>LEFT(D169,1)</f>
        <v>0</v>
      </c>
      <c r="G169" s="17" t="str">
        <f>MID(D169,2,1)</f>
        <v>1</v>
      </c>
      <c r="H169" s="17" t="str">
        <f>MID(D169,3,1)</f>
        <v>1</v>
      </c>
      <c r="I169" s="17" t="str">
        <f>MID(D169,4,1)</f>
        <v>0</v>
      </c>
      <c r="J169" s="17" t="str">
        <f>MID(D169,5,1)</f>
        <v>0</v>
      </c>
      <c r="K169" s="17" t="str">
        <f>MID(D169,6,1)</f>
        <v>1</v>
      </c>
      <c r="L169" s="17" t="str">
        <f>MID(D169,7,1)</f>
        <v>0</v>
      </c>
      <c r="M169" s="106" t="str">
        <f>RIGHT(D169,1)</f>
        <v>1</v>
      </c>
      <c r="N169" s="105">
        <v>0</v>
      </c>
      <c r="O169" s="17">
        <v>0</v>
      </c>
      <c r="P169" s="17">
        <v>1</v>
      </c>
      <c r="Q169" s="106">
        <v>1</v>
      </c>
      <c r="R169" s="173">
        <f>BIN2DEC(N169&amp;O169&amp;P169&amp;Q169)</f>
        <v>3</v>
      </c>
      <c r="S169" s="173" t="str">
        <f t="shared" si="53"/>
        <v>$0653</v>
      </c>
      <c r="U169" s="147"/>
      <c r="V169" s="147"/>
      <c r="W169" s="147"/>
      <c r="X169" s="147"/>
      <c r="Y169" s="147"/>
      <c r="Z169" s="147"/>
      <c r="AA169" s="148">
        <v>1</v>
      </c>
      <c r="AB169" s="147"/>
      <c r="AC169" s="149"/>
      <c r="AD169" s="149"/>
      <c r="AE169" s="149"/>
      <c r="AF169" s="149"/>
      <c r="AG169" s="149"/>
      <c r="AH169" s="150"/>
      <c r="AI169" s="149"/>
      <c r="AJ169" s="149"/>
      <c r="AK169" s="107">
        <f t="shared" ref="AK169:AK171" si="93">U169*0+V169*1+W169*2+X169*3+Y169*4+Z169*5+AA169*6+AB169*7+AC169*0+AD169*1+AE169*2+AF169*3+AG169*4+AH169*5+AI169*6+AJ169*7+8*(SUM(U169:AB169))+IF(SUM(U169:AJ169)=0,2+8)</f>
        <v>14</v>
      </c>
      <c r="AM169" s="135"/>
      <c r="AN169" s="135"/>
      <c r="AO169" s="135"/>
      <c r="AP169" s="135"/>
      <c r="AQ169" s="135"/>
      <c r="AR169" s="135"/>
      <c r="AS169" s="135"/>
      <c r="AT169" s="164"/>
      <c r="AU169" s="138">
        <v>1</v>
      </c>
      <c r="AV169" s="138"/>
      <c r="AW169" s="138"/>
      <c r="AX169" s="138"/>
      <c r="AY169" s="138"/>
      <c r="AZ169" s="138"/>
      <c r="BA169" s="138"/>
      <c r="BB169" s="138"/>
      <c r="BC169" s="107">
        <f t="shared" ref="BC169:BC171" si="94">AM169*0+AN169*16+AO169*32+AP169*48+AQ169*64+AR169*80+AS169*96+AT169*112+AU169*0+AV169*16+AW169*32+AX169*48+AY169*64+AZ169*80+BA169*96+BB169*112+128*(SUM(AM169:AT169))+IF(SUM(AM169:BB169)=0,32+128)</f>
        <v>0</v>
      </c>
      <c r="BD169" s="107">
        <f t="shared" si="27"/>
        <v>14</v>
      </c>
      <c r="BF169" s="149"/>
      <c r="BG169" s="149"/>
      <c r="BH169" s="149"/>
      <c r="BI169" s="149"/>
      <c r="BJ169" s="149"/>
      <c r="BK169" s="149"/>
      <c r="BL169" s="149"/>
      <c r="BM169" s="149"/>
      <c r="BN169" s="107">
        <f t="shared" si="28"/>
        <v>0</v>
      </c>
      <c r="BP169" s="135"/>
      <c r="BQ169" s="135"/>
      <c r="BR169" s="135"/>
      <c r="BS169" s="135"/>
      <c r="BT169" s="135"/>
      <c r="BU169" s="135"/>
      <c r="BV169" s="135"/>
      <c r="BW169" s="135"/>
      <c r="BX169" s="107">
        <f t="shared" si="29"/>
        <v>0</v>
      </c>
      <c r="BZ169" s="168"/>
      <c r="CA169" s="160"/>
      <c r="CB169" s="160"/>
      <c r="CC169" s="160">
        <v>1</v>
      </c>
      <c r="CD169" s="160"/>
      <c r="CE169" s="160"/>
      <c r="CF169" s="160"/>
      <c r="CG169" s="160"/>
      <c r="CH169" s="107">
        <f t="shared" si="30"/>
        <v>8</v>
      </c>
    </row>
    <row r="170" spans="2:86" x14ac:dyDescent="0.25">
      <c r="B170" s="179" t="s">
        <v>131</v>
      </c>
      <c r="C170" s="105" t="str">
        <f>VLOOKUP(B170,'2'!$B$2:$O$114,2,FALSE)</f>
        <v>No</v>
      </c>
      <c r="D170" s="119" t="str">
        <f>VLOOKUP(B170,'2'!$B$2:$O$114,11,FALSE)</f>
        <v>01100101</v>
      </c>
      <c r="E170" s="105" t="str">
        <f t="shared" si="51"/>
        <v>65</v>
      </c>
      <c r="F170" s="105" t="str">
        <f>LEFT(D170,1)</f>
        <v>0</v>
      </c>
      <c r="G170" s="17" t="str">
        <f>MID(D170,2,1)</f>
        <v>1</v>
      </c>
      <c r="H170" s="17" t="str">
        <f>MID(D170,3,1)</f>
        <v>1</v>
      </c>
      <c r="I170" s="17" t="str">
        <f>MID(D170,4,1)</f>
        <v>0</v>
      </c>
      <c r="J170" s="17" t="str">
        <f>MID(D170,5,1)</f>
        <v>0</v>
      </c>
      <c r="K170" s="17" t="str">
        <f>MID(D170,6,1)</f>
        <v>1</v>
      </c>
      <c r="L170" s="17" t="str">
        <f>MID(D170,7,1)</f>
        <v>0</v>
      </c>
      <c r="M170" s="106" t="str">
        <f>RIGHT(D170,1)</f>
        <v>1</v>
      </c>
      <c r="N170" s="105">
        <v>0</v>
      </c>
      <c r="O170" s="17">
        <v>1</v>
      </c>
      <c r="P170" s="17">
        <v>0</v>
      </c>
      <c r="Q170" s="106">
        <v>0</v>
      </c>
      <c r="R170" s="173">
        <f>BIN2DEC(N170&amp;O170&amp;P170&amp;Q170)</f>
        <v>4</v>
      </c>
      <c r="S170" s="173" t="str">
        <f t="shared" si="53"/>
        <v>$0654</v>
      </c>
      <c r="U170" s="147"/>
      <c r="V170" s="147"/>
      <c r="W170" s="147"/>
      <c r="X170" s="147"/>
      <c r="Y170" s="147"/>
      <c r="Z170" s="147"/>
      <c r="AA170" s="148"/>
      <c r="AB170" s="147"/>
      <c r="AC170" s="149">
        <v>1</v>
      </c>
      <c r="AD170" s="149"/>
      <c r="AE170" s="149"/>
      <c r="AF170" s="149"/>
      <c r="AG170" s="149"/>
      <c r="AH170" s="150"/>
      <c r="AI170" s="149"/>
      <c r="AJ170" s="149"/>
      <c r="AK170" s="107">
        <f t="shared" si="93"/>
        <v>0</v>
      </c>
      <c r="AM170" s="135"/>
      <c r="AN170" s="135"/>
      <c r="AO170" s="135"/>
      <c r="AP170" s="135"/>
      <c r="AQ170" s="135"/>
      <c r="AR170" s="135"/>
      <c r="AS170" s="135"/>
      <c r="AT170" s="164">
        <v>1</v>
      </c>
      <c r="AU170" s="138"/>
      <c r="AV170" s="138"/>
      <c r="AW170" s="138"/>
      <c r="AX170" s="138"/>
      <c r="AY170" s="138"/>
      <c r="AZ170" s="138"/>
      <c r="BA170" s="138"/>
      <c r="BB170" s="138"/>
      <c r="BC170" s="107">
        <f t="shared" si="94"/>
        <v>240</v>
      </c>
      <c r="BD170" s="107">
        <f t="shared" si="27"/>
        <v>240</v>
      </c>
      <c r="BF170" s="149"/>
      <c r="BG170" s="149"/>
      <c r="BH170" s="149"/>
      <c r="BI170" s="149"/>
      <c r="BJ170" s="149"/>
      <c r="BK170" s="149"/>
      <c r="BL170" s="149"/>
      <c r="BM170" s="149"/>
      <c r="BN170" s="107">
        <f t="shared" si="28"/>
        <v>0</v>
      </c>
      <c r="BP170" s="135"/>
      <c r="BQ170" s="135"/>
      <c r="BR170" s="135"/>
      <c r="BS170" s="135"/>
      <c r="BT170" s="135"/>
      <c r="BU170" s="135"/>
      <c r="BV170" s="135"/>
      <c r="BW170" s="135"/>
      <c r="BX170" s="107">
        <f t="shared" si="29"/>
        <v>0</v>
      </c>
      <c r="BZ170" s="168"/>
      <c r="CA170" s="160"/>
      <c r="CB170" s="160"/>
      <c r="CC170" s="160"/>
      <c r="CD170" s="160"/>
      <c r="CE170" s="160"/>
      <c r="CF170" s="160"/>
      <c r="CG170" s="160"/>
      <c r="CH170" s="107">
        <f t="shared" si="30"/>
        <v>0</v>
      </c>
    </row>
    <row r="171" spans="2:86" x14ac:dyDescent="0.25">
      <c r="B171" s="179" t="s">
        <v>131</v>
      </c>
      <c r="C171" s="105" t="str">
        <f>VLOOKUP(B171,'2'!$B$2:$O$114,2,FALSE)</f>
        <v>No</v>
      </c>
      <c r="D171" s="119" t="str">
        <f>VLOOKUP(B171,'2'!$B$2:$O$114,11,FALSE)</f>
        <v>01100101</v>
      </c>
      <c r="E171" s="105" t="str">
        <f t="shared" si="51"/>
        <v>65</v>
      </c>
      <c r="F171" s="105" t="str">
        <f>LEFT(D171,1)</f>
        <v>0</v>
      </c>
      <c r="G171" s="17" t="str">
        <f>MID(D171,2,1)</f>
        <v>1</v>
      </c>
      <c r="H171" s="17" t="str">
        <f>MID(D171,3,1)</f>
        <v>1</v>
      </c>
      <c r="I171" s="17" t="str">
        <f>MID(D171,4,1)</f>
        <v>0</v>
      </c>
      <c r="J171" s="17" t="str">
        <f>MID(D171,5,1)</f>
        <v>0</v>
      </c>
      <c r="K171" s="17" t="str">
        <f>MID(D171,6,1)</f>
        <v>1</v>
      </c>
      <c r="L171" s="17" t="str">
        <f>MID(D171,7,1)</f>
        <v>0</v>
      </c>
      <c r="M171" s="106" t="str">
        <f>RIGHT(D171,1)</f>
        <v>1</v>
      </c>
      <c r="N171" s="105">
        <v>0</v>
      </c>
      <c r="O171" s="17">
        <v>1</v>
      </c>
      <c r="P171" s="17">
        <v>0</v>
      </c>
      <c r="Q171" s="106">
        <v>1</v>
      </c>
      <c r="R171" s="173">
        <f>BIN2DEC(N171&amp;O171&amp;P171&amp;Q171)</f>
        <v>5</v>
      </c>
      <c r="S171" s="173" t="str">
        <f t="shared" si="53"/>
        <v>$0655</v>
      </c>
      <c r="U171" s="147"/>
      <c r="V171" s="147"/>
      <c r="W171" s="147"/>
      <c r="X171" s="147"/>
      <c r="Y171" s="147"/>
      <c r="Z171" s="147"/>
      <c r="AA171" s="148">
        <v>1</v>
      </c>
      <c r="AB171" s="147"/>
      <c r="AC171" s="149"/>
      <c r="AD171" s="149"/>
      <c r="AE171" s="149"/>
      <c r="AF171" s="149"/>
      <c r="AG171" s="149"/>
      <c r="AH171" s="150"/>
      <c r="AI171" s="149"/>
      <c r="AJ171" s="149"/>
      <c r="AK171" s="107">
        <f t="shared" si="93"/>
        <v>14</v>
      </c>
      <c r="AM171" s="135"/>
      <c r="AN171" s="135"/>
      <c r="AO171" s="135"/>
      <c r="AP171" s="135"/>
      <c r="AQ171" s="135"/>
      <c r="AR171" s="135"/>
      <c r="AS171" s="135"/>
      <c r="AT171" s="164"/>
      <c r="AU171" s="138"/>
      <c r="AV171" s="138"/>
      <c r="AW171" s="138">
        <v>1</v>
      </c>
      <c r="AX171" s="138"/>
      <c r="AY171" s="138"/>
      <c r="AZ171" s="138"/>
      <c r="BA171" s="138"/>
      <c r="BB171" s="138"/>
      <c r="BC171" s="107">
        <f t="shared" si="94"/>
        <v>32</v>
      </c>
      <c r="BD171" s="107">
        <f t="shared" si="27"/>
        <v>46</v>
      </c>
      <c r="BF171" s="149"/>
      <c r="BG171" s="149"/>
      <c r="BH171" s="149"/>
      <c r="BI171" s="149"/>
      <c r="BJ171" s="149"/>
      <c r="BK171" s="149"/>
      <c r="BL171" s="149"/>
      <c r="BM171" s="149"/>
      <c r="BN171" s="107">
        <f t="shared" si="28"/>
        <v>0</v>
      </c>
      <c r="BP171" s="135"/>
      <c r="BQ171" s="135"/>
      <c r="BR171" s="135"/>
      <c r="BS171" s="135"/>
      <c r="BT171" s="135"/>
      <c r="BU171" s="135"/>
      <c r="BV171" s="135"/>
      <c r="BW171" s="135"/>
      <c r="BX171" s="107">
        <f t="shared" si="29"/>
        <v>0</v>
      </c>
      <c r="BZ171" s="168">
        <v>1</v>
      </c>
      <c r="CA171" s="160"/>
      <c r="CB171" s="160"/>
      <c r="CC171" s="160"/>
      <c r="CD171" s="160"/>
      <c r="CE171" s="160">
        <v>1</v>
      </c>
      <c r="CF171" s="160"/>
      <c r="CG171" s="160"/>
      <c r="CH171" s="107">
        <f t="shared" si="30"/>
        <v>33</v>
      </c>
    </row>
    <row r="172" spans="2:86" ht="6" customHeight="1" x14ac:dyDescent="0.25">
      <c r="B172" s="95"/>
      <c r="C172" s="105"/>
      <c r="D172" s="119"/>
      <c r="E172" s="105" t="str">
        <f t="shared" si="51"/>
        <v/>
      </c>
      <c r="F172" s="105"/>
      <c r="G172" s="17"/>
      <c r="H172" s="17"/>
      <c r="I172" s="17"/>
      <c r="J172" s="17"/>
      <c r="K172" s="17"/>
      <c r="L172" s="17"/>
      <c r="M172" s="106"/>
      <c r="N172" s="105"/>
      <c r="O172" s="17"/>
      <c r="P172" s="17"/>
      <c r="Q172" s="106"/>
      <c r="R172" s="171"/>
      <c r="S172" s="171" t="str">
        <f t="shared" si="53"/>
        <v/>
      </c>
      <c r="U172" s="147"/>
      <c r="V172" s="147"/>
      <c r="W172" s="147"/>
      <c r="X172" s="147"/>
      <c r="Y172" s="147"/>
      <c r="Z172" s="147"/>
      <c r="AA172" s="148"/>
      <c r="AB172" s="147"/>
      <c r="AC172" s="149"/>
      <c r="AD172" s="149"/>
      <c r="AE172" s="149"/>
      <c r="AF172" s="149"/>
      <c r="AG172" s="149"/>
      <c r="AH172" s="150"/>
      <c r="AI172" s="149"/>
      <c r="AJ172" s="149"/>
      <c r="AK172" s="107"/>
      <c r="AM172" s="135"/>
      <c r="AN172" s="135"/>
      <c r="AO172" s="135"/>
      <c r="AP172" s="135"/>
      <c r="AQ172" s="135"/>
      <c r="AR172" s="135"/>
      <c r="AS172" s="135"/>
      <c r="AT172" s="164"/>
      <c r="AU172" s="138"/>
      <c r="AV172" s="138"/>
      <c r="AW172" s="138"/>
      <c r="AX172" s="138"/>
      <c r="AY172" s="138"/>
      <c r="AZ172" s="138"/>
      <c r="BA172" s="138"/>
      <c r="BB172" s="138"/>
      <c r="BC172" s="107"/>
      <c r="BD172" s="107"/>
      <c r="BF172" s="149"/>
      <c r="BG172" s="149"/>
      <c r="BH172" s="149"/>
      <c r="BI172" s="149"/>
      <c r="BJ172" s="149"/>
      <c r="BK172" s="149"/>
      <c r="BL172" s="149"/>
      <c r="BM172" s="149"/>
      <c r="BN172" s="107"/>
      <c r="BP172" s="135"/>
      <c r="BQ172" s="135"/>
      <c r="BR172" s="135"/>
      <c r="BS172" s="135"/>
      <c r="BT172" s="135"/>
      <c r="BU172" s="135"/>
      <c r="BV172" s="135"/>
      <c r="BW172" s="135"/>
      <c r="BX172" s="107"/>
      <c r="BZ172" s="168"/>
      <c r="CA172" s="160"/>
      <c r="CB172" s="160"/>
      <c r="CC172" s="160"/>
      <c r="CD172" s="160"/>
      <c r="CE172" s="160"/>
      <c r="CF172" s="160"/>
      <c r="CG172" s="160"/>
      <c r="CH172" s="107"/>
    </row>
    <row r="173" spans="2:86" x14ac:dyDescent="0.25">
      <c r="B173" s="95" t="s">
        <v>60</v>
      </c>
      <c r="C173" s="105" t="str">
        <f>VLOOKUP(B173,'2'!$B$2:$O$114,2,FALSE)</f>
        <v>No</v>
      </c>
      <c r="D173" s="119" t="str">
        <f>VLOOKUP(B173,'2'!$B$2:$O$114,11,FALSE)</f>
        <v>11101101</v>
      </c>
      <c r="E173" s="105" t="str">
        <f t="shared" si="51"/>
        <v>ED</v>
      </c>
      <c r="F173" s="105" t="str">
        <f>LEFT(D173,1)</f>
        <v>1</v>
      </c>
      <c r="G173" s="17" t="str">
        <f>MID(D173,2,1)</f>
        <v>1</v>
      </c>
      <c r="H173" s="17" t="str">
        <f>MID(D173,3,1)</f>
        <v>1</v>
      </c>
      <c r="I173" s="17" t="str">
        <f>MID(D173,4,1)</f>
        <v>0</v>
      </c>
      <c r="J173" s="17" t="str">
        <f>MID(D173,5,1)</f>
        <v>1</v>
      </c>
      <c r="K173" s="17" t="str">
        <f>MID(D173,6,1)</f>
        <v>1</v>
      </c>
      <c r="L173" s="17" t="str">
        <f>MID(D173,7,1)</f>
        <v>0</v>
      </c>
      <c r="M173" s="106" t="str">
        <f>RIGHT(D173,1)</f>
        <v>1</v>
      </c>
      <c r="N173" s="105">
        <v>0</v>
      </c>
      <c r="O173" s="17">
        <v>0</v>
      </c>
      <c r="P173" s="17">
        <v>1</v>
      </c>
      <c r="Q173" s="106">
        <v>0</v>
      </c>
      <c r="R173" s="171"/>
      <c r="S173" s="171" t="str">
        <f t="shared" si="53"/>
        <v/>
      </c>
      <c r="U173" s="147"/>
      <c r="V173" s="147"/>
      <c r="W173" s="147"/>
      <c r="X173" s="147"/>
      <c r="Y173" s="147"/>
      <c r="Z173" s="147"/>
      <c r="AA173" s="148"/>
      <c r="AB173" s="147"/>
      <c r="AC173" s="149"/>
      <c r="AD173" s="149"/>
      <c r="AE173" s="149"/>
      <c r="AF173" s="149"/>
      <c r="AG173" s="149"/>
      <c r="AH173" s="150"/>
      <c r="AI173" s="149"/>
      <c r="AJ173" s="149"/>
      <c r="AK173" s="107">
        <f>U173*0+V173*1+W173*2+X173*3+Y173*4+Z173*5+AA173*6+AB173*7+AC173*0+AD173*1+AE173*2+AF173*3+AG173*4+AH173*5+AI173*6+AJ173*7+8*(SUM(U173:AB173))+IF(SUM(U173:AJ173)=0,2+8)</f>
        <v>10</v>
      </c>
      <c r="AM173" s="135"/>
      <c r="AN173" s="135"/>
      <c r="AO173" s="135"/>
      <c r="AP173" s="135"/>
      <c r="AQ173" s="135"/>
      <c r="AR173" s="135"/>
      <c r="AS173" s="135"/>
      <c r="AT173" s="164"/>
      <c r="AU173" s="138"/>
      <c r="AV173" s="138"/>
      <c r="AW173" s="138"/>
      <c r="AX173" s="138"/>
      <c r="AY173" s="138"/>
      <c r="AZ173" s="138"/>
      <c r="BA173" s="138"/>
      <c r="BB173" s="138"/>
      <c r="BC173" s="107">
        <f>AM173*0+AN173*16+AO173*32+AP173*48+AQ173*64+AR173*80+AS173*96+AT173*112+AU173*0+AV173*16+AW173*32+AX173*48+AY173*64+AZ173*80+BA173*96+BB173*112+128*(SUM(AM173:AT173))+IF(SUM(AM173:BB173)=0,32+128)</f>
        <v>160</v>
      </c>
      <c r="BD173" s="107">
        <f t="shared" si="27"/>
        <v>170</v>
      </c>
      <c r="BF173" s="149"/>
      <c r="BG173" s="149"/>
      <c r="BH173" s="149"/>
      <c r="BI173" s="149"/>
      <c r="BJ173" s="149"/>
      <c r="BK173" s="149"/>
      <c r="BL173" s="149"/>
      <c r="BM173" s="149"/>
      <c r="BN173" s="107">
        <f t="shared" si="28"/>
        <v>0</v>
      </c>
      <c r="BP173" s="135"/>
      <c r="BQ173" s="135"/>
      <c r="BR173" s="135"/>
      <c r="BS173" s="135"/>
      <c r="BT173" s="135"/>
      <c r="BU173" s="135"/>
      <c r="BV173" s="135"/>
      <c r="BW173" s="135"/>
      <c r="BX173" s="107">
        <f t="shared" si="29"/>
        <v>0</v>
      </c>
      <c r="BZ173" s="168"/>
      <c r="CA173" s="160"/>
      <c r="CB173" s="160"/>
      <c r="CC173" s="160"/>
      <c r="CD173" s="160"/>
      <c r="CE173" s="160"/>
      <c r="CF173" s="160"/>
      <c r="CG173" s="160"/>
      <c r="CH173" s="107">
        <f t="shared" si="30"/>
        <v>0</v>
      </c>
    </row>
    <row r="174" spans="2:86" ht="6" customHeight="1" x14ac:dyDescent="0.25">
      <c r="B174" s="95"/>
      <c r="C174" s="105"/>
      <c r="D174" s="119"/>
      <c r="E174" s="105" t="str">
        <f t="shared" si="51"/>
        <v/>
      </c>
      <c r="F174" s="105"/>
      <c r="G174" s="17"/>
      <c r="H174" s="17"/>
      <c r="I174" s="17"/>
      <c r="J174" s="17"/>
      <c r="K174" s="17"/>
      <c r="L174" s="17"/>
      <c r="M174" s="106"/>
      <c r="N174" s="105"/>
      <c r="O174" s="17"/>
      <c r="P174" s="17"/>
      <c r="Q174" s="106"/>
      <c r="R174" s="171"/>
      <c r="S174" s="171" t="str">
        <f t="shared" si="53"/>
        <v/>
      </c>
      <c r="U174" s="147"/>
      <c r="V174" s="147"/>
      <c r="W174" s="147"/>
      <c r="X174" s="147"/>
      <c r="Y174" s="147"/>
      <c r="Z174" s="147"/>
      <c r="AA174" s="148"/>
      <c r="AB174" s="147"/>
      <c r="AC174" s="149"/>
      <c r="AD174" s="149"/>
      <c r="AE174" s="149"/>
      <c r="AF174" s="149"/>
      <c r="AG174" s="149"/>
      <c r="AH174" s="150"/>
      <c r="AI174" s="149"/>
      <c r="AJ174" s="149"/>
      <c r="AK174" s="107"/>
      <c r="AM174" s="135"/>
      <c r="AN174" s="135"/>
      <c r="AO174" s="135"/>
      <c r="AP174" s="135"/>
      <c r="AQ174" s="135"/>
      <c r="AR174" s="135"/>
      <c r="AS174" s="135"/>
      <c r="AT174" s="164"/>
      <c r="AU174" s="138"/>
      <c r="AV174" s="138"/>
      <c r="AW174" s="138"/>
      <c r="AX174" s="138"/>
      <c r="AY174" s="138"/>
      <c r="AZ174" s="138"/>
      <c r="BA174" s="138"/>
      <c r="BB174" s="138"/>
      <c r="BC174" s="107"/>
      <c r="BD174" s="107"/>
      <c r="BF174" s="149"/>
      <c r="BG174" s="149"/>
      <c r="BH174" s="149"/>
      <c r="BI174" s="149"/>
      <c r="BJ174" s="149"/>
      <c r="BK174" s="149"/>
      <c r="BL174" s="149"/>
      <c r="BM174" s="149"/>
      <c r="BN174" s="107"/>
      <c r="BP174" s="135"/>
      <c r="BQ174" s="135"/>
      <c r="BR174" s="135"/>
      <c r="BS174" s="135"/>
      <c r="BT174" s="135"/>
      <c r="BU174" s="135"/>
      <c r="BV174" s="135"/>
      <c r="BW174" s="135"/>
      <c r="BX174" s="107"/>
      <c r="BZ174" s="168"/>
      <c r="CA174" s="160"/>
      <c r="CB174" s="160"/>
      <c r="CC174" s="160"/>
      <c r="CD174" s="160"/>
      <c r="CE174" s="160"/>
      <c r="CF174" s="160"/>
      <c r="CG174" s="160"/>
      <c r="CH174" s="107"/>
    </row>
    <row r="175" spans="2:86" x14ac:dyDescent="0.25">
      <c r="B175" s="95" t="s">
        <v>63</v>
      </c>
      <c r="C175" s="105" t="str">
        <f>VLOOKUP(B175,'2'!$B$2:$O$114,2,FALSE)</f>
        <v>No</v>
      </c>
      <c r="D175" s="119" t="str">
        <f>VLOOKUP(B175,'2'!$B$2:$O$114,11,FALSE)</f>
        <v>01001101</v>
      </c>
      <c r="E175" s="105" t="str">
        <f t="shared" si="51"/>
        <v>4D</v>
      </c>
      <c r="F175" s="105" t="str">
        <f>LEFT(D175,1)</f>
        <v>0</v>
      </c>
      <c r="G175" s="17" t="str">
        <f>MID(D175,2,1)</f>
        <v>1</v>
      </c>
      <c r="H175" s="17" t="str">
        <f>MID(D175,3,1)</f>
        <v>0</v>
      </c>
      <c r="I175" s="17" t="str">
        <f>MID(D175,4,1)</f>
        <v>0</v>
      </c>
      <c r="J175" s="17" t="str">
        <f>MID(D175,5,1)</f>
        <v>1</v>
      </c>
      <c r="K175" s="17" t="str">
        <f>MID(D175,6,1)</f>
        <v>1</v>
      </c>
      <c r="L175" s="17" t="str">
        <f>MID(D175,7,1)</f>
        <v>0</v>
      </c>
      <c r="M175" s="106" t="str">
        <f>RIGHT(D175,1)</f>
        <v>1</v>
      </c>
      <c r="N175" s="105">
        <v>0</v>
      </c>
      <c r="O175" s="17">
        <v>0</v>
      </c>
      <c r="P175" s="17">
        <v>1</v>
      </c>
      <c r="Q175" s="106">
        <v>0</v>
      </c>
      <c r="R175" s="171"/>
      <c r="S175" s="171" t="str">
        <f t="shared" si="53"/>
        <v/>
      </c>
      <c r="U175" s="147"/>
      <c r="V175" s="147"/>
      <c r="W175" s="147"/>
      <c r="X175" s="147"/>
      <c r="Y175" s="147"/>
      <c r="Z175" s="147"/>
      <c r="AA175" s="148"/>
      <c r="AB175" s="147"/>
      <c r="AC175" s="149"/>
      <c r="AD175" s="149"/>
      <c r="AE175" s="149"/>
      <c r="AF175" s="149"/>
      <c r="AG175" s="149"/>
      <c r="AH175" s="150"/>
      <c r="AI175" s="149"/>
      <c r="AJ175" s="149"/>
      <c r="AK175" s="107">
        <f>U175*0+V175*1+W175*2+X175*3+Y175*4+Z175*5+AA175*6+AB175*7+AC175*0+AD175*1+AE175*2+AF175*3+AG175*4+AH175*5+AI175*6+AJ175*7+8*(SUM(U175:AB175))+IF(SUM(U175:AJ175)=0,2+8)</f>
        <v>10</v>
      </c>
      <c r="AM175" s="135"/>
      <c r="AN175" s="135"/>
      <c r="AO175" s="135"/>
      <c r="AP175" s="135"/>
      <c r="AQ175" s="135"/>
      <c r="AR175" s="135"/>
      <c r="AS175" s="135"/>
      <c r="AT175" s="164"/>
      <c r="AU175" s="138"/>
      <c r="AV175" s="138"/>
      <c r="AW175" s="138"/>
      <c r="AX175" s="138"/>
      <c r="AY175" s="138"/>
      <c r="AZ175" s="138"/>
      <c r="BA175" s="138"/>
      <c r="BB175" s="138"/>
      <c r="BC175" s="107">
        <f>AM175*0+AN175*16+AO175*32+AP175*48+AQ175*64+AR175*80+AS175*96+AT175*112+AU175*0+AV175*16+AW175*32+AX175*48+AY175*64+AZ175*80+BA175*96+BB175*112+128*(SUM(AM175:AT175))+IF(SUM(AM175:BB175)=0,32+128)</f>
        <v>160</v>
      </c>
      <c r="BD175" s="107">
        <f t="shared" si="27"/>
        <v>170</v>
      </c>
      <c r="BF175" s="149"/>
      <c r="BG175" s="149"/>
      <c r="BH175" s="149"/>
      <c r="BI175" s="149"/>
      <c r="BJ175" s="149"/>
      <c r="BK175" s="149"/>
      <c r="BL175" s="149"/>
      <c r="BM175" s="149"/>
      <c r="BN175" s="107">
        <f t="shared" si="28"/>
        <v>0</v>
      </c>
      <c r="BP175" s="135"/>
      <c r="BQ175" s="135"/>
      <c r="BR175" s="135"/>
      <c r="BS175" s="135"/>
      <c r="BT175" s="135"/>
      <c r="BU175" s="135"/>
      <c r="BV175" s="135"/>
      <c r="BW175" s="135"/>
      <c r="BX175" s="107">
        <f t="shared" si="29"/>
        <v>0</v>
      </c>
      <c r="BZ175" s="168"/>
      <c r="CA175" s="160"/>
      <c r="CB175" s="160"/>
      <c r="CC175" s="160"/>
      <c r="CD175" s="160"/>
      <c r="CE175" s="160"/>
      <c r="CF175" s="160"/>
      <c r="CG175" s="160"/>
      <c r="CH175" s="107">
        <f t="shared" si="30"/>
        <v>0</v>
      </c>
    </row>
    <row r="176" spans="2:86" ht="6" customHeight="1" x14ac:dyDescent="0.25">
      <c r="B176" s="95"/>
      <c r="C176" s="105"/>
      <c r="D176" s="119"/>
      <c r="E176" s="105" t="str">
        <f t="shared" si="51"/>
        <v/>
      </c>
      <c r="F176" s="105"/>
      <c r="G176" s="17"/>
      <c r="H176" s="17"/>
      <c r="I176" s="17"/>
      <c r="J176" s="17"/>
      <c r="K176" s="17"/>
      <c r="L176" s="17"/>
      <c r="M176" s="106"/>
      <c r="N176" s="105"/>
      <c r="O176" s="17"/>
      <c r="P176" s="17"/>
      <c r="Q176" s="106"/>
      <c r="R176" s="171"/>
      <c r="S176" s="171" t="str">
        <f t="shared" si="53"/>
        <v/>
      </c>
      <c r="U176" s="147"/>
      <c r="V176" s="147"/>
      <c r="W176" s="147"/>
      <c r="X176" s="147"/>
      <c r="Y176" s="147"/>
      <c r="Z176" s="147"/>
      <c r="AA176" s="148"/>
      <c r="AB176" s="147"/>
      <c r="AC176" s="149"/>
      <c r="AD176" s="149"/>
      <c r="AE176" s="149"/>
      <c r="AF176" s="149"/>
      <c r="AG176" s="149"/>
      <c r="AH176" s="150"/>
      <c r="AI176" s="149"/>
      <c r="AJ176" s="149"/>
      <c r="AK176" s="107"/>
      <c r="AM176" s="135"/>
      <c r="AN176" s="135"/>
      <c r="AO176" s="135"/>
      <c r="AP176" s="135"/>
      <c r="AQ176" s="135"/>
      <c r="AR176" s="135"/>
      <c r="AS176" s="135"/>
      <c r="AT176" s="164"/>
      <c r="AU176" s="138"/>
      <c r="AV176" s="138"/>
      <c r="AW176" s="138"/>
      <c r="AX176" s="138"/>
      <c r="AY176" s="138"/>
      <c r="AZ176" s="138"/>
      <c r="BA176" s="138"/>
      <c r="BB176" s="138"/>
      <c r="BC176" s="107"/>
      <c r="BD176" s="107"/>
      <c r="BF176" s="149"/>
      <c r="BG176" s="149"/>
      <c r="BH176" s="149"/>
      <c r="BI176" s="149"/>
      <c r="BJ176" s="149"/>
      <c r="BK176" s="149"/>
      <c r="BL176" s="149"/>
      <c r="BM176" s="149"/>
      <c r="BN176" s="107"/>
      <c r="BP176" s="135"/>
      <c r="BQ176" s="135"/>
      <c r="BR176" s="135"/>
      <c r="BS176" s="135"/>
      <c r="BT176" s="135"/>
      <c r="BU176" s="135"/>
      <c r="BV176" s="135"/>
      <c r="BW176" s="135"/>
      <c r="BX176" s="107"/>
      <c r="BZ176" s="168"/>
      <c r="CA176" s="160"/>
      <c r="CB176" s="160"/>
      <c r="CC176" s="160"/>
      <c r="CD176" s="160"/>
      <c r="CE176" s="160"/>
      <c r="CF176" s="160"/>
      <c r="CG176" s="160"/>
      <c r="CH176" s="107"/>
    </row>
    <row r="177" spans="2:86" x14ac:dyDescent="0.25">
      <c r="B177" s="95" t="s">
        <v>71</v>
      </c>
      <c r="C177" s="105" t="str">
        <f>VLOOKUP(B177,'2'!$B$2:$O$114,2,FALSE)</f>
        <v>No</v>
      </c>
      <c r="D177" s="119" t="str">
        <f>VLOOKUP(B177,'2'!$B$2:$O$114,11,FALSE)</f>
        <v>01101101</v>
      </c>
      <c r="E177" s="105" t="str">
        <f t="shared" si="51"/>
        <v>6D</v>
      </c>
      <c r="F177" s="105" t="str">
        <f>LEFT(D177,1)</f>
        <v>0</v>
      </c>
      <c r="G177" s="17" t="str">
        <f>MID(D177,2,1)</f>
        <v>1</v>
      </c>
      <c r="H177" s="17" t="str">
        <f>MID(D177,3,1)</f>
        <v>1</v>
      </c>
      <c r="I177" s="17" t="str">
        <f>MID(D177,4,1)</f>
        <v>0</v>
      </c>
      <c r="J177" s="17" t="str">
        <f>MID(D177,5,1)</f>
        <v>1</v>
      </c>
      <c r="K177" s="17" t="str">
        <f>MID(D177,6,1)</f>
        <v>1</v>
      </c>
      <c r="L177" s="17" t="str">
        <f>MID(D177,7,1)</f>
        <v>0</v>
      </c>
      <c r="M177" s="106" t="str">
        <f>RIGHT(D177,1)</f>
        <v>1</v>
      </c>
      <c r="N177" s="105">
        <v>0</v>
      </c>
      <c r="O177" s="17">
        <v>0</v>
      </c>
      <c r="P177" s="17">
        <v>1</v>
      </c>
      <c r="Q177" s="106">
        <v>0</v>
      </c>
      <c r="R177" s="171"/>
      <c r="S177" s="171" t="str">
        <f t="shared" si="53"/>
        <v/>
      </c>
      <c r="U177" s="147"/>
      <c r="V177" s="147"/>
      <c r="W177" s="147"/>
      <c r="X177" s="147"/>
      <c r="Y177" s="147"/>
      <c r="Z177" s="147"/>
      <c r="AA177" s="148"/>
      <c r="AB177" s="147"/>
      <c r="AC177" s="149"/>
      <c r="AD177" s="149"/>
      <c r="AE177" s="149"/>
      <c r="AF177" s="149"/>
      <c r="AG177" s="149"/>
      <c r="AH177" s="150"/>
      <c r="AI177" s="149"/>
      <c r="AJ177" s="149"/>
      <c r="AK177" s="107">
        <f>U177*0+V177*1+W177*2+X177*3+Y177*4+Z177*5+AA177*6+AB177*7+AC177*0+AD177*1+AE177*2+AF177*3+AG177*4+AH177*5+AI177*6+AJ177*7+8*(SUM(U177:AB177))+IF(SUM(U177:AJ177)=0,2+8)</f>
        <v>10</v>
      </c>
      <c r="AM177" s="135"/>
      <c r="AN177" s="135"/>
      <c r="AO177" s="135"/>
      <c r="AP177" s="135"/>
      <c r="AQ177" s="135"/>
      <c r="AR177" s="135"/>
      <c r="AS177" s="135"/>
      <c r="AT177" s="164"/>
      <c r="AU177" s="138"/>
      <c r="AV177" s="138"/>
      <c r="AW177" s="138"/>
      <c r="AX177" s="138"/>
      <c r="AY177" s="138"/>
      <c r="AZ177" s="138"/>
      <c r="BA177" s="138"/>
      <c r="BB177" s="138"/>
      <c r="BC177" s="107">
        <f>AM177*0+AN177*16+AO177*32+AP177*48+AQ177*64+AR177*80+AS177*96+AT177*112+AU177*0+AV177*16+AW177*32+AX177*48+AY177*64+AZ177*80+BA177*96+BB177*112+128*(SUM(AM177:AT177))+IF(SUM(AM177:BB177)=0,32+128)</f>
        <v>160</v>
      </c>
      <c r="BD177" s="107">
        <f t="shared" si="27"/>
        <v>170</v>
      </c>
      <c r="BF177" s="149"/>
      <c r="BG177" s="149"/>
      <c r="BH177" s="149"/>
      <c r="BI177" s="149"/>
      <c r="BJ177" s="149"/>
      <c r="BK177" s="149"/>
      <c r="BL177" s="149"/>
      <c r="BM177" s="149"/>
      <c r="BN177" s="107">
        <f t="shared" si="28"/>
        <v>0</v>
      </c>
      <c r="BP177" s="135"/>
      <c r="BQ177" s="135"/>
      <c r="BR177" s="135"/>
      <c r="BS177" s="135"/>
      <c r="BT177" s="135"/>
      <c r="BU177" s="135"/>
      <c r="BV177" s="135"/>
      <c r="BW177" s="135"/>
      <c r="BX177" s="107">
        <f t="shared" si="29"/>
        <v>0</v>
      </c>
      <c r="BZ177" s="168"/>
      <c r="CA177" s="160"/>
      <c r="CB177" s="160"/>
      <c r="CC177" s="160"/>
      <c r="CD177" s="160"/>
      <c r="CE177" s="160"/>
      <c r="CF177" s="160"/>
      <c r="CG177" s="160"/>
      <c r="CH177" s="107">
        <f t="shared" si="30"/>
        <v>0</v>
      </c>
    </row>
    <row r="178" spans="2:86" ht="6" customHeight="1" x14ac:dyDescent="0.25">
      <c r="B178" s="95"/>
      <c r="C178" s="105"/>
      <c r="D178" s="119"/>
      <c r="E178" s="105" t="str">
        <f t="shared" si="51"/>
        <v/>
      </c>
      <c r="F178" s="105"/>
      <c r="G178" s="17"/>
      <c r="H178" s="17"/>
      <c r="I178" s="17"/>
      <c r="J178" s="17"/>
      <c r="K178" s="17"/>
      <c r="L178" s="17"/>
      <c r="M178" s="106"/>
      <c r="N178" s="105"/>
      <c r="O178" s="17"/>
      <c r="P178" s="17"/>
      <c r="Q178" s="106"/>
      <c r="R178" s="171"/>
      <c r="S178" s="171" t="str">
        <f t="shared" si="53"/>
        <v/>
      </c>
      <c r="U178" s="147"/>
      <c r="V178" s="147"/>
      <c r="W178" s="147"/>
      <c r="X178" s="147"/>
      <c r="Y178" s="147"/>
      <c r="Z178" s="147"/>
      <c r="AA178" s="148"/>
      <c r="AB178" s="147"/>
      <c r="AC178" s="149"/>
      <c r="AD178" s="149"/>
      <c r="AE178" s="149"/>
      <c r="AF178" s="149"/>
      <c r="AG178" s="149"/>
      <c r="AH178" s="150"/>
      <c r="AI178" s="149"/>
      <c r="AJ178" s="149"/>
      <c r="AK178" s="107"/>
      <c r="AM178" s="135"/>
      <c r="AN178" s="135"/>
      <c r="AO178" s="135"/>
      <c r="AP178" s="135"/>
      <c r="AQ178" s="135"/>
      <c r="AR178" s="135"/>
      <c r="AS178" s="135"/>
      <c r="AT178" s="164"/>
      <c r="AU178" s="138"/>
      <c r="AV178" s="138"/>
      <c r="AW178" s="138"/>
      <c r="AX178" s="138"/>
      <c r="AY178" s="138"/>
      <c r="AZ178" s="138"/>
      <c r="BA178" s="138"/>
      <c r="BB178" s="138"/>
      <c r="BC178" s="107"/>
      <c r="BD178" s="107"/>
      <c r="BF178" s="149"/>
      <c r="BG178" s="149"/>
      <c r="BH178" s="149"/>
      <c r="BI178" s="149"/>
      <c r="BJ178" s="149"/>
      <c r="BK178" s="149"/>
      <c r="BL178" s="149"/>
      <c r="BM178" s="149"/>
      <c r="BN178" s="107"/>
      <c r="BP178" s="135"/>
      <c r="BQ178" s="135"/>
      <c r="BR178" s="135"/>
      <c r="BS178" s="135"/>
      <c r="BT178" s="135"/>
      <c r="BU178" s="135"/>
      <c r="BV178" s="135"/>
      <c r="BW178" s="135"/>
      <c r="BX178" s="107"/>
      <c r="BZ178" s="168"/>
      <c r="CA178" s="160"/>
      <c r="CB178" s="160"/>
      <c r="CC178" s="160"/>
      <c r="CD178" s="160"/>
      <c r="CE178" s="160"/>
      <c r="CF178" s="160"/>
      <c r="CG178" s="160"/>
      <c r="CH178" s="107"/>
    </row>
    <row r="179" spans="2:86" x14ac:dyDescent="0.25">
      <c r="B179" s="95" t="s">
        <v>163</v>
      </c>
      <c r="C179" s="105" t="str">
        <f>VLOOKUP(B179,'2'!$B$2:$O$114,2,FALSE)</f>
        <v>No</v>
      </c>
      <c r="D179" s="119" t="str">
        <f>VLOOKUP(B179,'2'!$B$2:$O$114,11,FALSE)</f>
        <v>00001111</v>
      </c>
      <c r="E179" s="105" t="str">
        <f t="shared" si="51"/>
        <v>F</v>
      </c>
      <c r="F179" s="105" t="str">
        <f>LEFT(D179,1)</f>
        <v>0</v>
      </c>
      <c r="G179" s="17" t="str">
        <f>MID(D179,2,1)</f>
        <v>0</v>
      </c>
      <c r="H179" s="17" t="str">
        <f>MID(D179,3,1)</f>
        <v>0</v>
      </c>
      <c r="I179" s="17" t="str">
        <f>MID(D179,4,1)</f>
        <v>0</v>
      </c>
      <c r="J179" s="17" t="str">
        <f>MID(D179,5,1)</f>
        <v>1</v>
      </c>
      <c r="K179" s="17" t="str">
        <f>MID(D179,6,1)</f>
        <v>1</v>
      </c>
      <c r="L179" s="17" t="str">
        <f>MID(D179,7,1)</f>
        <v>1</v>
      </c>
      <c r="M179" s="106" t="str">
        <f>RIGHT(D179,1)</f>
        <v>1</v>
      </c>
      <c r="N179" s="105">
        <v>0</v>
      </c>
      <c r="O179" s="17">
        <v>0</v>
      </c>
      <c r="P179" s="17">
        <v>1</v>
      </c>
      <c r="Q179" s="106">
        <v>0</v>
      </c>
      <c r="R179" s="171"/>
      <c r="S179" s="171" t="str">
        <f t="shared" si="53"/>
        <v/>
      </c>
      <c r="U179" s="147"/>
      <c r="V179" s="147"/>
      <c r="W179" s="147"/>
      <c r="X179" s="147"/>
      <c r="Y179" s="147"/>
      <c r="Z179" s="147"/>
      <c r="AA179" s="148"/>
      <c r="AB179" s="147"/>
      <c r="AC179" s="149"/>
      <c r="AD179" s="149"/>
      <c r="AE179" s="149"/>
      <c r="AF179" s="149"/>
      <c r="AG179" s="149"/>
      <c r="AH179" s="150"/>
      <c r="AI179" s="149"/>
      <c r="AJ179" s="149"/>
      <c r="AK179" s="107">
        <f>U179*0+V179*1+W179*2+X179*3+Y179*4+Z179*5+AA179*6+AB179*7+AC179*0+AD179*1+AE179*2+AF179*3+AG179*4+AH179*5+AI179*6+AJ179*7+8*(SUM(U179:AB179))+IF(SUM(U179:AJ179)=0,2+8)</f>
        <v>10</v>
      </c>
      <c r="AM179" s="135"/>
      <c r="AN179" s="135"/>
      <c r="AO179" s="135"/>
      <c r="AP179" s="135"/>
      <c r="AQ179" s="135"/>
      <c r="AR179" s="135"/>
      <c r="AS179" s="135"/>
      <c r="AT179" s="164"/>
      <c r="AU179" s="138"/>
      <c r="AV179" s="138"/>
      <c r="AW179" s="138"/>
      <c r="AX179" s="138"/>
      <c r="AY179" s="138"/>
      <c r="AZ179" s="138"/>
      <c r="BA179" s="138"/>
      <c r="BB179" s="138"/>
      <c r="BC179" s="107">
        <f>AM179*0+AN179*16+AO179*32+AP179*48+AQ179*64+AR179*80+AS179*96+AT179*112+AU179*0+AV179*16+AW179*32+AX179*48+AY179*64+AZ179*80+BA179*96+BB179*112+128*(SUM(AM179:AT179))+IF(SUM(AM179:BB179)=0,32+128)</f>
        <v>160</v>
      </c>
      <c r="BD179" s="107">
        <f t="shared" si="27"/>
        <v>170</v>
      </c>
      <c r="BF179" s="149"/>
      <c r="BG179" s="149"/>
      <c r="BH179" s="149"/>
      <c r="BI179" s="149"/>
      <c r="BJ179" s="149"/>
      <c r="BK179" s="149"/>
      <c r="BL179" s="149"/>
      <c r="BM179" s="149"/>
      <c r="BN179" s="107">
        <f t="shared" si="28"/>
        <v>0</v>
      </c>
      <c r="BP179" s="135"/>
      <c r="BQ179" s="135"/>
      <c r="BR179" s="135"/>
      <c r="BS179" s="135"/>
      <c r="BT179" s="135"/>
      <c r="BU179" s="135"/>
      <c r="BV179" s="135"/>
      <c r="BW179" s="135"/>
      <c r="BX179" s="107">
        <f t="shared" si="29"/>
        <v>0</v>
      </c>
      <c r="BZ179" s="168"/>
      <c r="CA179" s="160"/>
      <c r="CB179" s="160"/>
      <c r="CC179" s="160"/>
      <c r="CD179" s="160"/>
      <c r="CE179" s="160"/>
      <c r="CF179" s="160"/>
      <c r="CG179" s="160"/>
      <c r="CH179" s="107">
        <f t="shared" si="30"/>
        <v>0</v>
      </c>
    </row>
    <row r="180" spans="2:86" ht="6" customHeight="1" x14ac:dyDescent="0.25">
      <c r="B180" s="95"/>
      <c r="C180" s="105"/>
      <c r="D180" s="119"/>
      <c r="E180" s="105" t="str">
        <f t="shared" si="51"/>
        <v/>
      </c>
      <c r="F180" s="105"/>
      <c r="G180" s="17"/>
      <c r="H180" s="17"/>
      <c r="I180" s="17"/>
      <c r="J180" s="17"/>
      <c r="K180" s="17"/>
      <c r="L180" s="17"/>
      <c r="M180" s="106"/>
      <c r="N180" s="105"/>
      <c r="O180" s="17"/>
      <c r="P180" s="17"/>
      <c r="Q180" s="106"/>
      <c r="R180" s="171"/>
      <c r="S180" s="171" t="str">
        <f t="shared" si="53"/>
        <v/>
      </c>
      <c r="U180" s="147"/>
      <c r="V180" s="147"/>
      <c r="W180" s="147"/>
      <c r="X180" s="147"/>
      <c r="Y180" s="147"/>
      <c r="Z180" s="147"/>
      <c r="AA180" s="148"/>
      <c r="AB180" s="147"/>
      <c r="AC180" s="149"/>
      <c r="AD180" s="149"/>
      <c r="AE180" s="149"/>
      <c r="AF180" s="149"/>
      <c r="AG180" s="149"/>
      <c r="AH180" s="150"/>
      <c r="AI180" s="149"/>
      <c r="AJ180" s="149"/>
      <c r="AK180" s="107"/>
      <c r="AM180" s="135"/>
      <c r="AN180" s="135"/>
      <c r="AO180" s="135"/>
      <c r="AP180" s="135"/>
      <c r="AQ180" s="135"/>
      <c r="AR180" s="135"/>
      <c r="AS180" s="135"/>
      <c r="AT180" s="164"/>
      <c r="AU180" s="138"/>
      <c r="AV180" s="138"/>
      <c r="AW180" s="138"/>
      <c r="AX180" s="138"/>
      <c r="AY180" s="138"/>
      <c r="AZ180" s="138"/>
      <c r="BA180" s="138"/>
      <c r="BB180" s="138"/>
      <c r="BC180" s="107"/>
      <c r="BD180" s="107"/>
      <c r="BF180" s="149"/>
      <c r="BG180" s="149"/>
      <c r="BH180" s="149"/>
      <c r="BI180" s="149"/>
      <c r="BJ180" s="149"/>
      <c r="BK180" s="149"/>
      <c r="BL180" s="149"/>
      <c r="BM180" s="149"/>
      <c r="BN180" s="107"/>
      <c r="BP180" s="135"/>
      <c r="BQ180" s="135"/>
      <c r="BR180" s="135"/>
      <c r="BS180" s="135"/>
      <c r="BT180" s="135"/>
      <c r="BU180" s="135"/>
      <c r="BV180" s="135"/>
      <c r="BW180" s="135"/>
      <c r="BX180" s="107"/>
      <c r="BZ180" s="168"/>
      <c r="CA180" s="160"/>
      <c r="CB180" s="160"/>
      <c r="CC180" s="160"/>
      <c r="CD180" s="160"/>
      <c r="CE180" s="160"/>
      <c r="CF180" s="160"/>
      <c r="CG180" s="160"/>
      <c r="CH180" s="107"/>
    </row>
    <row r="181" spans="2:86" x14ac:dyDescent="0.25">
      <c r="B181" s="95" t="s">
        <v>21</v>
      </c>
      <c r="C181" s="105" t="str">
        <f>VLOOKUP(B181,'2'!$B$2:$O$114,2,FALSE)</f>
        <v>Sì</v>
      </c>
      <c r="D181" s="119" t="str">
        <f>VLOOKUP(B181,'2'!$B$2:$O$114,11,FALSE)</f>
        <v>00111110</v>
      </c>
      <c r="E181" s="105" t="str">
        <f t="shared" si="51"/>
        <v>3E</v>
      </c>
      <c r="F181" s="105" t="str">
        <f>LEFT(D181,1)</f>
        <v>0</v>
      </c>
      <c r="G181" s="17" t="str">
        <f>MID(D181,2,1)</f>
        <v>0</v>
      </c>
      <c r="H181" s="17" t="str">
        <f>MID(D181,3,1)</f>
        <v>1</v>
      </c>
      <c r="I181" s="17" t="str">
        <f>MID(D181,4,1)</f>
        <v>1</v>
      </c>
      <c r="J181" s="17" t="str">
        <f>MID(D181,5,1)</f>
        <v>1</v>
      </c>
      <c r="K181" s="17" t="str">
        <f>MID(D181,6,1)</f>
        <v>1</v>
      </c>
      <c r="L181" s="17" t="str">
        <f>MID(D181,7,1)</f>
        <v>1</v>
      </c>
      <c r="M181" s="106" t="str">
        <f>RIGHT(D181,1)</f>
        <v>0</v>
      </c>
      <c r="N181" s="105">
        <v>0</v>
      </c>
      <c r="O181" s="17">
        <v>0</v>
      </c>
      <c r="P181" s="17">
        <v>1</v>
      </c>
      <c r="Q181" s="106">
        <v>0</v>
      </c>
      <c r="R181" s="171"/>
      <c r="S181" s="171" t="str">
        <f t="shared" si="53"/>
        <v/>
      </c>
      <c r="U181" s="147"/>
      <c r="V181" s="147"/>
      <c r="W181" s="147"/>
      <c r="X181" s="147"/>
      <c r="Y181" s="147"/>
      <c r="Z181" s="147"/>
      <c r="AA181" s="148"/>
      <c r="AB181" s="147"/>
      <c r="AC181" s="149"/>
      <c r="AD181" s="149"/>
      <c r="AE181" s="149"/>
      <c r="AF181" s="149"/>
      <c r="AG181" s="149"/>
      <c r="AH181" s="150"/>
      <c r="AI181" s="149"/>
      <c r="AJ181" s="149"/>
      <c r="AK181" s="107">
        <f>U181*0+V181*1+W181*2+X181*3+Y181*4+Z181*5+AA181*6+AB181*7+AC181*0+AD181*1+AE181*2+AF181*3+AG181*4+AH181*5+AI181*6+AJ181*7+8*(SUM(U181:AB181))+IF(SUM(U181:AJ181)=0,2+8)</f>
        <v>10</v>
      </c>
      <c r="AM181" s="135"/>
      <c r="AN181" s="135"/>
      <c r="AO181" s="135"/>
      <c r="AP181" s="135"/>
      <c r="AQ181" s="135"/>
      <c r="AR181" s="135"/>
      <c r="AS181" s="135"/>
      <c r="AT181" s="164"/>
      <c r="AU181" s="138"/>
      <c r="AV181" s="138"/>
      <c r="AW181" s="138"/>
      <c r="AX181" s="138"/>
      <c r="AY181" s="138"/>
      <c r="AZ181" s="138"/>
      <c r="BA181" s="138"/>
      <c r="BB181" s="138"/>
      <c r="BC181" s="107">
        <f>AM181*0+AN181*16+AO181*32+AP181*48+AQ181*64+AR181*80+AS181*96+AT181*112+AU181*0+AV181*16+AW181*32+AX181*48+AY181*64+AZ181*80+BA181*96+BB181*112+128*(SUM(AM181:AT181))+IF(SUM(AM181:BB181)=0,32+128)</f>
        <v>160</v>
      </c>
      <c r="BD181" s="107">
        <f t="shared" si="27"/>
        <v>170</v>
      </c>
      <c r="BF181" s="149"/>
      <c r="BG181" s="149"/>
      <c r="BH181" s="149"/>
      <c r="BI181" s="149"/>
      <c r="BJ181" s="149"/>
      <c r="BK181" s="149"/>
      <c r="BL181" s="149"/>
      <c r="BM181" s="149"/>
      <c r="BN181" s="107">
        <f t="shared" si="28"/>
        <v>0</v>
      </c>
      <c r="BP181" s="135"/>
      <c r="BQ181" s="135"/>
      <c r="BR181" s="135"/>
      <c r="BS181" s="135"/>
      <c r="BT181" s="135"/>
      <c r="BU181" s="135"/>
      <c r="BV181" s="135"/>
      <c r="BW181" s="135"/>
      <c r="BX181" s="107">
        <f t="shared" si="29"/>
        <v>0</v>
      </c>
      <c r="BZ181" s="168"/>
      <c r="CA181" s="160"/>
      <c r="CB181" s="160"/>
      <c r="CC181" s="160"/>
      <c r="CD181" s="160"/>
      <c r="CE181" s="160"/>
      <c r="CF181" s="160"/>
      <c r="CG181" s="160"/>
      <c r="CH181" s="107">
        <f t="shared" si="30"/>
        <v>0</v>
      </c>
    </row>
    <row r="182" spans="2:86" ht="6" customHeight="1" x14ac:dyDescent="0.25">
      <c r="B182" s="95"/>
      <c r="C182" s="105"/>
      <c r="D182" s="119"/>
      <c r="E182" s="105" t="str">
        <f t="shared" si="51"/>
        <v/>
      </c>
      <c r="F182" s="105"/>
      <c r="G182" s="17"/>
      <c r="H182" s="17"/>
      <c r="I182" s="17"/>
      <c r="J182" s="17"/>
      <c r="K182" s="17"/>
      <c r="L182" s="17"/>
      <c r="M182" s="106"/>
      <c r="N182" s="105"/>
      <c r="O182" s="17"/>
      <c r="P182" s="17"/>
      <c r="Q182" s="106"/>
      <c r="R182" s="171"/>
      <c r="S182" s="171" t="str">
        <f t="shared" si="53"/>
        <v/>
      </c>
      <c r="U182" s="147"/>
      <c r="V182" s="147"/>
      <c r="W182" s="147"/>
      <c r="X182" s="147"/>
      <c r="Y182" s="147"/>
      <c r="Z182" s="147"/>
      <c r="AA182" s="148"/>
      <c r="AB182" s="147"/>
      <c r="AC182" s="149"/>
      <c r="AD182" s="149"/>
      <c r="AE182" s="149"/>
      <c r="AF182" s="149"/>
      <c r="AG182" s="149"/>
      <c r="AH182" s="150"/>
      <c r="AI182" s="149"/>
      <c r="AJ182" s="149"/>
      <c r="AK182" s="107"/>
      <c r="AM182" s="135"/>
      <c r="AN182" s="135"/>
      <c r="AO182" s="135"/>
      <c r="AP182" s="135"/>
      <c r="AQ182" s="135"/>
      <c r="AR182" s="135"/>
      <c r="AS182" s="135"/>
      <c r="AT182" s="164"/>
      <c r="AU182" s="138"/>
      <c r="AV182" s="138"/>
      <c r="AW182" s="138"/>
      <c r="AX182" s="138"/>
      <c r="AY182" s="138"/>
      <c r="AZ182" s="138"/>
      <c r="BA182" s="138"/>
      <c r="BB182" s="138"/>
      <c r="BC182" s="107"/>
      <c r="BD182" s="107"/>
      <c r="BF182" s="149"/>
      <c r="BG182" s="149"/>
      <c r="BH182" s="149"/>
      <c r="BI182" s="149"/>
      <c r="BJ182" s="149"/>
      <c r="BK182" s="149"/>
      <c r="BL182" s="149"/>
      <c r="BM182" s="149"/>
      <c r="BN182" s="107"/>
      <c r="BP182" s="135"/>
      <c r="BQ182" s="135"/>
      <c r="BR182" s="135"/>
      <c r="BS182" s="135"/>
      <c r="BT182" s="135"/>
      <c r="BU182" s="135"/>
      <c r="BV182" s="135"/>
      <c r="BW182" s="135"/>
      <c r="BX182" s="107"/>
      <c r="BZ182" s="168"/>
      <c r="CA182" s="160"/>
      <c r="CB182" s="160"/>
      <c r="CC182" s="160"/>
      <c r="CD182" s="160"/>
      <c r="CE182" s="160"/>
      <c r="CF182" s="160"/>
      <c r="CG182" s="160"/>
      <c r="CH182" s="107"/>
    </row>
    <row r="183" spans="2:86" x14ac:dyDescent="0.25">
      <c r="B183" s="95" t="s">
        <v>23</v>
      </c>
      <c r="C183" s="105" t="str">
        <f>VLOOKUP(B183,'2'!$B$2:$O$114,2,FALSE)</f>
        <v>Sì</v>
      </c>
      <c r="D183" s="119" t="str">
        <f>VLOOKUP(B183,'2'!$B$2:$O$114,11,FALSE)</f>
        <v>01011110</v>
      </c>
      <c r="E183" s="105" t="str">
        <f t="shared" si="51"/>
        <v>5E</v>
      </c>
      <c r="F183" s="105" t="str">
        <f>LEFT(D183,1)</f>
        <v>0</v>
      </c>
      <c r="G183" s="17" t="str">
        <f>MID(D183,2,1)</f>
        <v>1</v>
      </c>
      <c r="H183" s="17" t="str">
        <f>MID(D183,3,1)</f>
        <v>0</v>
      </c>
      <c r="I183" s="17" t="str">
        <f>MID(D183,4,1)</f>
        <v>1</v>
      </c>
      <c r="J183" s="17" t="str">
        <f>MID(D183,5,1)</f>
        <v>1</v>
      </c>
      <c r="K183" s="17" t="str">
        <f>MID(D183,6,1)</f>
        <v>1</v>
      </c>
      <c r="L183" s="17" t="str">
        <f>MID(D183,7,1)</f>
        <v>1</v>
      </c>
      <c r="M183" s="106" t="str">
        <f>RIGHT(D183,1)</f>
        <v>0</v>
      </c>
      <c r="N183" s="105">
        <v>0</v>
      </c>
      <c r="O183" s="17">
        <v>0</v>
      </c>
      <c r="P183" s="17">
        <v>1</v>
      </c>
      <c r="Q183" s="106">
        <v>0</v>
      </c>
      <c r="R183" s="171"/>
      <c r="S183" s="171" t="str">
        <f t="shared" si="53"/>
        <v/>
      </c>
      <c r="U183" s="147"/>
      <c r="V183" s="147"/>
      <c r="W183" s="147"/>
      <c r="X183" s="147"/>
      <c r="Y183" s="147"/>
      <c r="Z183" s="147"/>
      <c r="AA183" s="148"/>
      <c r="AB183" s="147"/>
      <c r="AC183" s="149"/>
      <c r="AD183" s="149"/>
      <c r="AE183" s="149"/>
      <c r="AF183" s="149"/>
      <c r="AG183" s="149"/>
      <c r="AH183" s="150"/>
      <c r="AI183" s="149"/>
      <c r="AJ183" s="149"/>
      <c r="AK183" s="107">
        <f>U183*0+V183*1+W183*2+X183*3+Y183*4+Z183*5+AA183*6+AB183*7+AC183*0+AD183*1+AE183*2+AF183*3+AG183*4+AH183*5+AI183*6+AJ183*7+8*(SUM(U183:AB183))+IF(SUM(U183:AJ183)=0,2+8)</f>
        <v>10</v>
      </c>
      <c r="AM183" s="135"/>
      <c r="AN183" s="135"/>
      <c r="AO183" s="135"/>
      <c r="AP183" s="135"/>
      <c r="AQ183" s="135"/>
      <c r="AR183" s="135"/>
      <c r="AS183" s="135"/>
      <c r="AT183" s="164"/>
      <c r="AU183" s="138"/>
      <c r="AV183" s="138"/>
      <c r="AW183" s="138"/>
      <c r="AX183" s="138"/>
      <c r="AY183" s="138"/>
      <c r="AZ183" s="138"/>
      <c r="BA183" s="138"/>
      <c r="BB183" s="138"/>
      <c r="BC183" s="107">
        <f>AM183*0+AN183*16+AO183*32+AP183*48+AQ183*64+AR183*80+AS183*96+AT183*112+AU183*0+AV183*16+AW183*32+AX183*48+AY183*64+AZ183*80+BA183*96+BB183*112+128*(SUM(AM183:AT183))+IF(SUM(AM183:BB183)=0,32+128)</f>
        <v>160</v>
      </c>
      <c r="BD183" s="107">
        <f t="shared" si="27"/>
        <v>170</v>
      </c>
      <c r="BF183" s="149"/>
      <c r="BG183" s="149"/>
      <c r="BH183" s="149"/>
      <c r="BI183" s="149"/>
      <c r="BJ183" s="149"/>
      <c r="BK183" s="149"/>
      <c r="BL183" s="149"/>
      <c r="BM183" s="149"/>
      <c r="BN183" s="107">
        <f t="shared" si="28"/>
        <v>0</v>
      </c>
      <c r="BP183" s="135"/>
      <c r="BQ183" s="135"/>
      <c r="BR183" s="135"/>
      <c r="BS183" s="135"/>
      <c r="BT183" s="135"/>
      <c r="BU183" s="135"/>
      <c r="BV183" s="135"/>
      <c r="BW183" s="135"/>
      <c r="BX183" s="107">
        <f t="shared" si="29"/>
        <v>0</v>
      </c>
      <c r="BZ183" s="168"/>
      <c r="CA183" s="160"/>
      <c r="CB183" s="160"/>
      <c r="CC183" s="160"/>
      <c r="CD183" s="160"/>
      <c r="CE183" s="160"/>
      <c r="CF183" s="160"/>
      <c r="CG183" s="160"/>
      <c r="CH183" s="107">
        <f t="shared" si="30"/>
        <v>0</v>
      </c>
    </row>
    <row r="184" spans="2:86" ht="6" customHeight="1" x14ac:dyDescent="0.25">
      <c r="B184" s="95"/>
      <c r="C184" s="105"/>
      <c r="D184" s="119"/>
      <c r="E184" s="105" t="str">
        <f t="shared" si="51"/>
        <v/>
      </c>
      <c r="F184" s="105"/>
      <c r="G184" s="17"/>
      <c r="H184" s="17"/>
      <c r="I184" s="17"/>
      <c r="J184" s="17"/>
      <c r="K184" s="17"/>
      <c r="L184" s="17"/>
      <c r="M184" s="106"/>
      <c r="N184" s="105"/>
      <c r="O184" s="17"/>
      <c r="P184" s="17"/>
      <c r="Q184" s="106"/>
      <c r="R184" s="171"/>
      <c r="S184" s="171" t="str">
        <f t="shared" si="53"/>
        <v/>
      </c>
      <c r="U184" s="147"/>
      <c r="V184" s="147"/>
      <c r="W184" s="147"/>
      <c r="X184" s="147"/>
      <c r="Y184" s="147"/>
      <c r="Z184" s="147"/>
      <c r="AA184" s="148"/>
      <c r="AB184" s="147"/>
      <c r="AC184" s="149"/>
      <c r="AD184" s="149"/>
      <c r="AE184" s="149"/>
      <c r="AF184" s="149"/>
      <c r="AG184" s="149"/>
      <c r="AH184" s="150"/>
      <c r="AI184" s="149"/>
      <c r="AJ184" s="149"/>
      <c r="AK184" s="107"/>
      <c r="AM184" s="135"/>
      <c r="AN184" s="135"/>
      <c r="AO184" s="135"/>
      <c r="AP184" s="135"/>
      <c r="AQ184" s="135"/>
      <c r="AR184" s="135"/>
      <c r="AS184" s="135"/>
      <c r="AT184" s="164"/>
      <c r="AU184" s="138"/>
      <c r="AV184" s="138"/>
      <c r="AW184" s="138"/>
      <c r="AX184" s="138"/>
      <c r="AY184" s="138"/>
      <c r="AZ184" s="138"/>
      <c r="BA184" s="138"/>
      <c r="BB184" s="138"/>
      <c r="BC184" s="107"/>
      <c r="BD184" s="107"/>
      <c r="BF184" s="149"/>
      <c r="BG184" s="149"/>
      <c r="BH184" s="149"/>
      <c r="BI184" s="149"/>
      <c r="BJ184" s="149"/>
      <c r="BK184" s="149"/>
      <c r="BL184" s="149"/>
      <c r="BM184" s="149"/>
      <c r="BN184" s="107"/>
      <c r="BP184" s="135"/>
      <c r="BQ184" s="135"/>
      <c r="BR184" s="135"/>
      <c r="BS184" s="135"/>
      <c r="BT184" s="135"/>
      <c r="BU184" s="135"/>
      <c r="BV184" s="135"/>
      <c r="BW184" s="135"/>
      <c r="BX184" s="107"/>
      <c r="BZ184" s="168"/>
      <c r="CA184" s="160"/>
      <c r="CB184" s="160"/>
      <c r="CC184" s="160"/>
      <c r="CD184" s="160"/>
      <c r="CE184" s="160"/>
      <c r="CF184" s="160"/>
      <c r="CG184" s="160"/>
      <c r="CH184" s="107"/>
    </row>
    <row r="185" spans="2:86" x14ac:dyDescent="0.25">
      <c r="B185" s="95" t="s">
        <v>32</v>
      </c>
      <c r="C185" s="105" t="str">
        <f>VLOOKUP(B185,'2'!$B$2:$O$114,2,FALSE)</f>
        <v>Sì</v>
      </c>
      <c r="D185" s="119" t="str">
        <f>VLOOKUP(B185,'2'!$B$2:$O$114,11,FALSE)</f>
        <v>01111110</v>
      </c>
      <c r="E185" s="105" t="str">
        <f t="shared" si="51"/>
        <v>7E</v>
      </c>
      <c r="F185" s="105" t="str">
        <f>LEFT(D185,1)</f>
        <v>0</v>
      </c>
      <c r="G185" s="17" t="str">
        <f>MID(D185,2,1)</f>
        <v>1</v>
      </c>
      <c r="H185" s="17" t="str">
        <f>MID(D185,3,1)</f>
        <v>1</v>
      </c>
      <c r="I185" s="17" t="str">
        <f>MID(D185,4,1)</f>
        <v>1</v>
      </c>
      <c r="J185" s="17" t="str">
        <f>MID(D185,5,1)</f>
        <v>1</v>
      </c>
      <c r="K185" s="17" t="str">
        <f>MID(D185,6,1)</f>
        <v>1</v>
      </c>
      <c r="L185" s="17" t="str">
        <f>MID(D185,7,1)</f>
        <v>1</v>
      </c>
      <c r="M185" s="106" t="str">
        <f>RIGHT(D185,1)</f>
        <v>0</v>
      </c>
      <c r="N185" s="105">
        <v>0</v>
      </c>
      <c r="O185" s="17">
        <v>0</v>
      </c>
      <c r="P185" s="17">
        <v>1</v>
      </c>
      <c r="Q185" s="106">
        <v>0</v>
      </c>
      <c r="R185" s="171"/>
      <c r="S185" s="171" t="str">
        <f t="shared" si="53"/>
        <v/>
      </c>
      <c r="U185" s="147"/>
      <c r="V185" s="147"/>
      <c r="W185" s="147"/>
      <c r="X185" s="147"/>
      <c r="Y185" s="147"/>
      <c r="Z185" s="147"/>
      <c r="AA185" s="148"/>
      <c r="AB185" s="147"/>
      <c r="AC185" s="149"/>
      <c r="AD185" s="149"/>
      <c r="AE185" s="149"/>
      <c r="AF185" s="149"/>
      <c r="AG185" s="149"/>
      <c r="AH185" s="150"/>
      <c r="AI185" s="149"/>
      <c r="AJ185" s="149"/>
      <c r="AK185" s="107">
        <f>U185*0+V185*1+W185*2+X185*3+Y185*4+Z185*5+AA185*6+AB185*7+AC185*0+AD185*1+AE185*2+AF185*3+AG185*4+AH185*5+AI185*6+AJ185*7+8*(SUM(U185:AB185))+IF(SUM(U185:AJ185)=0,2+8)</f>
        <v>10</v>
      </c>
      <c r="AM185" s="135"/>
      <c r="AN185" s="135"/>
      <c r="AO185" s="135"/>
      <c r="AP185" s="135"/>
      <c r="AQ185" s="135"/>
      <c r="AR185" s="135"/>
      <c r="AS185" s="135"/>
      <c r="AT185" s="164"/>
      <c r="AU185" s="138"/>
      <c r="AV185" s="138"/>
      <c r="AW185" s="138"/>
      <c r="AX185" s="138"/>
      <c r="AY185" s="138"/>
      <c r="AZ185" s="138"/>
      <c r="BA185" s="138"/>
      <c r="BB185" s="138"/>
      <c r="BC185" s="107">
        <f>AM185*0+AN185*16+AO185*32+AP185*48+AQ185*64+AR185*80+AS185*96+AT185*112+AU185*0+AV185*16+AW185*32+AX185*48+AY185*64+AZ185*80+BA185*96+BB185*112+128*(SUM(AM185:AT185))+IF(SUM(AM185:BB185)=0,32+128)</f>
        <v>160</v>
      </c>
      <c r="BD185" s="107">
        <f t="shared" si="27"/>
        <v>170</v>
      </c>
      <c r="BF185" s="149"/>
      <c r="BG185" s="149"/>
      <c r="BH185" s="149"/>
      <c r="BI185" s="149"/>
      <c r="BJ185" s="149"/>
      <c r="BK185" s="149"/>
      <c r="BL185" s="149"/>
      <c r="BM185" s="149"/>
      <c r="BN185" s="107">
        <f t="shared" si="28"/>
        <v>0</v>
      </c>
      <c r="BP185" s="135"/>
      <c r="BQ185" s="135"/>
      <c r="BR185" s="135"/>
      <c r="BS185" s="135"/>
      <c r="BT185" s="135"/>
      <c r="BU185" s="135"/>
      <c r="BV185" s="135"/>
      <c r="BW185" s="135"/>
      <c r="BX185" s="107">
        <f t="shared" si="29"/>
        <v>0</v>
      </c>
      <c r="BZ185" s="168"/>
      <c r="CA185" s="160"/>
      <c r="CB185" s="160"/>
      <c r="CC185" s="160"/>
      <c r="CD185" s="160"/>
      <c r="CE185" s="160"/>
      <c r="CF185" s="160"/>
      <c r="CG185" s="160"/>
      <c r="CH185" s="107">
        <f t="shared" si="30"/>
        <v>0</v>
      </c>
    </row>
    <row r="186" spans="2:86" ht="6" customHeight="1" x14ac:dyDescent="0.25">
      <c r="B186" s="95"/>
      <c r="C186" s="105"/>
      <c r="D186" s="119"/>
      <c r="E186" s="105" t="str">
        <f t="shared" si="51"/>
        <v/>
      </c>
      <c r="F186" s="105"/>
      <c r="G186" s="17"/>
      <c r="H186" s="17"/>
      <c r="I186" s="17"/>
      <c r="J186" s="17"/>
      <c r="K186" s="17"/>
      <c r="L186" s="17"/>
      <c r="M186" s="106"/>
      <c r="N186" s="105"/>
      <c r="O186" s="17"/>
      <c r="P186" s="17"/>
      <c r="Q186" s="106"/>
      <c r="R186" s="171"/>
      <c r="S186" s="171" t="str">
        <f t="shared" si="53"/>
        <v/>
      </c>
      <c r="U186" s="147"/>
      <c r="V186" s="147"/>
      <c r="W186" s="147"/>
      <c r="X186" s="147"/>
      <c r="Y186" s="147"/>
      <c r="Z186" s="147"/>
      <c r="AA186" s="148"/>
      <c r="AB186" s="147"/>
      <c r="AC186" s="149"/>
      <c r="AD186" s="149"/>
      <c r="AE186" s="149"/>
      <c r="AF186" s="149"/>
      <c r="AG186" s="149"/>
      <c r="AH186" s="150"/>
      <c r="AI186" s="149"/>
      <c r="AJ186" s="149"/>
      <c r="AK186" s="107"/>
      <c r="AM186" s="135"/>
      <c r="AN186" s="135"/>
      <c r="AO186" s="135"/>
      <c r="AP186" s="135"/>
      <c r="AQ186" s="135"/>
      <c r="AR186" s="135"/>
      <c r="AS186" s="135"/>
      <c r="AT186" s="164"/>
      <c r="AU186" s="138"/>
      <c r="AV186" s="138"/>
      <c r="AW186" s="138"/>
      <c r="AX186" s="138"/>
      <c r="AY186" s="138"/>
      <c r="AZ186" s="138"/>
      <c r="BA186" s="138"/>
      <c r="BB186" s="138"/>
      <c r="BC186" s="107"/>
      <c r="BD186" s="107"/>
      <c r="BF186" s="149"/>
      <c r="BG186" s="149"/>
      <c r="BH186" s="149"/>
      <c r="BI186" s="149"/>
      <c r="BJ186" s="149"/>
      <c r="BK186" s="149"/>
      <c r="BL186" s="149"/>
      <c r="BM186" s="149"/>
      <c r="BN186" s="107"/>
      <c r="BP186" s="135"/>
      <c r="BQ186" s="135"/>
      <c r="BR186" s="135"/>
      <c r="BS186" s="135"/>
      <c r="BT186" s="135"/>
      <c r="BU186" s="135"/>
      <c r="BV186" s="135"/>
      <c r="BW186" s="135"/>
      <c r="BX186" s="107"/>
      <c r="BZ186" s="168"/>
      <c r="CA186" s="160"/>
      <c r="CB186" s="160"/>
      <c r="CC186" s="160"/>
      <c r="CD186" s="160"/>
      <c r="CE186" s="160"/>
      <c r="CF186" s="160"/>
      <c r="CG186" s="160"/>
      <c r="CH186" s="107"/>
    </row>
    <row r="187" spans="2:86" x14ac:dyDescent="0.25">
      <c r="B187" s="95" t="s">
        <v>31</v>
      </c>
      <c r="C187" s="105" t="str">
        <f>VLOOKUP(B187,'2'!$B$2:$O$114,2,FALSE)</f>
        <v>Sì</v>
      </c>
      <c r="D187" s="119" t="str">
        <f>VLOOKUP(B187,'2'!$B$2:$O$114,11,FALSE)</f>
        <v>10011110</v>
      </c>
      <c r="E187" s="105" t="str">
        <f t="shared" si="51"/>
        <v>9E</v>
      </c>
      <c r="F187" s="105" t="str">
        <f>LEFT(D187,1)</f>
        <v>1</v>
      </c>
      <c r="G187" s="17" t="str">
        <f>MID(D187,2,1)</f>
        <v>0</v>
      </c>
      <c r="H187" s="17" t="str">
        <f>MID(D187,3,1)</f>
        <v>0</v>
      </c>
      <c r="I187" s="17" t="str">
        <f>MID(D187,4,1)</f>
        <v>1</v>
      </c>
      <c r="J187" s="17" t="str">
        <f>MID(D187,5,1)</f>
        <v>1</v>
      </c>
      <c r="K187" s="17" t="str">
        <f>MID(D187,6,1)</f>
        <v>1</v>
      </c>
      <c r="L187" s="17" t="str">
        <f>MID(D187,7,1)</f>
        <v>1</v>
      </c>
      <c r="M187" s="106" t="str">
        <f>RIGHT(D187,1)</f>
        <v>0</v>
      </c>
      <c r="N187" s="105">
        <v>0</v>
      </c>
      <c r="O187" s="17">
        <v>0</v>
      </c>
      <c r="P187" s="17">
        <v>1</v>
      </c>
      <c r="Q187" s="106">
        <v>0</v>
      </c>
      <c r="R187" s="171"/>
      <c r="S187" s="171" t="str">
        <f t="shared" si="53"/>
        <v/>
      </c>
      <c r="U187" s="147"/>
      <c r="V187" s="147"/>
      <c r="W187" s="147"/>
      <c r="X187" s="147"/>
      <c r="Y187" s="147"/>
      <c r="Z187" s="147"/>
      <c r="AA187" s="148"/>
      <c r="AB187" s="147"/>
      <c r="AC187" s="149"/>
      <c r="AD187" s="149"/>
      <c r="AE187" s="149"/>
      <c r="AF187" s="149"/>
      <c r="AG187" s="149"/>
      <c r="AH187" s="150"/>
      <c r="AI187" s="149"/>
      <c r="AJ187" s="149"/>
      <c r="AK187" s="107">
        <f>U187*0+V187*1+W187*2+X187*3+Y187*4+Z187*5+AA187*6+AB187*7+AC187*0+AD187*1+AE187*2+AF187*3+AG187*4+AH187*5+AI187*6+AJ187*7+8*(SUM(U187:AB187))+IF(SUM(U187:AJ187)=0,2+8)</f>
        <v>10</v>
      </c>
      <c r="AM187" s="135"/>
      <c r="AN187" s="135"/>
      <c r="AO187" s="135"/>
      <c r="AP187" s="135"/>
      <c r="AQ187" s="135"/>
      <c r="AR187" s="135"/>
      <c r="AS187" s="135"/>
      <c r="AT187" s="164"/>
      <c r="AU187" s="138"/>
      <c r="AV187" s="138"/>
      <c r="AW187" s="138"/>
      <c r="AX187" s="138"/>
      <c r="AY187" s="138"/>
      <c r="AZ187" s="138"/>
      <c r="BA187" s="138"/>
      <c r="BB187" s="138"/>
      <c r="BC187" s="107">
        <f>AM187*0+AN187*16+AO187*32+AP187*48+AQ187*64+AR187*80+AS187*96+AT187*112+AU187*0+AV187*16+AW187*32+AX187*48+AY187*64+AZ187*80+BA187*96+BB187*112+128*(SUM(AM187:AT187))+IF(SUM(AM187:BB187)=0,32+128)</f>
        <v>160</v>
      </c>
      <c r="BD187" s="107">
        <f t="shared" si="27"/>
        <v>170</v>
      </c>
      <c r="BF187" s="149"/>
      <c r="BG187" s="149"/>
      <c r="BH187" s="149"/>
      <c r="BI187" s="149"/>
      <c r="BJ187" s="149"/>
      <c r="BK187" s="149"/>
      <c r="BL187" s="149"/>
      <c r="BM187" s="149"/>
      <c r="BN187" s="107">
        <f t="shared" si="28"/>
        <v>0</v>
      </c>
      <c r="BP187" s="135"/>
      <c r="BQ187" s="135"/>
      <c r="BR187" s="135"/>
      <c r="BS187" s="135"/>
      <c r="BT187" s="135"/>
      <c r="BU187" s="135"/>
      <c r="BV187" s="135"/>
      <c r="BW187" s="135"/>
      <c r="BX187" s="107">
        <f t="shared" si="29"/>
        <v>0</v>
      </c>
      <c r="BZ187" s="168"/>
      <c r="CA187" s="160"/>
      <c r="CB187" s="160"/>
      <c r="CC187" s="160"/>
      <c r="CD187" s="160"/>
      <c r="CE187" s="160"/>
      <c r="CF187" s="160"/>
      <c r="CG187" s="160"/>
      <c r="CH187" s="107">
        <f t="shared" si="30"/>
        <v>0</v>
      </c>
    </row>
    <row r="188" spans="2:86" ht="6" customHeight="1" x14ac:dyDescent="0.25">
      <c r="B188" s="95"/>
      <c r="C188" s="105"/>
      <c r="D188" s="119"/>
      <c r="E188" s="105" t="str">
        <f t="shared" si="51"/>
        <v/>
      </c>
      <c r="F188" s="105"/>
      <c r="G188" s="17"/>
      <c r="H188" s="17"/>
      <c r="I188" s="17"/>
      <c r="J188" s="17"/>
      <c r="K188" s="17"/>
      <c r="L188" s="17"/>
      <c r="M188" s="106"/>
      <c r="N188" s="105"/>
      <c r="O188" s="17"/>
      <c r="P188" s="17"/>
      <c r="Q188" s="106"/>
      <c r="R188" s="171"/>
      <c r="S188" s="171" t="str">
        <f t="shared" si="53"/>
        <v/>
      </c>
      <c r="U188" s="147"/>
      <c r="V188" s="147"/>
      <c r="W188" s="147"/>
      <c r="X188" s="147"/>
      <c r="Y188" s="147"/>
      <c r="Z188" s="147"/>
      <c r="AA188" s="148"/>
      <c r="AB188" s="147"/>
      <c r="AC188" s="149"/>
      <c r="AD188" s="149"/>
      <c r="AE188" s="149"/>
      <c r="AF188" s="149"/>
      <c r="AG188" s="149"/>
      <c r="AH188" s="150"/>
      <c r="AI188" s="149"/>
      <c r="AJ188" s="149"/>
      <c r="AK188" s="107"/>
      <c r="AM188" s="135"/>
      <c r="AN188" s="135"/>
      <c r="AO188" s="135"/>
      <c r="AP188" s="135"/>
      <c r="AQ188" s="135"/>
      <c r="AR188" s="135"/>
      <c r="AS188" s="135"/>
      <c r="AT188" s="164"/>
      <c r="AU188" s="138"/>
      <c r="AV188" s="138"/>
      <c r="AW188" s="138"/>
      <c r="AX188" s="138"/>
      <c r="AY188" s="138"/>
      <c r="AZ188" s="138"/>
      <c r="BA188" s="138"/>
      <c r="BB188" s="138"/>
      <c r="BC188" s="107"/>
      <c r="BD188" s="107"/>
      <c r="BF188" s="149"/>
      <c r="BG188" s="149"/>
      <c r="BH188" s="149"/>
      <c r="BI188" s="149"/>
      <c r="BJ188" s="149"/>
      <c r="BK188" s="149"/>
      <c r="BL188" s="149"/>
      <c r="BM188" s="149"/>
      <c r="BN188" s="107"/>
      <c r="BP188" s="135"/>
      <c r="BQ188" s="135"/>
      <c r="BR188" s="135"/>
      <c r="BS188" s="135"/>
      <c r="BT188" s="135"/>
      <c r="BU188" s="135"/>
      <c r="BV188" s="135"/>
      <c r="BW188" s="135"/>
      <c r="BX188" s="107"/>
      <c r="BZ188" s="168"/>
      <c r="CA188" s="160"/>
      <c r="CB188" s="160"/>
      <c r="CC188" s="160"/>
      <c r="CD188" s="160"/>
      <c r="CE188" s="160"/>
      <c r="CF188" s="160"/>
      <c r="CG188" s="160"/>
      <c r="CH188" s="107"/>
    </row>
    <row r="189" spans="2:86" x14ac:dyDescent="0.25">
      <c r="B189" s="95" t="s">
        <v>321</v>
      </c>
      <c r="C189" s="105" t="str">
        <f>VLOOKUP(B189,'2'!$B$2:$O$114,2,FALSE)</f>
        <v>Sì</v>
      </c>
      <c r="D189" s="119" t="str">
        <f>VLOOKUP(B189,'2'!$B$2:$O$114,11,FALSE)</f>
        <v>10111110</v>
      </c>
      <c r="E189" s="105" t="str">
        <f t="shared" si="51"/>
        <v>BE</v>
      </c>
      <c r="F189" s="105" t="str">
        <f>LEFT(D189,1)</f>
        <v>1</v>
      </c>
      <c r="G189" s="17" t="str">
        <f>MID(D189,2,1)</f>
        <v>0</v>
      </c>
      <c r="H189" s="17" t="str">
        <f>MID(D189,3,1)</f>
        <v>1</v>
      </c>
      <c r="I189" s="17" t="str">
        <f>MID(D189,4,1)</f>
        <v>1</v>
      </c>
      <c r="J189" s="17" t="str">
        <f>MID(D189,5,1)</f>
        <v>1</v>
      </c>
      <c r="K189" s="17" t="str">
        <f>MID(D189,6,1)</f>
        <v>1</v>
      </c>
      <c r="L189" s="17" t="str">
        <f>MID(D189,7,1)</f>
        <v>1</v>
      </c>
      <c r="M189" s="106" t="str">
        <f>RIGHT(D189,1)</f>
        <v>0</v>
      </c>
      <c r="N189" s="105">
        <v>0</v>
      </c>
      <c r="O189" s="17">
        <v>0</v>
      </c>
      <c r="P189" s="17">
        <v>1</v>
      </c>
      <c r="Q189" s="106">
        <v>0</v>
      </c>
      <c r="R189" s="171"/>
      <c r="S189" s="171" t="str">
        <f t="shared" si="53"/>
        <v/>
      </c>
      <c r="U189" s="147"/>
      <c r="V189" s="147"/>
      <c r="W189" s="147"/>
      <c r="X189" s="147"/>
      <c r="Y189" s="147"/>
      <c r="Z189" s="147"/>
      <c r="AA189" s="148"/>
      <c r="AB189" s="147"/>
      <c r="AC189" s="149"/>
      <c r="AD189" s="149"/>
      <c r="AE189" s="149"/>
      <c r="AF189" s="149"/>
      <c r="AG189" s="149"/>
      <c r="AH189" s="150"/>
      <c r="AI189" s="149"/>
      <c r="AJ189" s="149"/>
      <c r="AK189" s="107">
        <f>U189*0+V189*1+W189*2+X189*3+Y189*4+Z189*5+AA189*6+AB189*7+AC189*0+AD189*1+AE189*2+AF189*3+AG189*4+AH189*5+AI189*6+AJ189*7+8*(SUM(U189:AB189))+IF(SUM(U189:AJ189)=0,2+8)</f>
        <v>10</v>
      </c>
      <c r="AM189" s="135"/>
      <c r="AN189" s="135"/>
      <c r="AO189" s="135"/>
      <c r="AP189" s="135"/>
      <c r="AQ189" s="135"/>
      <c r="AR189" s="135"/>
      <c r="AS189" s="135"/>
      <c r="AT189" s="164"/>
      <c r="AU189" s="138"/>
      <c r="AV189" s="138"/>
      <c r="AW189" s="138"/>
      <c r="AX189" s="138"/>
      <c r="AY189" s="138"/>
      <c r="AZ189" s="138"/>
      <c r="BA189" s="138"/>
      <c r="BB189" s="138"/>
      <c r="BC189" s="107">
        <f>AM189*0+AN189*16+AO189*32+AP189*48+AQ189*64+AR189*80+AS189*96+AT189*112+AU189*0+AV189*16+AW189*32+AX189*48+AY189*64+AZ189*80+BA189*96+BB189*112+128*(SUM(AM189:AT189))+IF(SUM(AM189:BB189)=0,32+128)</f>
        <v>160</v>
      </c>
      <c r="BD189" s="107">
        <f t="shared" si="27"/>
        <v>170</v>
      </c>
      <c r="BF189" s="149"/>
      <c r="BG189" s="149"/>
      <c r="BH189" s="149"/>
      <c r="BI189" s="149"/>
      <c r="BJ189" s="149"/>
      <c r="BK189" s="149"/>
      <c r="BL189" s="149"/>
      <c r="BM189" s="149"/>
      <c r="BN189" s="107">
        <f t="shared" si="28"/>
        <v>0</v>
      </c>
      <c r="BP189" s="135"/>
      <c r="BQ189" s="135"/>
      <c r="BR189" s="135"/>
      <c r="BS189" s="135"/>
      <c r="BT189" s="135"/>
      <c r="BU189" s="135"/>
      <c r="BV189" s="135"/>
      <c r="BW189" s="135"/>
      <c r="BX189" s="107">
        <f t="shared" si="29"/>
        <v>0</v>
      </c>
      <c r="BZ189" s="168"/>
      <c r="CA189" s="160"/>
      <c r="CB189" s="160"/>
      <c r="CC189" s="160"/>
      <c r="CD189" s="160"/>
      <c r="CE189" s="160"/>
      <c r="CF189" s="160"/>
      <c r="CG189" s="160"/>
      <c r="CH189" s="107">
        <f t="shared" si="30"/>
        <v>0</v>
      </c>
    </row>
    <row r="190" spans="2:86" ht="6" customHeight="1" x14ac:dyDescent="0.25">
      <c r="B190" s="95"/>
      <c r="C190" s="105"/>
      <c r="D190" s="119"/>
      <c r="E190" s="105" t="str">
        <f t="shared" si="51"/>
        <v/>
      </c>
      <c r="F190" s="105"/>
      <c r="G190" s="17"/>
      <c r="H190" s="17"/>
      <c r="I190" s="17"/>
      <c r="J190" s="17"/>
      <c r="K190" s="17"/>
      <c r="L190" s="17"/>
      <c r="M190" s="106"/>
      <c r="N190" s="105"/>
      <c r="O190" s="17"/>
      <c r="P190" s="17"/>
      <c r="Q190" s="106"/>
      <c r="R190" s="171"/>
      <c r="S190" s="171" t="str">
        <f t="shared" si="53"/>
        <v/>
      </c>
      <c r="U190" s="147"/>
      <c r="V190" s="147"/>
      <c r="W190" s="147"/>
      <c r="X190" s="147"/>
      <c r="Y190" s="147"/>
      <c r="Z190" s="147"/>
      <c r="AA190" s="148"/>
      <c r="AB190" s="147"/>
      <c r="AC190" s="149"/>
      <c r="AD190" s="149"/>
      <c r="AE190" s="149"/>
      <c r="AF190" s="149"/>
      <c r="AG190" s="149"/>
      <c r="AH190" s="150"/>
      <c r="AI190" s="149"/>
      <c r="AJ190" s="149"/>
      <c r="AK190" s="107"/>
      <c r="AM190" s="135"/>
      <c r="AN190" s="135"/>
      <c r="AO190" s="135"/>
      <c r="AP190" s="135"/>
      <c r="AQ190" s="135"/>
      <c r="AR190" s="135"/>
      <c r="AS190" s="135"/>
      <c r="AT190" s="164"/>
      <c r="AU190" s="138"/>
      <c r="AV190" s="138"/>
      <c r="AW190" s="138"/>
      <c r="AX190" s="138"/>
      <c r="AY190" s="138"/>
      <c r="AZ190" s="138"/>
      <c r="BA190" s="138"/>
      <c r="BB190" s="138"/>
      <c r="BC190" s="107"/>
      <c r="BD190" s="107"/>
      <c r="BF190" s="149"/>
      <c r="BG190" s="149"/>
      <c r="BH190" s="149"/>
      <c r="BI190" s="149"/>
      <c r="BJ190" s="149"/>
      <c r="BK190" s="149"/>
      <c r="BL190" s="149"/>
      <c r="BM190" s="149"/>
      <c r="BN190" s="107"/>
      <c r="BP190" s="135"/>
      <c r="BQ190" s="135"/>
      <c r="BR190" s="135"/>
      <c r="BS190" s="135"/>
      <c r="BT190" s="135"/>
      <c r="BU190" s="135"/>
      <c r="BV190" s="135"/>
      <c r="BW190" s="135"/>
      <c r="BX190" s="107"/>
      <c r="BZ190" s="168"/>
      <c r="CA190" s="160"/>
      <c r="CB190" s="160"/>
      <c r="CC190" s="160"/>
      <c r="CD190" s="160"/>
      <c r="CE190" s="160"/>
      <c r="CF190" s="160"/>
      <c r="CG190" s="160"/>
      <c r="CH190" s="107"/>
    </row>
    <row r="191" spans="2:86" x14ac:dyDescent="0.25">
      <c r="B191" s="95" t="s">
        <v>27</v>
      </c>
      <c r="C191" s="105" t="str">
        <f>VLOOKUP(B191,'2'!$B$2:$O$114,2,FALSE)</f>
        <v>Sì</v>
      </c>
      <c r="D191" s="119" t="str">
        <f>VLOOKUP(B191,'2'!$B$2:$O$114,11,FALSE)</f>
        <v>11011110</v>
      </c>
      <c r="E191" s="105" t="str">
        <f t="shared" si="51"/>
        <v>DE</v>
      </c>
      <c r="F191" s="105" t="str">
        <f>LEFT(D191,1)</f>
        <v>1</v>
      </c>
      <c r="G191" s="17" t="str">
        <f>MID(D191,2,1)</f>
        <v>1</v>
      </c>
      <c r="H191" s="17" t="str">
        <f>MID(D191,3,1)</f>
        <v>0</v>
      </c>
      <c r="I191" s="17" t="str">
        <f>MID(D191,4,1)</f>
        <v>1</v>
      </c>
      <c r="J191" s="17" t="str">
        <f>MID(D191,5,1)</f>
        <v>1</v>
      </c>
      <c r="K191" s="17" t="str">
        <f>MID(D191,6,1)</f>
        <v>1</v>
      </c>
      <c r="L191" s="17" t="str">
        <f>MID(D191,7,1)</f>
        <v>1</v>
      </c>
      <c r="M191" s="106" t="str">
        <f>RIGHT(D191,1)</f>
        <v>0</v>
      </c>
      <c r="N191" s="105">
        <v>0</v>
      </c>
      <c r="O191" s="17">
        <v>0</v>
      </c>
      <c r="P191" s="17">
        <v>1</v>
      </c>
      <c r="Q191" s="106">
        <v>0</v>
      </c>
      <c r="R191" s="171"/>
      <c r="S191" s="171" t="str">
        <f t="shared" si="53"/>
        <v/>
      </c>
      <c r="U191" s="147"/>
      <c r="V191" s="147"/>
      <c r="W191" s="147"/>
      <c r="X191" s="147"/>
      <c r="Y191" s="147"/>
      <c r="Z191" s="147"/>
      <c r="AA191" s="148"/>
      <c r="AB191" s="147"/>
      <c r="AC191" s="149"/>
      <c r="AD191" s="149"/>
      <c r="AE191" s="149"/>
      <c r="AF191" s="149"/>
      <c r="AG191" s="149"/>
      <c r="AH191" s="150"/>
      <c r="AI191" s="149"/>
      <c r="AJ191" s="149"/>
      <c r="AK191" s="107">
        <f>U191*0+V191*1+W191*2+X191*3+Y191*4+Z191*5+AA191*6+AB191*7+AC191*0+AD191*1+AE191*2+AF191*3+AG191*4+AH191*5+AI191*6+AJ191*7+8*(SUM(U191:AB191))+IF(SUM(U191:AJ191)=0,2+8)</f>
        <v>10</v>
      </c>
      <c r="AM191" s="135"/>
      <c r="AN191" s="135"/>
      <c r="AO191" s="135"/>
      <c r="AP191" s="135"/>
      <c r="AQ191" s="135"/>
      <c r="AR191" s="135"/>
      <c r="AS191" s="135"/>
      <c r="AT191" s="164"/>
      <c r="AU191" s="138"/>
      <c r="AV191" s="138"/>
      <c r="AW191" s="138"/>
      <c r="AX191" s="138"/>
      <c r="AY191" s="138"/>
      <c r="AZ191" s="138"/>
      <c r="BA191" s="138"/>
      <c r="BB191" s="138"/>
      <c r="BC191" s="107">
        <f>AM191*0+AN191*16+AO191*32+AP191*48+AQ191*64+AR191*80+AS191*96+AT191*112+AU191*0+AV191*16+AW191*32+AX191*48+AY191*64+AZ191*80+BA191*96+BB191*112+128*(SUM(AM191:AT191))+IF(SUM(AM191:BB191)=0,32+128)</f>
        <v>160</v>
      </c>
      <c r="BD191" s="107">
        <f t="shared" si="27"/>
        <v>170</v>
      </c>
      <c r="BF191" s="149"/>
      <c r="BG191" s="149"/>
      <c r="BH191" s="149"/>
      <c r="BI191" s="149"/>
      <c r="BJ191" s="149"/>
      <c r="BK191" s="149"/>
      <c r="BL191" s="149"/>
      <c r="BM191" s="149"/>
      <c r="BN191" s="107">
        <f t="shared" si="28"/>
        <v>0</v>
      </c>
      <c r="BP191" s="135"/>
      <c r="BQ191" s="135"/>
      <c r="BR191" s="135"/>
      <c r="BS191" s="135"/>
      <c r="BT191" s="135"/>
      <c r="BU191" s="135"/>
      <c r="BV191" s="135"/>
      <c r="BW191" s="135"/>
      <c r="BX191" s="107">
        <f t="shared" si="29"/>
        <v>0</v>
      </c>
      <c r="BZ191" s="168"/>
      <c r="CA191" s="160"/>
      <c r="CB191" s="160"/>
      <c r="CC191" s="160"/>
      <c r="CD191" s="160"/>
      <c r="CE191" s="160"/>
      <c r="CF191" s="160"/>
      <c r="CG191" s="160"/>
      <c r="CH191" s="107">
        <f t="shared" si="30"/>
        <v>0</v>
      </c>
    </row>
    <row r="192" spans="2:86" ht="6" customHeight="1" x14ac:dyDescent="0.25">
      <c r="B192" s="95"/>
      <c r="C192" s="105"/>
      <c r="D192" s="119"/>
      <c r="E192" s="105" t="str">
        <f t="shared" si="51"/>
        <v/>
      </c>
      <c r="F192" s="105"/>
      <c r="G192" s="17"/>
      <c r="H192" s="17"/>
      <c r="I192" s="17"/>
      <c r="J192" s="17"/>
      <c r="K192" s="17"/>
      <c r="L192" s="17"/>
      <c r="M192" s="106"/>
      <c r="N192" s="105"/>
      <c r="O192" s="17"/>
      <c r="P192" s="17"/>
      <c r="Q192" s="106"/>
      <c r="R192" s="171"/>
      <c r="S192" s="171" t="str">
        <f t="shared" si="53"/>
        <v/>
      </c>
      <c r="U192" s="147"/>
      <c r="V192" s="147"/>
      <c r="W192" s="147"/>
      <c r="X192" s="147"/>
      <c r="Y192" s="147"/>
      <c r="Z192" s="147"/>
      <c r="AA192" s="148"/>
      <c r="AB192" s="147"/>
      <c r="AC192" s="149"/>
      <c r="AD192" s="149"/>
      <c r="AE192" s="149"/>
      <c r="AF192" s="149"/>
      <c r="AG192" s="149"/>
      <c r="AH192" s="150"/>
      <c r="AI192" s="149"/>
      <c r="AJ192" s="149"/>
      <c r="AK192" s="107"/>
      <c r="AM192" s="135"/>
      <c r="AN192" s="135"/>
      <c r="AO192" s="135"/>
      <c r="AP192" s="135"/>
      <c r="AQ192" s="135"/>
      <c r="AR192" s="135"/>
      <c r="AS192" s="135"/>
      <c r="AT192" s="164"/>
      <c r="AU192" s="138"/>
      <c r="AV192" s="138"/>
      <c r="AW192" s="138"/>
      <c r="AX192" s="138"/>
      <c r="AY192" s="138"/>
      <c r="AZ192" s="138"/>
      <c r="BA192" s="138"/>
      <c r="BB192" s="138"/>
      <c r="BC192" s="107"/>
      <c r="BD192" s="107"/>
      <c r="BF192" s="149"/>
      <c r="BG192" s="149"/>
      <c r="BH192" s="149"/>
      <c r="BI192" s="149"/>
      <c r="BJ192" s="149"/>
      <c r="BK192" s="149"/>
      <c r="BL192" s="149"/>
      <c r="BM192" s="149"/>
      <c r="BN192" s="107"/>
      <c r="BP192" s="135"/>
      <c r="BQ192" s="135"/>
      <c r="BR192" s="135"/>
      <c r="BS192" s="135"/>
      <c r="BT192" s="135"/>
      <c r="BU192" s="135"/>
      <c r="BV192" s="135"/>
      <c r="BW192" s="135"/>
      <c r="BX192" s="107"/>
      <c r="BZ192" s="168"/>
      <c r="CA192" s="160"/>
      <c r="CB192" s="160"/>
      <c r="CC192" s="160"/>
      <c r="CD192" s="160"/>
      <c r="CE192" s="160"/>
      <c r="CF192" s="160"/>
      <c r="CG192" s="160"/>
      <c r="CH192" s="107"/>
    </row>
    <row r="193" spans="2:86" x14ac:dyDescent="0.25">
      <c r="B193" s="95" t="s">
        <v>279</v>
      </c>
      <c r="C193" s="105" t="str">
        <f>VLOOKUP(B193,'2'!$B$2:$O$114,2,FALSE)</f>
        <v>No</v>
      </c>
      <c r="D193" s="119" t="str">
        <f>VLOOKUP(B193,'2'!$B$2:$O$114,11,FALSE)</f>
        <v>00010000</v>
      </c>
      <c r="E193" s="105" t="str">
        <f t="shared" si="51"/>
        <v>10</v>
      </c>
      <c r="F193" s="105" t="str">
        <f>LEFT(D193,1)</f>
        <v>0</v>
      </c>
      <c r="G193" s="17" t="str">
        <f>MID(D193,2,1)</f>
        <v>0</v>
      </c>
      <c r="H193" s="17" t="str">
        <f>MID(D193,3,1)</f>
        <v>0</v>
      </c>
      <c r="I193" s="17" t="str">
        <f>MID(D193,4,1)</f>
        <v>1</v>
      </c>
      <c r="J193" s="17" t="str">
        <f>MID(D193,5,1)</f>
        <v>0</v>
      </c>
      <c r="K193" s="17" t="str">
        <f>MID(D193,6,1)</f>
        <v>0</v>
      </c>
      <c r="L193" s="17" t="str">
        <f>MID(D193,7,1)</f>
        <v>0</v>
      </c>
      <c r="M193" s="106" t="str">
        <f>RIGHT(D193,1)</f>
        <v>0</v>
      </c>
      <c r="N193" s="105">
        <v>0</v>
      </c>
      <c r="O193" s="17">
        <v>0</v>
      </c>
      <c r="P193" s="17">
        <v>1</v>
      </c>
      <c r="Q193" s="106">
        <v>0</v>
      </c>
      <c r="R193" s="171"/>
      <c r="S193" s="171" t="str">
        <f t="shared" si="53"/>
        <v/>
      </c>
      <c r="U193" s="147"/>
      <c r="V193" s="147"/>
      <c r="W193" s="147"/>
      <c r="X193" s="147"/>
      <c r="Y193" s="147"/>
      <c r="Z193" s="147"/>
      <c r="AA193" s="148"/>
      <c r="AB193" s="147"/>
      <c r="AC193" s="149"/>
      <c r="AD193" s="149"/>
      <c r="AE193" s="149"/>
      <c r="AF193" s="149"/>
      <c r="AG193" s="149"/>
      <c r="AH193" s="150"/>
      <c r="AI193" s="149"/>
      <c r="AJ193" s="149"/>
      <c r="AK193" s="107">
        <f>U193*0+V193*1+W193*2+X193*3+Y193*4+Z193*5+AA193*6+AB193*7+AC193*0+AD193*1+AE193*2+AF193*3+AG193*4+AH193*5+AI193*6+AJ193*7+8*(SUM(U193:AB193))+IF(SUM(U193:AJ193)=0,2+8)</f>
        <v>10</v>
      </c>
      <c r="AM193" s="135"/>
      <c r="AN193" s="135"/>
      <c r="AO193" s="135"/>
      <c r="AP193" s="135"/>
      <c r="AQ193" s="135"/>
      <c r="AR193" s="135"/>
      <c r="AS193" s="135"/>
      <c r="AT193" s="164"/>
      <c r="AU193" s="138"/>
      <c r="AV193" s="138"/>
      <c r="AW193" s="138"/>
      <c r="AX193" s="138"/>
      <c r="AY193" s="138"/>
      <c r="AZ193" s="138"/>
      <c r="BA193" s="138"/>
      <c r="BB193" s="138"/>
      <c r="BC193" s="107">
        <f>AM193*0+AN193*16+AO193*32+AP193*48+AQ193*64+AR193*80+AS193*96+AT193*112+AU193*0+AV193*16+AW193*32+AX193*48+AY193*64+AZ193*80+BA193*96+BB193*112+128*(SUM(AM193:AT193))+IF(SUM(AM193:BB193)=0,32+128)</f>
        <v>160</v>
      </c>
      <c r="BD193" s="107">
        <f t="shared" si="27"/>
        <v>170</v>
      </c>
      <c r="BF193" s="149"/>
      <c r="BG193" s="149"/>
      <c r="BH193" s="149"/>
      <c r="BI193" s="149"/>
      <c r="BJ193" s="149"/>
      <c r="BK193" s="149"/>
      <c r="BL193" s="149"/>
      <c r="BM193" s="149"/>
      <c r="BN193" s="107">
        <f t="shared" si="28"/>
        <v>0</v>
      </c>
      <c r="BP193" s="135"/>
      <c r="BQ193" s="135"/>
      <c r="BR193" s="135"/>
      <c r="BS193" s="135"/>
      <c r="BT193" s="135"/>
      <c r="BU193" s="135"/>
      <c r="BV193" s="135"/>
      <c r="BW193" s="135"/>
      <c r="BX193" s="107">
        <f t="shared" si="29"/>
        <v>0</v>
      </c>
      <c r="BZ193" s="168"/>
      <c r="CA193" s="160"/>
      <c r="CB193" s="160"/>
      <c r="CC193" s="160"/>
      <c r="CD193" s="160"/>
      <c r="CE193" s="160"/>
      <c r="CF193" s="160"/>
      <c r="CG193" s="160"/>
      <c r="CH193" s="107">
        <f t="shared" si="30"/>
        <v>0</v>
      </c>
    </row>
    <row r="194" spans="2:86" ht="6" customHeight="1" x14ac:dyDescent="0.25">
      <c r="B194" s="95"/>
      <c r="C194" s="105"/>
      <c r="D194" s="119"/>
      <c r="E194" s="105" t="str">
        <f t="shared" si="51"/>
        <v/>
      </c>
      <c r="F194" s="105"/>
      <c r="G194" s="17"/>
      <c r="H194" s="17"/>
      <c r="I194" s="17"/>
      <c r="J194" s="17"/>
      <c r="K194" s="17"/>
      <c r="L194" s="17"/>
      <c r="M194" s="106"/>
      <c r="N194" s="105"/>
      <c r="O194" s="17"/>
      <c r="P194" s="17"/>
      <c r="Q194" s="106"/>
      <c r="R194" s="171"/>
      <c r="S194" s="171" t="str">
        <f t="shared" si="53"/>
        <v/>
      </c>
      <c r="U194" s="147"/>
      <c r="V194" s="147"/>
      <c r="W194" s="147"/>
      <c r="X194" s="147"/>
      <c r="Y194" s="147"/>
      <c r="Z194" s="147"/>
      <c r="AA194" s="148"/>
      <c r="AB194" s="147"/>
      <c r="AC194" s="149"/>
      <c r="AD194" s="149"/>
      <c r="AE194" s="149"/>
      <c r="AF194" s="149"/>
      <c r="AG194" s="149"/>
      <c r="AH194" s="150"/>
      <c r="AI194" s="149"/>
      <c r="AJ194" s="149"/>
      <c r="AK194" s="107"/>
      <c r="AM194" s="135"/>
      <c r="AN194" s="135"/>
      <c r="AO194" s="135"/>
      <c r="AP194" s="135"/>
      <c r="AQ194" s="135"/>
      <c r="AR194" s="135"/>
      <c r="AS194" s="135"/>
      <c r="AT194" s="164"/>
      <c r="AU194" s="138"/>
      <c r="AV194" s="138"/>
      <c r="AW194" s="138"/>
      <c r="AX194" s="138"/>
      <c r="AY194" s="138"/>
      <c r="AZ194" s="138"/>
      <c r="BA194" s="138"/>
      <c r="BB194" s="138"/>
      <c r="BC194" s="107"/>
      <c r="BD194" s="107"/>
      <c r="BF194" s="149"/>
      <c r="BG194" s="149"/>
      <c r="BH194" s="149"/>
      <c r="BI194" s="149"/>
      <c r="BJ194" s="149"/>
      <c r="BK194" s="149"/>
      <c r="BL194" s="149"/>
      <c r="BM194" s="149"/>
      <c r="BN194" s="107"/>
      <c r="BP194" s="135"/>
      <c r="BQ194" s="135"/>
      <c r="BR194" s="135"/>
      <c r="BS194" s="135"/>
      <c r="BT194" s="135"/>
      <c r="BU194" s="135"/>
      <c r="BV194" s="135"/>
      <c r="BW194" s="135"/>
      <c r="BX194" s="107"/>
      <c r="BZ194" s="168"/>
      <c r="CA194" s="160"/>
      <c r="CB194" s="160"/>
      <c r="CC194" s="160"/>
      <c r="CD194" s="160"/>
      <c r="CE194" s="160"/>
      <c r="CF194" s="160"/>
      <c r="CG194" s="160"/>
      <c r="CH194" s="107"/>
    </row>
    <row r="195" spans="2:86" x14ac:dyDescent="0.25">
      <c r="B195" s="95" t="s">
        <v>58</v>
      </c>
      <c r="C195" s="105" t="str">
        <f>VLOOKUP(B195,'2'!$B$2:$O$114,2,FALSE)</f>
        <v>No</v>
      </c>
      <c r="D195" s="119" t="str">
        <f>VLOOKUP(B195,'2'!$B$2:$O$114,11,FALSE)</f>
        <v>00001001</v>
      </c>
      <c r="E195" s="105" t="str">
        <f t="shared" si="51"/>
        <v>9</v>
      </c>
      <c r="F195" s="105" t="str">
        <f>LEFT(D195,1)</f>
        <v>0</v>
      </c>
      <c r="G195" s="17" t="str">
        <f>MID(D195,2,1)</f>
        <v>0</v>
      </c>
      <c r="H195" s="17" t="str">
        <f>MID(D195,3,1)</f>
        <v>0</v>
      </c>
      <c r="I195" s="17" t="str">
        <f>MID(D195,4,1)</f>
        <v>0</v>
      </c>
      <c r="J195" s="17" t="str">
        <f>MID(D195,5,1)</f>
        <v>1</v>
      </c>
      <c r="K195" s="17" t="str">
        <f>MID(D195,6,1)</f>
        <v>0</v>
      </c>
      <c r="L195" s="17" t="str">
        <f>MID(D195,7,1)</f>
        <v>0</v>
      </c>
      <c r="M195" s="106" t="str">
        <f>RIGHT(D195,1)</f>
        <v>1</v>
      </c>
      <c r="N195" s="105">
        <v>0</v>
      </c>
      <c r="O195" s="17">
        <v>0</v>
      </c>
      <c r="P195" s="17">
        <v>1</v>
      </c>
      <c r="Q195" s="106">
        <v>0</v>
      </c>
      <c r="R195" s="171"/>
      <c r="S195" s="171" t="str">
        <f t="shared" si="53"/>
        <v/>
      </c>
      <c r="U195" s="147"/>
      <c r="V195" s="147"/>
      <c r="W195" s="147"/>
      <c r="X195" s="147"/>
      <c r="Y195" s="147"/>
      <c r="Z195" s="147"/>
      <c r="AA195" s="148"/>
      <c r="AB195" s="147"/>
      <c r="AC195" s="149"/>
      <c r="AD195" s="149"/>
      <c r="AE195" s="149"/>
      <c r="AF195" s="149"/>
      <c r="AG195" s="149"/>
      <c r="AH195" s="150"/>
      <c r="AI195" s="149"/>
      <c r="AJ195" s="149"/>
      <c r="AK195" s="107">
        <f>U195*0+V195*1+W195*2+X195*3+Y195*4+Z195*5+AA195*6+AB195*7+AC195*0+AD195*1+AE195*2+AF195*3+AG195*4+AH195*5+AI195*6+AJ195*7+8*(SUM(U195:AB195))+IF(SUM(U195:AJ195)=0,2+8)</f>
        <v>10</v>
      </c>
      <c r="AM195" s="135"/>
      <c r="AN195" s="135"/>
      <c r="AO195" s="135"/>
      <c r="AP195" s="135"/>
      <c r="AQ195" s="135"/>
      <c r="AR195" s="135"/>
      <c r="AS195" s="135"/>
      <c r="AT195" s="164"/>
      <c r="AU195" s="138"/>
      <c r="AV195" s="138"/>
      <c r="AW195" s="138"/>
      <c r="AX195" s="138"/>
      <c r="AY195" s="138"/>
      <c r="AZ195" s="138"/>
      <c r="BA195" s="138"/>
      <c r="BB195" s="138"/>
      <c r="BC195" s="107">
        <f>AM195*0+AN195*16+AO195*32+AP195*48+AQ195*64+AR195*80+AS195*96+AT195*112+AU195*0+AV195*16+AW195*32+AX195*48+AY195*64+AZ195*80+BA195*96+BB195*112+128*(SUM(AM195:AT195))+IF(SUM(AM195:BB195)=0,32+128)</f>
        <v>160</v>
      </c>
      <c r="BD195" s="107">
        <f t="shared" si="27"/>
        <v>170</v>
      </c>
      <c r="BF195" s="149"/>
      <c r="BG195" s="149"/>
      <c r="BH195" s="149"/>
      <c r="BI195" s="149"/>
      <c r="BJ195" s="149"/>
      <c r="BK195" s="149"/>
      <c r="BL195" s="149"/>
      <c r="BM195" s="149"/>
      <c r="BN195" s="107">
        <f t="shared" si="28"/>
        <v>0</v>
      </c>
      <c r="BP195" s="135"/>
      <c r="BQ195" s="135"/>
      <c r="BR195" s="135"/>
      <c r="BS195" s="135"/>
      <c r="BT195" s="135"/>
      <c r="BU195" s="135"/>
      <c r="BV195" s="135"/>
      <c r="BW195" s="135"/>
      <c r="BX195" s="107">
        <f t="shared" si="29"/>
        <v>0</v>
      </c>
      <c r="BZ195" s="168"/>
      <c r="CA195" s="160"/>
      <c r="CB195" s="160"/>
      <c r="CC195" s="160"/>
      <c r="CD195" s="160"/>
      <c r="CE195" s="160"/>
      <c r="CF195" s="160"/>
      <c r="CG195" s="160"/>
      <c r="CH195" s="107">
        <f t="shared" si="30"/>
        <v>0</v>
      </c>
    </row>
    <row r="196" spans="2:86" ht="6" customHeight="1" x14ac:dyDescent="0.25">
      <c r="B196" s="95"/>
      <c r="C196" s="105"/>
      <c r="D196" s="119"/>
      <c r="E196" s="105" t="str">
        <f t="shared" si="51"/>
        <v/>
      </c>
      <c r="F196" s="105"/>
      <c r="G196" s="17"/>
      <c r="H196" s="17"/>
      <c r="I196" s="17"/>
      <c r="J196" s="17"/>
      <c r="K196" s="17"/>
      <c r="L196" s="17"/>
      <c r="M196" s="106"/>
      <c r="N196" s="105"/>
      <c r="O196" s="17"/>
      <c r="P196" s="17"/>
      <c r="Q196" s="106"/>
      <c r="R196" s="171"/>
      <c r="S196" s="171" t="str">
        <f t="shared" si="53"/>
        <v/>
      </c>
      <c r="U196" s="147"/>
      <c r="V196" s="147"/>
      <c r="W196" s="147"/>
      <c r="X196" s="147"/>
      <c r="Y196" s="147"/>
      <c r="Z196" s="147"/>
      <c r="AA196" s="148"/>
      <c r="AB196" s="147"/>
      <c r="AC196" s="149"/>
      <c r="AD196" s="149"/>
      <c r="AE196" s="149"/>
      <c r="AF196" s="149"/>
      <c r="AG196" s="149"/>
      <c r="AH196" s="150"/>
      <c r="AI196" s="149"/>
      <c r="AJ196" s="149"/>
      <c r="AK196" s="107"/>
      <c r="AM196" s="135"/>
      <c r="AN196" s="135"/>
      <c r="AO196" s="135"/>
      <c r="AP196" s="135"/>
      <c r="AQ196" s="135"/>
      <c r="AR196" s="135"/>
      <c r="AS196" s="135"/>
      <c r="AT196" s="164"/>
      <c r="AU196" s="138"/>
      <c r="AV196" s="138"/>
      <c r="AW196" s="138"/>
      <c r="AX196" s="138"/>
      <c r="AY196" s="138"/>
      <c r="AZ196" s="138"/>
      <c r="BA196" s="138"/>
      <c r="BB196" s="138"/>
      <c r="BC196" s="107"/>
      <c r="BD196" s="107"/>
      <c r="BF196" s="149"/>
      <c r="BG196" s="149"/>
      <c r="BH196" s="149"/>
      <c r="BI196" s="149"/>
      <c r="BJ196" s="149"/>
      <c r="BK196" s="149"/>
      <c r="BL196" s="149"/>
      <c r="BM196" s="149"/>
      <c r="BN196" s="107"/>
      <c r="BP196" s="135"/>
      <c r="BQ196" s="135"/>
      <c r="BR196" s="135"/>
      <c r="BS196" s="135"/>
      <c r="BT196" s="135"/>
      <c r="BU196" s="135"/>
      <c r="BV196" s="135"/>
      <c r="BW196" s="135"/>
      <c r="BX196" s="107"/>
      <c r="BZ196" s="168"/>
      <c r="CA196" s="160"/>
      <c r="CB196" s="160"/>
      <c r="CC196" s="160"/>
      <c r="CD196" s="160"/>
      <c r="CE196" s="160"/>
      <c r="CF196" s="160"/>
      <c r="CG196" s="160"/>
      <c r="CH196" s="107"/>
    </row>
    <row r="197" spans="2:86" x14ac:dyDescent="0.25">
      <c r="B197" s="95" t="s">
        <v>20</v>
      </c>
      <c r="C197" s="105" t="str">
        <f>VLOOKUP(B197,'2'!$B$2:$O$114,2,FALSE)</f>
        <v>No</v>
      </c>
      <c r="D197" s="119" t="str">
        <f>VLOOKUP(B197,'2'!$B$2:$O$114,11,FALSE)</f>
        <v>00011001</v>
      </c>
      <c r="E197" s="105" t="str">
        <f t="shared" si="51"/>
        <v>19</v>
      </c>
      <c r="F197" s="105" t="str">
        <f>LEFT(D197,1)</f>
        <v>0</v>
      </c>
      <c r="G197" s="17" t="str">
        <f>MID(D197,2,1)</f>
        <v>0</v>
      </c>
      <c r="H197" s="17" t="str">
        <f>MID(D197,3,1)</f>
        <v>0</v>
      </c>
      <c r="I197" s="17" t="str">
        <f>MID(D197,4,1)</f>
        <v>1</v>
      </c>
      <c r="J197" s="17" t="str">
        <f>MID(D197,5,1)</f>
        <v>1</v>
      </c>
      <c r="K197" s="17" t="str">
        <f>MID(D197,6,1)</f>
        <v>0</v>
      </c>
      <c r="L197" s="17" t="str">
        <f>MID(D197,7,1)</f>
        <v>0</v>
      </c>
      <c r="M197" s="106" t="str">
        <f>RIGHT(D197,1)</f>
        <v>1</v>
      </c>
      <c r="N197" s="105">
        <v>0</v>
      </c>
      <c r="O197" s="17">
        <v>0</v>
      </c>
      <c r="P197" s="17">
        <v>1</v>
      </c>
      <c r="Q197" s="106">
        <v>0</v>
      </c>
      <c r="R197" s="171"/>
      <c r="S197" s="171" t="str">
        <f t="shared" si="53"/>
        <v/>
      </c>
      <c r="U197" s="147"/>
      <c r="V197" s="147"/>
      <c r="W197" s="147"/>
      <c r="X197" s="147"/>
      <c r="Y197" s="147"/>
      <c r="Z197" s="147"/>
      <c r="AA197" s="148"/>
      <c r="AB197" s="147"/>
      <c r="AC197" s="149"/>
      <c r="AD197" s="149"/>
      <c r="AE197" s="149"/>
      <c r="AF197" s="149"/>
      <c r="AG197" s="149"/>
      <c r="AH197" s="150"/>
      <c r="AI197" s="149"/>
      <c r="AJ197" s="149"/>
      <c r="AK197" s="107">
        <f>U197*0+V197*1+W197*2+X197*3+Y197*4+Z197*5+AA197*6+AB197*7+AC197*0+AD197*1+AE197*2+AF197*3+AG197*4+AH197*5+AI197*6+AJ197*7+8*(SUM(U197:AB197))+IF(SUM(U197:AJ197)=0,2+8)</f>
        <v>10</v>
      </c>
      <c r="AM197" s="135"/>
      <c r="AN197" s="135"/>
      <c r="AO197" s="135"/>
      <c r="AP197" s="135"/>
      <c r="AQ197" s="135"/>
      <c r="AR197" s="135"/>
      <c r="AS197" s="135"/>
      <c r="AT197" s="164"/>
      <c r="AU197" s="138"/>
      <c r="AV197" s="138"/>
      <c r="AW197" s="138"/>
      <c r="AX197" s="138"/>
      <c r="AY197" s="138"/>
      <c r="AZ197" s="138"/>
      <c r="BA197" s="138"/>
      <c r="BB197" s="138"/>
      <c r="BC197" s="107">
        <f>AM197*0+AN197*16+AO197*32+AP197*48+AQ197*64+AR197*80+AS197*96+AT197*112+AU197*0+AV197*16+AW197*32+AX197*48+AY197*64+AZ197*80+BA197*96+BB197*112+128*(SUM(AM197:AT197))+IF(SUM(AM197:BB197)=0,32+128)</f>
        <v>160</v>
      </c>
      <c r="BD197" s="107">
        <f t="shared" si="27"/>
        <v>170</v>
      </c>
      <c r="BF197" s="149"/>
      <c r="BG197" s="149"/>
      <c r="BH197" s="149"/>
      <c r="BI197" s="149"/>
      <c r="BJ197" s="149"/>
      <c r="BK197" s="149"/>
      <c r="BL197" s="149"/>
      <c r="BM197" s="149"/>
      <c r="BN197" s="107">
        <f t="shared" si="28"/>
        <v>0</v>
      </c>
      <c r="BP197" s="135"/>
      <c r="BQ197" s="135"/>
      <c r="BR197" s="135"/>
      <c r="BS197" s="135"/>
      <c r="BT197" s="135"/>
      <c r="BU197" s="135"/>
      <c r="BV197" s="135"/>
      <c r="BW197" s="135"/>
      <c r="BX197" s="107">
        <f t="shared" si="29"/>
        <v>0</v>
      </c>
      <c r="BZ197" s="168"/>
      <c r="CA197" s="160"/>
      <c r="CB197" s="160"/>
      <c r="CC197" s="160"/>
      <c r="CD197" s="160"/>
      <c r="CE197" s="160"/>
      <c r="CF197" s="160"/>
      <c r="CG197" s="160"/>
      <c r="CH197" s="107">
        <f t="shared" si="30"/>
        <v>0</v>
      </c>
    </row>
    <row r="198" spans="2:86" ht="6" customHeight="1" x14ac:dyDescent="0.25">
      <c r="B198" s="95"/>
      <c r="C198" s="105"/>
      <c r="D198" s="119"/>
      <c r="E198" s="105" t="str">
        <f t="shared" si="51"/>
        <v/>
      </c>
      <c r="F198" s="105"/>
      <c r="G198" s="17"/>
      <c r="H198" s="17"/>
      <c r="I198" s="17"/>
      <c r="J198" s="17"/>
      <c r="K198" s="17"/>
      <c r="L198" s="17"/>
      <c r="M198" s="106"/>
      <c r="N198" s="105"/>
      <c r="O198" s="17"/>
      <c r="P198" s="17"/>
      <c r="Q198" s="106"/>
      <c r="R198" s="171"/>
      <c r="S198" s="171" t="str">
        <f t="shared" si="53"/>
        <v/>
      </c>
      <c r="U198" s="147"/>
      <c r="V198" s="147"/>
      <c r="W198" s="147"/>
      <c r="X198" s="147"/>
      <c r="Y198" s="147"/>
      <c r="Z198" s="147"/>
      <c r="AA198" s="148"/>
      <c r="AB198" s="147"/>
      <c r="AC198" s="149"/>
      <c r="AD198" s="149"/>
      <c r="AE198" s="149"/>
      <c r="AF198" s="149"/>
      <c r="AG198" s="149"/>
      <c r="AH198" s="150"/>
      <c r="AI198" s="149"/>
      <c r="AJ198" s="149"/>
      <c r="AK198" s="107"/>
      <c r="AM198" s="135"/>
      <c r="AN198" s="135"/>
      <c r="AO198" s="135"/>
      <c r="AP198" s="135"/>
      <c r="AQ198" s="135"/>
      <c r="AR198" s="135"/>
      <c r="AS198" s="135"/>
      <c r="AT198" s="164"/>
      <c r="AU198" s="138"/>
      <c r="AV198" s="138"/>
      <c r="AW198" s="138"/>
      <c r="AX198" s="138"/>
      <c r="AY198" s="138"/>
      <c r="AZ198" s="138"/>
      <c r="BA198" s="138"/>
      <c r="BB198" s="138"/>
      <c r="BC198" s="107"/>
      <c r="BD198" s="107"/>
      <c r="BF198" s="149"/>
      <c r="BG198" s="149"/>
      <c r="BH198" s="149"/>
      <c r="BI198" s="149"/>
      <c r="BJ198" s="149"/>
      <c r="BK198" s="149"/>
      <c r="BL198" s="149"/>
      <c r="BM198" s="149"/>
      <c r="BN198" s="107"/>
      <c r="BP198" s="135"/>
      <c r="BQ198" s="135"/>
      <c r="BR198" s="135"/>
      <c r="BS198" s="135"/>
      <c r="BT198" s="135"/>
      <c r="BU198" s="135"/>
      <c r="BV198" s="135"/>
      <c r="BW198" s="135"/>
      <c r="BX198" s="107"/>
      <c r="BZ198" s="168"/>
      <c r="CA198" s="160"/>
      <c r="CB198" s="160"/>
      <c r="CC198" s="160"/>
      <c r="CD198" s="160"/>
      <c r="CE198" s="160"/>
      <c r="CF198" s="160"/>
      <c r="CG198" s="160"/>
      <c r="CH198" s="107"/>
    </row>
    <row r="199" spans="2:86" x14ac:dyDescent="0.25">
      <c r="B199" s="95" t="s">
        <v>77</v>
      </c>
      <c r="C199" s="105" t="str">
        <f>VLOOKUP(B199,'2'!$B$2:$O$114,2,FALSE)</f>
        <v>No</v>
      </c>
      <c r="D199" s="119" t="str">
        <f>VLOOKUP(B199,'2'!$B$2:$O$114,11,FALSE)</f>
        <v>00001000</v>
      </c>
      <c r="E199" s="105" t="str">
        <f t="shared" si="51"/>
        <v>8</v>
      </c>
      <c r="F199" s="105" t="str">
        <f>LEFT(D199,1)</f>
        <v>0</v>
      </c>
      <c r="G199" s="17" t="str">
        <f>MID(D199,2,1)</f>
        <v>0</v>
      </c>
      <c r="H199" s="17" t="str">
        <f>MID(D199,3,1)</f>
        <v>0</v>
      </c>
      <c r="I199" s="17" t="str">
        <f>MID(D199,4,1)</f>
        <v>0</v>
      </c>
      <c r="J199" s="17" t="str">
        <f>MID(D199,5,1)</f>
        <v>1</v>
      </c>
      <c r="K199" s="17" t="str">
        <f>MID(D199,6,1)</f>
        <v>0</v>
      </c>
      <c r="L199" s="17" t="str">
        <f>MID(D199,7,1)</f>
        <v>0</v>
      </c>
      <c r="M199" s="106" t="str">
        <f>RIGHT(D199,1)</f>
        <v>0</v>
      </c>
      <c r="N199" s="105">
        <v>0</v>
      </c>
      <c r="O199" s="17">
        <v>0</v>
      </c>
      <c r="P199" s="17">
        <v>1</v>
      </c>
      <c r="Q199" s="106">
        <v>0</v>
      </c>
      <c r="R199" s="171"/>
      <c r="S199" s="171" t="str">
        <f t="shared" si="53"/>
        <v/>
      </c>
      <c r="U199" s="147"/>
      <c r="V199" s="147"/>
      <c r="W199" s="147"/>
      <c r="X199" s="147"/>
      <c r="Y199" s="147"/>
      <c r="Z199" s="147"/>
      <c r="AA199" s="148"/>
      <c r="AB199" s="147"/>
      <c r="AC199" s="149"/>
      <c r="AD199" s="149"/>
      <c r="AE199" s="149"/>
      <c r="AF199" s="149"/>
      <c r="AG199" s="149"/>
      <c r="AH199" s="150"/>
      <c r="AI199" s="149"/>
      <c r="AJ199" s="149"/>
      <c r="AK199" s="107">
        <f>U199*0+V199*1+W199*2+X199*3+Y199*4+Z199*5+AA199*6+AB199*7+AC199*0+AD199*1+AE199*2+AF199*3+AG199*4+AH199*5+AI199*6+AJ199*7+8*(SUM(U199:AB199))+IF(SUM(U199:AJ199)=0,2+8)</f>
        <v>10</v>
      </c>
      <c r="AM199" s="135"/>
      <c r="AN199" s="135"/>
      <c r="AO199" s="135"/>
      <c r="AP199" s="135"/>
      <c r="AQ199" s="135"/>
      <c r="AR199" s="135"/>
      <c r="AS199" s="135"/>
      <c r="AT199" s="164"/>
      <c r="AU199" s="138"/>
      <c r="AV199" s="138"/>
      <c r="AW199" s="138"/>
      <c r="AX199" s="138"/>
      <c r="AY199" s="138"/>
      <c r="AZ199" s="138"/>
      <c r="BA199" s="138"/>
      <c r="BB199" s="138"/>
      <c r="BC199" s="107">
        <f>AM199*0+AN199*16+AO199*32+AP199*48+AQ199*64+AR199*80+AS199*96+AT199*112+AU199*0+AV199*16+AW199*32+AX199*48+AY199*64+AZ199*80+BA199*96+BB199*112+128*(SUM(AM199:AT199))+IF(SUM(AM199:BB199)=0,32+128)</f>
        <v>160</v>
      </c>
      <c r="BD199" s="107">
        <f t="shared" si="27"/>
        <v>170</v>
      </c>
      <c r="BF199" s="149"/>
      <c r="BG199" s="149"/>
      <c r="BH199" s="149"/>
      <c r="BI199" s="149"/>
      <c r="BJ199" s="149"/>
      <c r="BK199" s="149"/>
      <c r="BL199" s="149"/>
      <c r="BM199" s="149"/>
      <c r="BN199" s="107">
        <f t="shared" si="28"/>
        <v>0</v>
      </c>
      <c r="BP199" s="135"/>
      <c r="BQ199" s="135"/>
      <c r="BR199" s="135"/>
      <c r="BS199" s="135"/>
      <c r="BT199" s="135"/>
      <c r="BU199" s="135"/>
      <c r="BV199" s="135"/>
      <c r="BW199" s="135"/>
      <c r="BX199" s="107">
        <f t="shared" si="29"/>
        <v>0</v>
      </c>
      <c r="BZ199" s="168"/>
      <c r="CA199" s="160"/>
      <c r="CB199" s="160"/>
      <c r="CC199" s="160"/>
      <c r="CD199" s="160"/>
      <c r="CE199" s="160"/>
      <c r="CF199" s="160"/>
      <c r="CG199" s="160"/>
      <c r="CH199" s="107">
        <f t="shared" si="30"/>
        <v>0</v>
      </c>
    </row>
    <row r="200" spans="2:86" ht="6" customHeight="1" x14ac:dyDescent="0.25">
      <c r="B200" s="95"/>
      <c r="C200" s="105"/>
      <c r="D200" s="119"/>
      <c r="E200" s="105" t="str">
        <f t="shared" si="51"/>
        <v/>
      </c>
      <c r="F200" s="105"/>
      <c r="G200" s="17"/>
      <c r="H200" s="17"/>
      <c r="I200" s="17"/>
      <c r="J200" s="17"/>
      <c r="K200" s="17"/>
      <c r="L200" s="17"/>
      <c r="M200" s="106"/>
      <c r="N200" s="105"/>
      <c r="O200" s="17"/>
      <c r="P200" s="17"/>
      <c r="Q200" s="106"/>
      <c r="R200" s="171"/>
      <c r="S200" s="171" t="str">
        <f t="shared" si="53"/>
        <v/>
      </c>
      <c r="U200" s="147"/>
      <c r="V200" s="147"/>
      <c r="W200" s="147"/>
      <c r="X200" s="147"/>
      <c r="Y200" s="147"/>
      <c r="Z200" s="147"/>
      <c r="AA200" s="148"/>
      <c r="AB200" s="147"/>
      <c r="AC200" s="149"/>
      <c r="AD200" s="149"/>
      <c r="AE200" s="149"/>
      <c r="AF200" s="149"/>
      <c r="AG200" s="149"/>
      <c r="AH200" s="150"/>
      <c r="AI200" s="149"/>
      <c r="AJ200" s="149"/>
      <c r="AK200" s="107"/>
      <c r="AM200" s="135"/>
      <c r="AN200" s="135"/>
      <c r="AO200" s="135"/>
      <c r="AP200" s="135"/>
      <c r="AQ200" s="135"/>
      <c r="AR200" s="135"/>
      <c r="AS200" s="135"/>
      <c r="AT200" s="164"/>
      <c r="AU200" s="138"/>
      <c r="AV200" s="138"/>
      <c r="AW200" s="138"/>
      <c r="AX200" s="138"/>
      <c r="AY200" s="138"/>
      <c r="AZ200" s="138"/>
      <c r="BA200" s="138"/>
      <c r="BB200" s="138"/>
      <c r="BC200" s="107"/>
      <c r="BD200" s="107"/>
      <c r="BF200" s="149"/>
      <c r="BG200" s="149"/>
      <c r="BH200" s="149"/>
      <c r="BI200" s="149"/>
      <c r="BJ200" s="149"/>
      <c r="BK200" s="149"/>
      <c r="BL200" s="149"/>
      <c r="BM200" s="149"/>
      <c r="BN200" s="107"/>
      <c r="BP200" s="135"/>
      <c r="BQ200" s="135"/>
      <c r="BR200" s="135"/>
      <c r="BS200" s="135"/>
      <c r="BT200" s="135"/>
      <c r="BU200" s="135"/>
      <c r="BV200" s="135"/>
      <c r="BW200" s="135"/>
      <c r="BX200" s="107"/>
      <c r="BZ200" s="168"/>
      <c r="CA200" s="160"/>
      <c r="CB200" s="160"/>
      <c r="CC200" s="160"/>
      <c r="CD200" s="160"/>
      <c r="CE200" s="160"/>
      <c r="CF200" s="160"/>
      <c r="CG200" s="160"/>
      <c r="CH200" s="107"/>
    </row>
    <row r="201" spans="2:86" x14ac:dyDescent="0.25">
      <c r="B201" s="95" t="s">
        <v>40</v>
      </c>
      <c r="C201" s="105" t="str">
        <f>VLOOKUP(B201,'2'!$B$2:$O$114,2,FALSE)</f>
        <v>No</v>
      </c>
      <c r="D201" s="119" t="str">
        <f>VLOOKUP(B201,'2'!$B$2:$O$114,11,FALSE)</f>
        <v>00011000</v>
      </c>
      <c r="E201" s="105" t="str">
        <f t="shared" si="51"/>
        <v>18</v>
      </c>
      <c r="F201" s="105" t="str">
        <f>LEFT(D201,1)</f>
        <v>0</v>
      </c>
      <c r="G201" s="17" t="str">
        <f>MID(D201,2,1)</f>
        <v>0</v>
      </c>
      <c r="H201" s="17" t="str">
        <f>MID(D201,3,1)</f>
        <v>0</v>
      </c>
      <c r="I201" s="17" t="str">
        <f>MID(D201,4,1)</f>
        <v>1</v>
      </c>
      <c r="J201" s="17" t="str">
        <f>MID(D201,5,1)</f>
        <v>1</v>
      </c>
      <c r="K201" s="17" t="str">
        <f>MID(D201,6,1)</f>
        <v>0</v>
      </c>
      <c r="L201" s="17" t="str">
        <f>MID(D201,7,1)</f>
        <v>0</v>
      </c>
      <c r="M201" s="106" t="str">
        <f>RIGHT(D201,1)</f>
        <v>0</v>
      </c>
      <c r="N201" s="105">
        <v>0</v>
      </c>
      <c r="O201" s="17">
        <v>0</v>
      </c>
      <c r="P201" s="17">
        <v>1</v>
      </c>
      <c r="Q201" s="106">
        <v>0</v>
      </c>
      <c r="R201" s="171"/>
      <c r="S201" s="171" t="str">
        <f t="shared" si="53"/>
        <v/>
      </c>
      <c r="U201" s="147"/>
      <c r="V201" s="147"/>
      <c r="W201" s="147"/>
      <c r="X201" s="147"/>
      <c r="Y201" s="147"/>
      <c r="Z201" s="147"/>
      <c r="AA201" s="148"/>
      <c r="AB201" s="147"/>
      <c r="AC201" s="149"/>
      <c r="AD201" s="149"/>
      <c r="AE201" s="149"/>
      <c r="AF201" s="149"/>
      <c r="AG201" s="149"/>
      <c r="AH201" s="150"/>
      <c r="AI201" s="149"/>
      <c r="AJ201" s="149"/>
      <c r="AK201" s="107">
        <f>U201*0+V201*1+W201*2+X201*3+Y201*4+Z201*5+AA201*6+AB201*7+AC201*0+AD201*1+AE201*2+AF201*3+AG201*4+AH201*5+AI201*6+AJ201*7+8*(SUM(U201:AB201))+IF(SUM(U201:AJ201)=0,2+8)</f>
        <v>10</v>
      </c>
      <c r="AM201" s="135"/>
      <c r="AN201" s="135"/>
      <c r="AO201" s="135"/>
      <c r="AP201" s="135"/>
      <c r="AQ201" s="135"/>
      <c r="AR201" s="135"/>
      <c r="AS201" s="135"/>
      <c r="AT201" s="164"/>
      <c r="AU201" s="138"/>
      <c r="AV201" s="138"/>
      <c r="AW201" s="138"/>
      <c r="AX201" s="138"/>
      <c r="AY201" s="138"/>
      <c r="AZ201" s="138"/>
      <c r="BA201" s="138"/>
      <c r="BB201" s="138"/>
      <c r="BC201" s="107">
        <f>AM201*0+AN201*16+AO201*32+AP201*48+AQ201*64+AR201*80+AS201*96+AT201*112+AU201*0+AV201*16+AW201*32+AX201*48+AY201*64+AZ201*80+BA201*96+BB201*112+128*(SUM(AM201:AT201))+IF(SUM(AM201:BB201)=0,32+128)</f>
        <v>160</v>
      </c>
      <c r="BD201" s="107">
        <f t="shared" si="27"/>
        <v>170</v>
      </c>
      <c r="BF201" s="149"/>
      <c r="BG201" s="149"/>
      <c r="BH201" s="149"/>
      <c r="BI201" s="149"/>
      <c r="BJ201" s="149"/>
      <c r="BK201" s="149"/>
      <c r="BL201" s="149"/>
      <c r="BM201" s="149"/>
      <c r="BN201" s="107">
        <f t="shared" si="28"/>
        <v>0</v>
      </c>
      <c r="BP201" s="135"/>
      <c r="BQ201" s="135"/>
      <c r="BR201" s="135"/>
      <c r="BS201" s="135"/>
      <c r="BT201" s="135"/>
      <c r="BU201" s="135"/>
      <c r="BV201" s="135"/>
      <c r="BW201" s="135"/>
      <c r="BX201" s="107">
        <f t="shared" si="29"/>
        <v>0</v>
      </c>
      <c r="BZ201" s="168"/>
      <c r="CA201" s="160"/>
      <c r="CB201" s="160"/>
      <c r="CC201" s="160"/>
      <c r="CD201" s="160"/>
      <c r="CE201" s="160"/>
      <c r="CF201" s="160"/>
      <c r="CG201" s="160"/>
      <c r="CH201" s="107">
        <f t="shared" si="30"/>
        <v>0</v>
      </c>
    </row>
    <row r="202" spans="2:86" ht="6" customHeight="1" x14ac:dyDescent="0.25">
      <c r="B202" s="95"/>
      <c r="C202" s="105"/>
      <c r="D202" s="119"/>
      <c r="E202" s="105" t="str">
        <f t="shared" si="51"/>
        <v/>
      </c>
      <c r="F202" s="105"/>
      <c r="G202" s="17"/>
      <c r="H202" s="17"/>
      <c r="I202" s="17"/>
      <c r="J202" s="17"/>
      <c r="K202" s="17"/>
      <c r="L202" s="17"/>
      <c r="M202" s="106"/>
      <c r="N202" s="105"/>
      <c r="O202" s="17"/>
      <c r="P202" s="17"/>
      <c r="Q202" s="106"/>
      <c r="R202" s="171"/>
      <c r="S202" s="171" t="str">
        <f t="shared" si="53"/>
        <v/>
      </c>
      <c r="U202" s="147"/>
      <c r="V202" s="147"/>
      <c r="W202" s="147"/>
      <c r="X202" s="147"/>
      <c r="Y202" s="147"/>
      <c r="Z202" s="147"/>
      <c r="AA202" s="148"/>
      <c r="AB202" s="147"/>
      <c r="AC202" s="149"/>
      <c r="AD202" s="149"/>
      <c r="AE202" s="149"/>
      <c r="AF202" s="149"/>
      <c r="AG202" s="149"/>
      <c r="AH202" s="150"/>
      <c r="AI202" s="149"/>
      <c r="AJ202" s="149"/>
      <c r="AK202" s="107"/>
      <c r="AM202" s="135"/>
      <c r="AN202" s="135"/>
      <c r="AO202" s="135"/>
      <c r="AP202" s="135"/>
      <c r="AQ202" s="135"/>
      <c r="AR202" s="135"/>
      <c r="AS202" s="135"/>
      <c r="AT202" s="164"/>
      <c r="AU202" s="138"/>
      <c r="AV202" s="138"/>
      <c r="AW202" s="138"/>
      <c r="AX202" s="138"/>
      <c r="AY202" s="138"/>
      <c r="AZ202" s="138"/>
      <c r="BA202" s="138"/>
      <c r="BB202" s="138"/>
      <c r="BC202" s="107"/>
      <c r="BD202" s="107"/>
      <c r="BF202" s="149"/>
      <c r="BG202" s="149"/>
      <c r="BH202" s="149"/>
      <c r="BI202" s="149"/>
      <c r="BJ202" s="149"/>
      <c r="BK202" s="149"/>
      <c r="BL202" s="149"/>
      <c r="BM202" s="149"/>
      <c r="BN202" s="107"/>
      <c r="BP202" s="135"/>
      <c r="BQ202" s="135"/>
      <c r="BR202" s="135"/>
      <c r="BS202" s="135"/>
      <c r="BT202" s="135"/>
      <c r="BU202" s="135"/>
      <c r="BV202" s="135"/>
      <c r="BW202" s="135"/>
      <c r="BX202" s="107"/>
      <c r="BZ202" s="168"/>
      <c r="CA202" s="160"/>
      <c r="CB202" s="160"/>
      <c r="CC202" s="160"/>
      <c r="CD202" s="160"/>
      <c r="CE202" s="160"/>
      <c r="CF202" s="160"/>
      <c r="CG202" s="160"/>
      <c r="CH202" s="107"/>
    </row>
    <row r="203" spans="2:86" x14ac:dyDescent="0.25">
      <c r="B203" s="95" t="s">
        <v>42</v>
      </c>
      <c r="C203" s="105" t="str">
        <f>VLOOKUP(B203,'2'!$B$2:$O$114,2,FALSE)</f>
        <v>No</v>
      </c>
      <c r="D203" s="119" t="str">
        <f>VLOOKUP(B203,'2'!$B$2:$O$114,11,FALSE)</f>
        <v>11111100</v>
      </c>
      <c r="E203" s="105" t="str">
        <f t="shared" si="51"/>
        <v>FC</v>
      </c>
      <c r="F203" s="105" t="str">
        <f>LEFT(D203,1)</f>
        <v>1</v>
      </c>
      <c r="G203" s="17" t="str">
        <f>MID(D203,2,1)</f>
        <v>1</v>
      </c>
      <c r="H203" s="17" t="str">
        <f>MID(D203,3,1)</f>
        <v>1</v>
      </c>
      <c r="I203" s="17" t="str">
        <f>MID(D203,4,1)</f>
        <v>1</v>
      </c>
      <c r="J203" s="17" t="str">
        <f>MID(D203,5,1)</f>
        <v>1</v>
      </c>
      <c r="K203" s="17" t="str">
        <f>MID(D203,6,1)</f>
        <v>1</v>
      </c>
      <c r="L203" s="17" t="str">
        <f>MID(D203,7,1)</f>
        <v>0</v>
      </c>
      <c r="M203" s="106" t="str">
        <f>RIGHT(D203,1)</f>
        <v>0</v>
      </c>
      <c r="N203" s="105">
        <v>0</v>
      </c>
      <c r="O203" s="17">
        <v>0</v>
      </c>
      <c r="P203" s="17">
        <v>1</v>
      </c>
      <c r="Q203" s="106">
        <v>0</v>
      </c>
      <c r="R203" s="171"/>
      <c r="S203" s="171" t="str">
        <f t="shared" si="53"/>
        <v/>
      </c>
      <c r="U203" s="147"/>
      <c r="V203" s="147"/>
      <c r="W203" s="147"/>
      <c r="X203" s="147"/>
      <c r="Y203" s="147"/>
      <c r="Z203" s="147"/>
      <c r="AA203" s="148"/>
      <c r="AB203" s="147"/>
      <c r="AC203" s="149"/>
      <c r="AD203" s="149"/>
      <c r="AE203" s="149"/>
      <c r="AF203" s="149"/>
      <c r="AG203" s="149"/>
      <c r="AH203" s="150"/>
      <c r="AI203" s="149"/>
      <c r="AJ203" s="149"/>
      <c r="AK203" s="107">
        <f>U203*0+V203*1+W203*2+X203*3+Y203*4+Z203*5+AA203*6+AB203*7+AC203*0+AD203*1+AE203*2+AF203*3+AG203*4+AH203*5+AI203*6+AJ203*7+8*(SUM(U203:AB203))+IF(SUM(U203:AJ203)=0,2+8)</f>
        <v>10</v>
      </c>
      <c r="AM203" s="135"/>
      <c r="AN203" s="135"/>
      <c r="AO203" s="135"/>
      <c r="AP203" s="135"/>
      <c r="AQ203" s="135"/>
      <c r="AR203" s="135"/>
      <c r="AS203" s="135"/>
      <c r="AT203" s="164"/>
      <c r="AU203" s="138"/>
      <c r="AV203" s="138"/>
      <c r="AW203" s="138"/>
      <c r="AX203" s="138"/>
      <c r="AY203" s="138"/>
      <c r="AZ203" s="138"/>
      <c r="BA203" s="138"/>
      <c r="BB203" s="138"/>
      <c r="BC203" s="107">
        <f>AM203*0+AN203*16+AO203*32+AP203*48+AQ203*64+AR203*80+AS203*96+AT203*112+AU203*0+AV203*16+AW203*32+AX203*48+AY203*64+AZ203*80+BA203*96+BB203*112+128*(SUM(AM203:AT203))+IF(SUM(AM203:BB203)=0,32+128)</f>
        <v>160</v>
      </c>
      <c r="BD203" s="107">
        <f t="shared" si="27"/>
        <v>170</v>
      </c>
      <c r="BF203" s="149"/>
      <c r="BG203" s="149"/>
      <c r="BH203" s="149"/>
      <c r="BI203" s="149"/>
      <c r="BJ203" s="149"/>
      <c r="BK203" s="149"/>
      <c r="BL203" s="149"/>
      <c r="BM203" s="149"/>
      <c r="BN203" s="107">
        <f t="shared" si="28"/>
        <v>0</v>
      </c>
      <c r="BP203" s="135"/>
      <c r="BQ203" s="135"/>
      <c r="BR203" s="135"/>
      <c r="BS203" s="135"/>
      <c r="BT203" s="135"/>
      <c r="BU203" s="135"/>
      <c r="BV203" s="135"/>
      <c r="BW203" s="135"/>
      <c r="BX203" s="107">
        <f t="shared" si="29"/>
        <v>0</v>
      </c>
      <c r="BZ203" s="168"/>
      <c r="CA203" s="160"/>
      <c r="CB203" s="160"/>
      <c r="CC203" s="160"/>
      <c r="CD203" s="160"/>
      <c r="CE203" s="160"/>
      <c r="CF203" s="160"/>
      <c r="CG203" s="160"/>
      <c r="CH203" s="107">
        <f t="shared" si="30"/>
        <v>0</v>
      </c>
    </row>
    <row r="204" spans="2:86" ht="6" customHeight="1" x14ac:dyDescent="0.25">
      <c r="B204" s="95"/>
      <c r="C204" s="105"/>
      <c r="D204" s="119"/>
      <c r="E204" s="105" t="str">
        <f t="shared" ref="E204:E267" si="95">IF(D204&lt;&gt;"",BIN2HEX(D204),"")</f>
        <v/>
      </c>
      <c r="F204" s="105"/>
      <c r="G204" s="17"/>
      <c r="H204" s="17"/>
      <c r="I204" s="17"/>
      <c r="J204" s="17"/>
      <c r="K204" s="17"/>
      <c r="L204" s="17"/>
      <c r="M204" s="106"/>
      <c r="N204" s="105"/>
      <c r="O204" s="17"/>
      <c r="P204" s="17"/>
      <c r="Q204" s="106"/>
      <c r="R204" s="171"/>
      <c r="S204" s="171" t="str">
        <f t="shared" ref="S204:S267" si="96">IF(R204&lt;&gt;"","$"&amp;DEC2HEX(Q204*2^0+P204*2^1+O204*2^2+N204*2^3+M204*2^4+L204*2^5+K204*2^6+J204*2^7+I204*2^8+H204*2^9+G204*2^10+F204*2^11,4),"")</f>
        <v/>
      </c>
      <c r="U204" s="147"/>
      <c r="V204" s="147"/>
      <c r="W204" s="147"/>
      <c r="X204" s="147"/>
      <c r="Y204" s="147"/>
      <c r="Z204" s="147"/>
      <c r="AA204" s="148"/>
      <c r="AB204" s="147"/>
      <c r="AC204" s="149"/>
      <c r="AD204" s="149"/>
      <c r="AE204" s="149"/>
      <c r="AF204" s="149"/>
      <c r="AG204" s="149"/>
      <c r="AH204" s="150"/>
      <c r="AI204" s="149"/>
      <c r="AJ204" s="149"/>
      <c r="AK204" s="107"/>
      <c r="AM204" s="135"/>
      <c r="AN204" s="135"/>
      <c r="AO204" s="135"/>
      <c r="AP204" s="135"/>
      <c r="AQ204" s="135"/>
      <c r="AR204" s="135"/>
      <c r="AS204" s="135"/>
      <c r="AT204" s="164"/>
      <c r="AU204" s="138"/>
      <c r="AV204" s="138"/>
      <c r="AW204" s="138"/>
      <c r="AX204" s="138"/>
      <c r="AY204" s="138"/>
      <c r="AZ204" s="138"/>
      <c r="BA204" s="138"/>
      <c r="BB204" s="138"/>
      <c r="BC204" s="107"/>
      <c r="BD204" s="107"/>
      <c r="BF204" s="149"/>
      <c r="BG204" s="149"/>
      <c r="BH204" s="149"/>
      <c r="BI204" s="149"/>
      <c r="BJ204" s="149"/>
      <c r="BK204" s="149"/>
      <c r="BL204" s="149"/>
      <c r="BM204" s="149"/>
      <c r="BN204" s="107"/>
      <c r="BP204" s="135"/>
      <c r="BQ204" s="135"/>
      <c r="BR204" s="135"/>
      <c r="BS204" s="135"/>
      <c r="BT204" s="135"/>
      <c r="BU204" s="135"/>
      <c r="BV204" s="135"/>
      <c r="BW204" s="135"/>
      <c r="BX204" s="107"/>
      <c r="BZ204" s="168"/>
      <c r="CA204" s="160"/>
      <c r="CB204" s="160"/>
      <c r="CC204" s="160"/>
      <c r="CD204" s="160"/>
      <c r="CE204" s="160"/>
      <c r="CF204" s="160"/>
      <c r="CG204" s="160"/>
      <c r="CH204" s="107"/>
    </row>
    <row r="205" spans="2:86" x14ac:dyDescent="0.25">
      <c r="B205" s="95" t="s">
        <v>45</v>
      </c>
      <c r="C205" s="105" t="str">
        <f>VLOOKUP(B205,'2'!$B$2:$O$114,2,FALSE)</f>
        <v>No</v>
      </c>
      <c r="D205" s="119" t="str">
        <f>VLOOKUP(B205,'2'!$B$2:$O$114,11,FALSE)</f>
        <v>01011100</v>
      </c>
      <c r="E205" s="105" t="str">
        <f t="shared" si="95"/>
        <v>5C</v>
      </c>
      <c r="F205" s="105" t="str">
        <f>LEFT(D205,1)</f>
        <v>0</v>
      </c>
      <c r="G205" s="17" t="str">
        <f>MID(D205,2,1)</f>
        <v>1</v>
      </c>
      <c r="H205" s="17" t="str">
        <f>MID(D205,3,1)</f>
        <v>0</v>
      </c>
      <c r="I205" s="17" t="str">
        <f>MID(D205,4,1)</f>
        <v>1</v>
      </c>
      <c r="J205" s="17" t="str">
        <f>MID(D205,5,1)</f>
        <v>1</v>
      </c>
      <c r="K205" s="17" t="str">
        <f>MID(D205,6,1)</f>
        <v>1</v>
      </c>
      <c r="L205" s="17" t="str">
        <f>MID(D205,7,1)</f>
        <v>0</v>
      </c>
      <c r="M205" s="106" t="str">
        <f>RIGHT(D205,1)</f>
        <v>0</v>
      </c>
      <c r="N205" s="105">
        <v>0</v>
      </c>
      <c r="O205" s="17">
        <v>0</v>
      </c>
      <c r="P205" s="17">
        <v>1</v>
      </c>
      <c r="Q205" s="106">
        <v>0</v>
      </c>
      <c r="R205" s="171"/>
      <c r="S205" s="171" t="str">
        <f t="shared" si="96"/>
        <v/>
      </c>
      <c r="U205" s="147"/>
      <c r="V205" s="147"/>
      <c r="W205" s="147"/>
      <c r="X205" s="147"/>
      <c r="Y205" s="147"/>
      <c r="Z205" s="147"/>
      <c r="AA205" s="148"/>
      <c r="AB205" s="147"/>
      <c r="AC205" s="149"/>
      <c r="AD205" s="149"/>
      <c r="AE205" s="149"/>
      <c r="AF205" s="149"/>
      <c r="AG205" s="149"/>
      <c r="AH205" s="150"/>
      <c r="AI205" s="149"/>
      <c r="AJ205" s="149"/>
      <c r="AK205" s="107">
        <f>U205*0+V205*1+W205*2+X205*3+Y205*4+Z205*5+AA205*6+AB205*7+AC205*0+AD205*1+AE205*2+AF205*3+AG205*4+AH205*5+AI205*6+AJ205*7+8*(SUM(U205:AB205))+IF(SUM(U205:AJ205)=0,2+8)</f>
        <v>10</v>
      </c>
      <c r="AM205" s="135"/>
      <c r="AN205" s="135"/>
      <c r="AO205" s="135"/>
      <c r="AP205" s="135"/>
      <c r="AQ205" s="135"/>
      <c r="AR205" s="135"/>
      <c r="AS205" s="135"/>
      <c r="AT205" s="164"/>
      <c r="AU205" s="138"/>
      <c r="AV205" s="138"/>
      <c r="AW205" s="138"/>
      <c r="AX205" s="138"/>
      <c r="AY205" s="138"/>
      <c r="AZ205" s="138"/>
      <c r="BA205" s="138"/>
      <c r="BB205" s="138"/>
      <c r="BC205" s="107">
        <f>AM205*0+AN205*16+AO205*32+AP205*48+AQ205*64+AR205*80+AS205*96+AT205*112+AU205*0+AV205*16+AW205*32+AX205*48+AY205*64+AZ205*80+BA205*96+BB205*112+128*(SUM(AM205:AT205))+IF(SUM(AM205:BB205)=0,32+128)</f>
        <v>160</v>
      </c>
      <c r="BD205" s="107">
        <f t="shared" si="27"/>
        <v>170</v>
      </c>
      <c r="BF205" s="149"/>
      <c r="BG205" s="149"/>
      <c r="BH205" s="149"/>
      <c r="BI205" s="149"/>
      <c r="BJ205" s="149"/>
      <c r="BK205" s="149"/>
      <c r="BL205" s="149"/>
      <c r="BM205" s="149"/>
      <c r="BN205" s="107">
        <f t="shared" si="28"/>
        <v>0</v>
      </c>
      <c r="BP205" s="135"/>
      <c r="BQ205" s="135"/>
      <c r="BR205" s="135"/>
      <c r="BS205" s="135"/>
      <c r="BT205" s="135"/>
      <c r="BU205" s="135"/>
      <c r="BV205" s="135"/>
      <c r="BW205" s="135"/>
      <c r="BX205" s="107">
        <f t="shared" si="29"/>
        <v>0</v>
      </c>
      <c r="BZ205" s="168"/>
      <c r="CA205" s="160"/>
      <c r="CB205" s="160"/>
      <c r="CC205" s="160"/>
      <c r="CD205" s="160"/>
      <c r="CE205" s="160"/>
      <c r="CF205" s="160"/>
      <c r="CG205" s="160"/>
      <c r="CH205" s="107">
        <f t="shared" si="30"/>
        <v>0</v>
      </c>
    </row>
    <row r="206" spans="2:86" ht="6" customHeight="1" x14ac:dyDescent="0.25">
      <c r="B206" s="95"/>
      <c r="C206" s="105"/>
      <c r="D206" s="119"/>
      <c r="E206" s="105" t="str">
        <f t="shared" si="95"/>
        <v/>
      </c>
      <c r="F206" s="105"/>
      <c r="G206" s="17"/>
      <c r="H206" s="17"/>
      <c r="I206" s="17"/>
      <c r="J206" s="17"/>
      <c r="K206" s="17"/>
      <c r="L206" s="17"/>
      <c r="M206" s="106"/>
      <c r="N206" s="105"/>
      <c r="O206" s="17"/>
      <c r="P206" s="17"/>
      <c r="Q206" s="106"/>
      <c r="R206" s="171"/>
      <c r="S206" s="171" t="str">
        <f t="shared" si="96"/>
        <v/>
      </c>
      <c r="U206" s="147"/>
      <c r="V206" s="147"/>
      <c r="W206" s="147"/>
      <c r="X206" s="147"/>
      <c r="Y206" s="147"/>
      <c r="Z206" s="147"/>
      <c r="AA206" s="148"/>
      <c r="AB206" s="147"/>
      <c r="AC206" s="149"/>
      <c r="AD206" s="149"/>
      <c r="AE206" s="149"/>
      <c r="AF206" s="149"/>
      <c r="AG206" s="149"/>
      <c r="AH206" s="150"/>
      <c r="AI206" s="149"/>
      <c r="AJ206" s="149"/>
      <c r="AK206" s="107"/>
      <c r="AM206" s="135"/>
      <c r="AN206" s="135"/>
      <c r="AO206" s="135"/>
      <c r="AP206" s="135"/>
      <c r="AQ206" s="135"/>
      <c r="AR206" s="135"/>
      <c r="AS206" s="135"/>
      <c r="AT206" s="164"/>
      <c r="AU206" s="138"/>
      <c r="AV206" s="138"/>
      <c r="AW206" s="138"/>
      <c r="AX206" s="138"/>
      <c r="AY206" s="138"/>
      <c r="AZ206" s="138"/>
      <c r="BA206" s="138"/>
      <c r="BB206" s="138"/>
      <c r="BC206" s="107"/>
      <c r="BD206" s="107"/>
      <c r="BF206" s="149"/>
      <c r="BG206" s="149"/>
      <c r="BH206" s="149"/>
      <c r="BI206" s="149"/>
      <c r="BJ206" s="149"/>
      <c r="BK206" s="149"/>
      <c r="BL206" s="149"/>
      <c r="BM206" s="149"/>
      <c r="BN206" s="107"/>
      <c r="BP206" s="135"/>
      <c r="BQ206" s="135"/>
      <c r="BR206" s="135"/>
      <c r="BS206" s="135"/>
      <c r="BT206" s="135"/>
      <c r="BU206" s="135"/>
      <c r="BV206" s="135"/>
      <c r="BW206" s="135"/>
      <c r="BX206" s="107"/>
      <c r="BZ206" s="168"/>
      <c r="CA206" s="160"/>
      <c r="CB206" s="160"/>
      <c r="CC206" s="160"/>
      <c r="CD206" s="160"/>
      <c r="CE206" s="160"/>
      <c r="CF206" s="160"/>
      <c r="CG206" s="160"/>
      <c r="CH206" s="107"/>
    </row>
    <row r="207" spans="2:86" x14ac:dyDescent="0.25">
      <c r="B207" s="95" t="s">
        <v>53</v>
      </c>
      <c r="C207" s="105" t="str">
        <f>VLOOKUP(B207,'2'!$B$2:$O$114,2,FALSE)</f>
        <v>No</v>
      </c>
      <c r="D207" s="119" t="str">
        <f>VLOOKUP(B207,'2'!$B$2:$O$114,11,FALSE)</f>
        <v>01111100</v>
      </c>
      <c r="E207" s="105" t="str">
        <f t="shared" si="95"/>
        <v>7C</v>
      </c>
      <c r="F207" s="105" t="str">
        <f>LEFT(D207,1)</f>
        <v>0</v>
      </c>
      <c r="G207" s="17" t="str">
        <f>MID(D207,2,1)</f>
        <v>1</v>
      </c>
      <c r="H207" s="17" t="str">
        <f>MID(D207,3,1)</f>
        <v>1</v>
      </c>
      <c r="I207" s="17" t="str">
        <f>MID(D207,4,1)</f>
        <v>1</v>
      </c>
      <c r="J207" s="17" t="str">
        <f>MID(D207,5,1)</f>
        <v>1</v>
      </c>
      <c r="K207" s="17" t="str">
        <f>MID(D207,6,1)</f>
        <v>1</v>
      </c>
      <c r="L207" s="17" t="str">
        <f>MID(D207,7,1)</f>
        <v>0</v>
      </c>
      <c r="M207" s="106" t="str">
        <f>RIGHT(D207,1)</f>
        <v>0</v>
      </c>
      <c r="N207" s="105">
        <v>0</v>
      </c>
      <c r="O207" s="17">
        <v>0</v>
      </c>
      <c r="P207" s="17">
        <v>1</v>
      </c>
      <c r="Q207" s="106">
        <v>0</v>
      </c>
      <c r="R207" s="171"/>
      <c r="S207" s="171" t="str">
        <f t="shared" si="96"/>
        <v/>
      </c>
      <c r="U207" s="147"/>
      <c r="V207" s="147"/>
      <c r="W207" s="147"/>
      <c r="X207" s="147"/>
      <c r="Y207" s="147"/>
      <c r="Z207" s="147"/>
      <c r="AA207" s="148"/>
      <c r="AB207" s="147"/>
      <c r="AC207" s="149"/>
      <c r="AD207" s="149"/>
      <c r="AE207" s="149"/>
      <c r="AF207" s="149"/>
      <c r="AG207" s="149"/>
      <c r="AH207" s="150"/>
      <c r="AI207" s="149"/>
      <c r="AJ207" s="149"/>
      <c r="AK207" s="107">
        <f>U207*0+V207*1+W207*2+X207*3+Y207*4+Z207*5+AA207*6+AB207*7+AC207*0+AD207*1+AE207*2+AF207*3+AG207*4+AH207*5+AI207*6+AJ207*7+8*(SUM(U207:AB207))+IF(SUM(U207:AJ207)=0,2+8)</f>
        <v>10</v>
      </c>
      <c r="AM207" s="135"/>
      <c r="AN207" s="135"/>
      <c r="AO207" s="135"/>
      <c r="AP207" s="135"/>
      <c r="AQ207" s="135"/>
      <c r="AR207" s="135"/>
      <c r="AS207" s="135"/>
      <c r="AT207" s="164"/>
      <c r="AU207" s="138"/>
      <c r="AV207" s="138"/>
      <c r="AW207" s="138"/>
      <c r="AX207" s="138"/>
      <c r="AY207" s="138"/>
      <c r="AZ207" s="138"/>
      <c r="BA207" s="138"/>
      <c r="BB207" s="138"/>
      <c r="BC207" s="107">
        <f>AM207*0+AN207*16+AO207*32+AP207*48+AQ207*64+AR207*80+AS207*96+AT207*112+AU207*0+AV207*16+AW207*32+AX207*48+AY207*64+AZ207*80+BA207*96+BB207*112+128*(SUM(AM207:AT207))+IF(SUM(AM207:BB207)=0,32+128)</f>
        <v>160</v>
      </c>
      <c r="BD207" s="107">
        <f t="shared" si="27"/>
        <v>170</v>
      </c>
      <c r="BF207" s="149"/>
      <c r="BG207" s="149"/>
      <c r="BH207" s="149"/>
      <c r="BI207" s="149"/>
      <c r="BJ207" s="149"/>
      <c r="BK207" s="149"/>
      <c r="BL207" s="149"/>
      <c r="BM207" s="149"/>
      <c r="BN207" s="107">
        <f t="shared" si="28"/>
        <v>0</v>
      </c>
      <c r="BP207" s="135"/>
      <c r="BQ207" s="135"/>
      <c r="BR207" s="135"/>
      <c r="BS207" s="135"/>
      <c r="BT207" s="135"/>
      <c r="BU207" s="135"/>
      <c r="BV207" s="135"/>
      <c r="BW207" s="135"/>
      <c r="BX207" s="107">
        <f t="shared" si="29"/>
        <v>0</v>
      </c>
      <c r="BZ207" s="168"/>
      <c r="CA207" s="160"/>
      <c r="CB207" s="160"/>
      <c r="CC207" s="160"/>
      <c r="CD207" s="160"/>
      <c r="CE207" s="160"/>
      <c r="CF207" s="160"/>
      <c r="CG207" s="160"/>
      <c r="CH207" s="107">
        <f t="shared" si="30"/>
        <v>0</v>
      </c>
    </row>
    <row r="208" spans="2:86" ht="6" customHeight="1" x14ac:dyDescent="0.25">
      <c r="B208" s="95"/>
      <c r="C208" s="105"/>
      <c r="D208" s="119"/>
      <c r="E208" s="105" t="str">
        <f t="shared" si="95"/>
        <v/>
      </c>
      <c r="F208" s="105"/>
      <c r="G208" s="17"/>
      <c r="H208" s="17"/>
      <c r="I208" s="17"/>
      <c r="J208" s="17"/>
      <c r="K208" s="17"/>
      <c r="L208" s="17"/>
      <c r="M208" s="106"/>
      <c r="N208" s="105"/>
      <c r="O208" s="17"/>
      <c r="P208" s="17"/>
      <c r="Q208" s="106"/>
      <c r="R208" s="171"/>
      <c r="S208" s="171" t="str">
        <f t="shared" si="96"/>
        <v/>
      </c>
      <c r="U208" s="147"/>
      <c r="V208" s="147"/>
      <c r="W208" s="147"/>
      <c r="X208" s="147"/>
      <c r="Y208" s="147"/>
      <c r="Z208" s="147"/>
      <c r="AA208" s="148"/>
      <c r="AB208" s="147"/>
      <c r="AC208" s="149"/>
      <c r="AD208" s="149"/>
      <c r="AE208" s="149"/>
      <c r="AF208" s="149"/>
      <c r="AG208" s="149"/>
      <c r="AH208" s="150"/>
      <c r="AI208" s="149"/>
      <c r="AJ208" s="149"/>
      <c r="AK208" s="107"/>
      <c r="AM208" s="135"/>
      <c r="AN208" s="135"/>
      <c r="AO208" s="135"/>
      <c r="AP208" s="135"/>
      <c r="AQ208" s="135"/>
      <c r="AR208" s="135"/>
      <c r="AS208" s="135"/>
      <c r="AT208" s="164"/>
      <c r="AU208" s="138"/>
      <c r="AV208" s="138"/>
      <c r="AW208" s="138"/>
      <c r="AX208" s="138"/>
      <c r="AY208" s="138"/>
      <c r="AZ208" s="138"/>
      <c r="BA208" s="138"/>
      <c r="BB208" s="138"/>
      <c r="BC208" s="107"/>
      <c r="BD208" s="107"/>
      <c r="BF208" s="149"/>
      <c r="BG208" s="149"/>
      <c r="BH208" s="149"/>
      <c r="BI208" s="149"/>
      <c r="BJ208" s="149"/>
      <c r="BK208" s="149"/>
      <c r="BL208" s="149"/>
      <c r="BM208" s="149"/>
      <c r="BN208" s="107"/>
      <c r="BP208" s="135"/>
      <c r="BQ208" s="135"/>
      <c r="BR208" s="135"/>
      <c r="BS208" s="135"/>
      <c r="BT208" s="135"/>
      <c r="BU208" s="135"/>
      <c r="BV208" s="135"/>
      <c r="BW208" s="135"/>
      <c r="BX208" s="107"/>
      <c r="BZ208" s="168"/>
      <c r="CA208" s="160"/>
      <c r="CB208" s="160"/>
      <c r="CC208" s="160"/>
      <c r="CD208" s="160"/>
      <c r="CE208" s="160"/>
      <c r="CF208" s="160"/>
      <c r="CG208" s="160"/>
      <c r="CH208" s="107"/>
    </row>
    <row r="209" spans="2:86" x14ac:dyDescent="0.25">
      <c r="B209" s="95" t="s">
        <v>79</v>
      </c>
      <c r="C209" s="105" t="str">
        <f>VLOOKUP(B209,'2'!$B$2:$O$114,2,FALSE)</f>
        <v>No</v>
      </c>
      <c r="D209" s="119" t="str">
        <f>VLOOKUP(B209,'2'!$B$2:$O$114,11,FALSE)</f>
        <v>11111101</v>
      </c>
      <c r="E209" s="105" t="str">
        <f t="shared" si="95"/>
        <v>FD</v>
      </c>
      <c r="F209" s="105" t="str">
        <f>LEFT(D209,1)</f>
        <v>1</v>
      </c>
      <c r="G209" s="17" t="str">
        <f>MID(D209,2,1)</f>
        <v>1</v>
      </c>
      <c r="H209" s="17" t="str">
        <f>MID(D209,3,1)</f>
        <v>1</v>
      </c>
      <c r="I209" s="17" t="str">
        <f>MID(D209,4,1)</f>
        <v>1</v>
      </c>
      <c r="J209" s="17" t="str">
        <f>MID(D209,5,1)</f>
        <v>1</v>
      </c>
      <c r="K209" s="17" t="str">
        <f>MID(D209,6,1)</f>
        <v>1</v>
      </c>
      <c r="L209" s="17" t="str">
        <f>MID(D209,7,1)</f>
        <v>0</v>
      </c>
      <c r="M209" s="106" t="str">
        <f>RIGHT(D209,1)</f>
        <v>1</v>
      </c>
      <c r="N209" s="105">
        <v>0</v>
      </c>
      <c r="O209" s="17">
        <v>0</v>
      </c>
      <c r="P209" s="17">
        <v>1</v>
      </c>
      <c r="Q209" s="106">
        <v>0</v>
      </c>
      <c r="R209" s="171">
        <v>1</v>
      </c>
      <c r="S209" s="171" t="str">
        <f t="shared" si="96"/>
        <v>$0FD2</v>
      </c>
      <c r="U209" s="147"/>
      <c r="V209" s="147"/>
      <c r="W209" s="147"/>
      <c r="X209" s="147"/>
      <c r="Y209" s="147"/>
      <c r="Z209" s="147"/>
      <c r="AA209" s="148"/>
      <c r="AB209" s="147"/>
      <c r="AC209" s="149"/>
      <c r="AD209" s="149"/>
      <c r="AE209" s="149"/>
      <c r="AF209" s="149"/>
      <c r="AG209" s="149"/>
      <c r="AH209" s="150"/>
      <c r="AI209" s="149"/>
      <c r="AJ209" s="149"/>
      <c r="AK209" s="107">
        <f>U209*0+V209*1+W209*2+X209*3+Y209*4+Z209*5+AA209*6+AB209*7+AC209*0+AD209*1+AE209*2+AF209*3+AG209*4+AH209*5+AI209*6+AJ209*7+8*(SUM(U209:AB209))+IF(SUM(U209:AJ209)=0,2+8)</f>
        <v>10</v>
      </c>
      <c r="AM209" s="135"/>
      <c r="AN209" s="135"/>
      <c r="AO209" s="135"/>
      <c r="AP209" s="135"/>
      <c r="AQ209" s="135"/>
      <c r="AR209" s="135"/>
      <c r="AS209" s="135"/>
      <c r="AT209" s="164"/>
      <c r="AU209" s="138"/>
      <c r="AV209" s="138"/>
      <c r="AW209" s="138"/>
      <c r="AX209" s="138"/>
      <c r="AY209" s="138"/>
      <c r="AZ209" s="138"/>
      <c r="BA209" s="138"/>
      <c r="BB209" s="138"/>
      <c r="BC209" s="107">
        <f>AM209*0+AN209*16+AO209*32+AP209*48+AQ209*64+AR209*80+AS209*96+AT209*112+AU209*0+AV209*16+AW209*32+AX209*48+AY209*64+AZ209*80+BA209*96+BB209*112+128*(SUM(AM209:AT209))+IF(SUM(AM209:BB209)=0,32+128)</f>
        <v>160</v>
      </c>
      <c r="BD209" s="107">
        <f t="shared" si="27"/>
        <v>170</v>
      </c>
      <c r="BF209" s="149"/>
      <c r="BG209" s="149"/>
      <c r="BH209" s="149"/>
      <c r="BI209" s="149"/>
      <c r="BJ209" s="149"/>
      <c r="BK209" s="149"/>
      <c r="BL209" s="149"/>
      <c r="BM209" s="149"/>
      <c r="BN209" s="107">
        <f t="shared" si="28"/>
        <v>0</v>
      </c>
      <c r="BP209" s="135"/>
      <c r="BQ209" s="135"/>
      <c r="BR209" s="135"/>
      <c r="BS209" s="135"/>
      <c r="BT209" s="135"/>
      <c r="BU209" s="135"/>
      <c r="BV209" s="135"/>
      <c r="BW209" s="135"/>
      <c r="BX209" s="107">
        <f t="shared" si="29"/>
        <v>0</v>
      </c>
      <c r="BZ209" s="168"/>
      <c r="CA209" s="160"/>
      <c r="CB209" s="160"/>
      <c r="CC209" s="160"/>
      <c r="CD209" s="160"/>
      <c r="CE209" s="160"/>
      <c r="CF209" s="160"/>
      <c r="CG209" s="160"/>
      <c r="CH209" s="107">
        <f t="shared" si="30"/>
        <v>0</v>
      </c>
    </row>
    <row r="210" spans="2:86" ht="6" customHeight="1" x14ac:dyDescent="0.25">
      <c r="B210" s="95"/>
      <c r="C210" s="105"/>
      <c r="D210" s="119"/>
      <c r="E210" s="105" t="str">
        <f t="shared" si="95"/>
        <v/>
      </c>
      <c r="F210" s="105"/>
      <c r="G210" s="17"/>
      <c r="H210" s="17"/>
      <c r="I210" s="17"/>
      <c r="J210" s="17"/>
      <c r="K210" s="17"/>
      <c r="L210" s="17"/>
      <c r="M210" s="106"/>
      <c r="N210" s="105"/>
      <c r="O210" s="17"/>
      <c r="P210" s="17"/>
      <c r="Q210" s="106"/>
      <c r="R210" s="171"/>
      <c r="S210" s="171" t="str">
        <f t="shared" si="96"/>
        <v/>
      </c>
      <c r="U210" s="147"/>
      <c r="V210" s="147"/>
      <c r="W210" s="147"/>
      <c r="X210" s="147"/>
      <c r="Y210" s="147"/>
      <c r="Z210" s="147"/>
      <c r="AA210" s="148"/>
      <c r="AB210" s="147"/>
      <c r="AC210" s="149"/>
      <c r="AD210" s="149"/>
      <c r="AE210" s="149"/>
      <c r="AF210" s="149"/>
      <c r="AG210" s="149"/>
      <c r="AH210" s="150"/>
      <c r="AI210" s="149"/>
      <c r="AJ210" s="149"/>
      <c r="AK210" s="107"/>
      <c r="AM210" s="135"/>
      <c r="AN210" s="135"/>
      <c r="AO210" s="135"/>
      <c r="AP210" s="135"/>
      <c r="AQ210" s="135"/>
      <c r="AR210" s="135"/>
      <c r="AS210" s="135"/>
      <c r="AT210" s="164"/>
      <c r="AU210" s="138"/>
      <c r="AV210" s="138"/>
      <c r="AW210" s="138"/>
      <c r="AX210" s="138"/>
      <c r="AY210" s="138"/>
      <c r="AZ210" s="138"/>
      <c r="BA210" s="138"/>
      <c r="BB210" s="138"/>
      <c r="BC210" s="107"/>
      <c r="BD210" s="107"/>
      <c r="BF210" s="149"/>
      <c r="BG210" s="149"/>
      <c r="BH210" s="149"/>
      <c r="BI210" s="149"/>
      <c r="BJ210" s="149"/>
      <c r="BK210" s="149"/>
      <c r="BL210" s="149"/>
      <c r="BM210" s="149"/>
      <c r="BN210" s="107"/>
      <c r="BP210" s="135"/>
      <c r="BQ210" s="135"/>
      <c r="BR210" s="135"/>
      <c r="BS210" s="135"/>
      <c r="BT210" s="135"/>
      <c r="BU210" s="135"/>
      <c r="BV210" s="135"/>
      <c r="BW210" s="135"/>
      <c r="BX210" s="107"/>
      <c r="BZ210" s="168"/>
      <c r="CA210" s="160"/>
      <c r="CB210" s="160"/>
      <c r="CC210" s="160"/>
      <c r="CD210" s="160"/>
      <c r="CE210" s="160"/>
      <c r="CF210" s="160"/>
      <c r="CG210" s="160"/>
      <c r="CH210" s="107"/>
    </row>
    <row r="211" spans="2:86" x14ac:dyDescent="0.25">
      <c r="B211" s="95" t="s">
        <v>82</v>
      </c>
      <c r="C211" s="105" t="str">
        <f>VLOOKUP(B211,'2'!$B$2:$O$114,2,FALSE)</f>
        <v>No</v>
      </c>
      <c r="D211" s="119" t="str">
        <f>VLOOKUP(B211,'2'!$B$2:$O$114,11,FALSE)</f>
        <v>01011101</v>
      </c>
      <c r="E211" s="105" t="str">
        <f t="shared" si="95"/>
        <v>5D</v>
      </c>
      <c r="F211" s="105" t="str">
        <f>LEFT(D211,1)</f>
        <v>0</v>
      </c>
      <c r="G211" s="17" t="str">
        <f>MID(D211,2,1)</f>
        <v>1</v>
      </c>
      <c r="H211" s="17" t="str">
        <f>MID(D211,3,1)</f>
        <v>0</v>
      </c>
      <c r="I211" s="17" t="str">
        <f>MID(D211,4,1)</f>
        <v>1</v>
      </c>
      <c r="J211" s="17" t="str">
        <f>MID(D211,5,1)</f>
        <v>1</v>
      </c>
      <c r="K211" s="17" t="str">
        <f>MID(D211,6,1)</f>
        <v>1</v>
      </c>
      <c r="L211" s="17" t="str">
        <f>MID(D211,7,1)</f>
        <v>0</v>
      </c>
      <c r="M211" s="106" t="str">
        <f>RIGHT(D211,1)</f>
        <v>1</v>
      </c>
      <c r="N211" s="105">
        <v>0</v>
      </c>
      <c r="O211" s="17">
        <v>0</v>
      </c>
      <c r="P211" s="17">
        <v>1</v>
      </c>
      <c r="Q211" s="106">
        <v>0</v>
      </c>
      <c r="R211" s="171"/>
      <c r="S211" s="171" t="str">
        <f t="shared" si="96"/>
        <v/>
      </c>
      <c r="U211" s="147"/>
      <c r="V211" s="147"/>
      <c r="W211" s="147"/>
      <c r="X211" s="147"/>
      <c r="Y211" s="147"/>
      <c r="Z211" s="147"/>
      <c r="AA211" s="148"/>
      <c r="AB211" s="147"/>
      <c r="AC211" s="149"/>
      <c r="AD211" s="149"/>
      <c r="AE211" s="149"/>
      <c r="AF211" s="149"/>
      <c r="AG211" s="149"/>
      <c r="AH211" s="150"/>
      <c r="AI211" s="149"/>
      <c r="AJ211" s="149"/>
      <c r="AK211" s="107">
        <f>U211*0+V211*1+W211*2+X211*3+Y211*4+Z211*5+AA211*6+AB211*7+AC211*0+AD211*1+AE211*2+AF211*3+AG211*4+AH211*5+AI211*6+AJ211*7+8*(SUM(U211:AB211))+IF(SUM(U211:AJ211)=0,2+8)</f>
        <v>10</v>
      </c>
      <c r="AM211" s="135"/>
      <c r="AN211" s="135"/>
      <c r="AO211" s="135"/>
      <c r="AP211" s="135"/>
      <c r="AQ211" s="135"/>
      <c r="AR211" s="135"/>
      <c r="AS211" s="135"/>
      <c r="AT211" s="164"/>
      <c r="AU211" s="138"/>
      <c r="AV211" s="138"/>
      <c r="AW211" s="138"/>
      <c r="AX211" s="138"/>
      <c r="AY211" s="138"/>
      <c r="AZ211" s="138"/>
      <c r="BA211" s="138"/>
      <c r="BB211" s="138"/>
      <c r="BC211" s="107">
        <f>AM211*0+AN211*16+AO211*32+AP211*48+AQ211*64+AR211*80+AS211*96+AT211*112+AU211*0+AV211*16+AW211*32+AX211*48+AY211*64+AZ211*80+BA211*96+BB211*112+128*(SUM(AM211:AT211))+IF(SUM(AM211:BB211)=0,32+128)</f>
        <v>160</v>
      </c>
      <c r="BD211" s="107">
        <f t="shared" si="27"/>
        <v>170</v>
      </c>
      <c r="BF211" s="149"/>
      <c r="BG211" s="149"/>
      <c r="BH211" s="149"/>
      <c r="BI211" s="149"/>
      <c r="BJ211" s="149"/>
      <c r="BK211" s="149"/>
      <c r="BL211" s="149"/>
      <c r="BM211" s="149"/>
      <c r="BN211" s="107">
        <f t="shared" si="28"/>
        <v>0</v>
      </c>
      <c r="BP211" s="135"/>
      <c r="BQ211" s="135"/>
      <c r="BR211" s="135"/>
      <c r="BS211" s="135"/>
      <c r="BT211" s="135"/>
      <c r="BU211" s="135"/>
      <c r="BV211" s="135"/>
      <c r="BW211" s="135"/>
      <c r="BX211" s="107">
        <f t="shared" si="29"/>
        <v>0</v>
      </c>
      <c r="BZ211" s="168"/>
      <c r="CA211" s="160"/>
      <c r="CB211" s="160"/>
      <c r="CC211" s="160"/>
      <c r="CD211" s="160"/>
      <c r="CE211" s="160"/>
      <c r="CF211" s="160"/>
      <c r="CG211" s="160"/>
      <c r="CH211" s="107">
        <f t="shared" si="30"/>
        <v>0</v>
      </c>
    </row>
    <row r="212" spans="2:86" ht="6" customHeight="1" x14ac:dyDescent="0.25">
      <c r="B212" s="95"/>
      <c r="C212" s="105"/>
      <c r="D212" s="119"/>
      <c r="E212" s="105" t="str">
        <f t="shared" si="95"/>
        <v/>
      </c>
      <c r="F212" s="105"/>
      <c r="G212" s="17"/>
      <c r="H212" s="17"/>
      <c r="I212" s="17"/>
      <c r="J212" s="17"/>
      <c r="K212" s="17"/>
      <c r="L212" s="17"/>
      <c r="M212" s="106"/>
      <c r="N212" s="105"/>
      <c r="O212" s="17"/>
      <c r="P212" s="17"/>
      <c r="Q212" s="106"/>
      <c r="R212" s="171"/>
      <c r="S212" s="171" t="str">
        <f t="shared" si="96"/>
        <v/>
      </c>
      <c r="U212" s="147"/>
      <c r="V212" s="147"/>
      <c r="W212" s="147"/>
      <c r="X212" s="147"/>
      <c r="Y212" s="147"/>
      <c r="Z212" s="147"/>
      <c r="AA212" s="148"/>
      <c r="AB212" s="147"/>
      <c r="AC212" s="149"/>
      <c r="AD212" s="149"/>
      <c r="AE212" s="149"/>
      <c r="AF212" s="149"/>
      <c r="AG212" s="149"/>
      <c r="AH212" s="150"/>
      <c r="AI212" s="149"/>
      <c r="AJ212" s="149"/>
      <c r="AK212" s="107"/>
      <c r="AM212" s="135"/>
      <c r="AN212" s="135"/>
      <c r="AO212" s="135"/>
      <c r="AP212" s="135"/>
      <c r="AQ212" s="135"/>
      <c r="AR212" s="135"/>
      <c r="AS212" s="135"/>
      <c r="AT212" s="164"/>
      <c r="AU212" s="138"/>
      <c r="AV212" s="138"/>
      <c r="AW212" s="138"/>
      <c r="AX212" s="138"/>
      <c r="AY212" s="138"/>
      <c r="AZ212" s="138"/>
      <c r="BA212" s="138"/>
      <c r="BB212" s="138"/>
      <c r="BC212" s="107"/>
      <c r="BD212" s="107"/>
      <c r="BF212" s="149"/>
      <c r="BG212" s="149"/>
      <c r="BH212" s="149"/>
      <c r="BI212" s="149"/>
      <c r="BJ212" s="149"/>
      <c r="BK212" s="149"/>
      <c r="BL212" s="149"/>
      <c r="BM212" s="149"/>
      <c r="BN212" s="107"/>
      <c r="BP212" s="135"/>
      <c r="BQ212" s="135"/>
      <c r="BR212" s="135"/>
      <c r="BS212" s="135"/>
      <c r="BT212" s="135"/>
      <c r="BU212" s="135"/>
      <c r="BV212" s="135"/>
      <c r="BW212" s="135"/>
      <c r="BX212" s="107"/>
      <c r="BZ212" s="168"/>
      <c r="CA212" s="160"/>
      <c r="CB212" s="160"/>
      <c r="CC212" s="160"/>
      <c r="CD212" s="160"/>
      <c r="CE212" s="160"/>
      <c r="CF212" s="160"/>
      <c r="CG212" s="160"/>
      <c r="CH212" s="107"/>
    </row>
    <row r="213" spans="2:86" x14ac:dyDescent="0.25">
      <c r="B213" s="95" t="s">
        <v>90</v>
      </c>
      <c r="C213" s="105" t="str">
        <f>VLOOKUP(B213,'2'!$B$2:$O$114,2,FALSE)</f>
        <v>No</v>
      </c>
      <c r="D213" s="119" t="str">
        <f>VLOOKUP(B213,'2'!$B$2:$O$114,11,FALSE)</f>
        <v>01111101</v>
      </c>
      <c r="E213" s="105" t="str">
        <f t="shared" si="95"/>
        <v>7D</v>
      </c>
      <c r="F213" s="105" t="str">
        <f>LEFT(D213,1)</f>
        <v>0</v>
      </c>
      <c r="G213" s="17" t="str">
        <f>MID(D213,2,1)</f>
        <v>1</v>
      </c>
      <c r="H213" s="17" t="str">
        <f>MID(D213,3,1)</f>
        <v>1</v>
      </c>
      <c r="I213" s="17" t="str">
        <f>MID(D213,4,1)</f>
        <v>1</v>
      </c>
      <c r="J213" s="17" t="str">
        <f>MID(D213,5,1)</f>
        <v>1</v>
      </c>
      <c r="K213" s="17" t="str">
        <f>MID(D213,6,1)</f>
        <v>1</v>
      </c>
      <c r="L213" s="17" t="str">
        <f>MID(D213,7,1)</f>
        <v>0</v>
      </c>
      <c r="M213" s="106" t="str">
        <f>RIGHT(D213,1)</f>
        <v>1</v>
      </c>
      <c r="N213" s="105">
        <v>0</v>
      </c>
      <c r="O213" s="17">
        <v>0</v>
      </c>
      <c r="P213" s="17">
        <v>1</v>
      </c>
      <c r="Q213" s="106">
        <v>0</v>
      </c>
      <c r="R213" s="171"/>
      <c r="S213" s="171" t="str">
        <f t="shared" si="96"/>
        <v/>
      </c>
      <c r="U213" s="147"/>
      <c r="V213" s="147"/>
      <c r="W213" s="147"/>
      <c r="X213" s="147"/>
      <c r="Y213" s="147"/>
      <c r="Z213" s="147"/>
      <c r="AA213" s="148"/>
      <c r="AB213" s="147"/>
      <c r="AC213" s="149"/>
      <c r="AD213" s="149"/>
      <c r="AE213" s="149"/>
      <c r="AF213" s="149"/>
      <c r="AG213" s="149"/>
      <c r="AH213" s="150"/>
      <c r="AI213" s="149"/>
      <c r="AJ213" s="149"/>
      <c r="AK213" s="107">
        <f>U213*0+V213*1+W213*2+X213*3+Y213*4+Z213*5+AA213*6+AB213*7+AC213*0+AD213*1+AE213*2+AF213*3+AG213*4+AH213*5+AI213*6+AJ213*7+8*(SUM(U213:AB213))+IF(SUM(U213:AJ213)=0,2+8)</f>
        <v>10</v>
      </c>
      <c r="AM213" s="135"/>
      <c r="AN213" s="135"/>
      <c r="AO213" s="135"/>
      <c r="AP213" s="135"/>
      <c r="AQ213" s="135"/>
      <c r="AR213" s="135"/>
      <c r="AS213" s="135"/>
      <c r="AT213" s="164"/>
      <c r="AU213" s="138"/>
      <c r="AV213" s="138"/>
      <c r="AW213" s="138"/>
      <c r="AX213" s="138"/>
      <c r="AY213" s="138"/>
      <c r="AZ213" s="138"/>
      <c r="BA213" s="138"/>
      <c r="BB213" s="138"/>
      <c r="BC213" s="107">
        <f>AM213*0+AN213*16+AO213*32+AP213*48+AQ213*64+AR213*80+AS213*96+AT213*112+AU213*0+AV213*16+AW213*32+AX213*48+AY213*64+AZ213*80+BA213*96+BB213*112+128*(SUM(AM213:AT213))+IF(SUM(AM213:BB213)=0,32+128)</f>
        <v>160</v>
      </c>
      <c r="BD213" s="107">
        <f t="shared" si="27"/>
        <v>170</v>
      </c>
      <c r="BF213" s="149"/>
      <c r="BG213" s="149"/>
      <c r="BH213" s="149"/>
      <c r="BI213" s="149"/>
      <c r="BJ213" s="149"/>
      <c r="BK213" s="149"/>
      <c r="BL213" s="149"/>
      <c r="BM213" s="149"/>
      <c r="BN213" s="107">
        <f t="shared" si="28"/>
        <v>0</v>
      </c>
      <c r="BP213" s="135"/>
      <c r="BQ213" s="135"/>
      <c r="BR213" s="135"/>
      <c r="BS213" s="135"/>
      <c r="BT213" s="135"/>
      <c r="BU213" s="135"/>
      <c r="BV213" s="135"/>
      <c r="BW213" s="135"/>
      <c r="BX213" s="107">
        <f t="shared" si="29"/>
        <v>0</v>
      </c>
      <c r="BZ213" s="168"/>
      <c r="CA213" s="160"/>
      <c r="CB213" s="160"/>
      <c r="CC213" s="160"/>
      <c r="CD213" s="160"/>
      <c r="CE213" s="160"/>
      <c r="CF213" s="160"/>
      <c r="CG213" s="160"/>
      <c r="CH213" s="107">
        <f t="shared" si="30"/>
        <v>0</v>
      </c>
    </row>
    <row r="214" spans="2:86" ht="6" customHeight="1" x14ac:dyDescent="0.25">
      <c r="B214" s="95"/>
      <c r="C214" s="105"/>
      <c r="D214" s="119"/>
      <c r="E214" s="105" t="str">
        <f t="shared" si="95"/>
        <v/>
      </c>
      <c r="F214" s="105"/>
      <c r="G214" s="17"/>
      <c r="H214" s="17"/>
      <c r="I214" s="17"/>
      <c r="J214" s="17"/>
      <c r="K214" s="17"/>
      <c r="L214" s="17"/>
      <c r="M214" s="106"/>
      <c r="N214" s="105"/>
      <c r="O214" s="17"/>
      <c r="P214" s="17"/>
      <c r="Q214" s="106"/>
      <c r="R214" s="171"/>
      <c r="S214" s="171" t="str">
        <f t="shared" si="96"/>
        <v/>
      </c>
      <c r="U214" s="147"/>
      <c r="V214" s="147"/>
      <c r="W214" s="147"/>
      <c r="X214" s="147"/>
      <c r="Y214" s="147"/>
      <c r="Z214" s="147"/>
      <c r="AA214" s="148"/>
      <c r="AB214" s="147"/>
      <c r="AC214" s="149"/>
      <c r="AD214" s="149"/>
      <c r="AE214" s="149"/>
      <c r="AF214" s="149"/>
      <c r="AG214" s="149"/>
      <c r="AH214" s="150"/>
      <c r="AI214" s="149"/>
      <c r="AJ214" s="149"/>
      <c r="AK214" s="107"/>
      <c r="AM214" s="135"/>
      <c r="AN214" s="135"/>
      <c r="AO214" s="135"/>
      <c r="AP214" s="135"/>
      <c r="AQ214" s="135"/>
      <c r="AR214" s="135"/>
      <c r="AS214" s="135"/>
      <c r="AT214" s="164"/>
      <c r="AU214" s="138"/>
      <c r="AV214" s="138"/>
      <c r="AW214" s="138"/>
      <c r="AX214" s="138"/>
      <c r="AY214" s="138"/>
      <c r="AZ214" s="138"/>
      <c r="BA214" s="138"/>
      <c r="BB214" s="138"/>
      <c r="BC214" s="107"/>
      <c r="BD214" s="107"/>
      <c r="BF214" s="149"/>
      <c r="BG214" s="149"/>
      <c r="BH214" s="149"/>
      <c r="BI214" s="149"/>
      <c r="BJ214" s="149"/>
      <c r="BK214" s="149"/>
      <c r="BL214" s="149"/>
      <c r="BM214" s="149"/>
      <c r="BN214" s="107"/>
      <c r="BP214" s="135"/>
      <c r="BQ214" s="135"/>
      <c r="BR214" s="135"/>
      <c r="BS214" s="135"/>
      <c r="BT214" s="135"/>
      <c r="BU214" s="135"/>
      <c r="BV214" s="135"/>
      <c r="BW214" s="135"/>
      <c r="BX214" s="107"/>
      <c r="BZ214" s="168"/>
      <c r="CA214" s="160"/>
      <c r="CB214" s="160"/>
      <c r="CC214" s="160"/>
      <c r="CD214" s="160"/>
      <c r="CE214" s="160"/>
      <c r="CF214" s="160"/>
      <c r="CG214" s="160"/>
      <c r="CH214" s="107"/>
    </row>
    <row r="215" spans="2:86" x14ac:dyDescent="0.25">
      <c r="B215" s="95" t="s">
        <v>73</v>
      </c>
      <c r="C215" s="105" t="str">
        <f>VLOOKUP(B215,'2'!$B$2:$O$114,2,FALSE)</f>
        <v>No</v>
      </c>
      <c r="D215" s="119" t="str">
        <f>VLOOKUP(B215,'2'!$B$2:$O$114,11,FALSE)</f>
        <v>00010001</v>
      </c>
      <c r="E215" s="105" t="str">
        <f t="shared" si="95"/>
        <v>11</v>
      </c>
      <c r="F215" s="105" t="str">
        <f>LEFT(D215,1)</f>
        <v>0</v>
      </c>
      <c r="G215" s="17" t="str">
        <f>MID(D215,2,1)</f>
        <v>0</v>
      </c>
      <c r="H215" s="17" t="str">
        <f>MID(D215,3,1)</f>
        <v>0</v>
      </c>
      <c r="I215" s="17" t="str">
        <f>MID(D215,4,1)</f>
        <v>1</v>
      </c>
      <c r="J215" s="17" t="str">
        <f>MID(D215,5,1)</f>
        <v>0</v>
      </c>
      <c r="K215" s="17" t="str">
        <f>MID(D215,6,1)</f>
        <v>0</v>
      </c>
      <c r="L215" s="17" t="str">
        <f>MID(D215,7,1)</f>
        <v>0</v>
      </c>
      <c r="M215" s="106" t="str">
        <f>RIGHT(D215,1)</f>
        <v>1</v>
      </c>
      <c r="N215" s="105">
        <v>0</v>
      </c>
      <c r="O215" s="17">
        <v>0</v>
      </c>
      <c r="P215" s="17">
        <v>1</v>
      </c>
      <c r="Q215" s="106">
        <v>0</v>
      </c>
      <c r="R215" s="171"/>
      <c r="S215" s="171" t="str">
        <f t="shared" si="96"/>
        <v/>
      </c>
      <c r="U215" s="147"/>
      <c r="V215" s="147"/>
      <c r="W215" s="147"/>
      <c r="X215" s="147"/>
      <c r="Y215" s="147"/>
      <c r="Z215" s="147"/>
      <c r="AA215" s="148"/>
      <c r="AB215" s="147"/>
      <c r="AC215" s="149"/>
      <c r="AD215" s="149"/>
      <c r="AE215" s="149"/>
      <c r="AF215" s="149"/>
      <c r="AG215" s="149"/>
      <c r="AH215" s="150"/>
      <c r="AI215" s="149"/>
      <c r="AJ215" s="149"/>
      <c r="AK215" s="107">
        <f>U215*0+V215*1+W215*2+X215*3+Y215*4+Z215*5+AA215*6+AB215*7+AC215*0+AD215*1+AE215*2+AF215*3+AG215*4+AH215*5+AI215*6+AJ215*7+8*(SUM(U215:AB215))+IF(SUM(U215:AJ215)=0,2+8)</f>
        <v>10</v>
      </c>
      <c r="AM215" s="135"/>
      <c r="AN215" s="135"/>
      <c r="AO215" s="135"/>
      <c r="AP215" s="135"/>
      <c r="AQ215" s="135"/>
      <c r="AR215" s="135"/>
      <c r="AS215" s="135"/>
      <c r="AT215" s="164"/>
      <c r="AU215" s="138"/>
      <c r="AV215" s="138"/>
      <c r="AW215" s="138"/>
      <c r="AX215" s="138"/>
      <c r="AY215" s="138"/>
      <c r="AZ215" s="138"/>
      <c r="BA215" s="138"/>
      <c r="BB215" s="138"/>
      <c r="BC215" s="107">
        <f>AM215*0+AN215*16+AO215*32+AP215*48+AQ215*64+AR215*80+AS215*96+AT215*112+AU215*0+AV215*16+AW215*32+AX215*48+AY215*64+AZ215*80+BA215*96+BB215*112+128*(SUM(AM215:AT215))+IF(SUM(AM215:BB215)=0,32+128)</f>
        <v>160</v>
      </c>
      <c r="BD215" s="107">
        <f t="shared" si="27"/>
        <v>170</v>
      </c>
      <c r="BF215" s="149"/>
      <c r="BG215" s="149"/>
      <c r="BH215" s="149"/>
      <c r="BI215" s="149"/>
      <c r="BJ215" s="149"/>
      <c r="BK215" s="149"/>
      <c r="BL215" s="149"/>
      <c r="BM215" s="149"/>
      <c r="BN215" s="107">
        <f t="shared" si="28"/>
        <v>0</v>
      </c>
      <c r="BP215" s="135"/>
      <c r="BQ215" s="135"/>
      <c r="BR215" s="135"/>
      <c r="BS215" s="135"/>
      <c r="BT215" s="135"/>
      <c r="BU215" s="135"/>
      <c r="BV215" s="135"/>
      <c r="BW215" s="135"/>
      <c r="BX215" s="107">
        <f t="shared" si="29"/>
        <v>0</v>
      </c>
      <c r="BZ215" s="168"/>
      <c r="CA215" s="160"/>
      <c r="CB215" s="160"/>
      <c r="CC215" s="160"/>
      <c r="CD215" s="160"/>
      <c r="CE215" s="160"/>
      <c r="CF215" s="160"/>
      <c r="CG215" s="160"/>
      <c r="CH215" s="107">
        <f t="shared" si="30"/>
        <v>0</v>
      </c>
    </row>
    <row r="216" spans="2:86" ht="6" customHeight="1" x14ac:dyDescent="0.25">
      <c r="B216" s="95"/>
      <c r="C216" s="105"/>
      <c r="D216" s="119"/>
      <c r="E216" s="105" t="str">
        <f t="shared" si="95"/>
        <v/>
      </c>
      <c r="F216" s="105"/>
      <c r="G216" s="17"/>
      <c r="H216" s="17"/>
      <c r="I216" s="17"/>
      <c r="J216" s="17"/>
      <c r="K216" s="17"/>
      <c r="L216" s="17"/>
      <c r="M216" s="106"/>
      <c r="N216" s="105"/>
      <c r="O216" s="17"/>
      <c r="P216" s="17"/>
      <c r="Q216" s="106"/>
      <c r="R216" s="171"/>
      <c r="S216" s="171" t="str">
        <f t="shared" si="96"/>
        <v/>
      </c>
      <c r="U216" s="147"/>
      <c r="V216" s="147"/>
      <c r="W216" s="147"/>
      <c r="X216" s="147"/>
      <c r="Y216" s="147"/>
      <c r="Z216" s="147"/>
      <c r="AA216" s="148"/>
      <c r="AB216" s="147"/>
      <c r="AC216" s="149"/>
      <c r="AD216" s="149"/>
      <c r="AE216" s="149"/>
      <c r="AF216" s="149"/>
      <c r="AG216" s="149"/>
      <c r="AH216" s="150"/>
      <c r="AI216" s="149"/>
      <c r="AJ216" s="149"/>
      <c r="AK216" s="107"/>
      <c r="AM216" s="135"/>
      <c r="AN216" s="135"/>
      <c r="AO216" s="135"/>
      <c r="AP216" s="135"/>
      <c r="AQ216" s="135"/>
      <c r="AR216" s="135"/>
      <c r="AS216" s="135"/>
      <c r="AT216" s="164"/>
      <c r="AU216" s="138"/>
      <c r="AV216" s="138"/>
      <c r="AW216" s="138"/>
      <c r="AX216" s="138"/>
      <c r="AY216" s="138"/>
      <c r="AZ216" s="138"/>
      <c r="BA216" s="138"/>
      <c r="BB216" s="138"/>
      <c r="BC216" s="107"/>
      <c r="BD216" s="107"/>
      <c r="BF216" s="149"/>
      <c r="BG216" s="149"/>
      <c r="BH216" s="149"/>
      <c r="BI216" s="149"/>
      <c r="BJ216" s="149"/>
      <c r="BK216" s="149"/>
      <c r="BL216" s="149"/>
      <c r="BM216" s="149"/>
      <c r="BN216" s="107"/>
      <c r="BP216" s="135"/>
      <c r="BQ216" s="135"/>
      <c r="BR216" s="135"/>
      <c r="BS216" s="135"/>
      <c r="BT216" s="135"/>
      <c r="BU216" s="135"/>
      <c r="BV216" s="135"/>
      <c r="BW216" s="135"/>
      <c r="BX216" s="107"/>
      <c r="BZ216" s="168"/>
      <c r="CA216" s="160"/>
      <c r="CB216" s="160"/>
      <c r="CC216" s="160"/>
      <c r="CD216" s="160"/>
      <c r="CE216" s="160"/>
      <c r="CF216" s="160"/>
      <c r="CG216" s="160"/>
      <c r="CH216" s="107"/>
    </row>
    <row r="217" spans="2:86" x14ac:dyDescent="0.25">
      <c r="B217" s="95" t="s">
        <v>162</v>
      </c>
      <c r="C217" s="105" t="str">
        <f>VLOOKUP(B217,'2'!$B$2:$O$114,2,FALSE)</f>
        <v>Sì</v>
      </c>
      <c r="D217" s="119" t="str">
        <f>VLOOKUP(B217,'2'!$B$2:$O$114,11,FALSE)</f>
        <v>00100110</v>
      </c>
      <c r="E217" s="105" t="str">
        <f t="shared" si="95"/>
        <v>26</v>
      </c>
      <c r="F217" s="105" t="str">
        <f>LEFT(D217,1)</f>
        <v>0</v>
      </c>
      <c r="G217" s="17" t="str">
        <f>MID(D217,2,1)</f>
        <v>0</v>
      </c>
      <c r="H217" s="17" t="str">
        <f>MID(D217,3,1)</f>
        <v>1</v>
      </c>
      <c r="I217" s="17" t="str">
        <f>MID(D217,4,1)</f>
        <v>0</v>
      </c>
      <c r="J217" s="17" t="str">
        <f>MID(D217,5,1)</f>
        <v>0</v>
      </c>
      <c r="K217" s="17" t="str">
        <f>MID(D217,6,1)</f>
        <v>1</v>
      </c>
      <c r="L217" s="17" t="str">
        <f>MID(D217,7,1)</f>
        <v>1</v>
      </c>
      <c r="M217" s="106" t="str">
        <f>RIGHT(D217,1)</f>
        <v>0</v>
      </c>
      <c r="N217" s="105">
        <v>0</v>
      </c>
      <c r="O217" s="17">
        <v>0</v>
      </c>
      <c r="P217" s="17">
        <v>1</v>
      </c>
      <c r="Q217" s="106">
        <v>0</v>
      </c>
      <c r="R217" s="171"/>
      <c r="S217" s="171" t="str">
        <f t="shared" si="96"/>
        <v/>
      </c>
      <c r="U217" s="147"/>
      <c r="V217" s="147"/>
      <c r="W217" s="147"/>
      <c r="X217" s="147"/>
      <c r="Y217" s="147"/>
      <c r="Z217" s="147"/>
      <c r="AA217" s="148"/>
      <c r="AB217" s="147"/>
      <c r="AC217" s="149"/>
      <c r="AD217" s="149"/>
      <c r="AE217" s="149"/>
      <c r="AF217" s="149"/>
      <c r="AG217" s="149"/>
      <c r="AH217" s="150"/>
      <c r="AI217" s="149"/>
      <c r="AJ217" s="149"/>
      <c r="AK217" s="107">
        <f>U217*0+V217*1+W217*2+X217*3+Y217*4+Z217*5+AA217*6+AB217*7+AC217*0+AD217*1+AE217*2+AF217*3+AG217*4+AH217*5+AI217*6+AJ217*7+8*(SUM(U217:AB217))+IF(SUM(U217:AJ217)=0,2+8)</f>
        <v>10</v>
      </c>
      <c r="AM217" s="135"/>
      <c r="AN217" s="135"/>
      <c r="AO217" s="135"/>
      <c r="AP217" s="135"/>
      <c r="AQ217" s="135"/>
      <c r="AR217" s="135"/>
      <c r="AS217" s="135"/>
      <c r="AT217" s="164"/>
      <c r="AU217" s="138"/>
      <c r="AV217" s="138"/>
      <c r="AW217" s="138"/>
      <c r="AX217" s="138"/>
      <c r="AY217" s="138"/>
      <c r="AZ217" s="138"/>
      <c r="BA217" s="138"/>
      <c r="BB217" s="138"/>
      <c r="BC217" s="107">
        <f>AM217*0+AN217*16+AO217*32+AP217*48+AQ217*64+AR217*80+AS217*96+AT217*112+AU217*0+AV217*16+AW217*32+AX217*48+AY217*64+AZ217*80+BA217*96+BB217*112+128*(SUM(AM217:AT217))+IF(SUM(AM217:BB217)=0,32+128)</f>
        <v>160</v>
      </c>
      <c r="BD217" s="107">
        <f t="shared" si="27"/>
        <v>170</v>
      </c>
      <c r="BF217" s="149"/>
      <c r="BG217" s="149"/>
      <c r="BH217" s="149"/>
      <c r="BI217" s="149"/>
      <c r="BJ217" s="149"/>
      <c r="BK217" s="149"/>
      <c r="BL217" s="149"/>
      <c r="BM217" s="149"/>
      <c r="BN217" s="107">
        <f t="shared" si="28"/>
        <v>0</v>
      </c>
      <c r="BP217" s="135"/>
      <c r="BQ217" s="135"/>
      <c r="BR217" s="135"/>
      <c r="BS217" s="135"/>
      <c r="BT217" s="135"/>
      <c r="BU217" s="135"/>
      <c r="BV217" s="135"/>
      <c r="BW217" s="135"/>
      <c r="BX217" s="107">
        <f t="shared" si="29"/>
        <v>0</v>
      </c>
      <c r="BZ217" s="168"/>
      <c r="CA217" s="160"/>
      <c r="CB217" s="160"/>
      <c r="CC217" s="160"/>
      <c r="CD217" s="160"/>
      <c r="CE217" s="160"/>
      <c r="CF217" s="160"/>
      <c r="CG217" s="160"/>
      <c r="CH217" s="107">
        <f t="shared" si="30"/>
        <v>0</v>
      </c>
    </row>
    <row r="218" spans="2:86" ht="6" customHeight="1" x14ac:dyDescent="0.25">
      <c r="B218" s="95"/>
      <c r="C218" s="105"/>
      <c r="D218" s="119"/>
      <c r="E218" s="105" t="str">
        <f t="shared" si="95"/>
        <v/>
      </c>
      <c r="F218" s="105"/>
      <c r="G218" s="17"/>
      <c r="H218" s="17"/>
      <c r="I218" s="17"/>
      <c r="J218" s="17"/>
      <c r="K218" s="17"/>
      <c r="L218" s="17"/>
      <c r="M218" s="106"/>
      <c r="N218" s="105"/>
      <c r="O218" s="17"/>
      <c r="P218" s="17"/>
      <c r="Q218" s="106"/>
      <c r="R218" s="171"/>
      <c r="S218" s="171" t="str">
        <f t="shared" si="96"/>
        <v/>
      </c>
      <c r="U218" s="147"/>
      <c r="V218" s="147"/>
      <c r="W218" s="147"/>
      <c r="X218" s="147"/>
      <c r="Y218" s="147"/>
      <c r="Z218" s="147"/>
      <c r="AA218" s="148"/>
      <c r="AB218" s="147"/>
      <c r="AC218" s="149"/>
      <c r="AD218" s="149"/>
      <c r="AE218" s="149"/>
      <c r="AF218" s="149"/>
      <c r="AG218" s="149"/>
      <c r="AH218" s="150"/>
      <c r="AI218" s="149"/>
      <c r="AJ218" s="149"/>
      <c r="AK218" s="107"/>
      <c r="AM218" s="135"/>
      <c r="AN218" s="135"/>
      <c r="AO218" s="135"/>
      <c r="AP218" s="135"/>
      <c r="AQ218" s="135"/>
      <c r="AR218" s="135"/>
      <c r="AS218" s="135"/>
      <c r="AT218" s="164"/>
      <c r="AU218" s="138"/>
      <c r="AV218" s="138"/>
      <c r="AW218" s="138"/>
      <c r="AX218" s="138"/>
      <c r="AY218" s="138"/>
      <c r="AZ218" s="138"/>
      <c r="BA218" s="138"/>
      <c r="BB218" s="138"/>
      <c r="BC218" s="107"/>
      <c r="BD218" s="107"/>
      <c r="BF218" s="149"/>
      <c r="BG218" s="149"/>
      <c r="BH218" s="149"/>
      <c r="BI218" s="149"/>
      <c r="BJ218" s="149"/>
      <c r="BK218" s="149"/>
      <c r="BL218" s="149"/>
      <c r="BM218" s="149"/>
      <c r="BN218" s="107"/>
      <c r="BP218" s="135"/>
      <c r="BQ218" s="135"/>
      <c r="BR218" s="135"/>
      <c r="BS218" s="135"/>
      <c r="BT218" s="135"/>
      <c r="BU218" s="135"/>
      <c r="BV218" s="135"/>
      <c r="BW218" s="135"/>
      <c r="BX218" s="107"/>
      <c r="BZ218" s="168"/>
      <c r="CA218" s="160"/>
      <c r="CB218" s="160"/>
      <c r="CC218" s="160"/>
      <c r="CD218" s="160"/>
      <c r="CE218" s="160"/>
      <c r="CF218" s="160"/>
      <c r="CG218" s="160"/>
      <c r="CH218" s="107"/>
    </row>
    <row r="219" spans="2:86" x14ac:dyDescent="0.25">
      <c r="B219" s="95" t="s">
        <v>165</v>
      </c>
      <c r="C219" s="105" t="str">
        <f>VLOOKUP(B219,'2'!$B$2:$O$114,2,FALSE)</f>
        <v>Sì</v>
      </c>
      <c r="D219" s="119" t="str">
        <f>VLOOKUP(B219,'2'!$B$2:$O$114,11,FALSE)</f>
        <v>01000110</v>
      </c>
      <c r="E219" s="105" t="str">
        <f t="shared" si="95"/>
        <v>46</v>
      </c>
      <c r="F219" s="105" t="str">
        <f>LEFT(D219,1)</f>
        <v>0</v>
      </c>
      <c r="G219" s="17" t="str">
        <f>MID(D219,2,1)</f>
        <v>1</v>
      </c>
      <c r="H219" s="17" t="str">
        <f>MID(D219,3,1)</f>
        <v>0</v>
      </c>
      <c r="I219" s="17" t="str">
        <f>MID(D219,4,1)</f>
        <v>0</v>
      </c>
      <c r="J219" s="17" t="str">
        <f>MID(D219,5,1)</f>
        <v>0</v>
      </c>
      <c r="K219" s="17" t="str">
        <f>MID(D219,6,1)</f>
        <v>1</v>
      </c>
      <c r="L219" s="17" t="str">
        <f>MID(D219,7,1)</f>
        <v>1</v>
      </c>
      <c r="M219" s="106" t="str">
        <f>RIGHT(D219,1)</f>
        <v>0</v>
      </c>
      <c r="N219" s="105">
        <v>0</v>
      </c>
      <c r="O219" s="17">
        <v>0</v>
      </c>
      <c r="P219" s="17">
        <v>1</v>
      </c>
      <c r="Q219" s="106">
        <v>0</v>
      </c>
      <c r="R219" s="171"/>
      <c r="S219" s="171" t="str">
        <f t="shared" si="96"/>
        <v/>
      </c>
      <c r="U219" s="147"/>
      <c r="V219" s="147"/>
      <c r="W219" s="147"/>
      <c r="X219" s="147"/>
      <c r="Y219" s="147"/>
      <c r="Z219" s="147"/>
      <c r="AA219" s="148"/>
      <c r="AB219" s="147"/>
      <c r="AC219" s="149"/>
      <c r="AD219" s="149"/>
      <c r="AE219" s="149"/>
      <c r="AF219" s="149"/>
      <c r="AG219" s="149"/>
      <c r="AH219" s="150"/>
      <c r="AI219" s="149"/>
      <c r="AJ219" s="149"/>
      <c r="AK219" s="107">
        <f>U219*0+V219*1+W219*2+X219*3+Y219*4+Z219*5+AA219*6+AB219*7+AC219*0+AD219*1+AE219*2+AF219*3+AG219*4+AH219*5+AI219*6+AJ219*7+8*(SUM(U219:AB219))+IF(SUM(U219:AJ219)=0,2+8)</f>
        <v>10</v>
      </c>
      <c r="AM219" s="135"/>
      <c r="AN219" s="135"/>
      <c r="AO219" s="135"/>
      <c r="AP219" s="135"/>
      <c r="AQ219" s="135"/>
      <c r="AR219" s="135"/>
      <c r="AS219" s="135"/>
      <c r="AT219" s="164"/>
      <c r="AU219" s="138"/>
      <c r="AV219" s="138"/>
      <c r="AW219" s="138"/>
      <c r="AX219" s="138"/>
      <c r="AY219" s="138"/>
      <c r="AZ219" s="138"/>
      <c r="BA219" s="138"/>
      <c r="BB219" s="138"/>
      <c r="BC219" s="107">
        <f>AM219*0+AN219*16+AO219*32+AP219*48+AQ219*64+AR219*80+AS219*96+AT219*112+AU219*0+AV219*16+AW219*32+AX219*48+AY219*64+AZ219*80+BA219*96+BB219*112+128*(SUM(AM219:AT219))+IF(SUM(AM219:BB219)=0,32+128)</f>
        <v>160</v>
      </c>
      <c r="BD219" s="107">
        <f t="shared" si="27"/>
        <v>170</v>
      </c>
      <c r="BF219" s="149"/>
      <c r="BG219" s="149"/>
      <c r="BH219" s="149"/>
      <c r="BI219" s="149"/>
      <c r="BJ219" s="149"/>
      <c r="BK219" s="149"/>
      <c r="BL219" s="149"/>
      <c r="BM219" s="149"/>
      <c r="BN219" s="107">
        <f t="shared" si="28"/>
        <v>0</v>
      </c>
      <c r="BP219" s="135"/>
      <c r="BQ219" s="135"/>
      <c r="BR219" s="135"/>
      <c r="BS219" s="135"/>
      <c r="BT219" s="135"/>
      <c r="BU219" s="135"/>
      <c r="BV219" s="135"/>
      <c r="BW219" s="135"/>
      <c r="BX219" s="107">
        <f t="shared" si="29"/>
        <v>0</v>
      </c>
      <c r="BZ219" s="168"/>
      <c r="CA219" s="160"/>
      <c r="CB219" s="160"/>
      <c r="CC219" s="160"/>
      <c r="CD219" s="160"/>
      <c r="CE219" s="160"/>
      <c r="CF219" s="160"/>
      <c r="CG219" s="160"/>
      <c r="CH219" s="107">
        <f t="shared" si="30"/>
        <v>0</v>
      </c>
    </row>
    <row r="220" spans="2:86" ht="6" customHeight="1" x14ac:dyDescent="0.25">
      <c r="B220" s="95"/>
      <c r="C220" s="105"/>
      <c r="D220" s="119"/>
      <c r="E220" s="105" t="str">
        <f t="shared" si="95"/>
        <v/>
      </c>
      <c r="F220" s="105"/>
      <c r="G220" s="17"/>
      <c r="H220" s="17"/>
      <c r="I220" s="17"/>
      <c r="J220" s="17"/>
      <c r="K220" s="17"/>
      <c r="L220" s="17"/>
      <c r="M220" s="106"/>
      <c r="N220" s="105"/>
      <c r="O220" s="17"/>
      <c r="P220" s="17"/>
      <c r="Q220" s="106"/>
      <c r="R220" s="171"/>
      <c r="S220" s="171" t="str">
        <f t="shared" si="96"/>
        <v/>
      </c>
      <c r="U220" s="147"/>
      <c r="V220" s="147"/>
      <c r="W220" s="147"/>
      <c r="X220" s="147"/>
      <c r="Y220" s="147"/>
      <c r="Z220" s="147"/>
      <c r="AA220" s="148"/>
      <c r="AB220" s="147"/>
      <c r="AC220" s="149"/>
      <c r="AD220" s="149"/>
      <c r="AE220" s="149"/>
      <c r="AF220" s="149"/>
      <c r="AG220" s="149"/>
      <c r="AH220" s="150"/>
      <c r="AI220" s="149"/>
      <c r="AJ220" s="149"/>
      <c r="AK220" s="107"/>
      <c r="AM220" s="135"/>
      <c r="AN220" s="135"/>
      <c r="AO220" s="135"/>
      <c r="AP220" s="135"/>
      <c r="AQ220" s="135"/>
      <c r="AR220" s="135"/>
      <c r="AS220" s="135"/>
      <c r="AT220" s="164"/>
      <c r="AU220" s="138"/>
      <c r="AV220" s="138"/>
      <c r="AW220" s="138"/>
      <c r="AX220" s="138"/>
      <c r="AY220" s="138"/>
      <c r="AZ220" s="138"/>
      <c r="BA220" s="138"/>
      <c r="BB220" s="138"/>
      <c r="BC220" s="107"/>
      <c r="BD220" s="107"/>
      <c r="BF220" s="149"/>
      <c r="BG220" s="149"/>
      <c r="BH220" s="149"/>
      <c r="BI220" s="149"/>
      <c r="BJ220" s="149"/>
      <c r="BK220" s="149"/>
      <c r="BL220" s="149"/>
      <c r="BM220" s="149"/>
      <c r="BN220" s="107"/>
      <c r="BP220" s="135"/>
      <c r="BQ220" s="135"/>
      <c r="BR220" s="135"/>
      <c r="BS220" s="135"/>
      <c r="BT220" s="135"/>
      <c r="BU220" s="135"/>
      <c r="BV220" s="135"/>
      <c r="BW220" s="135"/>
      <c r="BX220" s="107"/>
      <c r="BZ220" s="168"/>
      <c r="CA220" s="160"/>
      <c r="CB220" s="160"/>
      <c r="CC220" s="160"/>
      <c r="CD220" s="160"/>
      <c r="CE220" s="160"/>
      <c r="CF220" s="160"/>
      <c r="CG220" s="160"/>
      <c r="CH220" s="107"/>
    </row>
    <row r="221" spans="2:86" x14ac:dyDescent="0.25">
      <c r="B221" s="95" t="s">
        <v>173</v>
      </c>
      <c r="C221" s="105" t="str">
        <f>VLOOKUP(B221,'2'!$B$2:$O$114,2,FALSE)</f>
        <v>Sì</v>
      </c>
      <c r="D221" s="119" t="str">
        <f>VLOOKUP(B221,'2'!$B$2:$O$114,11,FALSE)</f>
        <v>01100110</v>
      </c>
      <c r="E221" s="105" t="str">
        <f t="shared" si="95"/>
        <v>66</v>
      </c>
      <c r="F221" s="105" t="str">
        <f>LEFT(D221,1)</f>
        <v>0</v>
      </c>
      <c r="G221" s="17" t="str">
        <f>MID(D221,2,1)</f>
        <v>1</v>
      </c>
      <c r="H221" s="17" t="str">
        <f>MID(D221,3,1)</f>
        <v>1</v>
      </c>
      <c r="I221" s="17" t="str">
        <f>MID(D221,4,1)</f>
        <v>0</v>
      </c>
      <c r="J221" s="17" t="str">
        <f>MID(D221,5,1)</f>
        <v>0</v>
      </c>
      <c r="K221" s="17" t="str">
        <f>MID(D221,6,1)</f>
        <v>1</v>
      </c>
      <c r="L221" s="17" t="str">
        <f>MID(D221,7,1)</f>
        <v>1</v>
      </c>
      <c r="M221" s="106" t="str">
        <f>RIGHT(D221,1)</f>
        <v>0</v>
      </c>
      <c r="N221" s="105">
        <v>0</v>
      </c>
      <c r="O221" s="17">
        <v>0</v>
      </c>
      <c r="P221" s="17">
        <v>1</v>
      </c>
      <c r="Q221" s="106">
        <v>0</v>
      </c>
      <c r="R221" s="171"/>
      <c r="S221" s="171" t="str">
        <f t="shared" si="96"/>
        <v/>
      </c>
      <c r="U221" s="147"/>
      <c r="V221" s="147"/>
      <c r="W221" s="147"/>
      <c r="X221" s="147"/>
      <c r="Y221" s="147"/>
      <c r="Z221" s="147"/>
      <c r="AA221" s="148"/>
      <c r="AB221" s="147"/>
      <c r="AC221" s="149"/>
      <c r="AD221" s="149"/>
      <c r="AE221" s="149"/>
      <c r="AF221" s="149"/>
      <c r="AG221" s="149"/>
      <c r="AH221" s="150"/>
      <c r="AI221" s="149"/>
      <c r="AJ221" s="149"/>
      <c r="AK221" s="107">
        <f>U221*0+V221*1+W221*2+X221*3+Y221*4+Z221*5+AA221*6+AB221*7+AC221*0+AD221*1+AE221*2+AF221*3+AG221*4+AH221*5+AI221*6+AJ221*7+8*(SUM(U221:AB221))+IF(SUM(U221:AJ221)=0,2+8)</f>
        <v>10</v>
      </c>
      <c r="AM221" s="135"/>
      <c r="AN221" s="135"/>
      <c r="AO221" s="135"/>
      <c r="AP221" s="135"/>
      <c r="AQ221" s="135"/>
      <c r="AR221" s="135"/>
      <c r="AS221" s="135"/>
      <c r="AT221" s="164"/>
      <c r="AU221" s="138"/>
      <c r="AV221" s="138"/>
      <c r="AW221" s="138"/>
      <c r="AX221" s="138"/>
      <c r="AY221" s="138"/>
      <c r="AZ221" s="138"/>
      <c r="BA221" s="138"/>
      <c r="BB221" s="138"/>
      <c r="BC221" s="107">
        <f>AM221*0+AN221*16+AO221*32+AP221*48+AQ221*64+AR221*80+AS221*96+AT221*112+AU221*0+AV221*16+AW221*32+AX221*48+AY221*64+AZ221*80+BA221*96+BB221*112+128*(SUM(AM221:AT221))+IF(SUM(AM221:BB221)=0,32+128)</f>
        <v>160</v>
      </c>
      <c r="BD221" s="107">
        <f t="shared" si="27"/>
        <v>170</v>
      </c>
      <c r="BF221" s="149"/>
      <c r="BG221" s="149"/>
      <c r="BH221" s="149"/>
      <c r="BI221" s="149"/>
      <c r="BJ221" s="149"/>
      <c r="BK221" s="149"/>
      <c r="BL221" s="149"/>
      <c r="BM221" s="149"/>
      <c r="BN221" s="107">
        <f t="shared" si="28"/>
        <v>0</v>
      </c>
      <c r="BP221" s="135"/>
      <c r="BQ221" s="135"/>
      <c r="BR221" s="135"/>
      <c r="BS221" s="135"/>
      <c r="BT221" s="135"/>
      <c r="BU221" s="135"/>
      <c r="BV221" s="135"/>
      <c r="BW221" s="135"/>
      <c r="BX221" s="107">
        <f t="shared" si="29"/>
        <v>0</v>
      </c>
      <c r="BZ221" s="168"/>
      <c r="CA221" s="160"/>
      <c r="CB221" s="160"/>
      <c r="CC221" s="160"/>
      <c r="CD221" s="160"/>
      <c r="CE221" s="160"/>
      <c r="CF221" s="160"/>
      <c r="CG221" s="160"/>
      <c r="CH221" s="107">
        <f t="shared" si="30"/>
        <v>0</v>
      </c>
    </row>
    <row r="222" spans="2:86" ht="6" customHeight="1" x14ac:dyDescent="0.25">
      <c r="B222" s="95"/>
      <c r="C222" s="105"/>
      <c r="D222" s="119"/>
      <c r="E222" s="105" t="str">
        <f t="shared" si="95"/>
        <v/>
      </c>
      <c r="F222" s="105"/>
      <c r="G222" s="17"/>
      <c r="H222" s="17"/>
      <c r="I222" s="17"/>
      <c r="J222" s="17"/>
      <c r="K222" s="17"/>
      <c r="L222" s="17"/>
      <c r="M222" s="106"/>
      <c r="N222" s="105"/>
      <c r="O222" s="17"/>
      <c r="P222" s="17"/>
      <c r="Q222" s="106"/>
      <c r="R222" s="171"/>
      <c r="S222" s="171" t="str">
        <f t="shared" si="96"/>
        <v/>
      </c>
      <c r="U222" s="147"/>
      <c r="V222" s="147"/>
      <c r="W222" s="147"/>
      <c r="X222" s="147"/>
      <c r="Y222" s="147"/>
      <c r="Z222" s="147"/>
      <c r="AA222" s="148"/>
      <c r="AB222" s="147"/>
      <c r="AC222" s="149"/>
      <c r="AD222" s="149"/>
      <c r="AE222" s="149"/>
      <c r="AF222" s="149"/>
      <c r="AG222" s="149"/>
      <c r="AH222" s="150"/>
      <c r="AI222" s="149"/>
      <c r="AJ222" s="149"/>
      <c r="AK222" s="107"/>
      <c r="AM222" s="135"/>
      <c r="AN222" s="135"/>
      <c r="AO222" s="135"/>
      <c r="AP222" s="135"/>
      <c r="AQ222" s="135"/>
      <c r="AR222" s="135"/>
      <c r="AS222" s="135"/>
      <c r="AT222" s="164"/>
      <c r="AU222" s="138"/>
      <c r="AV222" s="138"/>
      <c r="AW222" s="138"/>
      <c r="AX222" s="138"/>
      <c r="AY222" s="138"/>
      <c r="AZ222" s="138"/>
      <c r="BA222" s="138"/>
      <c r="BB222" s="138"/>
      <c r="BC222" s="107"/>
      <c r="BD222" s="107"/>
      <c r="BF222" s="149"/>
      <c r="BG222" s="149"/>
      <c r="BH222" s="149"/>
      <c r="BI222" s="149"/>
      <c r="BJ222" s="149"/>
      <c r="BK222" s="149"/>
      <c r="BL222" s="149"/>
      <c r="BM222" s="149"/>
      <c r="BN222" s="107"/>
      <c r="BP222" s="135"/>
      <c r="BQ222" s="135"/>
      <c r="BR222" s="135"/>
      <c r="BS222" s="135"/>
      <c r="BT222" s="135"/>
      <c r="BU222" s="135"/>
      <c r="BV222" s="135"/>
      <c r="BW222" s="135"/>
      <c r="BX222" s="107"/>
      <c r="BZ222" s="168"/>
      <c r="CA222" s="160"/>
      <c r="CB222" s="160"/>
      <c r="CC222" s="160"/>
      <c r="CD222" s="160"/>
      <c r="CE222" s="160"/>
      <c r="CF222" s="160"/>
      <c r="CG222" s="160"/>
      <c r="CH222" s="107"/>
    </row>
    <row r="223" spans="2:86" x14ac:dyDescent="0.25">
      <c r="B223" s="95" t="s">
        <v>172</v>
      </c>
      <c r="C223" s="105" t="str">
        <f>VLOOKUP(B223,'2'!$B$2:$O$114,2,FALSE)</f>
        <v>Sì</v>
      </c>
      <c r="D223" s="119" t="str">
        <f>VLOOKUP(B223,'2'!$B$2:$O$114,11,FALSE)</f>
        <v>10000110</v>
      </c>
      <c r="E223" s="105" t="str">
        <f t="shared" si="95"/>
        <v>86</v>
      </c>
      <c r="F223" s="105" t="str">
        <f>LEFT(D223,1)</f>
        <v>1</v>
      </c>
      <c r="G223" s="17" t="str">
        <f>MID(D223,2,1)</f>
        <v>0</v>
      </c>
      <c r="H223" s="17" t="str">
        <f>MID(D223,3,1)</f>
        <v>0</v>
      </c>
      <c r="I223" s="17" t="str">
        <f>MID(D223,4,1)</f>
        <v>0</v>
      </c>
      <c r="J223" s="17" t="str">
        <f>MID(D223,5,1)</f>
        <v>0</v>
      </c>
      <c r="K223" s="17" t="str">
        <f>MID(D223,6,1)</f>
        <v>1</v>
      </c>
      <c r="L223" s="17" t="str">
        <f>MID(D223,7,1)</f>
        <v>1</v>
      </c>
      <c r="M223" s="106" t="str">
        <f>RIGHT(D223,1)</f>
        <v>0</v>
      </c>
      <c r="N223" s="105">
        <v>0</v>
      </c>
      <c r="O223" s="17">
        <v>0</v>
      </c>
      <c r="P223" s="17">
        <v>1</v>
      </c>
      <c r="Q223" s="106">
        <v>0</v>
      </c>
      <c r="R223" s="171"/>
      <c r="S223" s="171" t="str">
        <f t="shared" si="96"/>
        <v/>
      </c>
      <c r="U223" s="147"/>
      <c r="V223" s="147"/>
      <c r="W223" s="147"/>
      <c r="X223" s="147"/>
      <c r="Y223" s="147"/>
      <c r="Z223" s="147"/>
      <c r="AA223" s="148"/>
      <c r="AB223" s="147"/>
      <c r="AC223" s="149"/>
      <c r="AD223" s="149"/>
      <c r="AE223" s="149"/>
      <c r="AF223" s="149"/>
      <c r="AG223" s="149"/>
      <c r="AH223" s="150"/>
      <c r="AI223" s="149"/>
      <c r="AJ223" s="149"/>
      <c r="AK223" s="107">
        <f>U223*0+V223*1+W223*2+X223*3+Y223*4+Z223*5+AA223*6+AB223*7+AC223*0+AD223*1+AE223*2+AF223*3+AG223*4+AH223*5+AI223*6+AJ223*7+8*(SUM(U223:AB223))+IF(SUM(U223:AJ223)=0,2+8)</f>
        <v>10</v>
      </c>
      <c r="AM223" s="135"/>
      <c r="AN223" s="135"/>
      <c r="AO223" s="135"/>
      <c r="AP223" s="135"/>
      <c r="AQ223" s="135"/>
      <c r="AR223" s="135"/>
      <c r="AS223" s="135"/>
      <c r="AT223" s="164"/>
      <c r="AU223" s="138"/>
      <c r="AV223" s="138"/>
      <c r="AW223" s="138"/>
      <c r="AX223" s="138"/>
      <c r="AY223" s="138"/>
      <c r="AZ223" s="138"/>
      <c r="BA223" s="138"/>
      <c r="BB223" s="138"/>
      <c r="BC223" s="107">
        <f>AM223*0+AN223*16+AO223*32+AP223*48+AQ223*64+AR223*80+AS223*96+AT223*112+AU223*0+AV223*16+AW223*32+AX223*48+AY223*64+AZ223*80+BA223*96+BB223*112+128*(SUM(AM223:AT223))+IF(SUM(AM223:BB223)=0,32+128)</f>
        <v>160</v>
      </c>
      <c r="BD223" s="107">
        <f t="shared" si="27"/>
        <v>170</v>
      </c>
      <c r="BF223" s="149"/>
      <c r="BG223" s="149"/>
      <c r="BH223" s="149"/>
      <c r="BI223" s="149"/>
      <c r="BJ223" s="149"/>
      <c r="BK223" s="149"/>
      <c r="BL223" s="149"/>
      <c r="BM223" s="149"/>
      <c r="BN223" s="107">
        <f t="shared" si="28"/>
        <v>0</v>
      </c>
      <c r="BP223" s="135"/>
      <c r="BQ223" s="135"/>
      <c r="BR223" s="135"/>
      <c r="BS223" s="135"/>
      <c r="BT223" s="135"/>
      <c r="BU223" s="135"/>
      <c r="BV223" s="135"/>
      <c r="BW223" s="135"/>
      <c r="BX223" s="107">
        <f t="shared" si="29"/>
        <v>0</v>
      </c>
      <c r="BZ223" s="168"/>
      <c r="CA223" s="160"/>
      <c r="CB223" s="160"/>
      <c r="CC223" s="160"/>
      <c r="CD223" s="160"/>
      <c r="CE223" s="160"/>
      <c r="CF223" s="160"/>
      <c r="CG223" s="160"/>
      <c r="CH223" s="107">
        <f t="shared" si="30"/>
        <v>0</v>
      </c>
    </row>
    <row r="224" spans="2:86" ht="6" customHeight="1" x14ac:dyDescent="0.25">
      <c r="B224" s="95"/>
      <c r="C224" s="105"/>
      <c r="D224" s="119"/>
      <c r="E224" s="105" t="str">
        <f t="shared" si="95"/>
        <v/>
      </c>
      <c r="F224" s="105"/>
      <c r="G224" s="17"/>
      <c r="H224" s="17"/>
      <c r="I224" s="17"/>
      <c r="J224" s="17"/>
      <c r="K224" s="17"/>
      <c r="L224" s="17"/>
      <c r="M224" s="106"/>
      <c r="N224" s="105"/>
      <c r="O224" s="17"/>
      <c r="P224" s="17"/>
      <c r="Q224" s="106"/>
      <c r="R224" s="171"/>
      <c r="S224" s="171" t="str">
        <f t="shared" si="96"/>
        <v/>
      </c>
      <c r="U224" s="147"/>
      <c r="V224" s="147"/>
      <c r="W224" s="147"/>
      <c r="X224" s="147"/>
      <c r="Y224" s="147"/>
      <c r="Z224" s="147"/>
      <c r="AA224" s="148"/>
      <c r="AB224" s="147"/>
      <c r="AC224" s="149"/>
      <c r="AD224" s="149"/>
      <c r="AE224" s="149"/>
      <c r="AF224" s="149"/>
      <c r="AG224" s="149"/>
      <c r="AH224" s="150"/>
      <c r="AI224" s="149"/>
      <c r="AJ224" s="149"/>
      <c r="AK224" s="107"/>
      <c r="AM224" s="135"/>
      <c r="AN224" s="135"/>
      <c r="AO224" s="135"/>
      <c r="AP224" s="135"/>
      <c r="AQ224" s="135"/>
      <c r="AR224" s="135"/>
      <c r="AS224" s="135"/>
      <c r="AT224" s="164"/>
      <c r="AU224" s="138"/>
      <c r="AV224" s="138"/>
      <c r="AW224" s="138"/>
      <c r="AX224" s="138"/>
      <c r="AY224" s="138"/>
      <c r="AZ224" s="138"/>
      <c r="BA224" s="138"/>
      <c r="BB224" s="138"/>
      <c r="BC224" s="107"/>
      <c r="BD224" s="107"/>
      <c r="BF224" s="149"/>
      <c r="BG224" s="149"/>
      <c r="BH224" s="149"/>
      <c r="BI224" s="149"/>
      <c r="BJ224" s="149"/>
      <c r="BK224" s="149"/>
      <c r="BL224" s="149"/>
      <c r="BM224" s="149"/>
      <c r="BN224" s="107"/>
      <c r="BP224" s="135"/>
      <c r="BQ224" s="135"/>
      <c r="BR224" s="135"/>
      <c r="BS224" s="135"/>
      <c r="BT224" s="135"/>
      <c r="BU224" s="135"/>
      <c r="BV224" s="135"/>
      <c r="BW224" s="135"/>
      <c r="BX224" s="107"/>
      <c r="BZ224" s="168"/>
      <c r="CA224" s="160"/>
      <c r="CB224" s="160"/>
      <c r="CC224" s="160"/>
      <c r="CD224" s="160"/>
      <c r="CE224" s="160"/>
      <c r="CF224" s="160"/>
      <c r="CG224" s="160"/>
      <c r="CH224" s="107"/>
    </row>
    <row r="225" spans="2:86" x14ac:dyDescent="0.25">
      <c r="B225" s="95" t="s">
        <v>320</v>
      </c>
      <c r="C225" s="105" t="str">
        <f>VLOOKUP(B225,'2'!$B$2:$O$114,2,FALSE)</f>
        <v>Sì</v>
      </c>
      <c r="D225" s="119" t="str">
        <f>VLOOKUP(B225,'2'!$B$2:$O$114,11,FALSE)</f>
        <v>10100110</v>
      </c>
      <c r="E225" s="105" t="str">
        <f t="shared" si="95"/>
        <v>A6</v>
      </c>
      <c r="F225" s="105" t="str">
        <f>LEFT(D225,1)</f>
        <v>1</v>
      </c>
      <c r="G225" s="17" t="str">
        <f>MID(D225,2,1)</f>
        <v>0</v>
      </c>
      <c r="H225" s="17" t="str">
        <f>MID(D225,3,1)</f>
        <v>1</v>
      </c>
      <c r="I225" s="17" t="str">
        <f>MID(D225,4,1)</f>
        <v>0</v>
      </c>
      <c r="J225" s="17" t="str">
        <f>MID(D225,5,1)</f>
        <v>0</v>
      </c>
      <c r="K225" s="17" t="str">
        <f>MID(D225,6,1)</f>
        <v>1</v>
      </c>
      <c r="L225" s="17" t="str">
        <f>MID(D225,7,1)</f>
        <v>1</v>
      </c>
      <c r="M225" s="106" t="str">
        <f>RIGHT(D225,1)</f>
        <v>0</v>
      </c>
      <c r="N225" s="105">
        <v>0</v>
      </c>
      <c r="O225" s="17">
        <v>0</v>
      </c>
      <c r="P225" s="17">
        <v>1</v>
      </c>
      <c r="Q225" s="106">
        <v>0</v>
      </c>
      <c r="R225" s="171"/>
      <c r="S225" s="171" t="str">
        <f t="shared" si="96"/>
        <v/>
      </c>
      <c r="U225" s="147"/>
      <c r="V225" s="147"/>
      <c r="W225" s="147"/>
      <c r="X225" s="147"/>
      <c r="Y225" s="147"/>
      <c r="Z225" s="147"/>
      <c r="AA225" s="148"/>
      <c r="AB225" s="147"/>
      <c r="AC225" s="149"/>
      <c r="AD225" s="149"/>
      <c r="AE225" s="149"/>
      <c r="AF225" s="149"/>
      <c r="AG225" s="149"/>
      <c r="AH225" s="150"/>
      <c r="AI225" s="149"/>
      <c r="AJ225" s="149"/>
      <c r="AK225" s="107">
        <f>U225*0+V225*1+W225*2+X225*3+Y225*4+Z225*5+AA225*6+AB225*7+AC225*0+AD225*1+AE225*2+AF225*3+AG225*4+AH225*5+AI225*6+AJ225*7+8*(SUM(U225:AB225))+IF(SUM(U225:AJ225)=0,2+8)</f>
        <v>10</v>
      </c>
      <c r="AM225" s="135"/>
      <c r="AN225" s="135"/>
      <c r="AO225" s="135"/>
      <c r="AP225" s="135"/>
      <c r="AQ225" s="135"/>
      <c r="AR225" s="135"/>
      <c r="AS225" s="135"/>
      <c r="AT225" s="164"/>
      <c r="AU225" s="138"/>
      <c r="AV225" s="138"/>
      <c r="AW225" s="138"/>
      <c r="AX225" s="138"/>
      <c r="AY225" s="138"/>
      <c r="AZ225" s="138"/>
      <c r="BA225" s="138"/>
      <c r="BB225" s="138"/>
      <c r="BC225" s="107">
        <f>AM225*0+AN225*16+AO225*32+AP225*48+AQ225*64+AR225*80+AS225*96+AT225*112+AU225*0+AV225*16+AW225*32+AX225*48+AY225*64+AZ225*80+BA225*96+BB225*112+128*(SUM(AM225:AT225))+IF(SUM(AM225:BB225)=0,32+128)</f>
        <v>160</v>
      </c>
      <c r="BD225" s="107">
        <f t="shared" si="27"/>
        <v>170</v>
      </c>
      <c r="BF225" s="149"/>
      <c r="BG225" s="149"/>
      <c r="BH225" s="149"/>
      <c r="BI225" s="149"/>
      <c r="BJ225" s="149"/>
      <c r="BK225" s="149"/>
      <c r="BL225" s="149"/>
      <c r="BM225" s="149"/>
      <c r="BN225" s="107">
        <f t="shared" si="28"/>
        <v>0</v>
      </c>
      <c r="BP225" s="135"/>
      <c r="BQ225" s="135"/>
      <c r="BR225" s="135"/>
      <c r="BS225" s="135"/>
      <c r="BT225" s="135"/>
      <c r="BU225" s="135"/>
      <c r="BV225" s="135"/>
      <c r="BW225" s="135"/>
      <c r="BX225" s="107">
        <f t="shared" si="29"/>
        <v>0</v>
      </c>
      <c r="BZ225" s="168"/>
      <c r="CA225" s="160"/>
      <c r="CB225" s="160"/>
      <c r="CC225" s="160"/>
      <c r="CD225" s="160"/>
      <c r="CE225" s="160"/>
      <c r="CF225" s="160"/>
      <c r="CG225" s="160"/>
      <c r="CH225" s="107">
        <f t="shared" si="30"/>
        <v>0</v>
      </c>
    </row>
    <row r="226" spans="2:86" ht="6" customHeight="1" x14ac:dyDescent="0.25">
      <c r="B226" s="95"/>
      <c r="C226" s="105"/>
      <c r="D226" s="119"/>
      <c r="E226" s="105" t="str">
        <f t="shared" si="95"/>
        <v/>
      </c>
      <c r="F226" s="105"/>
      <c r="G226" s="17"/>
      <c r="H226" s="17"/>
      <c r="I226" s="17"/>
      <c r="J226" s="17"/>
      <c r="K226" s="17"/>
      <c r="L226" s="17"/>
      <c r="M226" s="106"/>
      <c r="N226" s="105"/>
      <c r="O226" s="17"/>
      <c r="P226" s="17"/>
      <c r="Q226" s="106"/>
      <c r="R226" s="171"/>
      <c r="S226" s="171" t="str">
        <f t="shared" si="96"/>
        <v/>
      </c>
      <c r="U226" s="147"/>
      <c r="V226" s="147"/>
      <c r="W226" s="147"/>
      <c r="X226" s="147"/>
      <c r="Y226" s="147"/>
      <c r="Z226" s="147"/>
      <c r="AA226" s="148"/>
      <c r="AB226" s="147"/>
      <c r="AC226" s="149"/>
      <c r="AD226" s="149"/>
      <c r="AE226" s="149"/>
      <c r="AF226" s="149"/>
      <c r="AG226" s="149"/>
      <c r="AH226" s="150"/>
      <c r="AI226" s="149"/>
      <c r="AJ226" s="149"/>
      <c r="AK226" s="107"/>
      <c r="AM226" s="135"/>
      <c r="AN226" s="135"/>
      <c r="AO226" s="135"/>
      <c r="AP226" s="135"/>
      <c r="AQ226" s="135"/>
      <c r="AR226" s="135"/>
      <c r="AS226" s="135"/>
      <c r="AT226" s="164"/>
      <c r="AU226" s="138"/>
      <c r="AV226" s="138"/>
      <c r="AW226" s="138"/>
      <c r="AX226" s="138"/>
      <c r="AY226" s="138"/>
      <c r="AZ226" s="138"/>
      <c r="BA226" s="138"/>
      <c r="BB226" s="138"/>
      <c r="BC226" s="107"/>
      <c r="BD226" s="107"/>
      <c r="BF226" s="149"/>
      <c r="BG226" s="149"/>
      <c r="BH226" s="149"/>
      <c r="BI226" s="149"/>
      <c r="BJ226" s="149"/>
      <c r="BK226" s="149"/>
      <c r="BL226" s="149"/>
      <c r="BM226" s="149"/>
      <c r="BN226" s="107"/>
      <c r="BP226" s="135"/>
      <c r="BQ226" s="135"/>
      <c r="BR226" s="135"/>
      <c r="BS226" s="135"/>
      <c r="BT226" s="135"/>
      <c r="BU226" s="135"/>
      <c r="BV226" s="135"/>
      <c r="BW226" s="135"/>
      <c r="BX226" s="107"/>
      <c r="BZ226" s="168"/>
      <c r="CA226" s="160"/>
      <c r="CB226" s="160"/>
      <c r="CC226" s="160"/>
      <c r="CD226" s="160"/>
      <c r="CE226" s="160"/>
      <c r="CF226" s="160"/>
      <c r="CG226" s="160"/>
      <c r="CH226" s="107"/>
    </row>
    <row r="227" spans="2:86" x14ac:dyDescent="0.25">
      <c r="B227" s="95" t="s">
        <v>169</v>
      </c>
      <c r="C227" s="105" t="str">
        <f>VLOOKUP(B227,'2'!$B$2:$O$114,2,FALSE)</f>
        <v>Sì</v>
      </c>
      <c r="D227" s="119" t="str">
        <f>VLOOKUP(B227,'2'!$B$2:$O$114,11,FALSE)</f>
        <v>11000110</v>
      </c>
      <c r="E227" s="105" t="str">
        <f t="shared" si="95"/>
        <v>C6</v>
      </c>
      <c r="F227" s="105" t="str">
        <f>LEFT(D227,1)</f>
        <v>1</v>
      </c>
      <c r="G227" s="17" t="str">
        <f>MID(D227,2,1)</f>
        <v>1</v>
      </c>
      <c r="H227" s="17" t="str">
        <f>MID(D227,3,1)</f>
        <v>0</v>
      </c>
      <c r="I227" s="17" t="str">
        <f>MID(D227,4,1)</f>
        <v>0</v>
      </c>
      <c r="J227" s="17" t="str">
        <f>MID(D227,5,1)</f>
        <v>0</v>
      </c>
      <c r="K227" s="17" t="str">
        <f>MID(D227,6,1)</f>
        <v>1</v>
      </c>
      <c r="L227" s="17" t="str">
        <f>MID(D227,7,1)</f>
        <v>1</v>
      </c>
      <c r="M227" s="106" t="str">
        <f>RIGHT(D227,1)</f>
        <v>0</v>
      </c>
      <c r="N227" s="105">
        <v>0</v>
      </c>
      <c r="O227" s="17">
        <v>0</v>
      </c>
      <c r="P227" s="17">
        <v>1</v>
      </c>
      <c r="Q227" s="106">
        <v>0</v>
      </c>
      <c r="R227" s="171"/>
      <c r="S227" s="171" t="str">
        <f t="shared" si="96"/>
        <v/>
      </c>
      <c r="U227" s="147"/>
      <c r="V227" s="147"/>
      <c r="W227" s="147"/>
      <c r="X227" s="147"/>
      <c r="Y227" s="147"/>
      <c r="Z227" s="147"/>
      <c r="AA227" s="148"/>
      <c r="AB227" s="147"/>
      <c r="AC227" s="149"/>
      <c r="AD227" s="149"/>
      <c r="AE227" s="149"/>
      <c r="AF227" s="149"/>
      <c r="AG227" s="149"/>
      <c r="AH227" s="150"/>
      <c r="AI227" s="149"/>
      <c r="AJ227" s="149"/>
      <c r="AK227" s="107">
        <f>U227*0+V227*1+W227*2+X227*3+Y227*4+Z227*5+AA227*6+AB227*7+AC227*0+AD227*1+AE227*2+AF227*3+AG227*4+AH227*5+AI227*6+AJ227*7+8*(SUM(U227:AB227))+IF(SUM(U227:AJ227)=0,2+8)</f>
        <v>10</v>
      </c>
      <c r="AM227" s="135"/>
      <c r="AN227" s="135"/>
      <c r="AO227" s="135"/>
      <c r="AP227" s="135"/>
      <c r="AQ227" s="135"/>
      <c r="AR227" s="135"/>
      <c r="AS227" s="135"/>
      <c r="AT227" s="164"/>
      <c r="AU227" s="138"/>
      <c r="AV227" s="138"/>
      <c r="AW227" s="138"/>
      <c r="AX227" s="138"/>
      <c r="AY227" s="138"/>
      <c r="AZ227" s="138"/>
      <c r="BA227" s="138"/>
      <c r="BB227" s="138"/>
      <c r="BC227" s="107">
        <f>AM227*0+AN227*16+AO227*32+AP227*48+AQ227*64+AR227*80+AS227*96+AT227*112+AU227*0+AV227*16+AW227*32+AX227*48+AY227*64+AZ227*80+BA227*96+BB227*112+128*(SUM(AM227:AT227))+IF(SUM(AM227:BB227)=0,32+128)</f>
        <v>160</v>
      </c>
      <c r="BD227" s="107">
        <f t="shared" si="27"/>
        <v>170</v>
      </c>
      <c r="BF227" s="149"/>
      <c r="BG227" s="149"/>
      <c r="BH227" s="149"/>
      <c r="BI227" s="149"/>
      <c r="BJ227" s="149"/>
      <c r="BK227" s="149"/>
      <c r="BL227" s="149"/>
      <c r="BM227" s="149"/>
      <c r="BN227" s="107">
        <f t="shared" si="28"/>
        <v>0</v>
      </c>
      <c r="BP227" s="135"/>
      <c r="BQ227" s="135"/>
      <c r="BR227" s="135"/>
      <c r="BS227" s="135"/>
      <c r="BT227" s="135"/>
      <c r="BU227" s="135"/>
      <c r="BV227" s="135"/>
      <c r="BW227" s="135"/>
      <c r="BX227" s="107">
        <f t="shared" si="29"/>
        <v>0</v>
      </c>
      <c r="BZ227" s="168"/>
      <c r="CA227" s="160"/>
      <c r="CB227" s="160"/>
      <c r="CC227" s="160"/>
      <c r="CD227" s="160"/>
      <c r="CE227" s="160"/>
      <c r="CF227" s="160"/>
      <c r="CG227" s="160"/>
      <c r="CH227" s="107">
        <f t="shared" si="30"/>
        <v>0</v>
      </c>
    </row>
    <row r="228" spans="2:86" ht="6" customHeight="1" x14ac:dyDescent="0.25">
      <c r="B228" s="95"/>
      <c r="C228" s="105"/>
      <c r="D228" s="119"/>
      <c r="E228" s="105" t="str">
        <f t="shared" si="95"/>
        <v/>
      </c>
      <c r="F228" s="105"/>
      <c r="G228" s="17"/>
      <c r="H228" s="17"/>
      <c r="I228" s="17"/>
      <c r="J228" s="17"/>
      <c r="K228" s="17"/>
      <c r="L228" s="17"/>
      <c r="M228" s="106"/>
      <c r="N228" s="105"/>
      <c r="O228" s="17"/>
      <c r="P228" s="17"/>
      <c r="Q228" s="106"/>
      <c r="R228" s="171"/>
      <c r="S228" s="171" t="str">
        <f t="shared" si="96"/>
        <v/>
      </c>
      <c r="U228" s="147"/>
      <c r="V228" s="147"/>
      <c r="W228" s="147"/>
      <c r="X228" s="147"/>
      <c r="Y228" s="147"/>
      <c r="Z228" s="147"/>
      <c r="AA228" s="148"/>
      <c r="AB228" s="147"/>
      <c r="AC228" s="149"/>
      <c r="AD228" s="149"/>
      <c r="AE228" s="149"/>
      <c r="AF228" s="149"/>
      <c r="AG228" s="149"/>
      <c r="AH228" s="150"/>
      <c r="AI228" s="149"/>
      <c r="AJ228" s="149"/>
      <c r="AK228" s="107"/>
      <c r="AM228" s="135"/>
      <c r="AN228" s="135"/>
      <c r="AO228" s="135"/>
      <c r="AP228" s="135"/>
      <c r="AQ228" s="135"/>
      <c r="AR228" s="135"/>
      <c r="AS228" s="135"/>
      <c r="AT228" s="164"/>
      <c r="AU228" s="138"/>
      <c r="AV228" s="138"/>
      <c r="AW228" s="138"/>
      <c r="AX228" s="138"/>
      <c r="AY228" s="138"/>
      <c r="AZ228" s="138"/>
      <c r="BA228" s="138"/>
      <c r="BB228" s="138"/>
      <c r="BC228" s="107"/>
      <c r="BD228" s="107"/>
      <c r="BF228" s="149"/>
      <c r="BG228" s="149"/>
      <c r="BH228" s="149"/>
      <c r="BI228" s="149"/>
      <c r="BJ228" s="149"/>
      <c r="BK228" s="149"/>
      <c r="BL228" s="149"/>
      <c r="BM228" s="149"/>
      <c r="BN228" s="107"/>
      <c r="BP228" s="135"/>
      <c r="BQ228" s="135"/>
      <c r="BR228" s="135"/>
      <c r="BS228" s="135"/>
      <c r="BT228" s="135"/>
      <c r="BU228" s="135"/>
      <c r="BV228" s="135"/>
      <c r="BW228" s="135"/>
      <c r="BX228" s="107"/>
      <c r="BZ228" s="168"/>
      <c r="CA228" s="160"/>
      <c r="CB228" s="160"/>
      <c r="CC228" s="160"/>
      <c r="CD228" s="160"/>
      <c r="CE228" s="160"/>
      <c r="CF228" s="160"/>
      <c r="CG228" s="160"/>
      <c r="CH228" s="107"/>
    </row>
    <row r="229" spans="2:86" x14ac:dyDescent="0.25">
      <c r="B229" s="95" t="s">
        <v>50</v>
      </c>
      <c r="C229" s="105" t="str">
        <f>VLOOKUP(B229,'2'!$B$2:$O$114,2,FALSE)</f>
        <v>Sì</v>
      </c>
      <c r="D229" s="119" t="str">
        <f>VLOOKUP(B229,'2'!$B$2:$O$114,11,FALSE)</f>
        <v>00000011</v>
      </c>
      <c r="E229" s="105" t="str">
        <f t="shared" si="95"/>
        <v>3</v>
      </c>
      <c r="F229" s="105" t="str">
        <f>LEFT(D229,1)</f>
        <v>0</v>
      </c>
      <c r="G229" s="17" t="str">
        <f>MID(D229,2,1)</f>
        <v>0</v>
      </c>
      <c r="H229" s="17" t="str">
        <f>MID(D229,3,1)</f>
        <v>0</v>
      </c>
      <c r="I229" s="17" t="str">
        <f>MID(D229,4,1)</f>
        <v>0</v>
      </c>
      <c r="J229" s="17" t="str">
        <f>MID(D229,5,1)</f>
        <v>0</v>
      </c>
      <c r="K229" s="17" t="str">
        <f>MID(D229,6,1)</f>
        <v>0</v>
      </c>
      <c r="L229" s="17" t="str">
        <f>MID(D229,7,1)</f>
        <v>1</v>
      </c>
      <c r="M229" s="106" t="str">
        <f>RIGHT(D229,1)</f>
        <v>1</v>
      </c>
      <c r="N229" s="105">
        <v>0</v>
      </c>
      <c r="O229" s="17">
        <v>0</v>
      </c>
      <c r="P229" s="17">
        <v>1</v>
      </c>
      <c r="Q229" s="106">
        <v>0</v>
      </c>
      <c r="R229" s="171"/>
      <c r="S229" s="171" t="str">
        <f t="shared" si="96"/>
        <v/>
      </c>
      <c r="U229" s="147"/>
      <c r="V229" s="147"/>
      <c r="W229" s="147"/>
      <c r="X229" s="147"/>
      <c r="Y229" s="147"/>
      <c r="Z229" s="147"/>
      <c r="AA229" s="148"/>
      <c r="AB229" s="147"/>
      <c r="AC229" s="149"/>
      <c r="AD229" s="149"/>
      <c r="AE229" s="149"/>
      <c r="AF229" s="149"/>
      <c r="AG229" s="149"/>
      <c r="AH229" s="150"/>
      <c r="AI229" s="149"/>
      <c r="AJ229" s="149"/>
      <c r="AK229" s="107">
        <f>U229*0+V229*1+W229*2+X229*3+Y229*4+Z229*5+AA229*6+AB229*7+AC229*0+AD229*1+AE229*2+AF229*3+AG229*4+AH229*5+AI229*6+AJ229*7+8*(SUM(U229:AB229))+IF(SUM(U229:AJ229)=0,2+8)</f>
        <v>10</v>
      </c>
      <c r="AM229" s="135"/>
      <c r="AN229" s="135"/>
      <c r="AO229" s="135"/>
      <c r="AP229" s="135"/>
      <c r="AQ229" s="135"/>
      <c r="AR229" s="135"/>
      <c r="AS229" s="135"/>
      <c r="AT229" s="164"/>
      <c r="AU229" s="138"/>
      <c r="AV229" s="138"/>
      <c r="AW229" s="138"/>
      <c r="AX229" s="138"/>
      <c r="AY229" s="138"/>
      <c r="AZ229" s="138"/>
      <c r="BA229" s="138"/>
      <c r="BB229" s="138"/>
      <c r="BC229" s="107">
        <f>AM229*0+AN229*16+AO229*32+AP229*48+AQ229*64+AR229*80+AS229*96+AT229*112+AU229*0+AV229*16+AW229*32+AX229*48+AY229*64+AZ229*80+BA229*96+BB229*112+128*(SUM(AM229:AT229))+IF(SUM(AM229:BB229)=0,32+128)</f>
        <v>160</v>
      </c>
      <c r="BD229" s="107">
        <f t="shared" si="27"/>
        <v>170</v>
      </c>
      <c r="BF229" s="149"/>
      <c r="BG229" s="149"/>
      <c r="BH229" s="149"/>
      <c r="BI229" s="149"/>
      <c r="BJ229" s="149"/>
      <c r="BK229" s="149"/>
      <c r="BL229" s="149"/>
      <c r="BM229" s="149"/>
      <c r="BN229" s="107">
        <f t="shared" si="28"/>
        <v>0</v>
      </c>
      <c r="BP229" s="135"/>
      <c r="BQ229" s="135"/>
      <c r="BR229" s="135"/>
      <c r="BS229" s="135"/>
      <c r="BT229" s="135"/>
      <c r="BU229" s="135"/>
      <c r="BV229" s="135"/>
      <c r="BW229" s="135"/>
      <c r="BX229" s="107">
        <f t="shared" si="29"/>
        <v>0</v>
      </c>
      <c r="BZ229" s="168"/>
      <c r="CA229" s="160"/>
      <c r="CB229" s="160"/>
      <c r="CC229" s="160"/>
      <c r="CD229" s="160"/>
      <c r="CE229" s="160"/>
      <c r="CF229" s="160"/>
      <c r="CG229" s="160"/>
      <c r="CH229" s="107">
        <f t="shared" si="30"/>
        <v>0</v>
      </c>
    </row>
    <row r="230" spans="2:86" ht="6" customHeight="1" x14ac:dyDescent="0.25">
      <c r="B230" s="95"/>
      <c r="C230" s="105"/>
      <c r="D230" s="119"/>
      <c r="E230" s="105" t="str">
        <f t="shared" si="95"/>
        <v/>
      </c>
      <c r="F230" s="105"/>
      <c r="G230" s="17"/>
      <c r="H230" s="17"/>
      <c r="I230" s="17"/>
      <c r="J230" s="17"/>
      <c r="K230" s="17"/>
      <c r="L230" s="17"/>
      <c r="M230" s="106"/>
      <c r="N230" s="105"/>
      <c r="O230" s="17"/>
      <c r="P230" s="17"/>
      <c r="Q230" s="106"/>
      <c r="R230" s="171"/>
      <c r="S230" s="171" t="str">
        <f t="shared" si="96"/>
        <v/>
      </c>
      <c r="U230" s="147"/>
      <c r="V230" s="147"/>
      <c r="W230" s="147"/>
      <c r="X230" s="147"/>
      <c r="Y230" s="147"/>
      <c r="Z230" s="147"/>
      <c r="AA230" s="148"/>
      <c r="AB230" s="147"/>
      <c r="AC230" s="149"/>
      <c r="AD230" s="149"/>
      <c r="AE230" s="149"/>
      <c r="AF230" s="149"/>
      <c r="AG230" s="149"/>
      <c r="AH230" s="150"/>
      <c r="AI230" s="149"/>
      <c r="AJ230" s="149"/>
      <c r="AK230" s="107"/>
      <c r="AM230" s="135"/>
      <c r="AN230" s="135"/>
      <c r="AO230" s="135"/>
      <c r="AP230" s="135"/>
      <c r="AQ230" s="135"/>
      <c r="AR230" s="135"/>
      <c r="AS230" s="135"/>
      <c r="AT230" s="164"/>
      <c r="AU230" s="138"/>
      <c r="AV230" s="138"/>
      <c r="AW230" s="138"/>
      <c r="AX230" s="138"/>
      <c r="AY230" s="138"/>
      <c r="AZ230" s="138"/>
      <c r="BA230" s="138"/>
      <c r="BB230" s="138"/>
      <c r="BC230" s="107"/>
      <c r="BD230" s="107"/>
      <c r="BF230" s="149"/>
      <c r="BG230" s="149"/>
      <c r="BH230" s="149"/>
      <c r="BI230" s="149"/>
      <c r="BJ230" s="149"/>
      <c r="BK230" s="149"/>
      <c r="BL230" s="149"/>
      <c r="BM230" s="149"/>
      <c r="BN230" s="107"/>
      <c r="BP230" s="135"/>
      <c r="BQ230" s="135"/>
      <c r="BR230" s="135"/>
      <c r="BS230" s="135"/>
      <c r="BT230" s="135"/>
      <c r="BU230" s="135"/>
      <c r="BV230" s="135"/>
      <c r="BW230" s="135"/>
      <c r="BX230" s="107"/>
      <c r="BZ230" s="168"/>
      <c r="CA230" s="160"/>
      <c r="CB230" s="160"/>
      <c r="CC230" s="160"/>
      <c r="CD230" s="160"/>
      <c r="CE230" s="160"/>
      <c r="CF230" s="160"/>
      <c r="CG230" s="160"/>
      <c r="CH230" s="107"/>
    </row>
    <row r="231" spans="2:86" x14ac:dyDescent="0.25">
      <c r="B231" s="179" t="s">
        <v>99</v>
      </c>
      <c r="C231" s="105" t="str">
        <f>VLOOKUP(B231,'2'!$B$2:$O$114,2,FALSE)</f>
        <v>No</v>
      </c>
      <c r="D231" s="119" t="str">
        <f>VLOOKUP(B231,'2'!$B$2:$O$114,11,FALSE)</f>
        <v>01001010</v>
      </c>
      <c r="E231" s="105" t="str">
        <f t="shared" si="95"/>
        <v>4A</v>
      </c>
      <c r="F231" s="105" t="str">
        <f>LEFT(D231,1)</f>
        <v>0</v>
      </c>
      <c r="G231" s="17" t="str">
        <f>MID(D231,2,1)</f>
        <v>1</v>
      </c>
      <c r="H231" s="17" t="str">
        <f>MID(D231,3,1)</f>
        <v>0</v>
      </c>
      <c r="I231" s="17" t="str">
        <f>MID(D231,4,1)</f>
        <v>0</v>
      </c>
      <c r="J231" s="17" t="str">
        <f>MID(D231,5,1)</f>
        <v>1</v>
      </c>
      <c r="K231" s="17" t="str">
        <f>MID(D231,6,1)</f>
        <v>0</v>
      </c>
      <c r="L231" s="17" t="str">
        <f>MID(D231,7,1)</f>
        <v>1</v>
      </c>
      <c r="M231" s="106" t="str">
        <f>RIGHT(D231,1)</f>
        <v>0</v>
      </c>
      <c r="N231" s="105">
        <v>0</v>
      </c>
      <c r="O231" s="17">
        <v>0</v>
      </c>
      <c r="P231" s="17">
        <v>1</v>
      </c>
      <c r="Q231" s="106">
        <v>0</v>
      </c>
      <c r="R231" s="173">
        <f t="shared" ref="R231" si="97">BIN2DEC(N231&amp;O231&amp;P231&amp;Q231)</f>
        <v>2</v>
      </c>
      <c r="S231" s="173" t="str">
        <f t="shared" si="96"/>
        <v>$04A2</v>
      </c>
      <c r="U231" s="147"/>
      <c r="V231" s="147"/>
      <c r="W231" s="147"/>
      <c r="X231" s="147"/>
      <c r="Y231" s="147"/>
      <c r="Z231" s="147"/>
      <c r="AA231" s="148"/>
      <c r="AB231" s="147"/>
      <c r="AC231" s="149"/>
      <c r="AD231" s="149"/>
      <c r="AE231" s="149"/>
      <c r="AF231" s="149"/>
      <c r="AG231" s="149"/>
      <c r="AH231" s="150">
        <v>1</v>
      </c>
      <c r="AI231" s="149"/>
      <c r="AJ231" s="149"/>
      <c r="AK231" s="107">
        <f>U231*0+V231*1+W231*2+X231*3+Y231*4+Z231*5+AA231*6+AB231*7+AC231*0+AD231*1+AE231*2+AF231*3+AG231*4+AH231*5+AI231*6+AJ231*7+8*(SUM(U231:AB231))+IF(SUM(U231:AJ231)=0,2+8)</f>
        <v>5</v>
      </c>
      <c r="AM231" s="135"/>
      <c r="AN231" s="135"/>
      <c r="AO231" s="135"/>
      <c r="AP231" s="135"/>
      <c r="AQ231" s="135"/>
      <c r="AR231" s="135"/>
      <c r="AS231" s="135"/>
      <c r="AT231" s="164">
        <v>1</v>
      </c>
      <c r="AU231" s="138"/>
      <c r="AV231" s="138"/>
      <c r="AW231" s="138"/>
      <c r="AX231" s="138"/>
      <c r="AY231" s="138"/>
      <c r="AZ231" s="138"/>
      <c r="BA231" s="138"/>
      <c r="BB231" s="138"/>
      <c r="BC231" s="107">
        <f t="shared" ref="BC231:BC233" si="98">AM231*0+AN231*16+AO231*32+AP231*48+AQ231*64+AR231*80+AS231*96+AT231*112+AU231*0+AV231*16+AW231*32+AX231*48+AY231*64+AZ231*80+BA231*96+BB231*112+128*(SUM(AM231:AT231))+IF(SUM(AM231:BB231)=0,32+128)</f>
        <v>240</v>
      </c>
      <c r="BD231" s="107">
        <f t="shared" ref="BD231:BD271" si="99">AK231+BC231</f>
        <v>245</v>
      </c>
      <c r="BF231" s="149"/>
      <c r="BG231" s="149"/>
      <c r="BH231" s="149"/>
      <c r="BI231" s="149"/>
      <c r="BJ231" s="149"/>
      <c r="BK231" s="149"/>
      <c r="BL231" s="149"/>
      <c r="BM231" s="149"/>
      <c r="BN231" s="107">
        <f t="shared" ref="BN231:BN271" si="100">BF231*2^0+BG231*2^1+BH231*2^2+BI231*2^3+BJ231*2^4+BK231*2^5+BL231*2^6+BM231*2^7</f>
        <v>0</v>
      </c>
      <c r="BP231" s="135"/>
      <c r="BQ231" s="135"/>
      <c r="BR231" s="135"/>
      <c r="BS231" s="135"/>
      <c r="BT231" s="135"/>
      <c r="BU231" s="135"/>
      <c r="BV231" s="135"/>
      <c r="BW231" s="135"/>
      <c r="BX231" s="107">
        <f t="shared" ref="BX231:BX271" si="101">BP231*2^0+BQ231*2^1+BR231*2^2+BS231*2^3+BT231*2^4+BU231*2^5+BV231*2^6+BW231*2^7</f>
        <v>0</v>
      </c>
      <c r="BZ231" s="168"/>
      <c r="CA231" s="160"/>
      <c r="CB231" s="160"/>
      <c r="CC231" s="160"/>
      <c r="CD231" s="160"/>
      <c r="CE231" s="160"/>
      <c r="CF231" s="160"/>
      <c r="CG231" s="160"/>
      <c r="CH231" s="107">
        <f t="shared" ref="CH231:CH271" si="102">BZ231*2^0+CA231*2^1+CB231*2^2+CC231*2^3+CD231*2^4+CE231*2^5+CF231*2^6+CG231*2^7</f>
        <v>0</v>
      </c>
    </row>
    <row r="232" spans="2:86" x14ac:dyDescent="0.25">
      <c r="B232" s="179" t="s">
        <v>99</v>
      </c>
      <c r="C232" s="105" t="str">
        <f>VLOOKUP(B232,'2'!$B$2:$O$114,2,FALSE)</f>
        <v>No</v>
      </c>
      <c r="D232" s="119" t="str">
        <f>VLOOKUP(B232,'2'!$B$2:$O$114,11,FALSE)</f>
        <v>01001010</v>
      </c>
      <c r="E232" s="105" t="str">
        <f t="shared" si="95"/>
        <v>4A</v>
      </c>
      <c r="F232" s="105" t="str">
        <f>LEFT(D232,1)</f>
        <v>0</v>
      </c>
      <c r="G232" s="17" t="str">
        <f>MID(D232,2,1)</f>
        <v>1</v>
      </c>
      <c r="H232" s="17" t="str">
        <f>MID(D232,3,1)</f>
        <v>0</v>
      </c>
      <c r="I232" s="17" t="str">
        <f>MID(D232,4,1)</f>
        <v>0</v>
      </c>
      <c r="J232" s="17" t="str">
        <f>MID(D232,5,1)</f>
        <v>1</v>
      </c>
      <c r="K232" s="17" t="str">
        <f>MID(D232,6,1)</f>
        <v>0</v>
      </c>
      <c r="L232" s="17" t="str">
        <f>MID(D232,7,1)</f>
        <v>1</v>
      </c>
      <c r="M232" s="106" t="str">
        <f>RIGHT(D232,1)</f>
        <v>0</v>
      </c>
      <c r="N232" s="105">
        <v>0</v>
      </c>
      <c r="O232" s="17">
        <v>0</v>
      </c>
      <c r="P232" s="17">
        <v>1</v>
      </c>
      <c r="Q232" s="106">
        <v>1</v>
      </c>
      <c r="R232" s="173">
        <f>BIN2DEC(N232&amp;O232&amp;P232&amp;Q232)</f>
        <v>3</v>
      </c>
      <c r="S232" s="173" t="str">
        <f t="shared" si="96"/>
        <v>$04A3</v>
      </c>
      <c r="U232" s="147"/>
      <c r="V232" s="147"/>
      <c r="W232" s="147"/>
      <c r="X232" s="147"/>
      <c r="Y232" s="147"/>
      <c r="Z232" s="147"/>
      <c r="AA232" s="148">
        <v>1</v>
      </c>
      <c r="AB232" s="147"/>
      <c r="AC232" s="149"/>
      <c r="AD232" s="149"/>
      <c r="AE232" s="149"/>
      <c r="AF232" s="149"/>
      <c r="AG232" s="149"/>
      <c r="AH232" s="150"/>
      <c r="AI232" s="149"/>
      <c r="AJ232" s="149"/>
      <c r="AK232" s="107">
        <f>U232*0+V232*1+W232*2+X232*3+Y232*4+Z232*5+AA232*6+AB232*7+AC232*0+AD232*1+AE232*2+AF232*3+AG232*4+AH232*5+AI232*6+AJ232*7+8*(SUM(U232:AB232))+IF(SUM(U232:AJ232)=0,2+8)</f>
        <v>14</v>
      </c>
      <c r="AM232" s="135"/>
      <c r="AN232" s="135"/>
      <c r="AO232" s="135"/>
      <c r="AP232" s="135"/>
      <c r="AQ232" s="135"/>
      <c r="AR232" s="135"/>
      <c r="AS232" s="135"/>
      <c r="AT232" s="164">
        <v>1</v>
      </c>
      <c r="AU232" s="138"/>
      <c r="AV232" s="138"/>
      <c r="AW232" s="138"/>
      <c r="AX232" s="138"/>
      <c r="AY232" s="138"/>
      <c r="AZ232" s="138"/>
      <c r="BA232" s="138"/>
      <c r="BB232" s="138"/>
      <c r="BC232" s="107">
        <f t="shared" si="98"/>
        <v>240</v>
      </c>
      <c r="BD232" s="107">
        <f t="shared" ref="BD232:BD233" si="103">AK232+BC232</f>
        <v>254</v>
      </c>
      <c r="BF232" s="149"/>
      <c r="BG232" s="149"/>
      <c r="BH232" s="149"/>
      <c r="BI232" s="149"/>
      <c r="BJ232" s="149"/>
      <c r="BK232" s="149"/>
      <c r="BL232" s="149"/>
      <c r="BM232" s="149"/>
      <c r="BN232" s="107">
        <f t="shared" si="100"/>
        <v>0</v>
      </c>
      <c r="BP232" s="135"/>
      <c r="BQ232" s="135"/>
      <c r="BR232" s="135"/>
      <c r="BS232" s="135"/>
      <c r="BT232" s="135"/>
      <c r="BU232" s="135"/>
      <c r="BV232" s="135"/>
      <c r="BW232" s="135"/>
      <c r="BX232" s="107">
        <f t="shared" si="101"/>
        <v>0</v>
      </c>
      <c r="BZ232" s="168"/>
      <c r="CA232" s="160"/>
      <c r="CB232" s="160"/>
      <c r="CC232" s="160"/>
      <c r="CD232" s="160"/>
      <c r="CE232" s="160"/>
      <c r="CF232" s="160"/>
      <c r="CG232" s="160"/>
      <c r="CH232" s="107">
        <f t="shared" si="102"/>
        <v>0</v>
      </c>
    </row>
    <row r="233" spans="2:86" x14ac:dyDescent="0.25">
      <c r="B233" s="179" t="s">
        <v>99</v>
      </c>
      <c r="C233" s="105" t="str">
        <f>VLOOKUP(B233,'2'!$B$2:$O$114,2,FALSE)</f>
        <v>No</v>
      </c>
      <c r="D233" s="119" t="str">
        <f>VLOOKUP(B233,'2'!$B$2:$O$114,11,FALSE)</f>
        <v>01001010</v>
      </c>
      <c r="E233" s="105" t="str">
        <f t="shared" si="95"/>
        <v>4A</v>
      </c>
      <c r="F233" s="105" t="str">
        <f>LEFT(D233,1)</f>
        <v>0</v>
      </c>
      <c r="G233" s="17" t="str">
        <f>MID(D233,2,1)</f>
        <v>1</v>
      </c>
      <c r="H233" s="17" t="str">
        <f>MID(D233,3,1)</f>
        <v>0</v>
      </c>
      <c r="I233" s="17" t="str">
        <f>MID(D233,4,1)</f>
        <v>0</v>
      </c>
      <c r="J233" s="17" t="str">
        <f>MID(D233,5,1)</f>
        <v>1</v>
      </c>
      <c r="K233" s="17" t="str">
        <f>MID(D233,6,1)</f>
        <v>0</v>
      </c>
      <c r="L233" s="17" t="str">
        <f>MID(D233,7,1)</f>
        <v>1</v>
      </c>
      <c r="M233" s="106" t="str">
        <f>RIGHT(D233,1)</f>
        <v>0</v>
      </c>
      <c r="N233" s="105">
        <v>0</v>
      </c>
      <c r="O233" s="17">
        <v>1</v>
      </c>
      <c r="P233" s="17">
        <v>0</v>
      </c>
      <c r="Q233" s="106">
        <v>0</v>
      </c>
      <c r="R233" s="173">
        <f>BIN2DEC(N233&amp;O233&amp;P233&amp;Q233)</f>
        <v>4</v>
      </c>
      <c r="S233" s="173" t="str">
        <f t="shared" si="96"/>
        <v>$04A4</v>
      </c>
      <c r="U233" s="147">
        <v>1</v>
      </c>
      <c r="V233" s="147"/>
      <c r="W233" s="147"/>
      <c r="X233" s="147"/>
      <c r="Y233" s="147"/>
      <c r="Z233" s="147"/>
      <c r="AA233" s="148"/>
      <c r="AB233" s="147"/>
      <c r="AC233" s="149"/>
      <c r="AD233" s="149"/>
      <c r="AE233" s="149"/>
      <c r="AF233" s="149"/>
      <c r="AG233" s="149"/>
      <c r="AH233" s="150"/>
      <c r="AI233" s="149"/>
      <c r="AJ233" s="149"/>
      <c r="AK233" s="107">
        <f>U233*0+V233*1+W233*2+X233*3+Y233*4+Z233*5+AA233*6+AB233*7+AC233*0+AD233*1+AE233*2+AF233*3+AG233*4+AH233*5+AI233*6+AJ233*7+8*(SUM(U233:AB233))+IF(SUM(U233:AJ233)=0,2+8)</f>
        <v>8</v>
      </c>
      <c r="AM233" s="135"/>
      <c r="AN233" s="135"/>
      <c r="AO233" s="135"/>
      <c r="AP233" s="135"/>
      <c r="AQ233" s="135"/>
      <c r="AR233" s="135"/>
      <c r="AS233" s="135">
        <v>1</v>
      </c>
      <c r="AT233" s="164"/>
      <c r="AU233" s="138"/>
      <c r="AV233" s="138"/>
      <c r="AW233" s="138"/>
      <c r="AX233" s="138"/>
      <c r="AY233" s="138"/>
      <c r="AZ233" s="138"/>
      <c r="BA233" s="138"/>
      <c r="BB233" s="138"/>
      <c r="BC233" s="107">
        <f t="shared" si="98"/>
        <v>224</v>
      </c>
      <c r="BD233" s="107">
        <f t="shared" si="103"/>
        <v>232</v>
      </c>
      <c r="BF233" s="149"/>
      <c r="BG233" s="149"/>
      <c r="BH233" s="149"/>
      <c r="BI233" s="149"/>
      <c r="BJ233" s="149"/>
      <c r="BK233" s="149"/>
      <c r="BL233" s="149"/>
      <c r="BM233" s="149"/>
      <c r="BN233" s="107">
        <f t="shared" si="100"/>
        <v>0</v>
      </c>
      <c r="BP233" s="135"/>
      <c r="BQ233" s="135"/>
      <c r="BR233" s="135"/>
      <c r="BS233" s="135"/>
      <c r="BT233" s="135"/>
      <c r="BU233" s="135"/>
      <c r="BV233" s="135"/>
      <c r="BW233" s="135"/>
      <c r="BX233" s="107">
        <f t="shared" si="101"/>
        <v>0</v>
      </c>
      <c r="BZ233" s="168">
        <v>1</v>
      </c>
      <c r="CA233" s="160"/>
      <c r="CB233" s="160"/>
      <c r="CC233" s="160"/>
      <c r="CD233" s="160"/>
      <c r="CE233" s="160">
        <v>1</v>
      </c>
      <c r="CF233" s="160"/>
      <c r="CG233" s="160"/>
      <c r="CH233" s="107">
        <f t="shared" si="102"/>
        <v>33</v>
      </c>
    </row>
    <row r="234" spans="2:86" ht="6" customHeight="1" x14ac:dyDescent="0.25">
      <c r="B234" s="95"/>
      <c r="C234" s="105"/>
      <c r="D234" s="119"/>
      <c r="E234" s="105" t="str">
        <f t="shared" si="95"/>
        <v/>
      </c>
      <c r="F234" s="105"/>
      <c r="G234" s="17"/>
      <c r="H234" s="17"/>
      <c r="I234" s="17"/>
      <c r="J234" s="17"/>
      <c r="K234" s="17"/>
      <c r="L234" s="17"/>
      <c r="M234" s="106"/>
      <c r="N234" s="105"/>
      <c r="O234" s="17"/>
      <c r="P234" s="17"/>
      <c r="Q234" s="106"/>
      <c r="R234" s="171"/>
      <c r="S234" s="171" t="str">
        <f t="shared" si="96"/>
        <v/>
      </c>
      <c r="U234" s="147"/>
      <c r="V234" s="147"/>
      <c r="W234" s="147"/>
      <c r="X234" s="147"/>
      <c r="Y234" s="147"/>
      <c r="Z234" s="147"/>
      <c r="AA234" s="148"/>
      <c r="AB234" s="147"/>
      <c r="AC234" s="149"/>
      <c r="AD234" s="149"/>
      <c r="AE234" s="149"/>
      <c r="AF234" s="149"/>
      <c r="AG234" s="149"/>
      <c r="AH234" s="150"/>
      <c r="AI234" s="149"/>
      <c r="AJ234" s="149"/>
      <c r="AK234" s="107"/>
      <c r="AM234" s="135"/>
      <c r="AN234" s="135"/>
      <c r="AO234" s="135"/>
      <c r="AP234" s="135"/>
      <c r="AQ234" s="135"/>
      <c r="AR234" s="135"/>
      <c r="AS234" s="135"/>
      <c r="AT234" s="164"/>
      <c r="AU234" s="138"/>
      <c r="AV234" s="138"/>
      <c r="AW234" s="138"/>
      <c r="AX234" s="138"/>
      <c r="AY234" s="138"/>
      <c r="AZ234" s="138"/>
      <c r="BA234" s="138"/>
      <c r="BB234" s="138"/>
      <c r="BC234" s="107"/>
      <c r="BD234" s="107"/>
      <c r="BF234" s="149"/>
      <c r="BG234" s="149"/>
      <c r="BH234" s="149"/>
      <c r="BI234" s="149"/>
      <c r="BJ234" s="149"/>
      <c r="BK234" s="149"/>
      <c r="BL234" s="149"/>
      <c r="BM234" s="149"/>
      <c r="BN234" s="107"/>
      <c r="BP234" s="135"/>
      <c r="BQ234" s="135"/>
      <c r="BR234" s="135"/>
      <c r="BS234" s="135"/>
      <c r="BT234" s="135"/>
      <c r="BU234" s="135"/>
      <c r="BV234" s="135"/>
      <c r="BW234" s="135"/>
      <c r="BX234" s="107"/>
      <c r="BZ234" s="168"/>
      <c r="CA234" s="160"/>
      <c r="CB234" s="160"/>
      <c r="CC234" s="160"/>
      <c r="CD234" s="160"/>
      <c r="CE234" s="160"/>
      <c r="CF234" s="160"/>
      <c r="CG234" s="160"/>
      <c r="CH234" s="107"/>
    </row>
    <row r="235" spans="2:86" x14ac:dyDescent="0.25">
      <c r="B235" s="179" t="s">
        <v>109</v>
      </c>
      <c r="C235" s="105" t="str">
        <f>VLOOKUP(B235,'2'!$B$2:$O$114,2,FALSE)</f>
        <v>No</v>
      </c>
      <c r="D235" s="119" t="str">
        <f>VLOOKUP(B235,'2'!$B$2:$O$114,11,FALSE)</f>
        <v>01101010</v>
      </c>
      <c r="E235" s="105" t="str">
        <f t="shared" si="95"/>
        <v>6A</v>
      </c>
      <c r="F235" s="105" t="str">
        <f>LEFT(D235,1)</f>
        <v>0</v>
      </c>
      <c r="G235" s="17" t="str">
        <f>MID(D235,2,1)</f>
        <v>1</v>
      </c>
      <c r="H235" s="17" t="str">
        <f>MID(D235,3,1)</f>
        <v>1</v>
      </c>
      <c r="I235" s="17" t="str">
        <f>MID(D235,4,1)</f>
        <v>0</v>
      </c>
      <c r="J235" s="17" t="str">
        <f>MID(D235,5,1)</f>
        <v>1</v>
      </c>
      <c r="K235" s="17" t="str">
        <f>MID(D235,6,1)</f>
        <v>0</v>
      </c>
      <c r="L235" s="17" t="str">
        <f>MID(D235,7,1)</f>
        <v>1</v>
      </c>
      <c r="M235" s="106" t="str">
        <f>RIGHT(D235,1)</f>
        <v>0</v>
      </c>
      <c r="N235" s="105">
        <v>0</v>
      </c>
      <c r="O235" s="17">
        <v>0</v>
      </c>
      <c r="P235" s="17">
        <v>1</v>
      </c>
      <c r="Q235" s="106">
        <v>0</v>
      </c>
      <c r="R235" s="175">
        <f t="shared" ref="R235:R243" si="104">BIN2DEC(N235&amp;O235&amp;P235&amp;Q235)</f>
        <v>2</v>
      </c>
      <c r="S235" s="175" t="str">
        <f t="shared" si="96"/>
        <v>$06A2</v>
      </c>
      <c r="U235" s="147"/>
      <c r="V235" s="147"/>
      <c r="W235" s="147"/>
      <c r="X235" s="147"/>
      <c r="Y235" s="147"/>
      <c r="Z235" s="147"/>
      <c r="AA235" s="148"/>
      <c r="AB235" s="147"/>
      <c r="AC235" s="149"/>
      <c r="AD235" s="149"/>
      <c r="AE235" s="149"/>
      <c r="AF235" s="149"/>
      <c r="AG235" s="149"/>
      <c r="AH235" s="150">
        <v>1</v>
      </c>
      <c r="AI235" s="149"/>
      <c r="AJ235" s="149"/>
      <c r="AK235" s="107">
        <f>U235*0+V235*1+W235*2+X235*3+Y235*4+Z235*5+AA235*6+AB235*7+AC235*0+AD235*1+AE235*2+AF235*3+AG235*4+AH235*5+AI235*6+AJ235*7+8*(SUM(U235:AB235))+IF(SUM(U235:AJ235)=0,2+8)</f>
        <v>5</v>
      </c>
      <c r="AM235" s="135"/>
      <c r="AN235" s="135"/>
      <c r="AO235" s="135"/>
      <c r="AP235" s="135"/>
      <c r="AQ235" s="135"/>
      <c r="AR235" s="135"/>
      <c r="AS235" s="135"/>
      <c r="AT235" s="164">
        <v>1</v>
      </c>
      <c r="AU235" s="138"/>
      <c r="AV235" s="138"/>
      <c r="AW235" s="138"/>
      <c r="AX235" s="138"/>
      <c r="AY235" s="138"/>
      <c r="AZ235" s="138"/>
      <c r="BA235" s="138"/>
      <c r="BB235" s="138"/>
      <c r="BC235" s="107">
        <f t="shared" ref="BC235:BC238" si="105">AM235*0+AN235*16+AO235*32+AP235*48+AQ235*64+AR235*80+AS235*96+AT235*112+AU235*0+AV235*16+AW235*32+AX235*48+AY235*64+AZ235*80+BA235*96+BB235*112+128*(SUM(AM235:AT235))+IF(SUM(AM235:BB235)=0,32+128)</f>
        <v>240</v>
      </c>
      <c r="BD235" s="107">
        <f t="shared" si="99"/>
        <v>245</v>
      </c>
      <c r="BF235" s="149"/>
      <c r="BG235" s="149"/>
      <c r="BH235" s="149"/>
      <c r="BI235" s="149"/>
      <c r="BJ235" s="149"/>
      <c r="BK235" s="149"/>
      <c r="BL235" s="149"/>
      <c r="BM235" s="149"/>
      <c r="BN235" s="107">
        <f t="shared" si="100"/>
        <v>0</v>
      </c>
      <c r="BP235" s="135"/>
      <c r="BQ235" s="135"/>
      <c r="BR235" s="135"/>
      <c r="BS235" s="135"/>
      <c r="BT235" s="135"/>
      <c r="BU235" s="135"/>
      <c r="BV235" s="135"/>
      <c r="BW235" s="135"/>
      <c r="BX235" s="107">
        <f t="shared" si="101"/>
        <v>0</v>
      </c>
      <c r="BZ235" s="168"/>
      <c r="CA235" s="160"/>
      <c r="CB235" s="160"/>
      <c r="CC235" s="160"/>
      <c r="CD235" s="160"/>
      <c r="CE235" s="160"/>
      <c r="CF235" s="160"/>
      <c r="CG235" s="160"/>
      <c r="CH235" s="107">
        <f t="shared" si="102"/>
        <v>0</v>
      </c>
    </row>
    <row r="236" spans="2:86" x14ac:dyDescent="0.25">
      <c r="B236" s="179" t="s">
        <v>109</v>
      </c>
      <c r="C236" s="105" t="str">
        <f>VLOOKUP(B236,'2'!$B$2:$O$114,2,FALSE)</f>
        <v>No</v>
      </c>
      <c r="D236" s="119" t="str">
        <f>VLOOKUP(B236,'2'!$B$2:$O$114,11,FALSE)</f>
        <v>01101010</v>
      </c>
      <c r="E236" s="105" t="str">
        <f t="shared" si="95"/>
        <v>6A</v>
      </c>
      <c r="F236" s="105" t="str">
        <f>LEFT(D236,1)</f>
        <v>0</v>
      </c>
      <c r="G236" s="17" t="str">
        <f>MID(D236,2,1)</f>
        <v>1</v>
      </c>
      <c r="H236" s="17" t="str">
        <f>MID(D236,3,1)</f>
        <v>1</v>
      </c>
      <c r="I236" s="17" t="str">
        <f>MID(D236,4,1)</f>
        <v>0</v>
      </c>
      <c r="J236" s="17" t="str">
        <f>MID(D236,5,1)</f>
        <v>1</v>
      </c>
      <c r="K236" s="17" t="str">
        <f>MID(D236,6,1)</f>
        <v>0</v>
      </c>
      <c r="L236" s="17" t="str">
        <f>MID(D236,7,1)</f>
        <v>1</v>
      </c>
      <c r="M236" s="106" t="str">
        <f>RIGHT(D236,1)</f>
        <v>0</v>
      </c>
      <c r="N236" s="105">
        <v>0</v>
      </c>
      <c r="O236" s="17">
        <v>0</v>
      </c>
      <c r="P236" s="17">
        <v>1</v>
      </c>
      <c r="Q236" s="106">
        <v>1</v>
      </c>
      <c r="R236" s="175">
        <f t="shared" si="104"/>
        <v>3</v>
      </c>
      <c r="S236" s="175" t="str">
        <f t="shared" si="96"/>
        <v>$06A3</v>
      </c>
      <c r="U236" s="147"/>
      <c r="V236" s="147"/>
      <c r="W236" s="147"/>
      <c r="X236" s="147"/>
      <c r="Y236" s="147"/>
      <c r="Z236" s="147"/>
      <c r="AA236" s="148">
        <v>1</v>
      </c>
      <c r="AB236" s="147"/>
      <c r="AC236" s="149"/>
      <c r="AD236" s="149"/>
      <c r="AE236" s="149"/>
      <c r="AF236" s="149"/>
      <c r="AG236" s="149"/>
      <c r="AH236" s="150"/>
      <c r="AI236" s="149"/>
      <c r="AJ236" s="149"/>
      <c r="AK236" s="107">
        <f>U236*0+V236*1+W236*2+X236*3+Y236*4+Z236*5+AA236*6+AB236*7+AC236*0+AD236*1+AE236*2+AF236*3+AG236*4+AH236*5+AI236*6+AJ236*7+8*(SUM(U236:AB236))+IF(SUM(U236:AJ236)=0,2+8)</f>
        <v>14</v>
      </c>
      <c r="AM236" s="135"/>
      <c r="AN236" s="135"/>
      <c r="AO236" s="135"/>
      <c r="AP236" s="135"/>
      <c r="AQ236" s="135"/>
      <c r="AR236" s="135"/>
      <c r="AS236" s="135"/>
      <c r="AT236" s="164"/>
      <c r="AU236" s="138">
        <v>1</v>
      </c>
      <c r="AV236" s="138"/>
      <c r="AW236" s="138"/>
      <c r="AX236" s="138"/>
      <c r="AY236" s="138"/>
      <c r="AZ236" s="138"/>
      <c r="BA236" s="138"/>
      <c r="BB236" s="138"/>
      <c r="BC236" s="107">
        <f t="shared" si="105"/>
        <v>0</v>
      </c>
      <c r="BD236" s="107">
        <f t="shared" ref="BD236:BD238" si="106">AK236+BC236</f>
        <v>14</v>
      </c>
      <c r="BF236" s="149"/>
      <c r="BG236" s="149"/>
      <c r="BH236" s="149"/>
      <c r="BI236" s="149"/>
      <c r="BJ236" s="149"/>
      <c r="BK236" s="149"/>
      <c r="BL236" s="149"/>
      <c r="BM236" s="149"/>
      <c r="BN236" s="107">
        <f t="shared" ref="BN236:BN238" si="107">BF236*2^0+BG236*2^1+BH236*2^2+BI236*2^3+BJ236*2^4+BK236*2^5+BL236*2^6+BM236*2^7</f>
        <v>0</v>
      </c>
      <c r="BP236" s="135"/>
      <c r="BQ236" s="135"/>
      <c r="BR236" s="135"/>
      <c r="BS236" s="135"/>
      <c r="BT236" s="135"/>
      <c r="BU236" s="135"/>
      <c r="BV236" s="135"/>
      <c r="BW236" s="135"/>
      <c r="BX236" s="107">
        <f t="shared" ref="BX236:BX238" si="108">BP236*2^0+BQ236*2^1+BR236*2^2+BS236*2^3+BT236*2^4+BU236*2^5+BV236*2^6+BW236*2^7</f>
        <v>0</v>
      </c>
      <c r="BZ236" s="168"/>
      <c r="CA236" s="160"/>
      <c r="CB236" s="160"/>
      <c r="CC236" s="160">
        <v>1</v>
      </c>
      <c r="CD236" s="160"/>
      <c r="CE236" s="160"/>
      <c r="CF236" s="160"/>
      <c r="CG236" s="160"/>
      <c r="CH236" s="107">
        <f t="shared" ref="CH236:CH238" si="109">BZ236*2^0+CA236*2^1+CB236*2^2+CC236*2^3+CD236*2^4+CE236*2^5+CF236*2^6+CG236*2^7</f>
        <v>8</v>
      </c>
    </row>
    <row r="237" spans="2:86" x14ac:dyDescent="0.25">
      <c r="B237" s="179" t="s">
        <v>109</v>
      </c>
      <c r="C237" s="105" t="str">
        <f>VLOOKUP(B237,'2'!$B$2:$O$114,2,FALSE)</f>
        <v>No</v>
      </c>
      <c r="D237" s="119" t="str">
        <f>VLOOKUP(B237,'2'!$B$2:$O$114,11,FALSE)</f>
        <v>01101010</v>
      </c>
      <c r="E237" s="105" t="str">
        <f t="shared" si="95"/>
        <v>6A</v>
      </c>
      <c r="F237" s="105" t="str">
        <f>LEFT(D237,1)</f>
        <v>0</v>
      </c>
      <c r="G237" s="17" t="str">
        <f>MID(D237,2,1)</f>
        <v>1</v>
      </c>
      <c r="H237" s="17" t="str">
        <f>MID(D237,3,1)</f>
        <v>1</v>
      </c>
      <c r="I237" s="17" t="str">
        <f>MID(D237,4,1)</f>
        <v>0</v>
      </c>
      <c r="J237" s="17" t="str">
        <f>MID(D237,5,1)</f>
        <v>1</v>
      </c>
      <c r="K237" s="17" t="str">
        <f>MID(D237,6,1)</f>
        <v>0</v>
      </c>
      <c r="L237" s="17" t="str">
        <f>MID(D237,7,1)</f>
        <v>1</v>
      </c>
      <c r="M237" s="106" t="str">
        <f>RIGHT(D237,1)</f>
        <v>0</v>
      </c>
      <c r="N237" s="105">
        <v>0</v>
      </c>
      <c r="O237" s="17">
        <v>1</v>
      </c>
      <c r="P237" s="17">
        <v>0</v>
      </c>
      <c r="Q237" s="106">
        <v>0</v>
      </c>
      <c r="R237" s="175">
        <f t="shared" si="104"/>
        <v>4</v>
      </c>
      <c r="S237" s="175" t="str">
        <f t="shared" si="96"/>
        <v>$06A4</v>
      </c>
      <c r="U237" s="147"/>
      <c r="V237" s="147"/>
      <c r="W237" s="147"/>
      <c r="X237" s="147"/>
      <c r="Y237" s="147"/>
      <c r="Z237" s="147"/>
      <c r="AA237" s="148"/>
      <c r="AB237" s="147"/>
      <c r="AC237" s="149">
        <v>1</v>
      </c>
      <c r="AD237" s="149"/>
      <c r="AE237" s="149"/>
      <c r="AF237" s="149"/>
      <c r="AG237" s="149"/>
      <c r="AH237" s="150"/>
      <c r="AI237" s="149"/>
      <c r="AJ237" s="149"/>
      <c r="AK237" s="107">
        <f>U237*0+V237*1+W237*2+X237*3+Y237*4+Z237*5+AA237*6+AB237*7+AC237*0+AD237*1+AE237*2+AF237*3+AG237*4+AH237*5+AI237*6+AJ237*7+8*(SUM(U237:AB237))+IF(SUM(U237:AJ237)=0,2+8)</f>
        <v>0</v>
      </c>
      <c r="AM237" s="135"/>
      <c r="AN237" s="135"/>
      <c r="AO237" s="135"/>
      <c r="AP237" s="135"/>
      <c r="AQ237" s="135"/>
      <c r="AR237" s="135"/>
      <c r="AS237" s="135"/>
      <c r="AT237" s="164">
        <v>1</v>
      </c>
      <c r="AU237" s="138"/>
      <c r="AV237" s="138"/>
      <c r="AW237" s="138"/>
      <c r="AX237" s="138"/>
      <c r="AY237" s="138"/>
      <c r="AZ237" s="138"/>
      <c r="BA237" s="138"/>
      <c r="BB237" s="138"/>
      <c r="BC237" s="107">
        <f t="shared" si="105"/>
        <v>240</v>
      </c>
      <c r="BD237" s="107">
        <f t="shared" si="106"/>
        <v>240</v>
      </c>
      <c r="BF237" s="149"/>
      <c r="BG237" s="149"/>
      <c r="BH237" s="149"/>
      <c r="BI237" s="149"/>
      <c r="BJ237" s="149"/>
      <c r="BK237" s="149"/>
      <c r="BL237" s="149"/>
      <c r="BM237" s="149"/>
      <c r="BN237" s="107">
        <f t="shared" si="107"/>
        <v>0</v>
      </c>
      <c r="BP237" s="135"/>
      <c r="BQ237" s="135"/>
      <c r="BR237" s="135"/>
      <c r="BS237" s="135"/>
      <c r="BT237" s="135"/>
      <c r="BU237" s="135"/>
      <c r="BV237" s="135"/>
      <c r="BW237" s="135"/>
      <c r="BX237" s="107">
        <f t="shared" si="108"/>
        <v>0</v>
      </c>
      <c r="BZ237" s="168"/>
      <c r="CA237" s="160"/>
      <c r="CB237" s="160"/>
      <c r="CC237" s="160"/>
      <c r="CD237" s="160"/>
      <c r="CE237" s="160"/>
      <c r="CF237" s="160"/>
      <c r="CG237" s="160"/>
      <c r="CH237" s="107">
        <f t="shared" si="109"/>
        <v>0</v>
      </c>
    </row>
    <row r="238" spans="2:86" x14ac:dyDescent="0.25">
      <c r="B238" s="179" t="s">
        <v>109</v>
      </c>
      <c r="C238" s="105" t="str">
        <f>VLOOKUP(B238,'2'!$B$2:$O$114,2,FALSE)</f>
        <v>No</v>
      </c>
      <c r="D238" s="119" t="str">
        <f>VLOOKUP(B238,'2'!$B$2:$O$114,11,FALSE)</f>
        <v>01101010</v>
      </c>
      <c r="E238" s="105" t="str">
        <f t="shared" si="95"/>
        <v>6A</v>
      </c>
      <c r="F238" s="105" t="str">
        <f>LEFT(D238,1)</f>
        <v>0</v>
      </c>
      <c r="G238" s="17" t="str">
        <f>MID(D238,2,1)</f>
        <v>1</v>
      </c>
      <c r="H238" s="17" t="str">
        <f>MID(D238,3,1)</f>
        <v>1</v>
      </c>
      <c r="I238" s="17" t="str">
        <f>MID(D238,4,1)</f>
        <v>0</v>
      </c>
      <c r="J238" s="17" t="str">
        <f>MID(D238,5,1)</f>
        <v>1</v>
      </c>
      <c r="K238" s="17" t="str">
        <f>MID(D238,6,1)</f>
        <v>0</v>
      </c>
      <c r="L238" s="17" t="str">
        <f>MID(D238,7,1)</f>
        <v>1</v>
      </c>
      <c r="M238" s="106" t="str">
        <f>RIGHT(D238,1)</f>
        <v>0</v>
      </c>
      <c r="N238" s="105">
        <v>0</v>
      </c>
      <c r="O238" s="17">
        <v>1</v>
      </c>
      <c r="P238" s="17">
        <v>0</v>
      </c>
      <c r="Q238" s="106">
        <v>1</v>
      </c>
      <c r="R238" s="175">
        <f t="shared" si="104"/>
        <v>5</v>
      </c>
      <c r="S238" s="175" t="str">
        <f t="shared" si="96"/>
        <v>$06A5</v>
      </c>
      <c r="U238" s="147">
        <v>1</v>
      </c>
      <c r="V238" s="147"/>
      <c r="W238" s="147"/>
      <c r="X238" s="147"/>
      <c r="Y238" s="147"/>
      <c r="Z238" s="147"/>
      <c r="AA238" s="148"/>
      <c r="AB238" s="147"/>
      <c r="AC238" s="149"/>
      <c r="AD238" s="149"/>
      <c r="AE238" s="149"/>
      <c r="AF238" s="149"/>
      <c r="AG238" s="149"/>
      <c r="AH238" s="150"/>
      <c r="AI238" s="149"/>
      <c r="AJ238" s="149"/>
      <c r="AK238" s="107">
        <f>U238*0+V238*1+W238*2+X238*3+Y238*4+Z238*5+AA238*6+AB238*7+AC238*0+AD238*1+AE238*2+AF238*3+AG238*4+AH238*5+AI238*6+AJ238*7+8*(SUM(U238:AB238))+IF(SUM(U238:AJ238)=0,2+8)</f>
        <v>8</v>
      </c>
      <c r="AM238" s="135"/>
      <c r="AN238" s="135"/>
      <c r="AO238" s="135"/>
      <c r="AP238" s="135"/>
      <c r="AQ238" s="135"/>
      <c r="AR238" s="135"/>
      <c r="AS238" s="135">
        <v>1</v>
      </c>
      <c r="AT238" s="164"/>
      <c r="AU238" s="138"/>
      <c r="AV238" s="138"/>
      <c r="AW238" s="138"/>
      <c r="AX238" s="138"/>
      <c r="AY238" s="138"/>
      <c r="AZ238" s="138"/>
      <c r="BA238" s="138"/>
      <c r="BB238" s="138"/>
      <c r="BC238" s="107">
        <f t="shared" si="105"/>
        <v>224</v>
      </c>
      <c r="BD238" s="107">
        <f t="shared" si="106"/>
        <v>232</v>
      </c>
      <c r="BF238" s="149"/>
      <c r="BG238" s="149"/>
      <c r="BH238" s="149"/>
      <c r="BI238" s="149"/>
      <c r="BJ238" s="149"/>
      <c r="BK238" s="149"/>
      <c r="BL238" s="149"/>
      <c r="BM238" s="149"/>
      <c r="BN238" s="107">
        <f t="shared" si="107"/>
        <v>0</v>
      </c>
      <c r="BP238" s="135"/>
      <c r="BQ238" s="135"/>
      <c r="BR238" s="135"/>
      <c r="BS238" s="135"/>
      <c r="BT238" s="135"/>
      <c r="BU238" s="135"/>
      <c r="BV238" s="135"/>
      <c r="BW238" s="135"/>
      <c r="BX238" s="107">
        <f t="shared" si="108"/>
        <v>0</v>
      </c>
      <c r="BZ238" s="168">
        <v>1</v>
      </c>
      <c r="CA238" s="160"/>
      <c r="CB238" s="160"/>
      <c r="CC238" s="160"/>
      <c r="CD238" s="160"/>
      <c r="CE238" s="160">
        <v>1</v>
      </c>
      <c r="CF238" s="160"/>
      <c r="CG238" s="160"/>
      <c r="CH238" s="107">
        <f t="shared" si="109"/>
        <v>33</v>
      </c>
    </row>
    <row r="239" spans="2:86" ht="6" customHeight="1" x14ac:dyDescent="0.25">
      <c r="B239" s="95"/>
      <c r="C239" s="105"/>
      <c r="D239" s="119"/>
      <c r="E239" s="105" t="str">
        <f t="shared" si="95"/>
        <v/>
      </c>
      <c r="F239" s="105"/>
      <c r="G239" s="17"/>
      <c r="H239" s="17"/>
      <c r="I239" s="17"/>
      <c r="J239" s="17"/>
      <c r="K239" s="17"/>
      <c r="L239" s="17"/>
      <c r="M239" s="106"/>
      <c r="N239" s="105"/>
      <c r="O239" s="17"/>
      <c r="P239" s="17"/>
      <c r="Q239" s="106"/>
      <c r="R239" s="171"/>
      <c r="S239" s="171" t="str">
        <f t="shared" si="96"/>
        <v/>
      </c>
      <c r="U239" s="147"/>
      <c r="V239" s="147"/>
      <c r="W239" s="147"/>
      <c r="X239" s="147"/>
      <c r="Y239" s="147"/>
      <c r="Z239" s="147"/>
      <c r="AA239" s="148"/>
      <c r="AB239" s="147"/>
      <c r="AC239" s="149"/>
      <c r="AD239" s="149"/>
      <c r="AE239" s="149"/>
      <c r="AF239" s="149"/>
      <c r="AG239" s="149"/>
      <c r="AH239" s="150"/>
      <c r="AI239" s="149"/>
      <c r="AJ239" s="149"/>
      <c r="AK239" s="107"/>
      <c r="AM239" s="135"/>
      <c r="AN239" s="135"/>
      <c r="AO239" s="135"/>
      <c r="AP239" s="135"/>
      <c r="AQ239" s="135"/>
      <c r="AR239" s="135"/>
      <c r="AS239" s="135"/>
      <c r="AT239" s="164"/>
      <c r="AU239" s="138"/>
      <c r="AV239" s="138"/>
      <c r="AW239" s="138"/>
      <c r="AX239" s="138"/>
      <c r="AY239" s="138"/>
      <c r="AZ239" s="138"/>
      <c r="BA239" s="138"/>
      <c r="BB239" s="138"/>
      <c r="BC239" s="107"/>
      <c r="BD239" s="107"/>
      <c r="BF239" s="149"/>
      <c r="BG239" s="149"/>
      <c r="BH239" s="149"/>
      <c r="BI239" s="149"/>
      <c r="BJ239" s="149"/>
      <c r="BK239" s="149"/>
      <c r="BL239" s="149"/>
      <c r="BM239" s="149"/>
      <c r="BN239" s="107"/>
      <c r="BP239" s="135"/>
      <c r="BQ239" s="135"/>
      <c r="BR239" s="135"/>
      <c r="BS239" s="135"/>
      <c r="BT239" s="135"/>
      <c r="BU239" s="135"/>
      <c r="BV239" s="135"/>
      <c r="BW239" s="135"/>
      <c r="BX239" s="107"/>
      <c r="BZ239" s="168"/>
      <c r="CA239" s="160"/>
      <c r="CB239" s="160"/>
      <c r="CC239" s="160"/>
      <c r="CD239" s="160"/>
      <c r="CE239" s="160"/>
      <c r="CF239" s="160"/>
      <c r="CG239" s="160"/>
      <c r="CH239" s="107"/>
    </row>
    <row r="240" spans="2:86" x14ac:dyDescent="0.25">
      <c r="B240" s="179" t="s">
        <v>108</v>
      </c>
      <c r="C240" s="105" t="str">
        <f>VLOOKUP(B240,'2'!$B$2:$O$114,2,FALSE)</f>
        <v>No</v>
      </c>
      <c r="D240" s="119" t="str">
        <f>VLOOKUP(B240,'2'!$B$2:$O$114,11,FALSE)</f>
        <v>10001010</v>
      </c>
      <c r="E240" s="105" t="str">
        <f t="shared" si="95"/>
        <v>8A</v>
      </c>
      <c r="F240" s="105" t="str">
        <f>LEFT(D240,1)</f>
        <v>1</v>
      </c>
      <c r="G240" s="17" t="str">
        <f>MID(D240,2,1)</f>
        <v>0</v>
      </c>
      <c r="H240" s="17" t="str">
        <f>MID(D240,3,1)</f>
        <v>0</v>
      </c>
      <c r="I240" s="17" t="str">
        <f>MID(D240,4,1)</f>
        <v>0</v>
      </c>
      <c r="J240" s="17" t="str">
        <f>MID(D240,5,1)</f>
        <v>1</v>
      </c>
      <c r="K240" s="17" t="str">
        <f>MID(D240,6,1)</f>
        <v>0</v>
      </c>
      <c r="L240" s="17" t="str">
        <f>MID(D240,7,1)</f>
        <v>1</v>
      </c>
      <c r="M240" s="106" t="str">
        <f>RIGHT(D240,1)</f>
        <v>0</v>
      </c>
      <c r="N240" s="105">
        <v>0</v>
      </c>
      <c r="O240" s="17">
        <v>0</v>
      </c>
      <c r="P240" s="17">
        <v>1</v>
      </c>
      <c r="Q240" s="106">
        <v>0</v>
      </c>
      <c r="R240" s="175">
        <f t="shared" si="104"/>
        <v>2</v>
      </c>
      <c r="S240" s="175" t="str">
        <f t="shared" si="96"/>
        <v>$08A2</v>
      </c>
      <c r="U240" s="147"/>
      <c r="V240" s="147"/>
      <c r="W240" s="147"/>
      <c r="X240" s="147"/>
      <c r="Y240" s="147"/>
      <c r="Z240" s="147"/>
      <c r="AA240" s="148"/>
      <c r="AB240" s="147"/>
      <c r="AC240" s="149"/>
      <c r="AD240" s="149"/>
      <c r="AE240" s="149"/>
      <c r="AF240" s="149"/>
      <c r="AG240" s="149"/>
      <c r="AH240" s="150">
        <v>1</v>
      </c>
      <c r="AI240" s="149"/>
      <c r="AJ240" s="149"/>
      <c r="AK240" s="107">
        <f>U240*0+V240*1+W240*2+X240*3+Y240*4+Z240*5+AA240*6+AB240*7+AC240*0+AD240*1+AE240*2+AF240*3+AG240*4+AH240*5+AI240*6+AJ240*7+8*(SUM(U240:AB240))+IF(SUM(U240:AJ240)=0,2+8)</f>
        <v>5</v>
      </c>
      <c r="AM240" s="135"/>
      <c r="AN240" s="135"/>
      <c r="AO240" s="135"/>
      <c r="AP240" s="135"/>
      <c r="AQ240" s="135"/>
      <c r="AR240" s="135"/>
      <c r="AS240" s="135"/>
      <c r="AT240" s="164">
        <v>1</v>
      </c>
      <c r="AU240" s="138"/>
      <c r="AV240" s="138"/>
      <c r="AW240" s="138"/>
      <c r="AX240" s="138"/>
      <c r="AY240" s="138"/>
      <c r="AZ240" s="138"/>
      <c r="BA240" s="138"/>
      <c r="BB240" s="138"/>
      <c r="BC240" s="107">
        <f t="shared" ref="BC240:BC243" si="110">AM240*0+AN240*16+AO240*32+AP240*48+AQ240*64+AR240*80+AS240*96+AT240*112+AU240*0+AV240*16+AW240*32+AX240*48+AY240*64+AZ240*80+BA240*96+BB240*112+128*(SUM(AM240:AT240))+IF(SUM(AM240:BB240)=0,32+128)</f>
        <v>240</v>
      </c>
      <c r="BD240" s="107">
        <f t="shared" si="99"/>
        <v>245</v>
      </c>
      <c r="BF240" s="149"/>
      <c r="BG240" s="149"/>
      <c r="BH240" s="149"/>
      <c r="BI240" s="149"/>
      <c r="BJ240" s="149"/>
      <c r="BK240" s="149"/>
      <c r="BL240" s="149"/>
      <c r="BM240" s="149"/>
      <c r="BN240" s="107">
        <f t="shared" si="100"/>
        <v>0</v>
      </c>
      <c r="BP240" s="135"/>
      <c r="BQ240" s="135"/>
      <c r="BR240" s="135"/>
      <c r="BS240" s="135"/>
      <c r="BT240" s="135"/>
      <c r="BU240" s="135"/>
      <c r="BV240" s="135"/>
      <c r="BW240" s="135"/>
      <c r="BX240" s="107">
        <f t="shared" si="101"/>
        <v>0</v>
      </c>
      <c r="BZ240" s="168"/>
      <c r="CA240" s="160"/>
      <c r="CB240" s="160"/>
      <c r="CC240" s="160"/>
      <c r="CD240" s="160"/>
      <c r="CE240" s="160"/>
      <c r="CF240" s="160"/>
      <c r="CG240" s="160"/>
      <c r="CH240" s="107">
        <f t="shared" si="102"/>
        <v>0</v>
      </c>
    </row>
    <row r="241" spans="2:86" x14ac:dyDescent="0.25">
      <c r="B241" s="179" t="s">
        <v>108</v>
      </c>
      <c r="C241" s="105" t="str">
        <f>VLOOKUP(B241,'2'!$B$2:$O$114,2,FALSE)</f>
        <v>No</v>
      </c>
      <c r="D241" s="119" t="str">
        <f>VLOOKUP(B241,'2'!$B$2:$O$114,11,FALSE)</f>
        <v>10001010</v>
      </c>
      <c r="E241" s="105" t="str">
        <f t="shared" si="95"/>
        <v>8A</v>
      </c>
      <c r="F241" s="105" t="str">
        <f>LEFT(D241,1)</f>
        <v>1</v>
      </c>
      <c r="G241" s="17" t="str">
        <f>MID(D241,2,1)</f>
        <v>0</v>
      </c>
      <c r="H241" s="17" t="str">
        <f>MID(D241,3,1)</f>
        <v>0</v>
      </c>
      <c r="I241" s="17" t="str">
        <f>MID(D241,4,1)</f>
        <v>0</v>
      </c>
      <c r="J241" s="17" t="str">
        <f>MID(D241,5,1)</f>
        <v>1</v>
      </c>
      <c r="K241" s="17" t="str">
        <f>MID(D241,6,1)</f>
        <v>0</v>
      </c>
      <c r="L241" s="17" t="str">
        <f>MID(D241,7,1)</f>
        <v>1</v>
      </c>
      <c r="M241" s="106" t="str">
        <f>RIGHT(D241,1)</f>
        <v>0</v>
      </c>
      <c r="N241" s="105">
        <v>0</v>
      </c>
      <c r="O241" s="17">
        <v>0</v>
      </c>
      <c r="P241" s="17">
        <v>1</v>
      </c>
      <c r="Q241" s="106">
        <v>1</v>
      </c>
      <c r="R241" s="175">
        <f t="shared" si="104"/>
        <v>3</v>
      </c>
      <c r="S241" s="175" t="str">
        <f t="shared" si="96"/>
        <v>$08A3</v>
      </c>
      <c r="U241" s="147"/>
      <c r="V241" s="147"/>
      <c r="W241" s="147"/>
      <c r="X241" s="147"/>
      <c r="Y241" s="147"/>
      <c r="Z241" s="147"/>
      <c r="AA241" s="148">
        <v>1</v>
      </c>
      <c r="AB241" s="147"/>
      <c r="AC241" s="149"/>
      <c r="AD241" s="149"/>
      <c r="AE241" s="149"/>
      <c r="AF241" s="149"/>
      <c r="AG241" s="149"/>
      <c r="AH241" s="150"/>
      <c r="AI241" s="149"/>
      <c r="AJ241" s="149"/>
      <c r="AK241" s="107">
        <f>U241*0+V241*1+W241*2+X241*3+Y241*4+Z241*5+AA241*6+AB241*7+AC241*0+AD241*1+AE241*2+AF241*3+AG241*4+AH241*5+AI241*6+AJ241*7+8*(SUM(U241:AB241))+IF(SUM(U241:AJ241)=0,2+8)</f>
        <v>14</v>
      </c>
      <c r="AM241" s="135"/>
      <c r="AN241" s="135"/>
      <c r="AO241" s="135"/>
      <c r="AP241" s="135"/>
      <c r="AQ241" s="135"/>
      <c r="AR241" s="135"/>
      <c r="AS241" s="135"/>
      <c r="AT241" s="164"/>
      <c r="AU241" s="138">
        <v>1</v>
      </c>
      <c r="AV241" s="138"/>
      <c r="AW241" s="138"/>
      <c r="AX241" s="138"/>
      <c r="AY241" s="138"/>
      <c r="AZ241" s="138"/>
      <c r="BA241" s="138"/>
      <c r="BB241" s="138"/>
      <c r="BC241" s="107">
        <f t="shared" si="110"/>
        <v>0</v>
      </c>
      <c r="BD241" s="107">
        <f t="shared" ref="BD241:BD243" si="111">AK241+BC241</f>
        <v>14</v>
      </c>
      <c r="BF241" s="149"/>
      <c r="BG241" s="149"/>
      <c r="BH241" s="149"/>
      <c r="BI241" s="149"/>
      <c r="BJ241" s="149"/>
      <c r="BK241" s="149"/>
      <c r="BL241" s="149"/>
      <c r="BM241" s="149"/>
      <c r="BN241" s="107">
        <f t="shared" ref="BN241:BN243" si="112">BF241*2^0+BG241*2^1+BH241*2^2+BI241*2^3+BJ241*2^4+BK241*2^5+BL241*2^6+BM241*2^7</f>
        <v>0</v>
      </c>
      <c r="BP241" s="135"/>
      <c r="BQ241" s="135"/>
      <c r="BR241" s="135"/>
      <c r="BS241" s="135"/>
      <c r="BT241" s="135"/>
      <c r="BU241" s="135"/>
      <c r="BV241" s="135"/>
      <c r="BW241" s="135"/>
      <c r="BX241" s="107">
        <f t="shared" ref="BX241:BX243" si="113">BP241*2^0+BQ241*2^1+BR241*2^2+BS241*2^3+BT241*2^4+BU241*2^5+BV241*2^6+BW241*2^7</f>
        <v>0</v>
      </c>
      <c r="BZ241" s="168"/>
      <c r="CA241" s="160"/>
      <c r="CB241" s="160"/>
      <c r="CC241" s="160">
        <v>0</v>
      </c>
      <c r="CD241" s="160"/>
      <c r="CE241" s="160"/>
      <c r="CF241" s="160"/>
      <c r="CG241" s="160"/>
      <c r="CH241" s="107">
        <f t="shared" ref="CH241:CH243" si="114">BZ241*2^0+CA241*2^1+CB241*2^2+CC241*2^3+CD241*2^4+CE241*2^5+CF241*2^6+CG241*2^7</f>
        <v>0</v>
      </c>
    </row>
    <row r="242" spans="2:86" x14ac:dyDescent="0.25">
      <c r="B242" s="179" t="s">
        <v>108</v>
      </c>
      <c r="C242" s="105" t="str">
        <f>VLOOKUP(B242,'2'!$B$2:$O$114,2,FALSE)</f>
        <v>No</v>
      </c>
      <c r="D242" s="119" t="str">
        <f>VLOOKUP(B242,'2'!$B$2:$O$114,11,FALSE)</f>
        <v>10001010</v>
      </c>
      <c r="E242" s="105" t="str">
        <f t="shared" si="95"/>
        <v>8A</v>
      </c>
      <c r="F242" s="105" t="str">
        <f>LEFT(D242,1)</f>
        <v>1</v>
      </c>
      <c r="G242" s="17" t="str">
        <f>MID(D242,2,1)</f>
        <v>0</v>
      </c>
      <c r="H242" s="17" t="str">
        <f>MID(D242,3,1)</f>
        <v>0</v>
      </c>
      <c r="I242" s="17" t="str">
        <f>MID(D242,4,1)</f>
        <v>0</v>
      </c>
      <c r="J242" s="17" t="str">
        <f>MID(D242,5,1)</f>
        <v>1</v>
      </c>
      <c r="K242" s="17" t="str">
        <f>MID(D242,6,1)</f>
        <v>0</v>
      </c>
      <c r="L242" s="17" t="str">
        <f>MID(D242,7,1)</f>
        <v>1</v>
      </c>
      <c r="M242" s="106" t="str">
        <f>RIGHT(D242,1)</f>
        <v>0</v>
      </c>
      <c r="N242" s="105">
        <v>0</v>
      </c>
      <c r="O242" s="17">
        <v>1</v>
      </c>
      <c r="P242" s="17">
        <v>0</v>
      </c>
      <c r="Q242" s="106">
        <v>0</v>
      </c>
      <c r="R242" s="175">
        <f t="shared" si="104"/>
        <v>4</v>
      </c>
      <c r="S242" s="175" t="str">
        <f t="shared" si="96"/>
        <v>$08A4</v>
      </c>
      <c r="U242" s="147"/>
      <c r="V242" s="147"/>
      <c r="W242" s="147"/>
      <c r="X242" s="147"/>
      <c r="Y242" s="147"/>
      <c r="Z242" s="147"/>
      <c r="AA242" s="148"/>
      <c r="AB242" s="147"/>
      <c r="AC242" s="149">
        <v>1</v>
      </c>
      <c r="AD242" s="149"/>
      <c r="AE242" s="149"/>
      <c r="AF242" s="149"/>
      <c r="AG242" s="149"/>
      <c r="AH242" s="150"/>
      <c r="AI242" s="149"/>
      <c r="AJ242" s="149"/>
      <c r="AK242" s="107">
        <f>U242*0+V242*1+W242*2+X242*3+Y242*4+Z242*5+AA242*6+AB242*7+AC242*0+AD242*1+AE242*2+AF242*3+AG242*4+AH242*5+AI242*6+AJ242*7+8*(SUM(U242:AB242))+IF(SUM(U242:AJ242)=0,2+8)</f>
        <v>0</v>
      </c>
      <c r="AM242" s="135"/>
      <c r="AN242" s="135"/>
      <c r="AO242" s="135"/>
      <c r="AP242" s="135"/>
      <c r="AQ242" s="135"/>
      <c r="AR242" s="135"/>
      <c r="AS242" s="135"/>
      <c r="AT242" s="164">
        <v>1</v>
      </c>
      <c r="AU242" s="138"/>
      <c r="AV242" s="138"/>
      <c r="AW242" s="138"/>
      <c r="AX242" s="138"/>
      <c r="AY242" s="138"/>
      <c r="AZ242" s="138"/>
      <c r="BA242" s="138"/>
      <c r="BB242" s="138"/>
      <c r="BC242" s="107">
        <f t="shared" si="110"/>
        <v>240</v>
      </c>
      <c r="BD242" s="107">
        <f t="shared" si="111"/>
        <v>240</v>
      </c>
      <c r="BF242" s="149"/>
      <c r="BG242" s="149"/>
      <c r="BH242" s="149"/>
      <c r="BI242" s="149"/>
      <c r="BJ242" s="149"/>
      <c r="BK242" s="149"/>
      <c r="BL242" s="149"/>
      <c r="BM242" s="149"/>
      <c r="BN242" s="107">
        <f t="shared" si="112"/>
        <v>0</v>
      </c>
      <c r="BP242" s="135"/>
      <c r="BQ242" s="135"/>
      <c r="BR242" s="135"/>
      <c r="BS242" s="135"/>
      <c r="BT242" s="135"/>
      <c r="BU242" s="135"/>
      <c r="BV242" s="135"/>
      <c r="BW242" s="135"/>
      <c r="BX242" s="107">
        <f t="shared" si="113"/>
        <v>0</v>
      </c>
      <c r="BZ242" s="168"/>
      <c r="CA242" s="160"/>
      <c r="CB242" s="160"/>
      <c r="CC242" s="160"/>
      <c r="CD242" s="160"/>
      <c r="CE242" s="160"/>
      <c r="CF242" s="160"/>
      <c r="CG242" s="160"/>
      <c r="CH242" s="107">
        <f t="shared" si="114"/>
        <v>0</v>
      </c>
    </row>
    <row r="243" spans="2:86" x14ac:dyDescent="0.25">
      <c r="B243" s="179" t="s">
        <v>108</v>
      </c>
      <c r="C243" s="105" t="str">
        <f>VLOOKUP(B243,'2'!$B$2:$O$114,2,FALSE)</f>
        <v>No</v>
      </c>
      <c r="D243" s="119" t="str">
        <f>VLOOKUP(B243,'2'!$B$2:$O$114,11,FALSE)</f>
        <v>10001010</v>
      </c>
      <c r="E243" s="105" t="str">
        <f t="shared" si="95"/>
        <v>8A</v>
      </c>
      <c r="F243" s="105" t="str">
        <f>LEFT(D243,1)</f>
        <v>1</v>
      </c>
      <c r="G243" s="17" t="str">
        <f>MID(D243,2,1)</f>
        <v>0</v>
      </c>
      <c r="H243" s="17" t="str">
        <f>MID(D243,3,1)</f>
        <v>0</v>
      </c>
      <c r="I243" s="17" t="str">
        <f>MID(D243,4,1)</f>
        <v>0</v>
      </c>
      <c r="J243" s="17" t="str">
        <f>MID(D243,5,1)</f>
        <v>1</v>
      </c>
      <c r="K243" s="17" t="str">
        <f>MID(D243,6,1)</f>
        <v>0</v>
      </c>
      <c r="L243" s="17" t="str">
        <f>MID(D243,7,1)</f>
        <v>1</v>
      </c>
      <c r="M243" s="106" t="str">
        <f>RIGHT(D243,1)</f>
        <v>0</v>
      </c>
      <c r="N243" s="105">
        <v>0</v>
      </c>
      <c r="O243" s="17">
        <v>1</v>
      </c>
      <c r="P243" s="17">
        <v>0</v>
      </c>
      <c r="Q243" s="106">
        <v>1</v>
      </c>
      <c r="R243" s="175">
        <f t="shared" si="104"/>
        <v>5</v>
      </c>
      <c r="S243" s="175" t="str">
        <f t="shared" si="96"/>
        <v>$08A5</v>
      </c>
      <c r="U243" s="147">
        <v>1</v>
      </c>
      <c r="V243" s="147"/>
      <c r="W243" s="147"/>
      <c r="X243" s="147"/>
      <c r="Y243" s="147"/>
      <c r="Z243" s="147"/>
      <c r="AA243" s="148"/>
      <c r="AB243" s="147"/>
      <c r="AC243" s="149"/>
      <c r="AD243" s="149"/>
      <c r="AE243" s="149"/>
      <c r="AF243" s="149"/>
      <c r="AG243" s="149"/>
      <c r="AH243" s="150"/>
      <c r="AI243" s="149"/>
      <c r="AJ243" s="149"/>
      <c r="AK243" s="107">
        <f>U243*0+V243*1+W243*2+X243*3+Y243*4+Z243*5+AA243*6+AB243*7+AC243*0+AD243*1+AE243*2+AF243*3+AG243*4+AH243*5+AI243*6+AJ243*7+8*(SUM(U243:AB243))+IF(SUM(U243:AJ243)=0,2+8)</f>
        <v>8</v>
      </c>
      <c r="AM243" s="135"/>
      <c r="AN243" s="135"/>
      <c r="AO243" s="135"/>
      <c r="AP243" s="135"/>
      <c r="AQ243" s="135"/>
      <c r="AR243" s="135"/>
      <c r="AS243" s="135">
        <v>1</v>
      </c>
      <c r="AT243" s="164"/>
      <c r="AU243" s="138"/>
      <c r="AV243" s="138"/>
      <c r="AW243" s="138"/>
      <c r="AX243" s="138"/>
      <c r="AY243" s="138"/>
      <c r="AZ243" s="138"/>
      <c r="BA243" s="138"/>
      <c r="BB243" s="138"/>
      <c r="BC243" s="107">
        <f t="shared" si="110"/>
        <v>224</v>
      </c>
      <c r="BD243" s="107">
        <f t="shared" si="111"/>
        <v>232</v>
      </c>
      <c r="BF243" s="149"/>
      <c r="BG243" s="149"/>
      <c r="BH243" s="149"/>
      <c r="BI243" s="149"/>
      <c r="BJ243" s="149"/>
      <c r="BK243" s="149"/>
      <c r="BL243" s="149"/>
      <c r="BM243" s="149"/>
      <c r="BN243" s="107">
        <f t="shared" si="112"/>
        <v>0</v>
      </c>
      <c r="BP243" s="135"/>
      <c r="BQ243" s="135"/>
      <c r="BR243" s="135"/>
      <c r="BS243" s="135"/>
      <c r="BT243" s="135"/>
      <c r="BU243" s="135"/>
      <c r="BV243" s="135"/>
      <c r="BW243" s="135"/>
      <c r="BX243" s="107">
        <f t="shared" si="113"/>
        <v>0</v>
      </c>
      <c r="BZ243" s="168">
        <v>1</v>
      </c>
      <c r="CA243" s="160"/>
      <c r="CB243" s="160"/>
      <c r="CC243" s="160"/>
      <c r="CD243" s="160"/>
      <c r="CE243" s="160">
        <v>1</v>
      </c>
      <c r="CF243" s="160"/>
      <c r="CG243" s="160"/>
      <c r="CH243" s="107">
        <f t="shared" si="114"/>
        <v>33</v>
      </c>
    </row>
    <row r="244" spans="2:86" ht="6" customHeight="1" x14ac:dyDescent="0.25">
      <c r="B244" s="95"/>
      <c r="C244" s="105"/>
      <c r="D244" s="119"/>
      <c r="E244" s="105" t="str">
        <f t="shared" si="95"/>
        <v/>
      </c>
      <c r="F244" s="105"/>
      <c r="G244" s="17"/>
      <c r="H244" s="17"/>
      <c r="I244" s="17"/>
      <c r="J244" s="17"/>
      <c r="K244" s="17"/>
      <c r="L244" s="17"/>
      <c r="M244" s="106"/>
      <c r="N244" s="105"/>
      <c r="O244" s="17"/>
      <c r="P244" s="17"/>
      <c r="Q244" s="106"/>
      <c r="R244" s="171"/>
      <c r="S244" s="171" t="str">
        <f t="shared" si="96"/>
        <v/>
      </c>
      <c r="U244" s="147"/>
      <c r="V244" s="147"/>
      <c r="W244" s="147"/>
      <c r="X244" s="147"/>
      <c r="Y244" s="147"/>
      <c r="Z244" s="147"/>
      <c r="AA244" s="148"/>
      <c r="AB244" s="147"/>
      <c r="AC244" s="149"/>
      <c r="AD244" s="149"/>
      <c r="AE244" s="149"/>
      <c r="AF244" s="149"/>
      <c r="AG244" s="149"/>
      <c r="AH244" s="150"/>
      <c r="AI244" s="149"/>
      <c r="AJ244" s="149"/>
      <c r="AK244" s="107"/>
      <c r="AM244" s="135"/>
      <c r="AN244" s="135"/>
      <c r="AO244" s="135"/>
      <c r="AP244" s="135"/>
      <c r="AQ244" s="135"/>
      <c r="AR244" s="135"/>
      <c r="AS244" s="135"/>
      <c r="AT244" s="164"/>
      <c r="AU244" s="138"/>
      <c r="AV244" s="138"/>
      <c r="AW244" s="138"/>
      <c r="AX244" s="138"/>
      <c r="AY244" s="138"/>
      <c r="AZ244" s="138"/>
      <c r="BA244" s="138"/>
      <c r="BB244" s="138"/>
      <c r="BC244" s="107"/>
      <c r="BD244" s="107"/>
      <c r="BF244" s="149"/>
      <c r="BG244" s="149"/>
      <c r="BH244" s="149"/>
      <c r="BI244" s="149"/>
      <c r="BJ244" s="149"/>
      <c r="BK244" s="149"/>
      <c r="BL244" s="149"/>
      <c r="BM244" s="149"/>
      <c r="BN244" s="107"/>
      <c r="BP244" s="135"/>
      <c r="BQ244" s="135"/>
      <c r="BR244" s="135"/>
      <c r="BS244" s="135"/>
      <c r="BT244" s="135"/>
      <c r="BU244" s="135"/>
      <c r="BV244" s="135"/>
      <c r="BW244" s="135"/>
      <c r="BX244" s="107"/>
      <c r="BZ244" s="168"/>
      <c r="CA244" s="160"/>
      <c r="CB244" s="160"/>
      <c r="CC244" s="160"/>
      <c r="CD244" s="160"/>
      <c r="CE244" s="160"/>
      <c r="CF244" s="160"/>
      <c r="CG244" s="160"/>
      <c r="CH244" s="107"/>
    </row>
    <row r="245" spans="2:86" x14ac:dyDescent="0.25">
      <c r="B245" s="95" t="s">
        <v>325</v>
      </c>
      <c r="C245" s="105" t="str">
        <f>VLOOKUP(B245,'2'!$B$2:$O$114,2,FALSE)</f>
        <v>No</v>
      </c>
      <c r="D245" s="119" t="str">
        <f>VLOOKUP(B245,'2'!$B$2:$O$114,11,FALSE)</f>
        <v>10101010</v>
      </c>
      <c r="E245" s="105" t="str">
        <f t="shared" si="95"/>
        <v>AA</v>
      </c>
      <c r="F245" s="105" t="str">
        <f>LEFT(D245,1)</f>
        <v>1</v>
      </c>
      <c r="G245" s="17" t="str">
        <f>MID(D245,2,1)</f>
        <v>0</v>
      </c>
      <c r="H245" s="17" t="str">
        <f>MID(D245,3,1)</f>
        <v>1</v>
      </c>
      <c r="I245" s="17" t="str">
        <f>MID(D245,4,1)</f>
        <v>0</v>
      </c>
      <c r="J245" s="17" t="str">
        <f>MID(D245,5,1)</f>
        <v>1</v>
      </c>
      <c r="K245" s="17" t="str">
        <f>MID(D245,6,1)</f>
        <v>0</v>
      </c>
      <c r="L245" s="17" t="str">
        <f>MID(D245,7,1)</f>
        <v>1</v>
      </c>
      <c r="M245" s="106" t="str">
        <f>RIGHT(D245,1)</f>
        <v>0</v>
      </c>
      <c r="N245" s="105">
        <v>0</v>
      </c>
      <c r="O245" s="17">
        <v>0</v>
      </c>
      <c r="P245" s="17">
        <v>1</v>
      </c>
      <c r="Q245" s="106">
        <v>0</v>
      </c>
      <c r="R245" s="171"/>
      <c r="S245" s="171" t="str">
        <f t="shared" si="96"/>
        <v/>
      </c>
      <c r="U245" s="147"/>
      <c r="V245" s="147"/>
      <c r="W245" s="147"/>
      <c r="X245" s="147"/>
      <c r="Y245" s="147"/>
      <c r="Z245" s="147"/>
      <c r="AA245" s="148"/>
      <c r="AB245" s="147"/>
      <c r="AC245" s="149"/>
      <c r="AD245" s="149"/>
      <c r="AE245" s="149"/>
      <c r="AF245" s="149"/>
      <c r="AG245" s="149"/>
      <c r="AH245" s="150"/>
      <c r="AI245" s="149"/>
      <c r="AJ245" s="149"/>
      <c r="AK245" s="107">
        <f>U245*0+V245*1+W245*2+X245*3+Y245*4+Z245*5+AA245*6+AB245*7+AC245*0+AD245*1+AE245*2+AF245*3+AG245*4+AH245*5+AI245*6+AJ245*7+8*(SUM(U245:AB245))+IF(SUM(U245:AJ245)=0,2+8)</f>
        <v>10</v>
      </c>
      <c r="AM245" s="135"/>
      <c r="AN245" s="135"/>
      <c r="AO245" s="135"/>
      <c r="AP245" s="135"/>
      <c r="AQ245" s="135"/>
      <c r="AR245" s="135"/>
      <c r="AS245" s="135"/>
      <c r="AT245" s="164"/>
      <c r="AU245" s="138"/>
      <c r="AV245" s="138"/>
      <c r="AW245" s="138"/>
      <c r="AX245" s="138"/>
      <c r="AY245" s="138"/>
      <c r="AZ245" s="138"/>
      <c r="BA245" s="138"/>
      <c r="BB245" s="138"/>
      <c r="BC245" s="107">
        <f>AM245*0+AN245*16+AO245*32+AP245*48+AQ245*64+AR245*80+AS245*96+AT245*112+AU245*0+AV245*16+AW245*32+AX245*48+AY245*64+AZ245*80+BA245*96+BB245*112+128*(SUM(AM245:AT245))+IF(SUM(AM245:BB245)=0,32+128)</f>
        <v>160</v>
      </c>
      <c r="BD245" s="107">
        <f t="shared" si="99"/>
        <v>170</v>
      </c>
      <c r="BF245" s="149"/>
      <c r="BG245" s="149"/>
      <c r="BH245" s="149"/>
      <c r="BI245" s="149"/>
      <c r="BJ245" s="149"/>
      <c r="BK245" s="149"/>
      <c r="BL245" s="149"/>
      <c r="BM245" s="149"/>
      <c r="BN245" s="107">
        <f t="shared" si="100"/>
        <v>0</v>
      </c>
      <c r="BP245" s="135"/>
      <c r="BQ245" s="135"/>
      <c r="BR245" s="135"/>
      <c r="BS245" s="135"/>
      <c r="BT245" s="135"/>
      <c r="BU245" s="135"/>
      <c r="BV245" s="135"/>
      <c r="BW245" s="135"/>
      <c r="BX245" s="107">
        <f t="shared" si="101"/>
        <v>0</v>
      </c>
      <c r="BZ245" s="168"/>
      <c r="CA245" s="160"/>
      <c r="CB245" s="160"/>
      <c r="CC245" s="160"/>
      <c r="CD245" s="160"/>
      <c r="CE245" s="160"/>
      <c r="CF245" s="160"/>
      <c r="CG245" s="160"/>
      <c r="CH245" s="107">
        <f t="shared" si="102"/>
        <v>0</v>
      </c>
    </row>
    <row r="246" spans="2:86" ht="6" customHeight="1" x14ac:dyDescent="0.25">
      <c r="B246" s="95"/>
      <c r="C246" s="105"/>
      <c r="D246" s="119"/>
      <c r="E246" s="105" t="str">
        <f t="shared" si="95"/>
        <v/>
      </c>
      <c r="F246" s="105"/>
      <c r="G246" s="17"/>
      <c r="H246" s="17"/>
      <c r="I246" s="17"/>
      <c r="J246" s="17"/>
      <c r="K246" s="17"/>
      <c r="L246" s="17"/>
      <c r="M246" s="106"/>
      <c r="N246" s="105"/>
      <c r="O246" s="17"/>
      <c r="P246" s="17"/>
      <c r="Q246" s="106"/>
      <c r="R246" s="171"/>
      <c r="S246" s="171" t="str">
        <f t="shared" si="96"/>
        <v/>
      </c>
      <c r="U246" s="147"/>
      <c r="V246" s="147"/>
      <c r="W246" s="147"/>
      <c r="X246" s="147"/>
      <c r="Y246" s="147"/>
      <c r="Z246" s="147"/>
      <c r="AA246" s="148"/>
      <c r="AB246" s="147"/>
      <c r="AC246" s="149"/>
      <c r="AD246" s="149"/>
      <c r="AE246" s="149"/>
      <c r="AF246" s="149"/>
      <c r="AG246" s="149"/>
      <c r="AH246" s="150"/>
      <c r="AI246" s="149"/>
      <c r="AJ246" s="149"/>
      <c r="AK246" s="107"/>
      <c r="AM246" s="135"/>
      <c r="AN246" s="135"/>
      <c r="AO246" s="135"/>
      <c r="AP246" s="135"/>
      <c r="AQ246" s="135"/>
      <c r="AR246" s="135"/>
      <c r="AS246" s="135"/>
      <c r="AT246" s="164"/>
      <c r="AU246" s="138"/>
      <c r="AV246" s="138"/>
      <c r="AW246" s="138"/>
      <c r="AX246" s="138"/>
      <c r="AY246" s="138"/>
      <c r="AZ246" s="138"/>
      <c r="BA246" s="138"/>
      <c r="BB246" s="138"/>
      <c r="BC246" s="107"/>
      <c r="BD246" s="107"/>
      <c r="BF246" s="149"/>
      <c r="BG246" s="149"/>
      <c r="BH246" s="149"/>
      <c r="BI246" s="149"/>
      <c r="BJ246" s="149"/>
      <c r="BK246" s="149"/>
      <c r="BL246" s="149"/>
      <c r="BM246" s="149"/>
      <c r="BN246" s="107"/>
      <c r="BP246" s="135"/>
      <c r="BQ246" s="135"/>
      <c r="BR246" s="135"/>
      <c r="BS246" s="135"/>
      <c r="BT246" s="135"/>
      <c r="BU246" s="135"/>
      <c r="BV246" s="135"/>
      <c r="BW246" s="135"/>
      <c r="BX246" s="107"/>
      <c r="BZ246" s="168"/>
      <c r="CA246" s="160"/>
      <c r="CB246" s="160"/>
      <c r="CC246" s="160"/>
      <c r="CD246" s="160"/>
      <c r="CE246" s="160"/>
      <c r="CF246" s="160"/>
      <c r="CG246" s="160"/>
      <c r="CH246" s="107"/>
    </row>
    <row r="247" spans="2:86" x14ac:dyDescent="0.25">
      <c r="B247" s="95" t="s">
        <v>103</v>
      </c>
      <c r="C247" s="105" t="str">
        <f>VLOOKUP(B247,'2'!$B$2:$O$114,2,FALSE)</f>
        <v>No</v>
      </c>
      <c r="D247" s="119" t="str">
        <f>VLOOKUP(B247,'2'!$B$2:$O$114,11,FALSE)</f>
        <v>11001010</v>
      </c>
      <c r="E247" s="105" t="str">
        <f t="shared" si="95"/>
        <v>CA</v>
      </c>
      <c r="F247" s="105" t="str">
        <f>LEFT(D247,1)</f>
        <v>1</v>
      </c>
      <c r="G247" s="17" t="str">
        <f>MID(D247,2,1)</f>
        <v>1</v>
      </c>
      <c r="H247" s="17" t="str">
        <f>MID(D247,3,1)</f>
        <v>0</v>
      </c>
      <c r="I247" s="17" t="str">
        <f>MID(D247,4,1)</f>
        <v>0</v>
      </c>
      <c r="J247" s="17" t="str">
        <f>MID(D247,5,1)</f>
        <v>1</v>
      </c>
      <c r="K247" s="17" t="str">
        <f>MID(D247,6,1)</f>
        <v>0</v>
      </c>
      <c r="L247" s="17" t="str">
        <f>MID(D247,7,1)</f>
        <v>1</v>
      </c>
      <c r="M247" s="106" t="str">
        <f>RIGHT(D247,1)</f>
        <v>0</v>
      </c>
      <c r="N247" s="105">
        <v>0</v>
      </c>
      <c r="O247" s="17">
        <v>0</v>
      </c>
      <c r="P247" s="17">
        <v>1</v>
      </c>
      <c r="Q247" s="106">
        <v>0</v>
      </c>
      <c r="R247" s="171"/>
      <c r="S247" s="171" t="str">
        <f t="shared" si="96"/>
        <v/>
      </c>
      <c r="U247" s="147"/>
      <c r="V247" s="147"/>
      <c r="W247" s="147"/>
      <c r="X247" s="147"/>
      <c r="Y247" s="147"/>
      <c r="Z247" s="147"/>
      <c r="AA247" s="148"/>
      <c r="AB247" s="147"/>
      <c r="AC247" s="149"/>
      <c r="AD247" s="149"/>
      <c r="AE247" s="149"/>
      <c r="AF247" s="149"/>
      <c r="AG247" s="149"/>
      <c r="AH247" s="150"/>
      <c r="AI247" s="149"/>
      <c r="AJ247" s="149"/>
      <c r="AK247" s="107">
        <f>U247*0+V247*1+W247*2+X247*3+Y247*4+Z247*5+AA247*6+AB247*7+AC247*0+AD247*1+AE247*2+AF247*3+AG247*4+AH247*5+AI247*6+AJ247*7+8*(SUM(U247:AB247))+IF(SUM(U247:AJ247)=0,2+8)</f>
        <v>10</v>
      </c>
      <c r="AM247" s="135"/>
      <c r="AN247" s="135"/>
      <c r="AO247" s="135"/>
      <c r="AP247" s="135"/>
      <c r="AQ247" s="135"/>
      <c r="AR247" s="135"/>
      <c r="AS247" s="135"/>
      <c r="AT247" s="164"/>
      <c r="AU247" s="138"/>
      <c r="AV247" s="138"/>
      <c r="AW247" s="138"/>
      <c r="AX247" s="138"/>
      <c r="AY247" s="138"/>
      <c r="AZ247" s="138"/>
      <c r="BA247" s="138"/>
      <c r="BB247" s="138"/>
      <c r="BC247" s="107">
        <f>AM247*0+AN247*16+AO247*32+AP247*48+AQ247*64+AR247*80+AS247*96+AT247*112+AU247*0+AV247*16+AW247*32+AX247*48+AY247*64+AZ247*80+BA247*96+BB247*112+128*(SUM(AM247:AT247))+IF(SUM(AM247:BB247)=0,32+128)</f>
        <v>160</v>
      </c>
      <c r="BD247" s="107">
        <f t="shared" si="99"/>
        <v>170</v>
      </c>
      <c r="BF247" s="149"/>
      <c r="BG247" s="149"/>
      <c r="BH247" s="149"/>
      <c r="BI247" s="149"/>
      <c r="BJ247" s="149"/>
      <c r="BK247" s="149"/>
      <c r="BL247" s="149"/>
      <c r="BM247" s="149"/>
      <c r="BN247" s="107">
        <f t="shared" si="100"/>
        <v>0</v>
      </c>
      <c r="BP247" s="135"/>
      <c r="BQ247" s="135"/>
      <c r="BR247" s="135"/>
      <c r="BS247" s="135"/>
      <c r="BT247" s="135"/>
      <c r="BU247" s="135"/>
      <c r="BV247" s="135"/>
      <c r="BW247" s="135"/>
      <c r="BX247" s="107">
        <f t="shared" si="101"/>
        <v>0</v>
      </c>
      <c r="BZ247" s="168"/>
      <c r="CA247" s="160"/>
      <c r="CB247" s="160"/>
      <c r="CC247" s="160"/>
      <c r="CD247" s="160"/>
      <c r="CE247" s="160"/>
      <c r="CF247" s="160"/>
      <c r="CG247" s="160"/>
      <c r="CH247" s="107">
        <f t="shared" si="102"/>
        <v>0</v>
      </c>
    </row>
    <row r="248" spans="2:86" ht="6" customHeight="1" x14ac:dyDescent="0.25">
      <c r="B248" s="95"/>
      <c r="C248" s="105"/>
      <c r="D248" s="119"/>
      <c r="E248" s="105" t="str">
        <f t="shared" si="95"/>
        <v/>
      </c>
      <c r="F248" s="105"/>
      <c r="G248" s="17"/>
      <c r="H248" s="17"/>
      <c r="I248" s="17"/>
      <c r="J248" s="17"/>
      <c r="K248" s="17"/>
      <c r="L248" s="17"/>
      <c r="M248" s="106"/>
      <c r="N248" s="105"/>
      <c r="O248" s="17"/>
      <c r="P248" s="17"/>
      <c r="Q248" s="106"/>
      <c r="R248" s="171"/>
      <c r="S248" s="171" t="str">
        <f t="shared" si="96"/>
        <v/>
      </c>
      <c r="U248" s="147"/>
      <c r="V248" s="147"/>
      <c r="W248" s="147"/>
      <c r="X248" s="147"/>
      <c r="Y248" s="147"/>
      <c r="Z248" s="147"/>
      <c r="AA248" s="148"/>
      <c r="AB248" s="147"/>
      <c r="AC248" s="149"/>
      <c r="AD248" s="149"/>
      <c r="AE248" s="149"/>
      <c r="AF248" s="149"/>
      <c r="AG248" s="149"/>
      <c r="AH248" s="150"/>
      <c r="AI248" s="149"/>
      <c r="AJ248" s="149"/>
      <c r="AK248" s="107"/>
      <c r="AM248" s="135"/>
      <c r="AN248" s="135"/>
      <c r="AO248" s="135"/>
      <c r="AP248" s="135"/>
      <c r="AQ248" s="135"/>
      <c r="AR248" s="135"/>
      <c r="AS248" s="135"/>
      <c r="AT248" s="164"/>
      <c r="AU248" s="138"/>
      <c r="AV248" s="138"/>
      <c r="AW248" s="138"/>
      <c r="AX248" s="138"/>
      <c r="AY248" s="138"/>
      <c r="AZ248" s="138"/>
      <c r="BA248" s="138"/>
      <c r="BB248" s="138"/>
      <c r="BC248" s="107"/>
      <c r="BD248" s="107"/>
      <c r="BF248" s="149"/>
      <c r="BG248" s="149"/>
      <c r="BH248" s="149"/>
      <c r="BI248" s="149"/>
      <c r="BJ248" s="149"/>
      <c r="BK248" s="149"/>
      <c r="BL248" s="149"/>
      <c r="BM248" s="149"/>
      <c r="BN248" s="107"/>
      <c r="BP248" s="135"/>
      <c r="BQ248" s="135"/>
      <c r="BR248" s="135"/>
      <c r="BS248" s="135"/>
      <c r="BT248" s="135"/>
      <c r="BU248" s="135"/>
      <c r="BV248" s="135"/>
      <c r="BW248" s="135"/>
      <c r="BX248" s="107"/>
      <c r="BZ248" s="168"/>
      <c r="CA248" s="160"/>
      <c r="CB248" s="160"/>
      <c r="CC248" s="160"/>
      <c r="CD248" s="160"/>
      <c r="CE248" s="160"/>
      <c r="CF248" s="160"/>
      <c r="CG248" s="160"/>
      <c r="CH248" s="107"/>
    </row>
    <row r="249" spans="2:86" x14ac:dyDescent="0.25">
      <c r="B249" s="179" t="s">
        <v>100</v>
      </c>
      <c r="C249" s="105" t="str">
        <f>VLOOKUP(B249,'2'!$B$2:$O$114,2,FALSE)</f>
        <v>No</v>
      </c>
      <c r="D249" s="119" t="str">
        <f>VLOOKUP(B249,'2'!$B$2:$O$114,11,FALSE)</f>
        <v>01010100</v>
      </c>
      <c r="E249" s="105" t="str">
        <f t="shared" si="95"/>
        <v>54</v>
      </c>
      <c r="F249" s="105" t="str">
        <f>LEFT(D249,1)</f>
        <v>0</v>
      </c>
      <c r="G249" s="17" t="str">
        <f>MID(D249,2,1)</f>
        <v>1</v>
      </c>
      <c r="H249" s="17" t="str">
        <f>MID(D249,3,1)</f>
        <v>0</v>
      </c>
      <c r="I249" s="17" t="str">
        <f>MID(D249,4,1)</f>
        <v>1</v>
      </c>
      <c r="J249" s="17" t="str">
        <f>MID(D249,5,1)</f>
        <v>0</v>
      </c>
      <c r="K249" s="17" t="str">
        <f>MID(D249,6,1)</f>
        <v>1</v>
      </c>
      <c r="L249" s="17" t="str">
        <f>MID(D249,7,1)</f>
        <v>0</v>
      </c>
      <c r="M249" s="106" t="str">
        <f>RIGHT(D249,1)</f>
        <v>0</v>
      </c>
      <c r="N249" s="105">
        <v>0</v>
      </c>
      <c r="O249" s="17">
        <v>0</v>
      </c>
      <c r="P249" s="17">
        <v>1</v>
      </c>
      <c r="Q249" s="106">
        <v>0</v>
      </c>
      <c r="R249" s="173">
        <f t="shared" ref="R249" si="115">BIN2DEC(N249&amp;O249&amp;P249&amp;Q249)</f>
        <v>2</v>
      </c>
      <c r="S249" s="173" t="str">
        <f t="shared" si="96"/>
        <v>$0542</v>
      </c>
      <c r="U249" s="147"/>
      <c r="V249" s="147"/>
      <c r="W249" s="147"/>
      <c r="X249" s="147"/>
      <c r="Y249" s="147"/>
      <c r="Z249" s="147"/>
      <c r="AA249" s="148"/>
      <c r="AB249" s="147"/>
      <c r="AC249" s="149"/>
      <c r="AD249" s="149"/>
      <c r="AE249" s="149"/>
      <c r="AF249" s="149"/>
      <c r="AG249" s="149"/>
      <c r="AH249" s="150">
        <v>1</v>
      </c>
      <c r="AI249" s="149"/>
      <c r="AJ249" s="149"/>
      <c r="AK249" s="107">
        <f>U249*0+V249*1+W249*2+X249*3+Y249*4+Z249*5+AA249*6+AB249*7+AC249*0+AD249*1+AE249*2+AF249*3+AG249*4+AH249*5+AI249*6+AJ249*7+8*(SUM(U249:AB249))+IF(SUM(U249:AJ249)=0,2+8)</f>
        <v>5</v>
      </c>
      <c r="AM249" s="135"/>
      <c r="AN249" s="135"/>
      <c r="AO249" s="135"/>
      <c r="AP249" s="135"/>
      <c r="AQ249" s="135"/>
      <c r="AR249" s="135"/>
      <c r="AS249" s="135"/>
      <c r="AT249" s="164">
        <v>1</v>
      </c>
      <c r="AU249" s="138"/>
      <c r="AV249" s="138"/>
      <c r="AW249" s="138"/>
      <c r="AX249" s="138"/>
      <c r="AY249" s="138"/>
      <c r="AZ249" s="138"/>
      <c r="BA249" s="138"/>
      <c r="BB249" s="138"/>
      <c r="BC249" s="107">
        <f t="shared" ref="BC249:BC251" si="116">AM249*0+AN249*16+AO249*32+AP249*48+AQ249*64+AR249*80+AS249*96+AT249*112+AU249*0+AV249*16+AW249*32+AX249*48+AY249*64+AZ249*80+BA249*96+BB249*112+128*(SUM(AM249:AT249))+IF(SUM(AM249:BB249)=0,32+128)</f>
        <v>240</v>
      </c>
      <c r="BD249" s="107">
        <f t="shared" si="99"/>
        <v>245</v>
      </c>
      <c r="BF249" s="149"/>
      <c r="BG249" s="149"/>
      <c r="BH249" s="149"/>
      <c r="BI249" s="149"/>
      <c r="BJ249" s="149"/>
      <c r="BK249" s="149"/>
      <c r="BL249" s="149"/>
      <c r="BM249" s="149"/>
      <c r="BN249" s="107">
        <f t="shared" si="100"/>
        <v>0</v>
      </c>
      <c r="BP249" s="135"/>
      <c r="BQ249" s="135"/>
      <c r="BR249" s="135"/>
      <c r="BS249" s="135"/>
      <c r="BT249" s="135"/>
      <c r="BU249" s="135"/>
      <c r="BV249" s="135"/>
      <c r="BW249" s="135"/>
      <c r="BX249" s="107">
        <f t="shared" si="101"/>
        <v>0</v>
      </c>
      <c r="BZ249" s="168"/>
      <c r="CA249" s="160"/>
      <c r="CB249" s="160"/>
      <c r="CC249" s="160"/>
      <c r="CD249" s="160"/>
      <c r="CE249" s="160"/>
      <c r="CF249" s="160"/>
      <c r="CG249" s="160"/>
      <c r="CH249" s="107">
        <f t="shared" si="102"/>
        <v>0</v>
      </c>
    </row>
    <row r="250" spans="2:86" x14ac:dyDescent="0.25">
      <c r="B250" s="179" t="s">
        <v>100</v>
      </c>
      <c r="C250" s="105" t="str">
        <f>VLOOKUP(B250,'2'!$B$2:$O$114,2,FALSE)</f>
        <v>No</v>
      </c>
      <c r="D250" s="119" t="str">
        <f>VLOOKUP(B250,'2'!$B$2:$O$114,11,FALSE)</f>
        <v>01010100</v>
      </c>
      <c r="E250" s="105" t="str">
        <f t="shared" si="95"/>
        <v>54</v>
      </c>
      <c r="F250" s="105" t="str">
        <f>LEFT(D250,1)</f>
        <v>0</v>
      </c>
      <c r="G250" s="17" t="str">
        <f>MID(D250,2,1)</f>
        <v>1</v>
      </c>
      <c r="H250" s="17" t="str">
        <f>MID(D250,3,1)</f>
        <v>0</v>
      </c>
      <c r="I250" s="17" t="str">
        <f>MID(D250,4,1)</f>
        <v>1</v>
      </c>
      <c r="J250" s="17" t="str">
        <f>MID(D250,5,1)</f>
        <v>0</v>
      </c>
      <c r="K250" s="17" t="str">
        <f>MID(D250,6,1)</f>
        <v>1</v>
      </c>
      <c r="L250" s="17" t="str">
        <f>MID(D250,7,1)</f>
        <v>0</v>
      </c>
      <c r="M250" s="106" t="str">
        <f>RIGHT(D250,1)</f>
        <v>0</v>
      </c>
      <c r="N250" s="105">
        <v>0</v>
      </c>
      <c r="O250" s="17">
        <v>0</v>
      </c>
      <c r="P250" s="17">
        <v>1</v>
      </c>
      <c r="Q250" s="106">
        <v>1</v>
      </c>
      <c r="R250" s="173">
        <f>BIN2DEC(N250&amp;O250&amp;P250&amp;Q250)</f>
        <v>3</v>
      </c>
      <c r="S250" s="173" t="str">
        <f t="shared" si="96"/>
        <v>$0543</v>
      </c>
      <c r="U250" s="147"/>
      <c r="V250" s="147"/>
      <c r="W250" s="147"/>
      <c r="X250" s="147"/>
      <c r="Y250" s="147"/>
      <c r="Z250" s="147"/>
      <c r="AA250" s="148">
        <v>1</v>
      </c>
      <c r="AB250" s="147"/>
      <c r="AC250" s="149"/>
      <c r="AD250" s="149"/>
      <c r="AE250" s="149"/>
      <c r="AF250" s="149"/>
      <c r="AG250" s="149"/>
      <c r="AH250" s="150"/>
      <c r="AI250" s="149"/>
      <c r="AJ250" s="149"/>
      <c r="AK250" s="107">
        <f>U250*0+V250*1+W250*2+X250*3+Y250*4+Z250*5+AA250*6+AB250*7+AC250*0+AD250*1+AE250*2+AF250*3+AG250*4+AH250*5+AI250*6+AJ250*7+8*(SUM(U250:AB250))+IF(SUM(U250:AJ250)=0,2+8)</f>
        <v>14</v>
      </c>
      <c r="AM250" s="135"/>
      <c r="AN250" s="135"/>
      <c r="AO250" s="135"/>
      <c r="AP250" s="135"/>
      <c r="AQ250" s="135"/>
      <c r="AR250" s="135"/>
      <c r="AS250" s="135"/>
      <c r="AT250" s="164">
        <v>1</v>
      </c>
      <c r="AU250" s="138"/>
      <c r="AV250" s="138"/>
      <c r="AW250" s="138"/>
      <c r="AX250" s="138"/>
      <c r="AY250" s="138"/>
      <c r="AZ250" s="138"/>
      <c r="BA250" s="138"/>
      <c r="BB250" s="138"/>
      <c r="BC250" s="107">
        <f t="shared" si="116"/>
        <v>240</v>
      </c>
      <c r="BD250" s="107">
        <f t="shared" ref="BD250:BD251" si="117">AK250+BC250</f>
        <v>254</v>
      </c>
      <c r="BF250" s="149"/>
      <c r="BG250" s="149"/>
      <c r="BH250" s="149"/>
      <c r="BI250" s="149"/>
      <c r="BJ250" s="149"/>
      <c r="BK250" s="149"/>
      <c r="BL250" s="149"/>
      <c r="BM250" s="149"/>
      <c r="BN250" s="107">
        <f t="shared" ref="BN250:BN251" si="118">BF250*2^0+BG250*2^1+BH250*2^2+BI250*2^3+BJ250*2^4+BK250*2^5+BL250*2^6+BM250*2^7</f>
        <v>0</v>
      </c>
      <c r="BP250" s="135"/>
      <c r="BQ250" s="135"/>
      <c r="BR250" s="135"/>
      <c r="BS250" s="135"/>
      <c r="BT250" s="135"/>
      <c r="BU250" s="135"/>
      <c r="BV250" s="135"/>
      <c r="BW250" s="135"/>
      <c r="BX250" s="107">
        <f t="shared" ref="BX250:BX251" si="119">BP250*2^0+BQ250*2^1+BR250*2^2+BS250*2^3+BT250*2^4+BU250*2^5+BV250*2^6+BW250*2^7</f>
        <v>0</v>
      </c>
      <c r="BZ250" s="168"/>
      <c r="CA250" s="160"/>
      <c r="CB250" s="160"/>
      <c r="CC250" s="160"/>
      <c r="CD250" s="160"/>
      <c r="CE250" s="160"/>
      <c r="CF250" s="160"/>
      <c r="CG250" s="160"/>
      <c r="CH250" s="107">
        <f t="shared" ref="CH250:CH251" si="120">BZ250*2^0+CA250*2^1+CB250*2^2+CC250*2^3+CD250*2^4+CE250*2^5+CF250*2^6+CG250*2^7</f>
        <v>0</v>
      </c>
    </row>
    <row r="251" spans="2:86" x14ac:dyDescent="0.25">
      <c r="B251" s="179" t="s">
        <v>100</v>
      </c>
      <c r="C251" s="105" t="str">
        <f>VLOOKUP(B251,'2'!$B$2:$O$114,2,FALSE)</f>
        <v>No</v>
      </c>
      <c r="D251" s="119" t="str">
        <f>VLOOKUP(B251,'2'!$B$2:$O$114,11,FALSE)</f>
        <v>01010100</v>
      </c>
      <c r="E251" s="105" t="str">
        <f t="shared" si="95"/>
        <v>54</v>
      </c>
      <c r="F251" s="105" t="str">
        <f>LEFT(D251,1)</f>
        <v>0</v>
      </c>
      <c r="G251" s="17" t="str">
        <f>MID(D251,2,1)</f>
        <v>1</v>
      </c>
      <c r="H251" s="17" t="str">
        <f>MID(D251,3,1)</f>
        <v>0</v>
      </c>
      <c r="I251" s="17" t="str">
        <f>MID(D251,4,1)</f>
        <v>1</v>
      </c>
      <c r="J251" s="17" t="str">
        <f>MID(D251,5,1)</f>
        <v>0</v>
      </c>
      <c r="K251" s="17" t="str">
        <f>MID(D251,6,1)</f>
        <v>1</v>
      </c>
      <c r="L251" s="17" t="str">
        <f>MID(D251,7,1)</f>
        <v>0</v>
      </c>
      <c r="M251" s="106" t="str">
        <f>RIGHT(D251,1)</f>
        <v>0</v>
      </c>
      <c r="N251" s="105">
        <v>0</v>
      </c>
      <c r="O251" s="17">
        <v>1</v>
      </c>
      <c r="P251" s="17">
        <v>0</v>
      </c>
      <c r="Q251" s="106">
        <v>0</v>
      </c>
      <c r="R251" s="173">
        <f>BIN2DEC(N251&amp;O251&amp;P251&amp;Q251)</f>
        <v>4</v>
      </c>
      <c r="S251" s="173" t="str">
        <f t="shared" si="96"/>
        <v>$0544</v>
      </c>
      <c r="U251" s="147"/>
      <c r="V251" s="147"/>
      <c r="W251" s="147"/>
      <c r="X251" s="147"/>
      <c r="Y251" s="147"/>
      <c r="Z251" s="147"/>
      <c r="AA251" s="148"/>
      <c r="AB251" s="147"/>
      <c r="AC251" s="149"/>
      <c r="AD251" s="149">
        <v>1</v>
      </c>
      <c r="AE251" s="149"/>
      <c r="AF251" s="149"/>
      <c r="AG251" s="149"/>
      <c r="AH251" s="150"/>
      <c r="AI251" s="149"/>
      <c r="AJ251" s="149"/>
      <c r="AK251" s="107">
        <f>U251*0+V251*1+W251*2+X251*3+Y251*4+Z251*5+AA251*6+AB251*7+AC251*0+AD251*1+AE251*2+AF251*3+AG251*4+AH251*5+AI251*6+AJ251*7+8*(SUM(U251:AB251))+IF(SUM(U251:AJ251)=0,2+8)</f>
        <v>1</v>
      </c>
      <c r="AM251" s="135"/>
      <c r="AN251" s="135"/>
      <c r="AO251" s="135"/>
      <c r="AP251" s="135"/>
      <c r="AQ251" s="135"/>
      <c r="AR251" s="135"/>
      <c r="AS251" s="135">
        <v>1</v>
      </c>
      <c r="AT251" s="164"/>
      <c r="AU251" s="138"/>
      <c r="AV251" s="138"/>
      <c r="AW251" s="138"/>
      <c r="AX251" s="138"/>
      <c r="AY251" s="138"/>
      <c r="AZ251" s="138"/>
      <c r="BA251" s="138"/>
      <c r="BB251" s="138"/>
      <c r="BC251" s="107">
        <f t="shared" si="116"/>
        <v>224</v>
      </c>
      <c r="BD251" s="107">
        <f t="shared" si="117"/>
        <v>225</v>
      </c>
      <c r="BF251" s="149"/>
      <c r="BG251" s="149"/>
      <c r="BH251" s="149"/>
      <c r="BI251" s="149"/>
      <c r="BJ251" s="149"/>
      <c r="BK251" s="149"/>
      <c r="BL251" s="149"/>
      <c r="BM251" s="149"/>
      <c r="BN251" s="107">
        <f t="shared" si="118"/>
        <v>0</v>
      </c>
      <c r="BP251" s="135"/>
      <c r="BQ251" s="135"/>
      <c r="BR251" s="135"/>
      <c r="BS251" s="135"/>
      <c r="BT251" s="135"/>
      <c r="BU251" s="135"/>
      <c r="BV251" s="135"/>
      <c r="BW251" s="135"/>
      <c r="BX251" s="107">
        <f t="shared" si="119"/>
        <v>0</v>
      </c>
      <c r="BZ251" s="168">
        <v>1</v>
      </c>
      <c r="CA251" s="160"/>
      <c r="CB251" s="160"/>
      <c r="CC251" s="160"/>
      <c r="CD251" s="160"/>
      <c r="CE251" s="160">
        <v>1</v>
      </c>
      <c r="CF251" s="160"/>
      <c r="CG251" s="160"/>
      <c r="CH251" s="107">
        <f t="shared" si="120"/>
        <v>33</v>
      </c>
    </row>
    <row r="252" spans="2:86" ht="6" customHeight="1" x14ac:dyDescent="0.25">
      <c r="B252" s="95"/>
      <c r="C252" s="105"/>
      <c r="D252" s="119"/>
      <c r="E252" s="105" t="str">
        <f t="shared" si="95"/>
        <v/>
      </c>
      <c r="F252" s="105"/>
      <c r="G252" s="17"/>
      <c r="H252" s="17"/>
      <c r="I252" s="17"/>
      <c r="J252" s="17"/>
      <c r="K252" s="17"/>
      <c r="L252" s="17"/>
      <c r="M252" s="106"/>
      <c r="N252" s="105"/>
      <c r="O252" s="17"/>
      <c r="P252" s="17"/>
      <c r="Q252" s="106"/>
      <c r="R252" s="171"/>
      <c r="S252" s="171" t="str">
        <f t="shared" si="96"/>
        <v/>
      </c>
      <c r="U252" s="147"/>
      <c r="V252" s="147"/>
      <c r="W252" s="147"/>
      <c r="X252" s="147"/>
      <c r="Y252" s="147"/>
      <c r="Z252" s="147"/>
      <c r="AA252" s="148"/>
      <c r="AB252" s="147"/>
      <c r="AC252" s="149"/>
      <c r="AD252" s="149"/>
      <c r="AE252" s="149"/>
      <c r="AF252" s="149"/>
      <c r="AG252" s="149"/>
      <c r="AH252" s="150"/>
      <c r="AI252" s="149"/>
      <c r="AJ252" s="149"/>
      <c r="AK252" s="107"/>
      <c r="AM252" s="135"/>
      <c r="AN252" s="135"/>
      <c r="AO252" s="135"/>
      <c r="AP252" s="135"/>
      <c r="AQ252" s="135"/>
      <c r="AR252" s="135"/>
      <c r="AS252" s="135"/>
      <c r="AT252" s="164"/>
      <c r="AU252" s="138"/>
      <c r="AV252" s="138"/>
      <c r="AW252" s="138"/>
      <c r="AX252" s="138"/>
      <c r="AY252" s="138"/>
      <c r="AZ252" s="138"/>
      <c r="BA252" s="138"/>
      <c r="BB252" s="138"/>
      <c r="BC252" s="107"/>
      <c r="BD252" s="107"/>
      <c r="BF252" s="149"/>
      <c r="BG252" s="149"/>
      <c r="BH252" s="149"/>
      <c r="BI252" s="149"/>
      <c r="BJ252" s="149"/>
      <c r="BK252" s="149"/>
      <c r="BL252" s="149"/>
      <c r="BM252" s="149"/>
      <c r="BN252" s="107"/>
      <c r="BP252" s="135"/>
      <c r="BQ252" s="135"/>
      <c r="BR252" s="135"/>
      <c r="BS252" s="135"/>
      <c r="BT252" s="135"/>
      <c r="BU252" s="135"/>
      <c r="BV252" s="135"/>
      <c r="BW252" s="135"/>
      <c r="BX252" s="107"/>
      <c r="BZ252" s="168"/>
      <c r="CA252" s="160"/>
      <c r="CB252" s="160"/>
      <c r="CC252" s="160"/>
      <c r="CD252" s="160"/>
      <c r="CE252" s="160"/>
      <c r="CF252" s="160"/>
      <c r="CG252" s="160"/>
      <c r="CH252" s="107"/>
    </row>
    <row r="253" spans="2:86" x14ac:dyDescent="0.25">
      <c r="B253" s="95" t="s">
        <v>332</v>
      </c>
      <c r="C253" s="105" t="str">
        <f>VLOOKUP(B253,'2'!$B$2:$O$114,2,FALSE)</f>
        <v>No</v>
      </c>
      <c r="D253" s="119" t="str">
        <f>VLOOKUP(B253,'2'!$B$2:$O$114,11,FALSE)</f>
        <v>11010100</v>
      </c>
      <c r="E253" s="105" t="str">
        <f t="shared" si="95"/>
        <v>D4</v>
      </c>
      <c r="F253" s="105" t="str">
        <f>LEFT(D253,1)</f>
        <v>1</v>
      </c>
      <c r="G253" s="17" t="str">
        <f>MID(D253,2,1)</f>
        <v>1</v>
      </c>
      <c r="H253" s="17" t="str">
        <f>MID(D253,3,1)</f>
        <v>0</v>
      </c>
      <c r="I253" s="17" t="str">
        <f>MID(D253,4,1)</f>
        <v>1</v>
      </c>
      <c r="J253" s="17" t="str">
        <f>MID(D253,5,1)</f>
        <v>0</v>
      </c>
      <c r="K253" s="17" t="str">
        <f>MID(D253,6,1)</f>
        <v>1</v>
      </c>
      <c r="L253" s="17" t="str">
        <f>MID(D253,7,1)</f>
        <v>0</v>
      </c>
      <c r="M253" s="106" t="str">
        <f>RIGHT(D253,1)</f>
        <v>0</v>
      </c>
      <c r="N253" s="105">
        <v>0</v>
      </c>
      <c r="O253" s="17">
        <v>0</v>
      </c>
      <c r="P253" s="17">
        <v>1</v>
      </c>
      <c r="Q253" s="106">
        <v>0</v>
      </c>
      <c r="R253" s="171"/>
      <c r="S253" s="171" t="str">
        <f t="shared" si="96"/>
        <v/>
      </c>
      <c r="U253" s="147"/>
      <c r="V253" s="147"/>
      <c r="W253" s="147"/>
      <c r="X253" s="147"/>
      <c r="Y253" s="147"/>
      <c r="Z253" s="147"/>
      <c r="AA253" s="148"/>
      <c r="AB253" s="147"/>
      <c r="AC253" s="149"/>
      <c r="AD253" s="149"/>
      <c r="AE253" s="149"/>
      <c r="AF253" s="149"/>
      <c r="AG253" s="149"/>
      <c r="AH253" s="150"/>
      <c r="AI253" s="149"/>
      <c r="AJ253" s="149"/>
      <c r="AK253" s="107">
        <f>U253*0+V253*1+W253*2+X253*3+Y253*4+Z253*5+AA253*6+AB253*7+AC253*0+AD253*1+AE253*2+AF253*3+AG253*4+AH253*5+AI253*6+AJ253*7+8*(SUM(U253:AB253))+IF(SUM(U253:AJ253)=0,2+8)</f>
        <v>10</v>
      </c>
      <c r="AM253" s="135"/>
      <c r="AN253" s="135"/>
      <c r="AO253" s="135"/>
      <c r="AP253" s="135"/>
      <c r="AQ253" s="135"/>
      <c r="AR253" s="135"/>
      <c r="AS253" s="135"/>
      <c r="AT253" s="164"/>
      <c r="AU253" s="138"/>
      <c r="AV253" s="138"/>
      <c r="AW253" s="138"/>
      <c r="AX253" s="138"/>
      <c r="AY253" s="138"/>
      <c r="AZ253" s="138"/>
      <c r="BA253" s="138"/>
      <c r="BB253" s="138"/>
      <c r="BC253" s="107">
        <f>AM253*0+AN253*16+AO253*32+AP253*48+AQ253*64+AR253*80+AS253*96+AT253*112+AU253*0+AV253*16+AW253*32+AX253*48+AY253*64+AZ253*80+BA253*96+BB253*112+128*(SUM(AM253:AT253))+IF(SUM(AM253:BB253)=0,32+128)</f>
        <v>160</v>
      </c>
      <c r="BD253" s="107">
        <f t="shared" si="99"/>
        <v>170</v>
      </c>
      <c r="BF253" s="149"/>
      <c r="BG253" s="149"/>
      <c r="BH253" s="149"/>
      <c r="BI253" s="149"/>
      <c r="BJ253" s="149"/>
      <c r="BK253" s="149"/>
      <c r="BL253" s="149"/>
      <c r="BM253" s="149"/>
      <c r="BN253" s="107">
        <f t="shared" si="100"/>
        <v>0</v>
      </c>
      <c r="BP253" s="135"/>
      <c r="BQ253" s="135"/>
      <c r="BR253" s="135"/>
      <c r="BS253" s="135"/>
      <c r="BT253" s="135"/>
      <c r="BU253" s="135"/>
      <c r="BV253" s="135"/>
      <c r="BW253" s="135"/>
      <c r="BX253" s="107">
        <f t="shared" si="101"/>
        <v>0</v>
      </c>
      <c r="BZ253" s="168"/>
      <c r="CA253" s="160"/>
      <c r="CB253" s="160"/>
      <c r="CC253" s="160"/>
      <c r="CD253" s="160"/>
      <c r="CE253" s="160"/>
      <c r="CF253" s="160"/>
      <c r="CG253" s="160"/>
      <c r="CH253" s="107">
        <f t="shared" si="102"/>
        <v>0</v>
      </c>
    </row>
    <row r="254" spans="2:86" ht="6" customHeight="1" x14ac:dyDescent="0.25">
      <c r="B254" s="95"/>
      <c r="C254" s="105"/>
      <c r="D254" s="119"/>
      <c r="E254" s="105" t="str">
        <f t="shared" si="95"/>
        <v/>
      </c>
      <c r="F254" s="105"/>
      <c r="G254" s="17"/>
      <c r="H254" s="17"/>
      <c r="I254" s="17"/>
      <c r="J254" s="17"/>
      <c r="K254" s="17"/>
      <c r="L254" s="17"/>
      <c r="M254" s="106"/>
      <c r="N254" s="105"/>
      <c r="O254" s="17"/>
      <c r="P254" s="17"/>
      <c r="Q254" s="106"/>
      <c r="R254" s="171"/>
      <c r="S254" s="171" t="str">
        <f t="shared" si="96"/>
        <v/>
      </c>
      <c r="U254" s="147"/>
      <c r="V254" s="147"/>
      <c r="W254" s="147"/>
      <c r="X254" s="147"/>
      <c r="Y254" s="147"/>
      <c r="Z254" s="147"/>
      <c r="AA254" s="148"/>
      <c r="AB254" s="147"/>
      <c r="AC254" s="149"/>
      <c r="AD254" s="149"/>
      <c r="AE254" s="149"/>
      <c r="AF254" s="149"/>
      <c r="AG254" s="149"/>
      <c r="AH254" s="150"/>
      <c r="AI254" s="149"/>
      <c r="AJ254" s="149"/>
      <c r="AK254" s="107"/>
      <c r="AM254" s="135"/>
      <c r="AN254" s="135"/>
      <c r="AO254" s="135"/>
      <c r="AP254" s="135"/>
      <c r="AQ254" s="135"/>
      <c r="AR254" s="135"/>
      <c r="AS254" s="135"/>
      <c r="AT254" s="164"/>
      <c r="AU254" s="138"/>
      <c r="AV254" s="138"/>
      <c r="AW254" s="138"/>
      <c r="AX254" s="138"/>
      <c r="AY254" s="138"/>
      <c r="AZ254" s="138"/>
      <c r="BA254" s="138"/>
      <c r="BB254" s="138"/>
      <c r="BC254" s="107"/>
      <c r="BD254" s="107"/>
      <c r="BF254" s="149"/>
      <c r="BG254" s="149"/>
      <c r="BH254" s="149"/>
      <c r="BI254" s="149"/>
      <c r="BJ254" s="149"/>
      <c r="BK254" s="149"/>
      <c r="BL254" s="149"/>
      <c r="BM254" s="149"/>
      <c r="BN254" s="107"/>
      <c r="BP254" s="135"/>
      <c r="BQ254" s="135"/>
      <c r="BR254" s="135"/>
      <c r="BS254" s="135"/>
      <c r="BT254" s="135"/>
      <c r="BU254" s="135"/>
      <c r="BV254" s="135"/>
      <c r="BW254" s="135"/>
      <c r="BX254" s="107"/>
      <c r="BZ254" s="168"/>
      <c r="CA254" s="160"/>
      <c r="CB254" s="160"/>
      <c r="CC254" s="160"/>
      <c r="CD254" s="160"/>
      <c r="CE254" s="160"/>
      <c r="CF254" s="160"/>
      <c r="CG254" s="160"/>
      <c r="CH254" s="107"/>
    </row>
    <row r="255" spans="2:86" x14ac:dyDescent="0.25">
      <c r="B255" s="179" t="s">
        <v>98</v>
      </c>
      <c r="C255" s="105" t="str">
        <f>VLOOKUP(B255,'2'!$B$2:$O$114,2,FALSE)</f>
        <v>No</v>
      </c>
      <c r="D255" s="119" t="str">
        <f>VLOOKUP(B255,'2'!$B$2:$O$114,11,FALSE)</f>
        <v>01010101</v>
      </c>
      <c r="E255" s="105" t="str">
        <f t="shared" si="95"/>
        <v>55</v>
      </c>
      <c r="F255" s="105" t="str">
        <f>LEFT(D255,1)</f>
        <v>0</v>
      </c>
      <c r="G255" s="17" t="str">
        <f>MID(D255,2,1)</f>
        <v>1</v>
      </c>
      <c r="H255" s="17" t="str">
        <f>MID(D255,3,1)</f>
        <v>0</v>
      </c>
      <c r="I255" s="17" t="str">
        <f>MID(D255,4,1)</f>
        <v>1</v>
      </c>
      <c r="J255" s="17" t="str">
        <f>MID(D255,5,1)</f>
        <v>0</v>
      </c>
      <c r="K255" s="17" t="str">
        <f>MID(D255,6,1)</f>
        <v>1</v>
      </c>
      <c r="L255" s="17" t="str">
        <f>MID(D255,7,1)</f>
        <v>0</v>
      </c>
      <c r="M255" s="106" t="str">
        <f>RIGHT(D255,1)</f>
        <v>1</v>
      </c>
      <c r="N255" s="105">
        <v>0</v>
      </c>
      <c r="O255" s="17">
        <v>0</v>
      </c>
      <c r="P255" s="17">
        <v>1</v>
      </c>
      <c r="Q255" s="106">
        <v>0</v>
      </c>
      <c r="R255" s="173">
        <f t="shared" ref="R255" si="121">BIN2DEC(N255&amp;O255&amp;P255&amp;Q255)</f>
        <v>2</v>
      </c>
      <c r="S255" s="173" t="str">
        <f t="shared" si="96"/>
        <v>$0552</v>
      </c>
      <c r="U255" s="147"/>
      <c r="V255" s="147"/>
      <c r="W255" s="147"/>
      <c r="X255" s="147"/>
      <c r="Y255" s="147"/>
      <c r="Z255" s="147"/>
      <c r="AA255" s="148"/>
      <c r="AB255" s="147"/>
      <c r="AC255" s="149"/>
      <c r="AD255" s="149"/>
      <c r="AE255" s="149"/>
      <c r="AF255" s="149"/>
      <c r="AG255" s="149"/>
      <c r="AH255" s="150">
        <v>1</v>
      </c>
      <c r="AI255" s="149"/>
      <c r="AJ255" s="149"/>
      <c r="AK255" s="107">
        <f>U255*0+V255*1+W255*2+X255*3+Y255*4+Z255*5+AA255*6+AB255*7+AC255*0+AD255*1+AE255*2+AF255*3+AG255*4+AH255*5+AI255*6+AJ255*7+8*(SUM(U255:AB255))+IF(SUM(U255:AJ255)=0,2+8)</f>
        <v>5</v>
      </c>
      <c r="AM255" s="135"/>
      <c r="AN255" s="135"/>
      <c r="AO255" s="135"/>
      <c r="AP255" s="135"/>
      <c r="AQ255" s="135"/>
      <c r="AR255" s="135"/>
      <c r="AS255" s="135"/>
      <c r="AT255" s="164">
        <v>1</v>
      </c>
      <c r="AU255" s="138"/>
      <c r="AV255" s="138"/>
      <c r="AW255" s="138"/>
      <c r="AX255" s="138"/>
      <c r="AY255" s="138"/>
      <c r="AZ255" s="138"/>
      <c r="BA255" s="138"/>
      <c r="BB255" s="138"/>
      <c r="BC255" s="107">
        <f t="shared" ref="BC255:BC257" si="122">AM255*0+AN255*16+AO255*32+AP255*48+AQ255*64+AR255*80+AS255*96+AT255*112+AU255*0+AV255*16+AW255*32+AX255*48+AY255*64+AZ255*80+BA255*96+BB255*112+128*(SUM(AM255:AT255))+IF(SUM(AM255:BB255)=0,32+128)</f>
        <v>240</v>
      </c>
      <c r="BD255" s="107">
        <f t="shared" si="99"/>
        <v>245</v>
      </c>
      <c r="BF255" s="149"/>
      <c r="BG255" s="149"/>
      <c r="BH255" s="149"/>
      <c r="BI255" s="149"/>
      <c r="BJ255" s="149"/>
      <c r="BK255" s="149"/>
      <c r="BL255" s="149"/>
      <c r="BM255" s="149"/>
      <c r="BN255" s="107">
        <f t="shared" si="100"/>
        <v>0</v>
      </c>
      <c r="BP255" s="135"/>
      <c r="BQ255" s="135"/>
      <c r="BR255" s="135"/>
      <c r="BS255" s="135"/>
      <c r="BT255" s="135"/>
      <c r="BU255" s="135"/>
      <c r="BV255" s="135"/>
      <c r="BW255" s="135"/>
      <c r="BX255" s="107">
        <f t="shared" si="101"/>
        <v>0</v>
      </c>
      <c r="BZ255" s="168"/>
      <c r="CA255" s="160"/>
      <c r="CB255" s="160"/>
      <c r="CC255" s="160"/>
      <c r="CD255" s="160"/>
      <c r="CE255" s="160"/>
      <c r="CF255" s="160"/>
      <c r="CG255" s="160"/>
      <c r="CH255" s="107">
        <f t="shared" si="102"/>
        <v>0</v>
      </c>
    </row>
    <row r="256" spans="2:86" x14ac:dyDescent="0.25">
      <c r="B256" s="179" t="s">
        <v>98</v>
      </c>
      <c r="C256" s="105" t="str">
        <f>VLOOKUP(B256,'2'!$B$2:$O$114,2,FALSE)</f>
        <v>No</v>
      </c>
      <c r="D256" s="119" t="str">
        <f>VLOOKUP(B256,'2'!$B$2:$O$114,11,FALSE)</f>
        <v>01010101</v>
      </c>
      <c r="E256" s="105" t="str">
        <f t="shared" si="95"/>
        <v>55</v>
      </c>
      <c r="F256" s="105" t="str">
        <f>LEFT(D256,1)</f>
        <v>0</v>
      </c>
      <c r="G256" s="17" t="str">
        <f>MID(D256,2,1)</f>
        <v>1</v>
      </c>
      <c r="H256" s="17" t="str">
        <f>MID(D256,3,1)</f>
        <v>0</v>
      </c>
      <c r="I256" s="17" t="str">
        <f>MID(D256,4,1)</f>
        <v>1</v>
      </c>
      <c r="J256" s="17" t="str">
        <f>MID(D256,5,1)</f>
        <v>0</v>
      </c>
      <c r="K256" s="17" t="str">
        <f>MID(D256,6,1)</f>
        <v>1</v>
      </c>
      <c r="L256" s="17" t="str">
        <f>MID(D256,7,1)</f>
        <v>0</v>
      </c>
      <c r="M256" s="106" t="str">
        <f>RIGHT(D256,1)</f>
        <v>1</v>
      </c>
      <c r="N256" s="105">
        <v>0</v>
      </c>
      <c r="O256" s="17">
        <v>0</v>
      </c>
      <c r="P256" s="17">
        <v>1</v>
      </c>
      <c r="Q256" s="106">
        <v>1</v>
      </c>
      <c r="R256" s="173">
        <f>BIN2DEC(N256&amp;O256&amp;P256&amp;Q256)</f>
        <v>3</v>
      </c>
      <c r="S256" s="173" t="str">
        <f t="shared" si="96"/>
        <v>$0553</v>
      </c>
      <c r="U256" s="147"/>
      <c r="V256" s="147"/>
      <c r="W256" s="147"/>
      <c r="X256" s="147"/>
      <c r="Y256" s="147"/>
      <c r="Z256" s="147"/>
      <c r="AA256" s="148">
        <v>1</v>
      </c>
      <c r="AB256" s="147"/>
      <c r="AC256" s="149"/>
      <c r="AD256" s="149"/>
      <c r="AE256" s="149"/>
      <c r="AF256" s="149"/>
      <c r="AG256" s="149"/>
      <c r="AH256" s="150"/>
      <c r="AI256" s="149"/>
      <c r="AJ256" s="149"/>
      <c r="AK256" s="107">
        <f>U256*0+V256*1+W256*2+X256*3+Y256*4+Z256*5+AA256*6+AB256*7+AC256*0+AD256*1+AE256*2+AF256*3+AG256*4+AH256*5+AI256*6+AJ256*7+8*(SUM(U256:AB256))+IF(SUM(U256:AJ256)=0,2+8)</f>
        <v>14</v>
      </c>
      <c r="AM256" s="135"/>
      <c r="AN256" s="135"/>
      <c r="AO256" s="135"/>
      <c r="AP256" s="135"/>
      <c r="AQ256" s="135"/>
      <c r="AR256" s="135"/>
      <c r="AS256" s="135"/>
      <c r="AT256" s="164">
        <v>1</v>
      </c>
      <c r="AU256" s="138"/>
      <c r="AV256" s="138"/>
      <c r="AW256" s="138"/>
      <c r="AX256" s="138"/>
      <c r="AY256" s="138"/>
      <c r="AZ256" s="138"/>
      <c r="BA256" s="138"/>
      <c r="BB256" s="138"/>
      <c r="BC256" s="107">
        <f t="shared" si="122"/>
        <v>240</v>
      </c>
      <c r="BD256" s="107">
        <f t="shared" ref="BD256:BD257" si="123">AK256+BC256</f>
        <v>254</v>
      </c>
      <c r="BF256" s="149"/>
      <c r="BG256" s="149"/>
      <c r="BH256" s="149"/>
      <c r="BI256" s="149"/>
      <c r="BJ256" s="149"/>
      <c r="BK256" s="149"/>
      <c r="BL256" s="149"/>
      <c r="BM256" s="149"/>
      <c r="BN256" s="107">
        <f t="shared" ref="BN256:BN257" si="124">BF256*2^0+BG256*2^1+BH256*2^2+BI256*2^3+BJ256*2^4+BK256*2^5+BL256*2^6+BM256*2^7</f>
        <v>0</v>
      </c>
      <c r="BP256" s="135"/>
      <c r="BQ256" s="135"/>
      <c r="BR256" s="135"/>
      <c r="BS256" s="135"/>
      <c r="BT256" s="135"/>
      <c r="BU256" s="135"/>
      <c r="BV256" s="135"/>
      <c r="BW256" s="135"/>
      <c r="BX256" s="107">
        <f t="shared" ref="BX256:BX257" si="125">BP256*2^0+BQ256*2^1+BR256*2^2+BS256*2^3+BT256*2^4+BU256*2^5+BV256*2^6+BW256*2^7</f>
        <v>0</v>
      </c>
      <c r="BZ256" s="168"/>
      <c r="CA256" s="160"/>
      <c r="CB256" s="160"/>
      <c r="CC256" s="160"/>
      <c r="CD256" s="160"/>
      <c r="CE256" s="160"/>
      <c r="CF256" s="160"/>
      <c r="CG256" s="160"/>
      <c r="CH256" s="107">
        <f t="shared" ref="CH256:CH257" si="126">BZ256*2^0+CA256*2^1+CB256*2^2+CC256*2^3+CD256*2^4+CE256*2^5+CF256*2^6+CG256*2^7</f>
        <v>0</v>
      </c>
    </row>
    <row r="257" spans="2:86" x14ac:dyDescent="0.25">
      <c r="B257" s="179" t="s">
        <v>98</v>
      </c>
      <c r="C257" s="105" t="str">
        <f>VLOOKUP(B257,'2'!$B$2:$O$114,2,FALSE)</f>
        <v>No</v>
      </c>
      <c r="D257" s="119" t="str">
        <f>VLOOKUP(B257,'2'!$B$2:$O$114,11,FALSE)</f>
        <v>01010101</v>
      </c>
      <c r="E257" s="105" t="str">
        <f t="shared" si="95"/>
        <v>55</v>
      </c>
      <c r="F257" s="105" t="str">
        <f>LEFT(D257,1)</f>
        <v>0</v>
      </c>
      <c r="G257" s="17" t="str">
        <f>MID(D257,2,1)</f>
        <v>1</v>
      </c>
      <c r="H257" s="17" t="str">
        <f>MID(D257,3,1)</f>
        <v>0</v>
      </c>
      <c r="I257" s="17" t="str">
        <f>MID(D257,4,1)</f>
        <v>1</v>
      </c>
      <c r="J257" s="17" t="str">
        <f>MID(D257,5,1)</f>
        <v>0</v>
      </c>
      <c r="K257" s="17" t="str">
        <f>MID(D257,6,1)</f>
        <v>1</v>
      </c>
      <c r="L257" s="17" t="str">
        <f>MID(D257,7,1)</f>
        <v>0</v>
      </c>
      <c r="M257" s="106" t="str">
        <f>RIGHT(D257,1)</f>
        <v>1</v>
      </c>
      <c r="N257" s="105">
        <v>0</v>
      </c>
      <c r="O257" s="17">
        <v>1</v>
      </c>
      <c r="P257" s="17">
        <v>0</v>
      </c>
      <c r="Q257" s="106">
        <v>0</v>
      </c>
      <c r="R257" s="173">
        <f>BIN2DEC(N257&amp;O257&amp;P257&amp;Q257)</f>
        <v>4</v>
      </c>
      <c r="S257" s="173" t="str">
        <f t="shared" si="96"/>
        <v>$0554</v>
      </c>
      <c r="U257" s="147"/>
      <c r="V257" s="147"/>
      <c r="W257" s="147"/>
      <c r="X257" s="147"/>
      <c r="Y257" s="147"/>
      <c r="Z257" s="147"/>
      <c r="AA257" s="148"/>
      <c r="AB257" s="147"/>
      <c r="AC257" s="149"/>
      <c r="AD257" s="149"/>
      <c r="AE257" s="149">
        <v>1</v>
      </c>
      <c r="AF257" s="149"/>
      <c r="AG257" s="149"/>
      <c r="AH257" s="150"/>
      <c r="AI257" s="149"/>
      <c r="AJ257" s="149"/>
      <c r="AK257" s="107">
        <f>U257*0+V257*1+W257*2+X257*3+Y257*4+Z257*5+AA257*6+AB257*7+AC257*0+AD257*1+AE257*2+AF257*3+AG257*4+AH257*5+AI257*6+AJ257*7+8*(SUM(U257:AB257))+IF(SUM(U257:AJ257)=0,2+8)</f>
        <v>2</v>
      </c>
      <c r="AM257" s="135"/>
      <c r="AN257" s="135"/>
      <c r="AO257" s="135"/>
      <c r="AP257" s="135"/>
      <c r="AQ257" s="135"/>
      <c r="AR257" s="135"/>
      <c r="AS257" s="135">
        <v>1</v>
      </c>
      <c r="AT257" s="164"/>
      <c r="AU257" s="138"/>
      <c r="AV257" s="138"/>
      <c r="AW257" s="138"/>
      <c r="AX257" s="138"/>
      <c r="AY257" s="138"/>
      <c r="AZ257" s="138"/>
      <c r="BA257" s="138"/>
      <c r="BB257" s="138"/>
      <c r="BC257" s="107">
        <f t="shared" si="122"/>
        <v>224</v>
      </c>
      <c r="BD257" s="107">
        <f t="shared" si="123"/>
        <v>226</v>
      </c>
      <c r="BF257" s="149"/>
      <c r="BG257" s="149"/>
      <c r="BH257" s="149"/>
      <c r="BI257" s="149"/>
      <c r="BJ257" s="149"/>
      <c r="BK257" s="149"/>
      <c r="BL257" s="149"/>
      <c r="BM257" s="149"/>
      <c r="BN257" s="107">
        <f t="shared" si="124"/>
        <v>0</v>
      </c>
      <c r="BP257" s="135"/>
      <c r="BQ257" s="135"/>
      <c r="BR257" s="135"/>
      <c r="BS257" s="135"/>
      <c r="BT257" s="135"/>
      <c r="BU257" s="135"/>
      <c r="BV257" s="135"/>
      <c r="BW257" s="135"/>
      <c r="BX257" s="107">
        <f t="shared" si="125"/>
        <v>0</v>
      </c>
      <c r="BZ257" s="168">
        <v>1</v>
      </c>
      <c r="CA257" s="160"/>
      <c r="CB257" s="160"/>
      <c r="CC257" s="160"/>
      <c r="CD257" s="160"/>
      <c r="CE257" s="160">
        <v>1</v>
      </c>
      <c r="CF257" s="160"/>
      <c r="CG257" s="160"/>
      <c r="CH257" s="107">
        <f t="shared" si="126"/>
        <v>33</v>
      </c>
    </row>
    <row r="258" spans="2:86" ht="6" customHeight="1" x14ac:dyDescent="0.25">
      <c r="B258" s="95"/>
      <c r="C258" s="105"/>
      <c r="D258" s="119"/>
      <c r="E258" s="105" t="str">
        <f t="shared" si="95"/>
        <v/>
      </c>
      <c r="F258" s="105"/>
      <c r="G258" s="17"/>
      <c r="H258" s="17"/>
      <c r="I258" s="17"/>
      <c r="J258" s="17"/>
      <c r="K258" s="17"/>
      <c r="L258" s="17"/>
      <c r="M258" s="106"/>
      <c r="N258" s="105"/>
      <c r="O258" s="17"/>
      <c r="P258" s="17"/>
      <c r="Q258" s="106"/>
      <c r="R258" s="171"/>
      <c r="S258" s="171" t="str">
        <f t="shared" si="96"/>
        <v/>
      </c>
      <c r="U258" s="147"/>
      <c r="V258" s="147"/>
      <c r="W258" s="147"/>
      <c r="X258" s="147"/>
      <c r="Y258" s="147"/>
      <c r="Z258" s="147"/>
      <c r="AA258" s="148"/>
      <c r="AB258" s="147"/>
      <c r="AC258" s="149"/>
      <c r="AD258" s="149"/>
      <c r="AE258" s="149"/>
      <c r="AF258" s="149"/>
      <c r="AG258" s="149"/>
      <c r="AH258" s="150"/>
      <c r="AI258" s="149"/>
      <c r="AJ258" s="149"/>
      <c r="AK258" s="107"/>
      <c r="AM258" s="135"/>
      <c r="AN258" s="135"/>
      <c r="AO258" s="135"/>
      <c r="AP258" s="135"/>
      <c r="AQ258" s="135"/>
      <c r="AR258" s="135"/>
      <c r="AS258" s="135"/>
      <c r="AT258" s="164"/>
      <c r="AU258" s="138"/>
      <c r="AV258" s="138"/>
      <c r="AW258" s="138"/>
      <c r="AX258" s="138"/>
      <c r="AY258" s="138"/>
      <c r="AZ258" s="138"/>
      <c r="BA258" s="138"/>
      <c r="BB258" s="138"/>
      <c r="BC258" s="107"/>
      <c r="BD258" s="107"/>
      <c r="BF258" s="149"/>
      <c r="BG258" s="149"/>
      <c r="BH258" s="149"/>
      <c r="BI258" s="149"/>
      <c r="BJ258" s="149"/>
      <c r="BK258" s="149"/>
      <c r="BL258" s="149"/>
      <c r="BM258" s="149"/>
      <c r="BN258" s="107"/>
      <c r="BP258" s="135"/>
      <c r="BQ258" s="135"/>
      <c r="BR258" s="135"/>
      <c r="BS258" s="135"/>
      <c r="BT258" s="135"/>
      <c r="BU258" s="135"/>
      <c r="BV258" s="135"/>
      <c r="BW258" s="135"/>
      <c r="BX258" s="107"/>
      <c r="BZ258" s="168"/>
      <c r="CA258" s="160"/>
      <c r="CB258" s="160"/>
      <c r="CC258" s="160"/>
      <c r="CD258" s="160"/>
      <c r="CE258" s="160"/>
      <c r="CF258" s="160"/>
      <c r="CG258" s="160"/>
      <c r="CH258" s="107"/>
    </row>
    <row r="259" spans="2:86" x14ac:dyDescent="0.25">
      <c r="B259" s="95" t="s">
        <v>333</v>
      </c>
      <c r="C259" s="105" t="str">
        <f>VLOOKUP(B259,'2'!$B$2:$O$114,2,FALSE)</f>
        <v>No</v>
      </c>
      <c r="D259" s="119" t="str">
        <f>VLOOKUP(B259,'2'!$B$2:$O$114,11,FALSE)</f>
        <v>10110100</v>
      </c>
      <c r="E259" s="105" t="str">
        <f t="shared" si="95"/>
        <v>B4</v>
      </c>
      <c r="F259" s="105" t="str">
        <f>LEFT(D259,1)</f>
        <v>1</v>
      </c>
      <c r="G259" s="17" t="str">
        <f>MID(D259,2,1)</f>
        <v>0</v>
      </c>
      <c r="H259" s="17" t="str">
        <f>MID(D259,3,1)</f>
        <v>1</v>
      </c>
      <c r="I259" s="17" t="str">
        <f>MID(D259,4,1)</f>
        <v>1</v>
      </c>
      <c r="J259" s="17" t="str">
        <f>MID(D259,5,1)</f>
        <v>0</v>
      </c>
      <c r="K259" s="17" t="str">
        <f>MID(D259,6,1)</f>
        <v>1</v>
      </c>
      <c r="L259" s="17" t="str">
        <f>MID(D259,7,1)</f>
        <v>0</v>
      </c>
      <c r="M259" s="106" t="str">
        <f>RIGHT(D259,1)</f>
        <v>0</v>
      </c>
      <c r="N259" s="105">
        <v>0</v>
      </c>
      <c r="O259" s="17">
        <v>0</v>
      </c>
      <c r="P259" s="17">
        <v>1</v>
      </c>
      <c r="Q259" s="106">
        <v>1</v>
      </c>
      <c r="R259" s="171"/>
      <c r="S259" s="171" t="str">
        <f t="shared" si="96"/>
        <v/>
      </c>
      <c r="U259" s="147"/>
      <c r="V259" s="147"/>
      <c r="W259" s="147"/>
      <c r="X259" s="147"/>
      <c r="Y259" s="147"/>
      <c r="Z259" s="147"/>
      <c r="AA259" s="148"/>
      <c r="AB259" s="147"/>
      <c r="AC259" s="149"/>
      <c r="AD259" s="149"/>
      <c r="AE259" s="149"/>
      <c r="AF259" s="149"/>
      <c r="AG259" s="149"/>
      <c r="AH259" s="150"/>
      <c r="AI259" s="149"/>
      <c r="AJ259" s="149"/>
      <c r="AK259" s="107">
        <f>U259*0+V259*1+W259*2+X259*3+Y259*4+Z259*5+AA259*6+AB259*7+AC259*0+AD259*1+AE259*2+AF259*3+AG259*4+AH259*5+AI259*6+AJ259*7+8*(SUM(U259:AB259))+IF(SUM(U259:AJ259)=0,2+8)</f>
        <v>10</v>
      </c>
      <c r="AM259" s="135"/>
      <c r="AN259" s="135"/>
      <c r="AO259" s="135"/>
      <c r="AP259" s="135"/>
      <c r="AQ259" s="135"/>
      <c r="AR259" s="135"/>
      <c r="AS259" s="135"/>
      <c r="AT259" s="164"/>
      <c r="AU259" s="138"/>
      <c r="AV259" s="138"/>
      <c r="AW259" s="138"/>
      <c r="AX259" s="138"/>
      <c r="AY259" s="138"/>
      <c r="AZ259" s="138"/>
      <c r="BA259" s="138"/>
      <c r="BB259" s="138"/>
      <c r="BC259" s="107">
        <f>AM259*0+AN259*16+AO259*32+AP259*48+AQ259*64+AR259*80+AS259*96+AT259*112+AU259*0+AV259*16+AW259*32+AX259*48+AY259*64+AZ259*80+BA259*96+BB259*112+128*(SUM(AM259:AT259))+IF(SUM(AM259:BB259)=0,32+128)</f>
        <v>160</v>
      </c>
      <c r="BD259" s="107">
        <f t="shared" si="99"/>
        <v>170</v>
      </c>
      <c r="BF259" s="149"/>
      <c r="BG259" s="149"/>
      <c r="BH259" s="149"/>
      <c r="BI259" s="149"/>
      <c r="BJ259" s="149"/>
      <c r="BK259" s="149"/>
      <c r="BL259" s="149"/>
      <c r="BM259" s="149"/>
      <c r="BN259" s="107">
        <f t="shared" si="100"/>
        <v>0</v>
      </c>
      <c r="BP259" s="135"/>
      <c r="BQ259" s="135"/>
      <c r="BR259" s="135"/>
      <c r="BS259" s="135"/>
      <c r="BT259" s="135"/>
      <c r="BU259" s="135"/>
      <c r="BV259" s="135"/>
      <c r="BW259" s="135"/>
      <c r="BX259" s="107">
        <f t="shared" si="101"/>
        <v>0</v>
      </c>
      <c r="BZ259" s="168"/>
      <c r="CA259" s="160"/>
      <c r="CB259" s="160"/>
      <c r="CC259" s="160"/>
      <c r="CD259" s="160"/>
      <c r="CE259" s="160"/>
      <c r="CF259" s="160"/>
      <c r="CG259" s="160"/>
      <c r="CH259" s="107">
        <f t="shared" si="102"/>
        <v>0</v>
      </c>
    </row>
    <row r="260" spans="2:86" ht="6" customHeight="1" x14ac:dyDescent="0.25">
      <c r="B260" s="95"/>
      <c r="C260" s="105"/>
      <c r="D260" s="119"/>
      <c r="E260" s="105" t="str">
        <f t="shared" si="95"/>
        <v/>
      </c>
      <c r="F260" s="105"/>
      <c r="G260" s="17"/>
      <c r="H260" s="17"/>
      <c r="I260" s="17"/>
      <c r="J260" s="17"/>
      <c r="K260" s="17"/>
      <c r="L260" s="17"/>
      <c r="M260" s="106"/>
      <c r="N260" s="105"/>
      <c r="O260" s="17"/>
      <c r="P260" s="17"/>
      <c r="Q260" s="106"/>
      <c r="R260" s="171"/>
      <c r="S260" s="171" t="str">
        <f t="shared" si="96"/>
        <v/>
      </c>
      <c r="U260" s="147"/>
      <c r="V260" s="147"/>
      <c r="W260" s="147"/>
      <c r="X260" s="147"/>
      <c r="Y260" s="147"/>
      <c r="Z260" s="147"/>
      <c r="AA260" s="148"/>
      <c r="AB260" s="147"/>
      <c r="AC260" s="149"/>
      <c r="AD260" s="149"/>
      <c r="AE260" s="149"/>
      <c r="AF260" s="149"/>
      <c r="AG260" s="149"/>
      <c r="AH260" s="150"/>
      <c r="AI260" s="149"/>
      <c r="AJ260" s="149"/>
      <c r="AK260" s="107"/>
      <c r="AM260" s="135"/>
      <c r="AN260" s="135"/>
      <c r="AO260" s="135"/>
      <c r="AP260" s="135"/>
      <c r="AQ260" s="135"/>
      <c r="AR260" s="135"/>
      <c r="AS260" s="135"/>
      <c r="AT260" s="164"/>
      <c r="AU260" s="138"/>
      <c r="AV260" s="138"/>
      <c r="AW260" s="138"/>
      <c r="AX260" s="138"/>
      <c r="AY260" s="138"/>
      <c r="AZ260" s="138"/>
      <c r="BA260" s="138"/>
      <c r="BB260" s="138"/>
      <c r="BC260" s="107"/>
      <c r="BD260" s="107"/>
      <c r="BF260" s="149"/>
      <c r="BG260" s="149"/>
      <c r="BH260" s="149"/>
      <c r="BI260" s="149"/>
      <c r="BJ260" s="149"/>
      <c r="BK260" s="149"/>
      <c r="BL260" s="149"/>
      <c r="BM260" s="149"/>
      <c r="BN260" s="107"/>
      <c r="BP260" s="135"/>
      <c r="BQ260" s="135"/>
      <c r="BR260" s="135"/>
      <c r="BS260" s="135"/>
      <c r="BT260" s="135"/>
      <c r="BU260" s="135"/>
      <c r="BV260" s="135"/>
      <c r="BW260" s="135"/>
      <c r="BX260" s="107"/>
      <c r="BZ260" s="168"/>
      <c r="CA260" s="160"/>
      <c r="CB260" s="160"/>
      <c r="CC260" s="160"/>
      <c r="CD260" s="160"/>
      <c r="CE260" s="160"/>
      <c r="CF260" s="160"/>
      <c r="CG260" s="160"/>
      <c r="CH260" s="107"/>
    </row>
    <row r="261" spans="2:86" x14ac:dyDescent="0.25">
      <c r="B261" s="179" t="s">
        <v>119</v>
      </c>
      <c r="C261" s="105" t="str">
        <f>VLOOKUP(B261,'2'!$B$2:$O$114,2,FALSE)</f>
        <v>No</v>
      </c>
      <c r="D261" s="119" t="str">
        <f>VLOOKUP(B261,'2'!$B$2:$O$114,11,FALSE)</f>
        <v>00001011</v>
      </c>
      <c r="E261" s="105" t="str">
        <f t="shared" si="95"/>
        <v>B</v>
      </c>
      <c r="F261" s="105" t="str">
        <f>LEFT(D261,1)</f>
        <v>0</v>
      </c>
      <c r="G261" s="17" t="str">
        <f>MID(D261,2,1)</f>
        <v>0</v>
      </c>
      <c r="H261" s="17" t="str">
        <f>MID(D261,3,1)</f>
        <v>0</v>
      </c>
      <c r="I261" s="17" t="str">
        <f>MID(D261,4,1)</f>
        <v>0</v>
      </c>
      <c r="J261" s="17" t="str">
        <f>MID(D261,5,1)</f>
        <v>1</v>
      </c>
      <c r="K261" s="17" t="str">
        <f>MID(D261,6,1)</f>
        <v>0</v>
      </c>
      <c r="L261" s="17" t="str">
        <f>MID(D261,7,1)</f>
        <v>1</v>
      </c>
      <c r="M261" s="106" t="str">
        <f>RIGHT(D261,1)</f>
        <v>1</v>
      </c>
      <c r="N261" s="105">
        <v>0</v>
      </c>
      <c r="O261" s="17">
        <v>0</v>
      </c>
      <c r="P261" s="17">
        <v>1</v>
      </c>
      <c r="Q261" s="106">
        <v>0</v>
      </c>
      <c r="R261" s="173">
        <f t="shared" ref="R261:R263" si="127">BIN2DEC(N261&amp;O261&amp;P261&amp;Q261)</f>
        <v>2</v>
      </c>
      <c r="S261" s="173" t="str">
        <f t="shared" si="96"/>
        <v>$00B2</v>
      </c>
      <c r="U261" s="147">
        <v>1</v>
      </c>
      <c r="V261" s="147"/>
      <c r="W261" s="147"/>
      <c r="X261" s="147"/>
      <c r="Y261" s="147"/>
      <c r="Z261" s="147"/>
      <c r="AA261" s="148"/>
      <c r="AB261" s="147"/>
      <c r="AC261" s="149"/>
      <c r="AD261" s="149"/>
      <c r="AE261" s="149"/>
      <c r="AF261" s="149"/>
      <c r="AG261" s="149"/>
      <c r="AH261" s="150"/>
      <c r="AI261" s="149"/>
      <c r="AJ261" s="149"/>
      <c r="AK261" s="107">
        <f>U261*0+V261*1+W261*2+X261*3+Y261*4+Z261*5+AA261*6+AB261*7+AC261*0+AD261*1+AE261*2+AF261*3+AG261*4+AH261*5+AI261*6+AJ261*7+8*(SUM(U261:AB261))+IF(SUM(U261:AJ261)=0,2+8)</f>
        <v>8</v>
      </c>
      <c r="AM261" s="135"/>
      <c r="AN261" s="135"/>
      <c r="AO261" s="135"/>
      <c r="AP261" s="135"/>
      <c r="AQ261" s="135"/>
      <c r="AR261" s="135"/>
      <c r="AS261" s="135"/>
      <c r="AT261" s="164"/>
      <c r="AU261" s="138"/>
      <c r="AV261" s="138">
        <v>1</v>
      </c>
      <c r="AW261" s="138"/>
      <c r="AX261" s="138"/>
      <c r="AY261" s="138"/>
      <c r="AZ261" s="138"/>
      <c r="BA261" s="138"/>
      <c r="BB261" s="138"/>
      <c r="BC261" s="107">
        <f>AM261*0+AN261*16+AO261*32+AP261*48+AQ261*64+AR261*80+AS261*96+AT261*112+AU261*0+AV261*16+AW261*32+AX261*48+AY261*64+AZ261*80+BA261*96+BB261*112+128*(SUM(AM261:AT261))+IF(SUM(AM261:BB261)=0,32+128)</f>
        <v>16</v>
      </c>
      <c r="BD261" s="107">
        <f t="shared" si="99"/>
        <v>24</v>
      </c>
      <c r="BF261" s="149"/>
      <c r="BG261" s="149"/>
      <c r="BH261" s="149"/>
      <c r="BI261" s="149"/>
      <c r="BJ261" s="149"/>
      <c r="BK261" s="149"/>
      <c r="BL261" s="149"/>
      <c r="BM261" s="149"/>
      <c r="BN261" s="107">
        <f t="shared" si="100"/>
        <v>0</v>
      </c>
      <c r="BP261" s="135"/>
      <c r="BQ261" s="135"/>
      <c r="BR261" s="135"/>
      <c r="BS261" s="135"/>
      <c r="BT261" s="135"/>
      <c r="BU261" s="135"/>
      <c r="BV261" s="135"/>
      <c r="BW261" s="135"/>
      <c r="BX261" s="107">
        <f t="shared" si="101"/>
        <v>0</v>
      </c>
      <c r="BZ261" s="168"/>
      <c r="CA261" s="160"/>
      <c r="CB261" s="160"/>
      <c r="CC261" s="160"/>
      <c r="CD261" s="160"/>
      <c r="CE261" s="160">
        <v>1</v>
      </c>
      <c r="CF261" s="160"/>
      <c r="CG261" s="160"/>
      <c r="CH261" s="107">
        <f t="shared" si="102"/>
        <v>32</v>
      </c>
    </row>
    <row r="262" spans="2:86" ht="6" customHeight="1" x14ac:dyDescent="0.25">
      <c r="B262" s="95"/>
      <c r="C262" s="105"/>
      <c r="D262" s="119"/>
      <c r="E262" s="105" t="str">
        <f t="shared" si="95"/>
        <v/>
      </c>
      <c r="F262" s="105"/>
      <c r="G262" s="17"/>
      <c r="H262" s="17"/>
      <c r="I262" s="17"/>
      <c r="J262" s="17"/>
      <c r="K262" s="17"/>
      <c r="L262" s="17"/>
      <c r="M262" s="106"/>
      <c r="N262" s="105"/>
      <c r="O262" s="17"/>
      <c r="P262" s="17"/>
      <c r="Q262" s="106"/>
      <c r="R262" s="171"/>
      <c r="S262" s="171" t="str">
        <f t="shared" si="96"/>
        <v/>
      </c>
      <c r="U262" s="147"/>
      <c r="V262" s="147"/>
      <c r="W262" s="147"/>
      <c r="X262" s="147"/>
      <c r="Y262" s="147"/>
      <c r="Z262" s="147"/>
      <c r="AA262" s="148"/>
      <c r="AB262" s="147"/>
      <c r="AC262" s="149"/>
      <c r="AD262" s="149"/>
      <c r="AE262" s="149"/>
      <c r="AF262" s="149"/>
      <c r="AG262" s="149"/>
      <c r="AH262" s="150"/>
      <c r="AI262" s="149"/>
      <c r="AJ262" s="149"/>
      <c r="AK262" s="107"/>
      <c r="AM262" s="135"/>
      <c r="AN262" s="135"/>
      <c r="AO262" s="135"/>
      <c r="AP262" s="135"/>
      <c r="AQ262" s="135"/>
      <c r="AR262" s="135"/>
      <c r="AS262" s="135"/>
      <c r="AT262" s="164"/>
      <c r="AU262" s="138"/>
      <c r="AV262" s="138"/>
      <c r="AW262" s="138"/>
      <c r="AX262" s="138"/>
      <c r="AY262" s="138"/>
      <c r="AZ262" s="138"/>
      <c r="BA262" s="138"/>
      <c r="BB262" s="138"/>
      <c r="BC262" s="107"/>
      <c r="BD262" s="107"/>
      <c r="BF262" s="149"/>
      <c r="BG262" s="149"/>
      <c r="BH262" s="149"/>
      <c r="BI262" s="149"/>
      <c r="BJ262" s="149"/>
      <c r="BK262" s="149"/>
      <c r="BL262" s="149"/>
      <c r="BM262" s="149"/>
      <c r="BN262" s="107"/>
      <c r="BP262" s="135"/>
      <c r="BQ262" s="135"/>
      <c r="BR262" s="135"/>
      <c r="BS262" s="135"/>
      <c r="BT262" s="135"/>
      <c r="BU262" s="135"/>
      <c r="BV262" s="135"/>
      <c r="BW262" s="135"/>
      <c r="BX262" s="107"/>
      <c r="BZ262" s="168"/>
      <c r="CA262" s="160"/>
      <c r="CB262" s="160"/>
      <c r="CC262" s="160"/>
      <c r="CD262" s="160"/>
      <c r="CE262" s="160"/>
      <c r="CF262" s="160"/>
      <c r="CG262" s="160"/>
      <c r="CH262" s="107"/>
    </row>
    <row r="263" spans="2:86" x14ac:dyDescent="0.25">
      <c r="B263" s="179" t="s">
        <v>117</v>
      </c>
      <c r="C263" s="105" t="str">
        <f>VLOOKUP(B263,'2'!$B$2:$O$114,2,FALSE)</f>
        <v>No</v>
      </c>
      <c r="D263" s="119" t="str">
        <f>VLOOKUP(B263,'2'!$B$2:$O$114,11,FALSE)</f>
        <v>00001100</v>
      </c>
      <c r="E263" s="105" t="str">
        <f t="shared" si="95"/>
        <v>C</v>
      </c>
      <c r="F263" s="105" t="str">
        <f>LEFT(D263,1)</f>
        <v>0</v>
      </c>
      <c r="G263" s="17" t="str">
        <f>MID(D263,2,1)</f>
        <v>0</v>
      </c>
      <c r="H263" s="17" t="str">
        <f>MID(D263,3,1)</f>
        <v>0</v>
      </c>
      <c r="I263" s="17" t="str">
        <f>MID(D263,4,1)</f>
        <v>0</v>
      </c>
      <c r="J263" s="17" t="str">
        <f>MID(D263,5,1)</f>
        <v>1</v>
      </c>
      <c r="K263" s="17" t="str">
        <f>MID(D263,6,1)</f>
        <v>1</v>
      </c>
      <c r="L263" s="17" t="str">
        <f>MID(D263,7,1)</f>
        <v>0</v>
      </c>
      <c r="M263" s="106" t="str">
        <f>RIGHT(D263,1)</f>
        <v>0</v>
      </c>
      <c r="N263" s="105">
        <v>0</v>
      </c>
      <c r="O263" s="17">
        <v>0</v>
      </c>
      <c r="P263" s="17">
        <v>1</v>
      </c>
      <c r="Q263" s="106">
        <v>0</v>
      </c>
      <c r="R263" s="173">
        <f t="shared" si="127"/>
        <v>2</v>
      </c>
      <c r="S263" s="173" t="str">
        <f t="shared" si="96"/>
        <v>$00C2</v>
      </c>
      <c r="U263" s="147">
        <v>1</v>
      </c>
      <c r="V263" s="147"/>
      <c r="W263" s="147"/>
      <c r="X263" s="147"/>
      <c r="Y263" s="147"/>
      <c r="Z263" s="147"/>
      <c r="AA263" s="148"/>
      <c r="AB263" s="147"/>
      <c r="AC263" s="149"/>
      <c r="AD263" s="149"/>
      <c r="AE263" s="149"/>
      <c r="AF263" s="149"/>
      <c r="AG263" s="149"/>
      <c r="AH263" s="150"/>
      <c r="AI263" s="149"/>
      <c r="AJ263" s="149"/>
      <c r="AK263" s="107">
        <f>U263*0+V263*1+W263*2+X263*3+Y263*4+Z263*5+AA263*6+AB263*7+AC263*0+AD263*1+AE263*2+AF263*3+AG263*4+AH263*5+AI263*6+AJ263*7+8*(SUM(U263:AB263))+IF(SUM(U263:AJ263)=0,2+8)</f>
        <v>8</v>
      </c>
      <c r="AM263" s="135"/>
      <c r="AN263" s="135"/>
      <c r="AO263" s="135"/>
      <c r="AP263" s="135"/>
      <c r="AQ263" s="135"/>
      <c r="AR263" s="135"/>
      <c r="AS263" s="135"/>
      <c r="AT263" s="164"/>
      <c r="AU263" s="138"/>
      <c r="AV263" s="138"/>
      <c r="AW263" s="138">
        <v>1</v>
      </c>
      <c r="AX263" s="138"/>
      <c r="AY263" s="138"/>
      <c r="AZ263" s="138"/>
      <c r="BA263" s="138"/>
      <c r="BB263" s="138"/>
      <c r="BC263" s="107">
        <f>AM263*0+AN263*16+AO263*32+AP263*48+AQ263*64+AR263*80+AS263*96+AT263*112+AU263*0+AV263*16+AW263*32+AX263*48+AY263*64+AZ263*80+BA263*96+BB263*112+128*(SUM(AM263:AT263))+IF(SUM(AM263:BB263)=0,32+128)</f>
        <v>32</v>
      </c>
      <c r="BD263" s="107">
        <f t="shared" si="99"/>
        <v>40</v>
      </c>
      <c r="BF263" s="149"/>
      <c r="BG263" s="149"/>
      <c r="BH263" s="149"/>
      <c r="BI263" s="149"/>
      <c r="BJ263" s="149"/>
      <c r="BK263" s="149"/>
      <c r="BL263" s="149"/>
      <c r="BM263" s="149"/>
      <c r="BN263" s="107">
        <f t="shared" si="100"/>
        <v>0</v>
      </c>
      <c r="BP263" s="135"/>
      <c r="BQ263" s="135"/>
      <c r="BR263" s="135"/>
      <c r="BS263" s="135"/>
      <c r="BT263" s="135"/>
      <c r="BU263" s="135"/>
      <c r="BV263" s="135"/>
      <c r="BW263" s="135"/>
      <c r="BX263" s="107">
        <f t="shared" si="101"/>
        <v>0</v>
      </c>
      <c r="BZ263" s="168"/>
      <c r="CA263" s="160"/>
      <c r="CB263" s="160"/>
      <c r="CC263" s="160"/>
      <c r="CD263" s="160"/>
      <c r="CE263" s="160">
        <v>1</v>
      </c>
      <c r="CF263" s="160"/>
      <c r="CG263" s="160"/>
      <c r="CH263" s="107">
        <f t="shared" si="102"/>
        <v>32</v>
      </c>
    </row>
    <row r="264" spans="2:86" ht="6" customHeight="1" x14ac:dyDescent="0.25">
      <c r="B264" s="95"/>
      <c r="C264" s="105"/>
      <c r="D264" s="119"/>
      <c r="E264" s="105" t="str">
        <f t="shared" si="95"/>
        <v/>
      </c>
      <c r="F264" s="105"/>
      <c r="G264" s="17"/>
      <c r="H264" s="17"/>
      <c r="I264" s="17"/>
      <c r="J264" s="17"/>
      <c r="K264" s="17"/>
      <c r="L264" s="17"/>
      <c r="M264" s="106"/>
      <c r="N264" s="105"/>
      <c r="O264" s="17"/>
      <c r="P264" s="17"/>
      <c r="Q264" s="106"/>
      <c r="R264" s="171"/>
      <c r="S264" s="171" t="str">
        <f t="shared" si="96"/>
        <v/>
      </c>
      <c r="U264" s="147"/>
      <c r="V264" s="147"/>
      <c r="W264" s="147"/>
      <c r="X264" s="147"/>
      <c r="Y264" s="147"/>
      <c r="Z264" s="147"/>
      <c r="AA264" s="148"/>
      <c r="AB264" s="147"/>
      <c r="AC264" s="149"/>
      <c r="AD264" s="149"/>
      <c r="AE264" s="149"/>
      <c r="AF264" s="149"/>
      <c r="AG264" s="149"/>
      <c r="AH264" s="150"/>
      <c r="AI264" s="149"/>
      <c r="AJ264" s="149"/>
      <c r="AK264" s="107"/>
      <c r="AM264" s="135"/>
      <c r="AN264" s="135"/>
      <c r="AO264" s="135"/>
      <c r="AP264" s="135"/>
      <c r="AQ264" s="135"/>
      <c r="AR264" s="135"/>
      <c r="AS264" s="135"/>
      <c r="AT264" s="164"/>
      <c r="AU264" s="138"/>
      <c r="AV264" s="138"/>
      <c r="AW264" s="138"/>
      <c r="AX264" s="138"/>
      <c r="AY264" s="138"/>
      <c r="AZ264" s="138"/>
      <c r="BA264" s="138"/>
      <c r="BB264" s="138"/>
      <c r="BC264" s="107"/>
      <c r="BD264" s="107"/>
      <c r="BF264" s="149"/>
      <c r="BG264" s="149"/>
      <c r="BH264" s="149"/>
      <c r="BI264" s="149"/>
      <c r="BJ264" s="149"/>
      <c r="BK264" s="149"/>
      <c r="BL264" s="149"/>
      <c r="BM264" s="149"/>
      <c r="BN264" s="107"/>
      <c r="BP264" s="135"/>
      <c r="BQ264" s="135"/>
      <c r="BR264" s="135"/>
      <c r="BS264" s="135"/>
      <c r="BT264" s="135"/>
      <c r="BU264" s="135"/>
      <c r="BV264" s="135"/>
      <c r="BW264" s="135"/>
      <c r="BX264" s="107"/>
      <c r="BZ264" s="168"/>
      <c r="CA264" s="160"/>
      <c r="CB264" s="160"/>
      <c r="CC264" s="160"/>
      <c r="CD264" s="160"/>
      <c r="CE264" s="160"/>
      <c r="CF264" s="160"/>
      <c r="CG264" s="160"/>
      <c r="CH264" s="107"/>
    </row>
    <row r="265" spans="2:86" x14ac:dyDescent="0.25">
      <c r="B265" s="95" t="s">
        <v>331</v>
      </c>
      <c r="C265" s="105" t="str">
        <f>VLOOKUP(B265,'2'!$B$2:$O$114,2,FALSE)</f>
        <v>No</v>
      </c>
      <c r="D265" s="119" t="str">
        <f>VLOOKUP(B265,'2'!$B$2:$O$114,11,FALSE)</f>
        <v>00001101</v>
      </c>
      <c r="E265" s="105" t="str">
        <f t="shared" si="95"/>
        <v>D</v>
      </c>
      <c r="F265" s="105" t="str">
        <f>LEFT(D265,1)</f>
        <v>0</v>
      </c>
      <c r="G265" s="17" t="str">
        <f>MID(D265,2,1)</f>
        <v>0</v>
      </c>
      <c r="H265" s="17" t="str">
        <f>MID(D265,3,1)</f>
        <v>0</v>
      </c>
      <c r="I265" s="17" t="str">
        <f>MID(D265,4,1)</f>
        <v>0</v>
      </c>
      <c r="J265" s="17" t="str">
        <f>MID(D265,5,1)</f>
        <v>1</v>
      </c>
      <c r="K265" s="17" t="str">
        <f>MID(D265,6,1)</f>
        <v>1</v>
      </c>
      <c r="L265" s="17" t="str">
        <f>MID(D265,7,1)</f>
        <v>0</v>
      </c>
      <c r="M265" s="106" t="str">
        <f>RIGHT(D265,1)</f>
        <v>1</v>
      </c>
      <c r="N265" s="105">
        <v>0</v>
      </c>
      <c r="O265" s="17">
        <v>0</v>
      </c>
      <c r="P265" s="17">
        <v>1</v>
      </c>
      <c r="Q265" s="106">
        <v>0</v>
      </c>
      <c r="R265" s="171"/>
      <c r="S265" s="171" t="str">
        <f t="shared" si="96"/>
        <v/>
      </c>
      <c r="U265" s="147"/>
      <c r="V265" s="147"/>
      <c r="W265" s="147"/>
      <c r="X265" s="147"/>
      <c r="Y265" s="147"/>
      <c r="Z265" s="147"/>
      <c r="AA265" s="148"/>
      <c r="AB265" s="147"/>
      <c r="AC265" s="149"/>
      <c r="AD265" s="149"/>
      <c r="AE265" s="149"/>
      <c r="AF265" s="149"/>
      <c r="AG265" s="149"/>
      <c r="AH265" s="150"/>
      <c r="AI265" s="149"/>
      <c r="AJ265" s="149"/>
      <c r="AK265" s="107">
        <f>U265*0+V265*1+W265*2+X265*3+Y265*4+Z265*5+AA265*6+AB265*7+AC265*0+AD265*1+AE265*2+AF265*3+AG265*4+AH265*5+AI265*6+AJ265*7+8*(SUM(U265:AB265))+IF(SUM(U265:AJ265)=0,2+8)</f>
        <v>10</v>
      </c>
      <c r="AM265" s="135"/>
      <c r="AN265" s="135"/>
      <c r="AO265" s="135"/>
      <c r="AP265" s="135"/>
      <c r="AQ265" s="135"/>
      <c r="AR265" s="135"/>
      <c r="AS265" s="135"/>
      <c r="AT265" s="164"/>
      <c r="AU265" s="138"/>
      <c r="AV265" s="138"/>
      <c r="AW265" s="138"/>
      <c r="AX265" s="138"/>
      <c r="AY265" s="138"/>
      <c r="AZ265" s="138"/>
      <c r="BA265" s="138"/>
      <c r="BB265" s="138"/>
      <c r="BC265" s="107">
        <f>AM265*0+AN265*16+AO265*32+AP265*48+AQ265*64+AR265*80+AS265*96+AT265*112+AU265*0+AV265*16+AW265*32+AX265*48+AY265*64+AZ265*80+BA265*96+BB265*112+128*(SUM(AM265:AT265))+IF(SUM(AM265:BB265)=0,32+128)</f>
        <v>160</v>
      </c>
      <c r="BD265" s="107">
        <f t="shared" si="99"/>
        <v>170</v>
      </c>
      <c r="BF265" s="149"/>
      <c r="BG265" s="149"/>
      <c r="BH265" s="149"/>
      <c r="BI265" s="149"/>
      <c r="BJ265" s="149"/>
      <c r="BK265" s="149"/>
      <c r="BL265" s="149"/>
      <c r="BM265" s="149"/>
      <c r="BN265" s="107">
        <f t="shared" si="100"/>
        <v>0</v>
      </c>
      <c r="BP265" s="135"/>
      <c r="BQ265" s="135"/>
      <c r="BR265" s="135"/>
      <c r="BS265" s="135"/>
      <c r="BT265" s="135"/>
      <c r="BU265" s="135"/>
      <c r="BV265" s="135"/>
      <c r="BW265" s="135"/>
      <c r="BX265" s="107">
        <f t="shared" si="101"/>
        <v>0</v>
      </c>
      <c r="BZ265" s="168"/>
      <c r="CA265" s="160"/>
      <c r="CB265" s="160"/>
      <c r="CC265" s="160"/>
      <c r="CD265" s="160"/>
      <c r="CE265" s="160"/>
      <c r="CF265" s="160"/>
      <c r="CG265" s="160"/>
      <c r="CH265" s="107">
        <f t="shared" si="102"/>
        <v>0</v>
      </c>
    </row>
    <row r="266" spans="2:86" ht="6" customHeight="1" x14ac:dyDescent="0.25">
      <c r="B266" s="95"/>
      <c r="C266" s="105"/>
      <c r="D266" s="119"/>
      <c r="E266" s="105" t="str">
        <f t="shared" si="95"/>
        <v/>
      </c>
      <c r="F266" s="105"/>
      <c r="G266" s="17"/>
      <c r="H266" s="17"/>
      <c r="I266" s="17"/>
      <c r="J266" s="17"/>
      <c r="K266" s="17"/>
      <c r="L266" s="17"/>
      <c r="M266" s="106"/>
      <c r="N266" s="105"/>
      <c r="O266" s="17"/>
      <c r="P266" s="17"/>
      <c r="Q266" s="106"/>
      <c r="R266" s="171"/>
      <c r="S266" s="171" t="str">
        <f t="shared" si="96"/>
        <v/>
      </c>
      <c r="U266" s="147"/>
      <c r="V266" s="147"/>
      <c r="W266" s="147"/>
      <c r="X266" s="147"/>
      <c r="Y266" s="147"/>
      <c r="Z266" s="147"/>
      <c r="AA266" s="148"/>
      <c r="AB266" s="147"/>
      <c r="AC266" s="149"/>
      <c r="AD266" s="149"/>
      <c r="AE266" s="149"/>
      <c r="AF266" s="149"/>
      <c r="AG266" s="149"/>
      <c r="AH266" s="150"/>
      <c r="AI266" s="149"/>
      <c r="AJ266" s="149"/>
      <c r="AK266" s="107"/>
      <c r="AM266" s="135"/>
      <c r="AN266" s="135"/>
      <c r="AO266" s="135"/>
      <c r="AP266" s="135"/>
      <c r="AQ266" s="135"/>
      <c r="AR266" s="135"/>
      <c r="AS266" s="135"/>
      <c r="AT266" s="164"/>
      <c r="AU266" s="138"/>
      <c r="AV266" s="138"/>
      <c r="AW266" s="138"/>
      <c r="AX266" s="138"/>
      <c r="AY266" s="138"/>
      <c r="AZ266" s="138"/>
      <c r="BA266" s="138"/>
      <c r="BB266" s="138"/>
      <c r="BC266" s="107"/>
      <c r="BD266" s="107"/>
      <c r="BF266" s="149"/>
      <c r="BG266" s="149"/>
      <c r="BH266" s="149"/>
      <c r="BI266" s="149"/>
      <c r="BJ266" s="149"/>
      <c r="BK266" s="149"/>
      <c r="BL266" s="149"/>
      <c r="BM266" s="149"/>
      <c r="BN266" s="107"/>
      <c r="BP266" s="135"/>
      <c r="BQ266" s="135"/>
      <c r="BR266" s="135"/>
      <c r="BS266" s="135"/>
      <c r="BT266" s="135"/>
      <c r="BU266" s="135"/>
      <c r="BV266" s="135"/>
      <c r="BW266" s="135"/>
      <c r="BX266" s="107"/>
      <c r="BZ266" s="168"/>
      <c r="CA266" s="160"/>
      <c r="CB266" s="160"/>
      <c r="CC266" s="160"/>
      <c r="CD266" s="160"/>
      <c r="CE266" s="160"/>
      <c r="CF266" s="160"/>
      <c r="CG266" s="160"/>
      <c r="CH266" s="107"/>
    </row>
    <row r="267" spans="2:86" x14ac:dyDescent="0.25">
      <c r="B267" s="179" t="s">
        <v>97</v>
      </c>
      <c r="C267" s="105" t="str">
        <f>VLOOKUP(B267,'2'!$B$2:$O$114,2,FALSE)</f>
        <v>No</v>
      </c>
      <c r="D267" s="119" t="str">
        <f>VLOOKUP(B267,'2'!$B$2:$O$114,11,FALSE)</f>
        <v>00011011</v>
      </c>
      <c r="E267" s="105" t="str">
        <f t="shared" si="95"/>
        <v>1B</v>
      </c>
      <c r="F267" s="105" t="str">
        <f>LEFT(D267,1)</f>
        <v>0</v>
      </c>
      <c r="G267" s="17" t="str">
        <f>MID(D267,2,1)</f>
        <v>0</v>
      </c>
      <c r="H267" s="17" t="str">
        <f>MID(D267,3,1)</f>
        <v>0</v>
      </c>
      <c r="I267" s="17" t="str">
        <f>MID(D267,4,1)</f>
        <v>1</v>
      </c>
      <c r="J267" s="17" t="str">
        <f>MID(D267,5,1)</f>
        <v>1</v>
      </c>
      <c r="K267" s="17" t="str">
        <f>MID(D267,6,1)</f>
        <v>0</v>
      </c>
      <c r="L267" s="17" t="str">
        <f>MID(D267,7,1)</f>
        <v>1</v>
      </c>
      <c r="M267" s="106" t="str">
        <f>RIGHT(D267,1)</f>
        <v>1</v>
      </c>
      <c r="N267" s="105">
        <v>0</v>
      </c>
      <c r="O267" s="17">
        <v>0</v>
      </c>
      <c r="P267" s="17">
        <v>1</v>
      </c>
      <c r="Q267" s="106">
        <v>0</v>
      </c>
      <c r="R267" s="173">
        <f t="shared" ref="R267" si="128">BIN2DEC(N267&amp;O267&amp;P267&amp;Q267)</f>
        <v>2</v>
      </c>
      <c r="S267" s="173" t="str">
        <f t="shared" si="96"/>
        <v>$01B2</v>
      </c>
      <c r="U267" s="147"/>
      <c r="V267" s="147"/>
      <c r="W267" s="147"/>
      <c r="X267" s="147"/>
      <c r="Y267" s="147"/>
      <c r="Z267" s="147"/>
      <c r="AA267" s="148"/>
      <c r="AB267" s="147"/>
      <c r="AC267" s="149"/>
      <c r="AD267" s="149">
        <v>1</v>
      </c>
      <c r="AE267" s="149"/>
      <c r="AF267" s="149"/>
      <c r="AG267" s="149"/>
      <c r="AH267" s="150"/>
      <c r="AI267" s="149"/>
      <c r="AJ267" s="149"/>
      <c r="AK267" s="107">
        <f>U267*0+V267*1+W267*2+X267*3+Y267*4+Z267*5+AA267*6+AB267*7+AC267*0+AD267*1+AE267*2+AF267*3+AG267*4+AH267*5+AI267*6+AJ267*7+8*(SUM(U267:AB267))+IF(SUM(U267:AJ267)=0,2+8)</f>
        <v>1</v>
      </c>
      <c r="AM267" s="135">
        <v>1</v>
      </c>
      <c r="AN267" s="135"/>
      <c r="AO267" s="135"/>
      <c r="AP267" s="135"/>
      <c r="AQ267" s="135"/>
      <c r="AR267" s="135"/>
      <c r="AS267" s="135"/>
      <c r="AT267" s="164"/>
      <c r="AU267" s="138"/>
      <c r="AV267" s="138"/>
      <c r="AW267" s="138"/>
      <c r="AX267" s="138"/>
      <c r="AY267" s="138"/>
      <c r="AZ267" s="138"/>
      <c r="BA267" s="138"/>
      <c r="BB267" s="138"/>
      <c r="BC267" s="107">
        <f>AM267*0+AN267*16+AO267*32+AP267*48+AQ267*64+AR267*80+AS267*96+AT267*112+AU267*0+AV267*16+AW267*32+AX267*48+AY267*64+AZ267*80+BA267*96+BB267*112+128*(SUM(AM267:AT267))+IF(SUM(AM267:BB267)=0,32+128)</f>
        <v>128</v>
      </c>
      <c r="BD267" s="107">
        <f t="shared" si="99"/>
        <v>129</v>
      </c>
      <c r="BF267" s="149">
        <v>1</v>
      </c>
      <c r="BG267" s="149">
        <v>1</v>
      </c>
      <c r="BH267" s="149"/>
      <c r="BI267" s="149"/>
      <c r="BJ267" s="149"/>
      <c r="BK267" s="149"/>
      <c r="BL267" s="149"/>
      <c r="BM267" s="149"/>
      <c r="BN267" s="107">
        <f t="shared" si="100"/>
        <v>3</v>
      </c>
      <c r="BP267" s="135"/>
      <c r="BQ267" s="135"/>
      <c r="BR267" s="135"/>
      <c r="BS267" s="135"/>
      <c r="BT267" s="135"/>
      <c r="BU267" s="135"/>
      <c r="BV267" s="135"/>
      <c r="BW267" s="135"/>
      <c r="BX267" s="107">
        <f t="shared" si="101"/>
        <v>0</v>
      </c>
      <c r="BZ267" s="168"/>
      <c r="CA267" s="160"/>
      <c r="CB267" s="160"/>
      <c r="CC267" s="160"/>
      <c r="CD267" s="160"/>
      <c r="CE267" s="160">
        <v>1</v>
      </c>
      <c r="CF267" s="160"/>
      <c r="CG267" s="160"/>
      <c r="CH267" s="107">
        <f t="shared" si="102"/>
        <v>32</v>
      </c>
    </row>
    <row r="268" spans="2:86" ht="6" customHeight="1" x14ac:dyDescent="0.25">
      <c r="B268" s="95"/>
      <c r="C268" s="105"/>
      <c r="D268" s="119"/>
      <c r="E268" s="105" t="str">
        <f t="shared" ref="E268:E271" si="129">IF(D268&lt;&gt;"",BIN2HEX(D268),"")</f>
        <v/>
      </c>
      <c r="F268" s="105"/>
      <c r="G268" s="17"/>
      <c r="H268" s="17"/>
      <c r="I268" s="17"/>
      <c r="J268" s="17"/>
      <c r="K268" s="17"/>
      <c r="L268" s="17"/>
      <c r="M268" s="106"/>
      <c r="N268" s="105"/>
      <c r="O268" s="17"/>
      <c r="P268" s="17"/>
      <c r="Q268" s="106"/>
      <c r="R268" s="171"/>
      <c r="S268" s="171" t="str">
        <f t="shared" ref="S268:S271" si="130">IF(R268&lt;&gt;"","$"&amp;DEC2HEX(Q268*2^0+P268*2^1+O268*2^2+N268*2^3+M268*2^4+L268*2^5+K268*2^6+J268*2^7+I268*2^8+H268*2^9+G268*2^10+F268*2^11,4),"")</f>
        <v/>
      </c>
      <c r="U268" s="147"/>
      <c r="V268" s="147"/>
      <c r="W268" s="147"/>
      <c r="X268" s="147"/>
      <c r="Y268" s="147"/>
      <c r="Z268" s="147"/>
      <c r="AA268" s="148"/>
      <c r="AB268" s="147"/>
      <c r="AC268" s="149"/>
      <c r="AD268" s="149"/>
      <c r="AE268" s="149"/>
      <c r="AF268" s="149"/>
      <c r="AG268" s="149"/>
      <c r="AH268" s="150"/>
      <c r="AI268" s="149"/>
      <c r="AJ268" s="149"/>
      <c r="AK268" s="107"/>
      <c r="AM268" s="135"/>
      <c r="AN268" s="135"/>
      <c r="AO268" s="135"/>
      <c r="AP268" s="135"/>
      <c r="AQ268" s="135"/>
      <c r="AR268" s="135"/>
      <c r="AS268" s="135"/>
      <c r="AT268" s="164"/>
      <c r="AU268" s="138"/>
      <c r="AV268" s="138"/>
      <c r="AW268" s="138"/>
      <c r="AX268" s="138"/>
      <c r="AY268" s="138"/>
      <c r="AZ268" s="138"/>
      <c r="BA268" s="138"/>
      <c r="BB268" s="138"/>
      <c r="BC268" s="107"/>
      <c r="BD268" s="107"/>
      <c r="BF268" s="149"/>
      <c r="BG268" s="149"/>
      <c r="BH268" s="149"/>
      <c r="BI268" s="149"/>
      <c r="BJ268" s="149"/>
      <c r="BK268" s="149"/>
      <c r="BL268" s="149"/>
      <c r="BM268" s="149"/>
      <c r="BN268" s="107"/>
      <c r="BP268" s="135"/>
      <c r="BQ268" s="135"/>
      <c r="BR268" s="135"/>
      <c r="BS268" s="135"/>
      <c r="BT268" s="135"/>
      <c r="BU268" s="135"/>
      <c r="BV268" s="135"/>
      <c r="BW268" s="135"/>
      <c r="BX268" s="107"/>
      <c r="BZ268" s="168"/>
      <c r="CA268" s="160"/>
      <c r="CB268" s="160"/>
      <c r="CC268" s="160"/>
      <c r="CD268" s="160"/>
      <c r="CE268" s="160"/>
      <c r="CF268" s="160"/>
      <c r="CG268" s="160"/>
      <c r="CH268" s="107"/>
    </row>
    <row r="269" spans="2:86" x14ac:dyDescent="0.25">
      <c r="B269" s="95" t="s">
        <v>330</v>
      </c>
      <c r="C269" s="105" t="str">
        <f>VLOOKUP(B269,'2'!$B$2:$O$114,2,FALSE)</f>
        <v>No</v>
      </c>
      <c r="D269" s="119" t="str">
        <f>VLOOKUP(B269,'2'!$B$2:$O$114,11,FALSE)</f>
        <v>00011101</v>
      </c>
      <c r="E269" s="105" t="str">
        <f t="shared" si="129"/>
        <v>1D</v>
      </c>
      <c r="F269" s="105" t="str">
        <f>LEFT(D269,1)</f>
        <v>0</v>
      </c>
      <c r="G269" s="17" t="str">
        <f>MID(D269,2,1)</f>
        <v>0</v>
      </c>
      <c r="H269" s="17" t="str">
        <f>MID(D269,3,1)</f>
        <v>0</v>
      </c>
      <c r="I269" s="17" t="str">
        <f>MID(D269,4,1)</f>
        <v>1</v>
      </c>
      <c r="J269" s="17" t="str">
        <f>MID(D269,5,1)</f>
        <v>1</v>
      </c>
      <c r="K269" s="17" t="str">
        <f>MID(D269,6,1)</f>
        <v>1</v>
      </c>
      <c r="L269" s="17" t="str">
        <f>MID(D269,7,1)</f>
        <v>0</v>
      </c>
      <c r="M269" s="106" t="str">
        <f>RIGHT(D269,1)</f>
        <v>1</v>
      </c>
      <c r="N269" s="105">
        <v>0</v>
      </c>
      <c r="O269" s="17">
        <v>0</v>
      </c>
      <c r="P269" s="17">
        <v>1</v>
      </c>
      <c r="Q269" s="106">
        <v>0</v>
      </c>
      <c r="R269" s="171"/>
      <c r="S269" s="171" t="str">
        <f t="shared" si="130"/>
        <v/>
      </c>
      <c r="U269" s="147"/>
      <c r="V269" s="147"/>
      <c r="W269" s="147"/>
      <c r="X269" s="147"/>
      <c r="Y269" s="147"/>
      <c r="Z269" s="147"/>
      <c r="AA269" s="148"/>
      <c r="AB269" s="147"/>
      <c r="AC269" s="149"/>
      <c r="AD269" s="149"/>
      <c r="AE269" s="149"/>
      <c r="AF269" s="149"/>
      <c r="AG269" s="149"/>
      <c r="AH269" s="150"/>
      <c r="AI269" s="149"/>
      <c r="AJ269" s="149"/>
      <c r="AK269" s="107">
        <f>U269*0+V269*1+W269*2+X269*3+Y269*4+Z269*5+AA269*6+AB269*7+AC269*0+AD269*1+AE269*2+AF269*3+AG269*4+AH269*5+AI269*6+AJ269*7+8*(SUM(U269:AB269))+IF(SUM(U269:AJ269)=0,2+8)</f>
        <v>10</v>
      </c>
      <c r="AM269" s="135"/>
      <c r="AN269" s="135"/>
      <c r="AO269" s="135"/>
      <c r="AP269" s="135"/>
      <c r="AQ269" s="135"/>
      <c r="AR269" s="135"/>
      <c r="AS269" s="135"/>
      <c r="AT269" s="164"/>
      <c r="AU269" s="138"/>
      <c r="AV269" s="138"/>
      <c r="AW269" s="138"/>
      <c r="AX269" s="138"/>
      <c r="AY269" s="138"/>
      <c r="AZ269" s="138"/>
      <c r="BA269" s="138"/>
      <c r="BB269" s="138"/>
      <c r="BC269" s="107">
        <f>AM269*0+AN269*16+AO269*32+AP269*48+AQ269*64+AR269*80+AS269*96+AT269*112+AU269*0+AV269*16+AW269*32+AX269*48+AY269*64+AZ269*80+BA269*96+BB269*112+128*(SUM(AM269:AT269))+IF(SUM(AM269:BB269)=0,32+128)</f>
        <v>160</v>
      </c>
      <c r="BD269" s="107">
        <f t="shared" si="99"/>
        <v>170</v>
      </c>
      <c r="BF269" s="149"/>
      <c r="BG269" s="149"/>
      <c r="BH269" s="149"/>
      <c r="BI269" s="149"/>
      <c r="BJ269" s="149"/>
      <c r="BK269" s="149"/>
      <c r="BL269" s="149"/>
      <c r="BM269" s="149"/>
      <c r="BN269" s="107">
        <f t="shared" si="100"/>
        <v>0</v>
      </c>
      <c r="BP269" s="135"/>
      <c r="BQ269" s="135"/>
      <c r="BR269" s="135"/>
      <c r="BS269" s="135"/>
      <c r="BT269" s="135"/>
      <c r="BU269" s="135"/>
      <c r="BV269" s="135"/>
      <c r="BW269" s="135"/>
      <c r="BX269" s="107">
        <f t="shared" si="101"/>
        <v>0</v>
      </c>
      <c r="BZ269" s="168"/>
      <c r="CA269" s="160"/>
      <c r="CB269" s="160"/>
      <c r="CC269" s="160"/>
      <c r="CD269" s="160"/>
      <c r="CE269" s="160"/>
      <c r="CF269" s="160"/>
      <c r="CG269" s="160"/>
      <c r="CH269" s="107">
        <f t="shared" si="102"/>
        <v>0</v>
      </c>
    </row>
    <row r="270" spans="2:86" ht="6" customHeight="1" x14ac:dyDescent="0.25">
      <c r="B270" s="113"/>
      <c r="C270" s="114"/>
      <c r="D270" s="120"/>
      <c r="E270" s="105" t="str">
        <f t="shared" si="129"/>
        <v/>
      </c>
      <c r="F270" s="114"/>
      <c r="G270" s="115"/>
      <c r="H270" s="115"/>
      <c r="I270" s="115"/>
      <c r="J270" s="115"/>
      <c r="K270" s="115"/>
      <c r="L270" s="115"/>
      <c r="M270" s="116"/>
      <c r="N270" s="114"/>
      <c r="O270" s="115"/>
      <c r="P270" s="115"/>
      <c r="Q270" s="116"/>
      <c r="R270" s="172"/>
      <c r="S270" s="172" t="str">
        <f t="shared" si="130"/>
        <v/>
      </c>
      <c r="U270" s="151"/>
      <c r="V270" s="151"/>
      <c r="W270" s="151"/>
      <c r="X270" s="151"/>
      <c r="Y270" s="151"/>
      <c r="Z270" s="151"/>
      <c r="AA270" s="152"/>
      <c r="AB270" s="151"/>
      <c r="AC270" s="153"/>
      <c r="AD270" s="153"/>
      <c r="AE270" s="153"/>
      <c r="AF270" s="153"/>
      <c r="AG270" s="153"/>
      <c r="AH270" s="154"/>
      <c r="AI270" s="153"/>
      <c r="AJ270" s="153"/>
      <c r="AK270" s="117"/>
      <c r="AM270" s="139"/>
      <c r="AN270" s="139"/>
      <c r="AO270" s="139"/>
      <c r="AP270" s="139"/>
      <c r="AQ270" s="139"/>
      <c r="AR270" s="139"/>
      <c r="AS270" s="139"/>
      <c r="AT270" s="165"/>
      <c r="AU270" s="140"/>
      <c r="AV270" s="140"/>
      <c r="AW270" s="140"/>
      <c r="AX270" s="140"/>
      <c r="AY270" s="140"/>
      <c r="AZ270" s="140"/>
      <c r="BA270" s="140"/>
      <c r="BB270" s="140"/>
      <c r="BC270" s="117"/>
      <c r="BD270" s="117"/>
      <c r="BF270" s="153"/>
      <c r="BG270" s="153"/>
      <c r="BH270" s="153"/>
      <c r="BI270" s="153"/>
      <c r="BJ270" s="153"/>
      <c r="BK270" s="153"/>
      <c r="BL270" s="153"/>
      <c r="BM270" s="153"/>
      <c r="BN270" s="117"/>
      <c r="BP270" s="139"/>
      <c r="BQ270" s="139"/>
      <c r="BR270" s="139"/>
      <c r="BS270" s="139"/>
      <c r="BT270" s="139"/>
      <c r="BU270" s="139"/>
      <c r="BV270" s="139"/>
      <c r="BW270" s="139"/>
      <c r="BX270" s="117"/>
      <c r="BZ270" s="169"/>
      <c r="CA270" s="161"/>
      <c r="CB270" s="161"/>
      <c r="CC270" s="161"/>
      <c r="CD270" s="161"/>
      <c r="CE270" s="161"/>
      <c r="CF270" s="161"/>
      <c r="CG270" s="161"/>
      <c r="CH270" s="117"/>
    </row>
    <row r="271" spans="2:86" ht="15.75" thickBot="1" x14ac:dyDescent="0.3">
      <c r="B271" s="180" t="s">
        <v>107</v>
      </c>
      <c r="C271" s="108" t="str">
        <f>VLOOKUP(B271,'2'!$B$2:$O$114,2,FALSE)</f>
        <v>No</v>
      </c>
      <c r="D271" s="121" t="str">
        <f>VLOOKUP(B271,'2'!$B$2:$O$114,11,FALSE)</f>
        <v>00011100</v>
      </c>
      <c r="E271" s="111" t="str">
        <f t="shared" si="129"/>
        <v>1C</v>
      </c>
      <c r="F271" s="108" t="str">
        <f>LEFT(D271,1)</f>
        <v>0</v>
      </c>
      <c r="G271" s="109" t="str">
        <f>MID(D271,2,1)</f>
        <v>0</v>
      </c>
      <c r="H271" s="109" t="str">
        <f>MID(D271,3,1)</f>
        <v>0</v>
      </c>
      <c r="I271" s="109" t="str">
        <f>MID(D271,4,1)</f>
        <v>1</v>
      </c>
      <c r="J271" s="109" t="str">
        <f>MID(D271,5,1)</f>
        <v>1</v>
      </c>
      <c r="K271" s="109" t="str">
        <f>MID(D271,6,1)</f>
        <v>1</v>
      </c>
      <c r="L271" s="109" t="str">
        <f>MID(D271,7,1)</f>
        <v>0</v>
      </c>
      <c r="M271" s="110" t="str">
        <f>RIGHT(D271,1)</f>
        <v>0</v>
      </c>
      <c r="N271" s="108">
        <v>0</v>
      </c>
      <c r="O271" s="109">
        <v>0</v>
      </c>
      <c r="P271" s="109">
        <v>1</v>
      </c>
      <c r="Q271" s="110">
        <v>0</v>
      </c>
      <c r="R271" s="174">
        <f t="shared" ref="R271" si="131">BIN2DEC(N271&amp;O271&amp;P271&amp;Q271)</f>
        <v>2</v>
      </c>
      <c r="S271" s="174" t="str">
        <f t="shared" si="130"/>
        <v>$01C2</v>
      </c>
      <c r="U271" s="155"/>
      <c r="V271" s="155"/>
      <c r="W271" s="155"/>
      <c r="X271" s="155"/>
      <c r="Y271" s="155"/>
      <c r="Z271" s="155"/>
      <c r="AA271" s="156"/>
      <c r="AB271" s="155"/>
      <c r="AC271" s="157"/>
      <c r="AD271" s="157"/>
      <c r="AE271" s="157">
        <v>1</v>
      </c>
      <c r="AF271" s="157"/>
      <c r="AG271" s="157"/>
      <c r="AH271" s="158"/>
      <c r="AI271" s="157"/>
      <c r="AJ271" s="157"/>
      <c r="AK271" s="111">
        <f>U271*0+V271*1+W271*2+X271*3+Y271*4+Z271*5+AA271*6+AB271*7+AC271*0+AD271*1+AE271*2+AF271*3+AG271*4+AH271*5+AI271*6+AJ271*7+8*(SUM(U271:AB271))+IF(SUM(U271:AJ271)=0,2+8)</f>
        <v>2</v>
      </c>
      <c r="AM271" s="141">
        <v>1</v>
      </c>
      <c r="AN271" s="141"/>
      <c r="AO271" s="141"/>
      <c r="AP271" s="141"/>
      <c r="AQ271" s="141"/>
      <c r="AR271" s="141"/>
      <c r="AS271" s="141"/>
      <c r="AT271" s="166"/>
      <c r="AU271" s="142"/>
      <c r="AV271" s="142"/>
      <c r="AW271" s="142"/>
      <c r="AX271" s="142"/>
      <c r="AY271" s="142"/>
      <c r="AZ271" s="142"/>
      <c r="BA271" s="142"/>
      <c r="BB271" s="142"/>
      <c r="BC271" s="111">
        <f>AM271*0+AN271*16+AO271*32+AP271*48+AQ271*64+AR271*80+AS271*96+AT271*112+AU271*0+AV271*16+AW271*32+AX271*48+AY271*64+AZ271*80+BA271*96+BB271*112+128*(SUM(AM271:AT271))+IF(SUM(AM271:BB271)=0,32+128)</f>
        <v>128</v>
      </c>
      <c r="BD271" s="111">
        <f t="shared" si="99"/>
        <v>130</v>
      </c>
      <c r="BF271" s="157">
        <v>1</v>
      </c>
      <c r="BG271" s="157">
        <v>1</v>
      </c>
      <c r="BH271" s="157"/>
      <c r="BI271" s="157"/>
      <c r="BJ271" s="157"/>
      <c r="BK271" s="157"/>
      <c r="BL271" s="157"/>
      <c r="BM271" s="157"/>
      <c r="BN271" s="111">
        <f t="shared" si="100"/>
        <v>3</v>
      </c>
      <c r="BP271" s="141"/>
      <c r="BQ271" s="141"/>
      <c r="BR271" s="141"/>
      <c r="BS271" s="141"/>
      <c r="BT271" s="141"/>
      <c r="BU271" s="141"/>
      <c r="BV271" s="141"/>
      <c r="BW271" s="141"/>
      <c r="BX271" s="111">
        <f t="shared" si="101"/>
        <v>0</v>
      </c>
      <c r="BZ271" s="170"/>
      <c r="CA271" s="162"/>
      <c r="CB271" s="162"/>
      <c r="CC271" s="162"/>
      <c r="CD271" s="162"/>
      <c r="CE271" s="162">
        <v>1</v>
      </c>
      <c r="CF271" s="162"/>
      <c r="CG271" s="162"/>
      <c r="CH271" s="111">
        <f t="shared" si="102"/>
        <v>32</v>
      </c>
    </row>
  </sheetData>
  <mergeCells count="7">
    <mergeCell ref="AU2:AW2"/>
    <mergeCell ref="F7:M7"/>
    <mergeCell ref="N7:Q7"/>
    <mergeCell ref="F5:H5"/>
    <mergeCell ref="U5:AJ5"/>
    <mergeCell ref="AM5:BB5"/>
    <mergeCell ref="S6:S7"/>
  </mergeCells>
  <phoneticPr fontId="13" type="noConversion"/>
  <pageMargins left="0.7" right="0.7" top="0.75" bottom="0.75" header="0.3" footer="0.3"/>
  <pageSetup paperSize="9"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A5489-ADA8-4130-BD4F-4405D0D9C14A}">
  <sheetPr codeName="Sheet4"/>
  <dimension ref="A2:AB34"/>
  <sheetViews>
    <sheetView zoomScale="115" zoomScaleNormal="115" workbookViewId="0"/>
  </sheetViews>
  <sheetFormatPr defaultRowHeight="15" x14ac:dyDescent="0.25"/>
  <cols>
    <col min="1" max="2" width="6.28515625" customWidth="1"/>
    <col min="3" max="29" width="5.28515625" customWidth="1"/>
  </cols>
  <sheetData>
    <row r="2" spans="1:28" x14ac:dyDescent="0.25">
      <c r="C2" s="88" t="s">
        <v>397</v>
      </c>
      <c r="D2" s="88" t="s">
        <v>396</v>
      </c>
      <c r="F2" t="s">
        <v>395</v>
      </c>
    </row>
    <row r="3" spans="1:28" x14ac:dyDescent="0.25">
      <c r="C3" s="15" t="s">
        <v>375</v>
      </c>
      <c r="D3" s="15" t="s">
        <v>212</v>
      </c>
      <c r="F3" t="s">
        <v>394</v>
      </c>
    </row>
    <row r="4" spans="1:28" x14ac:dyDescent="0.25">
      <c r="C4" s="15" t="s">
        <v>366</v>
      </c>
      <c r="D4" t="s">
        <v>348</v>
      </c>
      <c r="E4" s="15"/>
      <c r="F4" t="s">
        <v>393</v>
      </c>
      <c r="G4" s="15"/>
    </row>
    <row r="5" spans="1:28" x14ac:dyDescent="0.25">
      <c r="C5" s="15" t="s">
        <v>356</v>
      </c>
      <c r="D5" t="s">
        <v>209</v>
      </c>
      <c r="F5" t="s">
        <v>392</v>
      </c>
    </row>
    <row r="6" spans="1:28" x14ac:dyDescent="0.25">
      <c r="C6" s="15"/>
    </row>
    <row r="7" spans="1:28" x14ac:dyDescent="0.25">
      <c r="G7" s="88" t="s">
        <v>391</v>
      </c>
    </row>
    <row r="8" spans="1:28" x14ac:dyDescent="0.25">
      <c r="G8" t="s">
        <v>385</v>
      </c>
    </row>
    <row r="9" spans="1:28" x14ac:dyDescent="0.25">
      <c r="A9" s="15"/>
      <c r="G9" s="17" t="s">
        <v>384</v>
      </c>
      <c r="H9" s="17" t="s">
        <v>383</v>
      </c>
      <c r="I9" s="17" t="s">
        <v>382</v>
      </c>
      <c r="J9" s="17" t="s">
        <v>381</v>
      </c>
      <c r="K9" s="17" t="s">
        <v>380</v>
      </c>
      <c r="L9" s="17" t="s">
        <v>301</v>
      </c>
      <c r="M9" s="15"/>
      <c r="N9" s="15"/>
      <c r="T9" s="15"/>
      <c r="U9" s="15"/>
      <c r="V9" s="15"/>
      <c r="W9" s="15"/>
      <c r="X9" s="15"/>
      <c r="Y9" s="15"/>
      <c r="Z9" s="15"/>
      <c r="AA9" s="15"/>
      <c r="AB9" s="15"/>
    </row>
    <row r="10" spans="1:28" x14ac:dyDescent="0.25">
      <c r="A10" s="15"/>
      <c r="B10" s="15" t="s">
        <v>379</v>
      </c>
      <c r="G10" s="5" t="s">
        <v>375</v>
      </c>
      <c r="H10" s="5" t="s">
        <v>350</v>
      </c>
      <c r="I10" s="5" t="s">
        <v>378</v>
      </c>
      <c r="J10" s="5" t="s">
        <v>371</v>
      </c>
      <c r="K10" s="5" t="s">
        <v>371</v>
      </c>
      <c r="L10" s="5" t="s">
        <v>371</v>
      </c>
      <c r="M10" s="15"/>
      <c r="N10" s="15"/>
    </row>
    <row r="11" spans="1:28" x14ac:dyDescent="0.25">
      <c r="A11" s="15" t="s">
        <v>377</v>
      </c>
      <c r="B11" s="15">
        <v>0</v>
      </c>
      <c r="C11" t="s">
        <v>358</v>
      </c>
      <c r="D11" t="s">
        <v>362</v>
      </c>
      <c r="G11" s="5" t="s">
        <v>375</v>
      </c>
      <c r="H11" s="5" t="s">
        <v>350</v>
      </c>
      <c r="I11" s="5" t="s">
        <v>375</v>
      </c>
      <c r="J11" s="94" t="s">
        <v>212</v>
      </c>
      <c r="K11" s="5" t="s">
        <v>371</v>
      </c>
      <c r="L11" s="5" t="s">
        <v>371</v>
      </c>
      <c r="M11" s="15"/>
      <c r="N11" s="15"/>
    </row>
    <row r="12" spans="1:28" x14ac:dyDescent="0.25">
      <c r="A12" s="15" t="s">
        <v>377</v>
      </c>
      <c r="B12" s="15">
        <v>1</v>
      </c>
      <c r="C12" t="s">
        <v>368</v>
      </c>
      <c r="D12" t="s">
        <v>376</v>
      </c>
      <c r="E12" t="s">
        <v>372</v>
      </c>
      <c r="G12" s="94" t="s">
        <v>366</v>
      </c>
      <c r="H12" s="5" t="s">
        <v>350</v>
      </c>
      <c r="I12" s="5" t="s">
        <v>375</v>
      </c>
      <c r="J12" s="5" t="s">
        <v>212</v>
      </c>
      <c r="K12" s="94" t="s">
        <v>212</v>
      </c>
      <c r="L12" s="5" t="s">
        <v>371</v>
      </c>
      <c r="M12" s="15"/>
      <c r="N12" t="s">
        <v>374</v>
      </c>
    </row>
    <row r="13" spans="1:28" x14ac:dyDescent="0.25">
      <c r="A13" s="15" t="s">
        <v>373</v>
      </c>
      <c r="B13" s="15">
        <v>2</v>
      </c>
      <c r="C13" t="s">
        <v>358</v>
      </c>
      <c r="D13" t="s">
        <v>362</v>
      </c>
      <c r="G13" s="5" t="s">
        <v>366</v>
      </c>
      <c r="H13" s="5" t="s">
        <v>350</v>
      </c>
      <c r="I13" s="94" t="s">
        <v>366</v>
      </c>
      <c r="J13" s="94" t="s">
        <v>348</v>
      </c>
      <c r="K13" s="5" t="s">
        <v>212</v>
      </c>
      <c r="L13" s="5" t="s">
        <v>371</v>
      </c>
      <c r="M13" s="15"/>
      <c r="N13" t="s">
        <v>390</v>
      </c>
    </row>
    <row r="14" spans="1:28" x14ac:dyDescent="0.25">
      <c r="A14" s="15" t="s">
        <v>369</v>
      </c>
      <c r="B14" s="15">
        <v>3</v>
      </c>
      <c r="C14" t="s">
        <v>368</v>
      </c>
      <c r="D14" t="s">
        <v>367</v>
      </c>
      <c r="G14" s="5" t="s">
        <v>366</v>
      </c>
      <c r="H14" s="5" t="s">
        <v>350</v>
      </c>
      <c r="I14" s="5" t="s">
        <v>366</v>
      </c>
      <c r="J14" s="5" t="s">
        <v>348</v>
      </c>
      <c r="K14" s="5" t="s">
        <v>212</v>
      </c>
      <c r="L14" s="94" t="s">
        <v>348</v>
      </c>
      <c r="M14" s="15"/>
      <c r="N14" t="s">
        <v>389</v>
      </c>
    </row>
    <row r="15" spans="1:28" x14ac:dyDescent="0.25">
      <c r="A15" s="15" t="s">
        <v>364</v>
      </c>
      <c r="B15" s="15">
        <v>4</v>
      </c>
      <c r="C15" t="s">
        <v>363</v>
      </c>
      <c r="D15" t="s">
        <v>362</v>
      </c>
      <c r="E15" t="s">
        <v>372</v>
      </c>
      <c r="G15" s="94" t="s">
        <v>356</v>
      </c>
      <c r="H15" s="5" t="s">
        <v>350</v>
      </c>
      <c r="I15" s="94" t="s">
        <v>350</v>
      </c>
      <c r="J15" s="5" t="s">
        <v>349</v>
      </c>
      <c r="K15" s="5" t="s">
        <v>212</v>
      </c>
      <c r="L15" s="5" t="s">
        <v>348</v>
      </c>
      <c r="M15" s="15"/>
      <c r="N15" t="s">
        <v>388</v>
      </c>
    </row>
    <row r="16" spans="1:28" x14ac:dyDescent="0.25">
      <c r="A16" s="15" t="s">
        <v>359</v>
      </c>
      <c r="B16" s="15">
        <v>5</v>
      </c>
      <c r="C16" t="s">
        <v>358</v>
      </c>
      <c r="D16" t="s">
        <v>357</v>
      </c>
      <c r="G16" s="5" t="s">
        <v>356</v>
      </c>
      <c r="H16" s="5" t="s">
        <v>350</v>
      </c>
      <c r="I16" s="5" t="s">
        <v>350</v>
      </c>
      <c r="J16" s="94" t="s">
        <v>356</v>
      </c>
      <c r="K16" s="5" t="s">
        <v>212</v>
      </c>
      <c r="L16" s="5" t="s">
        <v>348</v>
      </c>
      <c r="M16" s="15"/>
      <c r="N16" t="s">
        <v>355</v>
      </c>
    </row>
    <row r="17" spans="1:28" x14ac:dyDescent="0.25">
      <c r="A17" s="15" t="s">
        <v>354</v>
      </c>
      <c r="B17" s="15">
        <v>6</v>
      </c>
      <c r="C17" t="s">
        <v>361</v>
      </c>
      <c r="D17" t="s">
        <v>353</v>
      </c>
      <c r="E17" t="s">
        <v>352</v>
      </c>
      <c r="G17" s="94" t="s">
        <v>348</v>
      </c>
      <c r="H17" s="94" t="s">
        <v>351</v>
      </c>
      <c r="I17" s="5" t="s">
        <v>350</v>
      </c>
      <c r="J17" s="5" t="s">
        <v>349</v>
      </c>
      <c r="K17" s="5" t="s">
        <v>212</v>
      </c>
      <c r="L17" s="5" t="s">
        <v>348</v>
      </c>
      <c r="M17" s="15"/>
      <c r="N17" s="93" t="s">
        <v>387</v>
      </c>
    </row>
    <row r="18" spans="1:28" x14ac:dyDescent="0.25">
      <c r="A18" s="15"/>
      <c r="B18" s="15"/>
      <c r="M18" s="15"/>
      <c r="N18" s="15"/>
    </row>
    <row r="19" spans="1:28" x14ac:dyDescent="0.25">
      <c r="A19" s="15"/>
      <c r="B19" s="15"/>
      <c r="M19" s="15"/>
      <c r="N19" s="15"/>
    </row>
    <row r="20" spans="1:28" x14ac:dyDescent="0.25">
      <c r="A20" s="15"/>
      <c r="B20" s="15"/>
      <c r="G20" s="88" t="s">
        <v>386</v>
      </c>
      <c r="M20" s="15"/>
      <c r="N20" s="15"/>
    </row>
    <row r="21" spans="1:28" x14ac:dyDescent="0.25">
      <c r="A21" s="15"/>
      <c r="B21" s="15"/>
      <c r="G21" t="s">
        <v>385</v>
      </c>
    </row>
    <row r="22" spans="1:28" x14ac:dyDescent="0.25">
      <c r="A22" s="15"/>
      <c r="G22" s="17" t="s">
        <v>384</v>
      </c>
      <c r="H22" s="17" t="s">
        <v>383</v>
      </c>
      <c r="I22" s="17" t="s">
        <v>382</v>
      </c>
      <c r="J22" s="17" t="s">
        <v>381</v>
      </c>
      <c r="K22" s="17" t="s">
        <v>380</v>
      </c>
      <c r="L22" s="17" t="s">
        <v>301</v>
      </c>
      <c r="M22" s="15"/>
      <c r="N22" s="15"/>
      <c r="Q22" s="15"/>
      <c r="R22" s="15"/>
      <c r="S22" s="15"/>
      <c r="T22" s="15"/>
      <c r="U22" s="15"/>
      <c r="V22" s="15"/>
      <c r="W22" s="15"/>
      <c r="X22" s="15"/>
      <c r="Y22" s="15"/>
      <c r="Z22" s="15"/>
      <c r="AA22" s="15"/>
      <c r="AB22" s="15"/>
    </row>
    <row r="23" spans="1:28" x14ac:dyDescent="0.25">
      <c r="A23" s="15"/>
      <c r="B23" s="15" t="s">
        <v>379</v>
      </c>
      <c r="G23" s="5" t="s">
        <v>375</v>
      </c>
      <c r="H23" s="5" t="s">
        <v>350</v>
      </c>
      <c r="I23" s="5" t="s">
        <v>378</v>
      </c>
      <c r="J23" s="5" t="s">
        <v>371</v>
      </c>
      <c r="K23" s="5" t="s">
        <v>371</v>
      </c>
      <c r="L23" s="5" t="s">
        <v>371</v>
      </c>
      <c r="M23" s="15"/>
      <c r="N23" s="15"/>
    </row>
    <row r="24" spans="1:28" x14ac:dyDescent="0.25">
      <c r="A24" s="15" t="s">
        <v>377</v>
      </c>
      <c r="B24" s="15">
        <v>0</v>
      </c>
      <c r="C24" t="s">
        <v>358</v>
      </c>
      <c r="D24" t="s">
        <v>362</v>
      </c>
      <c r="G24" s="5" t="s">
        <v>375</v>
      </c>
      <c r="H24" s="5" t="s">
        <v>350</v>
      </c>
      <c r="I24" s="5" t="s">
        <v>375</v>
      </c>
      <c r="J24" s="94" t="s">
        <v>212</v>
      </c>
      <c r="K24" s="5" t="s">
        <v>371</v>
      </c>
      <c r="L24" s="5" t="s">
        <v>371</v>
      </c>
      <c r="M24" s="15"/>
      <c r="N24" s="15"/>
    </row>
    <row r="25" spans="1:28" x14ac:dyDescent="0.25">
      <c r="A25" s="15" t="s">
        <v>377</v>
      </c>
      <c r="B25" s="15">
        <v>1</v>
      </c>
      <c r="C25" t="s">
        <v>368</v>
      </c>
      <c r="D25" t="s">
        <v>376</v>
      </c>
      <c r="E25" t="s">
        <v>372</v>
      </c>
      <c r="G25" s="94" t="s">
        <v>366</v>
      </c>
      <c r="H25" s="5" t="s">
        <v>350</v>
      </c>
      <c r="I25" s="5" t="s">
        <v>375</v>
      </c>
      <c r="J25" s="5" t="s">
        <v>212</v>
      </c>
      <c r="K25" s="94" t="s">
        <v>212</v>
      </c>
      <c r="L25" s="5" t="s">
        <v>371</v>
      </c>
      <c r="M25" s="15"/>
      <c r="N25" t="s">
        <v>374</v>
      </c>
    </row>
    <row r="26" spans="1:28" x14ac:dyDescent="0.25">
      <c r="A26" s="15" t="s">
        <v>373</v>
      </c>
      <c r="B26" s="15">
        <v>2</v>
      </c>
      <c r="C26" t="s">
        <v>358</v>
      </c>
      <c r="D26" t="s">
        <v>362</v>
      </c>
      <c r="E26" t="s">
        <v>372</v>
      </c>
      <c r="G26" s="94" t="s">
        <v>356</v>
      </c>
      <c r="H26" s="5" t="s">
        <v>350</v>
      </c>
      <c r="I26" s="94" t="s">
        <v>366</v>
      </c>
      <c r="J26" s="94" t="s">
        <v>348</v>
      </c>
      <c r="K26" s="5" t="s">
        <v>212</v>
      </c>
      <c r="L26" s="5" t="s">
        <v>371</v>
      </c>
      <c r="M26" s="15"/>
      <c r="N26" t="s">
        <v>370</v>
      </c>
    </row>
    <row r="27" spans="1:28" x14ac:dyDescent="0.25">
      <c r="A27" s="15" t="s">
        <v>369</v>
      </c>
      <c r="B27" s="15">
        <v>3</v>
      </c>
      <c r="C27" t="s">
        <v>368</v>
      </c>
      <c r="D27" t="s">
        <v>367</v>
      </c>
      <c r="G27" s="5" t="s">
        <v>356</v>
      </c>
      <c r="H27" s="5" t="s">
        <v>350</v>
      </c>
      <c r="I27" s="5" t="s">
        <v>366</v>
      </c>
      <c r="J27" s="5" t="s">
        <v>348</v>
      </c>
      <c r="K27" s="5" t="s">
        <v>212</v>
      </c>
      <c r="L27" s="94" t="s">
        <v>348</v>
      </c>
      <c r="M27" s="15"/>
      <c r="N27" t="s">
        <v>365</v>
      </c>
    </row>
    <row r="28" spans="1:28" x14ac:dyDescent="0.25">
      <c r="A28" s="15" t="s">
        <v>364</v>
      </c>
      <c r="B28" s="15">
        <v>4</v>
      </c>
      <c r="C28" t="s">
        <v>363</v>
      </c>
      <c r="D28" t="s">
        <v>362</v>
      </c>
      <c r="E28" t="s">
        <v>361</v>
      </c>
      <c r="G28" s="5" t="s">
        <v>356</v>
      </c>
      <c r="H28" s="94" t="s">
        <v>351</v>
      </c>
      <c r="I28" s="94" t="s">
        <v>350</v>
      </c>
      <c r="J28" s="5" t="s">
        <v>349</v>
      </c>
      <c r="K28" s="5" t="s">
        <v>212</v>
      </c>
      <c r="L28" s="5" t="s">
        <v>348</v>
      </c>
      <c r="M28" s="15"/>
      <c r="N28" t="s">
        <v>360</v>
      </c>
    </row>
    <row r="29" spans="1:28" x14ac:dyDescent="0.25">
      <c r="A29" s="15" t="s">
        <v>359</v>
      </c>
      <c r="B29" s="15">
        <v>5</v>
      </c>
      <c r="C29" t="s">
        <v>358</v>
      </c>
      <c r="D29" t="s">
        <v>357</v>
      </c>
      <c r="G29" s="5" t="s">
        <v>356</v>
      </c>
      <c r="H29" s="5" t="s">
        <v>351</v>
      </c>
      <c r="I29" s="5" t="s">
        <v>350</v>
      </c>
      <c r="J29" s="94" t="s">
        <v>356</v>
      </c>
      <c r="K29" s="5" t="s">
        <v>212</v>
      </c>
      <c r="L29" s="5" t="s">
        <v>348</v>
      </c>
      <c r="M29" s="15"/>
      <c r="N29" t="s">
        <v>355</v>
      </c>
    </row>
    <row r="30" spans="1:28" x14ac:dyDescent="0.25">
      <c r="A30" s="15" t="s">
        <v>354</v>
      </c>
      <c r="B30" s="15">
        <v>6</v>
      </c>
      <c r="C30" t="s">
        <v>353</v>
      </c>
      <c r="D30" t="s">
        <v>352</v>
      </c>
      <c r="G30" s="94" t="s">
        <v>348</v>
      </c>
      <c r="H30" s="5" t="s">
        <v>351</v>
      </c>
      <c r="I30" s="5" t="s">
        <v>350</v>
      </c>
      <c r="J30" s="5" t="s">
        <v>349</v>
      </c>
      <c r="K30" s="5" t="s">
        <v>212</v>
      </c>
      <c r="L30" s="5" t="s">
        <v>348</v>
      </c>
      <c r="M30" s="15"/>
      <c r="N30" s="93" t="s">
        <v>347</v>
      </c>
    </row>
    <row r="31" spans="1:28" x14ac:dyDescent="0.25">
      <c r="N31" s="15"/>
      <c r="O31" s="15"/>
    </row>
    <row r="32" spans="1:28" x14ac:dyDescent="0.25">
      <c r="N32" s="15"/>
    </row>
    <row r="33" spans="3:3" x14ac:dyDescent="0.25">
      <c r="C33" s="92" t="s">
        <v>346</v>
      </c>
    </row>
    <row r="34" spans="3:3" x14ac:dyDescent="0.25">
      <c r="C34" s="92" t="s">
        <v>345</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0D59F-DD85-498E-8DE5-0A0AE56CAD8C}">
  <sheetPr codeName="Sheet5"/>
  <dimension ref="Q5:AN23"/>
  <sheetViews>
    <sheetView zoomScale="85" zoomScaleNormal="85" workbookViewId="0"/>
  </sheetViews>
  <sheetFormatPr defaultRowHeight="15" x14ac:dyDescent="0.25"/>
  <cols>
    <col min="17" max="21" width="7.85546875" customWidth="1"/>
    <col min="22" max="22" width="10.85546875" customWidth="1"/>
    <col min="23" max="23" width="4.7109375" customWidth="1"/>
    <col min="24" max="27" width="10.85546875" customWidth="1"/>
    <col min="28" max="28" width="4.7109375" customWidth="1"/>
    <col min="29" max="29" width="8.7109375" customWidth="1"/>
    <col min="34" max="34" width="4.7109375" customWidth="1"/>
    <col min="40" max="40" width="4.7109375" customWidth="1"/>
  </cols>
  <sheetData>
    <row r="5" spans="17:40" x14ac:dyDescent="0.25">
      <c r="Q5" s="88" t="s">
        <v>468</v>
      </c>
    </row>
    <row r="7" spans="17:40" x14ac:dyDescent="0.25">
      <c r="Q7" s="13" t="s">
        <v>469</v>
      </c>
      <c r="R7" s="13" t="s">
        <v>456</v>
      </c>
      <c r="S7" s="13" t="s">
        <v>455</v>
      </c>
      <c r="T7" s="13" t="s">
        <v>454</v>
      </c>
      <c r="U7" s="123"/>
      <c r="W7" s="13" t="s">
        <v>470</v>
      </c>
      <c r="AB7" s="13" t="s">
        <v>470</v>
      </c>
      <c r="AH7" s="13" t="s">
        <v>470</v>
      </c>
      <c r="AN7" s="13" t="s">
        <v>470</v>
      </c>
    </row>
    <row r="8" spans="17:40" x14ac:dyDescent="0.25">
      <c r="Q8" s="17">
        <v>0</v>
      </c>
      <c r="R8" s="17">
        <v>0</v>
      </c>
      <c r="S8" s="17">
        <v>0</v>
      </c>
      <c r="T8" s="17">
        <v>0</v>
      </c>
      <c r="U8" s="15"/>
      <c r="W8" s="17" t="s">
        <v>237</v>
      </c>
      <c r="AB8" s="17" t="s">
        <v>404</v>
      </c>
      <c r="AH8" s="17" t="s">
        <v>237</v>
      </c>
      <c r="AN8" s="17" t="s">
        <v>411</v>
      </c>
    </row>
    <row r="9" spans="17:40" x14ac:dyDescent="0.25">
      <c r="Q9" s="17">
        <v>0</v>
      </c>
      <c r="R9" s="17">
        <v>0</v>
      </c>
      <c r="S9" s="17">
        <v>0</v>
      </c>
      <c r="T9" s="17">
        <v>1</v>
      </c>
      <c r="U9" s="15"/>
      <c r="W9" s="17" t="s">
        <v>237</v>
      </c>
      <c r="AB9" s="17" t="s">
        <v>405</v>
      </c>
      <c r="AH9" s="17" t="s">
        <v>237</v>
      </c>
      <c r="AN9" s="17" t="s">
        <v>412</v>
      </c>
    </row>
    <row r="10" spans="17:40" x14ac:dyDescent="0.25">
      <c r="Q10" s="17">
        <v>0</v>
      </c>
      <c r="R10" s="17">
        <v>0</v>
      </c>
      <c r="S10" s="17">
        <v>1</v>
      </c>
      <c r="T10" s="17">
        <v>0</v>
      </c>
      <c r="U10" s="15"/>
      <c r="W10" s="17" t="s">
        <v>237</v>
      </c>
      <c r="AB10" s="17" t="s">
        <v>406</v>
      </c>
      <c r="AH10" s="17" t="s">
        <v>237</v>
      </c>
      <c r="AN10" s="17" t="s">
        <v>413</v>
      </c>
    </row>
    <row r="11" spans="17:40" x14ac:dyDescent="0.25">
      <c r="Q11" s="17">
        <v>0</v>
      </c>
      <c r="R11" s="17">
        <v>0</v>
      </c>
      <c r="S11" s="17">
        <v>1</v>
      </c>
      <c r="T11" s="17">
        <v>1</v>
      </c>
      <c r="U11" s="15"/>
      <c r="W11" s="17" t="s">
        <v>237</v>
      </c>
      <c r="AB11" s="17" t="s">
        <v>471</v>
      </c>
      <c r="AH11" s="17" t="s">
        <v>237</v>
      </c>
      <c r="AN11" s="17" t="s">
        <v>471</v>
      </c>
    </row>
    <row r="12" spans="17:40" x14ac:dyDescent="0.25">
      <c r="Q12" s="17">
        <v>0</v>
      </c>
      <c r="R12" s="17">
        <v>1</v>
      </c>
      <c r="S12" s="17">
        <v>0</v>
      </c>
      <c r="T12" s="17">
        <v>0</v>
      </c>
      <c r="U12" s="15"/>
      <c r="W12" s="17" t="s">
        <v>237</v>
      </c>
      <c r="AB12" s="17" t="s">
        <v>471</v>
      </c>
      <c r="AH12" s="17" t="s">
        <v>237</v>
      </c>
      <c r="AN12" s="17" t="s">
        <v>471</v>
      </c>
    </row>
    <row r="13" spans="17:40" x14ac:dyDescent="0.25">
      <c r="Q13" s="17">
        <v>0</v>
      </c>
      <c r="R13" s="17">
        <v>1</v>
      </c>
      <c r="S13" s="17">
        <v>0</v>
      </c>
      <c r="T13" s="17">
        <v>1</v>
      </c>
      <c r="U13" s="15"/>
      <c r="W13" s="17" t="s">
        <v>237</v>
      </c>
      <c r="AB13" s="17" t="s">
        <v>398</v>
      </c>
      <c r="AH13" s="17" t="s">
        <v>237</v>
      </c>
      <c r="AN13" s="17" t="s">
        <v>414</v>
      </c>
    </row>
    <row r="14" spans="17:40" x14ac:dyDescent="0.25">
      <c r="Q14" s="17">
        <v>0</v>
      </c>
      <c r="R14" s="17">
        <v>1</v>
      </c>
      <c r="S14" s="17">
        <v>1</v>
      </c>
      <c r="T14" s="17">
        <v>0</v>
      </c>
      <c r="U14" s="15"/>
      <c r="W14" s="17" t="s">
        <v>237</v>
      </c>
      <c r="AB14" s="17" t="s">
        <v>471</v>
      </c>
      <c r="AH14" s="17" t="s">
        <v>237</v>
      </c>
      <c r="AN14" s="17" t="s">
        <v>415</v>
      </c>
    </row>
    <row r="15" spans="17:40" x14ac:dyDescent="0.25">
      <c r="Q15" s="17">
        <v>0</v>
      </c>
      <c r="R15" s="17">
        <v>1</v>
      </c>
      <c r="S15" s="17">
        <v>1</v>
      </c>
      <c r="T15" s="17">
        <v>1</v>
      </c>
      <c r="U15" s="15"/>
      <c r="W15" s="17" t="s">
        <v>237</v>
      </c>
      <c r="AB15" s="17" t="s">
        <v>407</v>
      </c>
      <c r="AH15" s="17" t="s">
        <v>237</v>
      </c>
      <c r="AN15" s="17" t="s">
        <v>471</v>
      </c>
    </row>
    <row r="16" spans="17:40" x14ac:dyDescent="0.25">
      <c r="Q16" s="17">
        <v>1</v>
      </c>
      <c r="R16" s="17">
        <v>0</v>
      </c>
      <c r="S16" s="17">
        <v>0</v>
      </c>
      <c r="T16" s="17">
        <v>0</v>
      </c>
      <c r="U16" s="15"/>
      <c r="W16" s="17" t="s">
        <v>399</v>
      </c>
      <c r="AB16" s="17" t="s">
        <v>237</v>
      </c>
      <c r="AH16" s="17" t="s">
        <v>408</v>
      </c>
      <c r="AN16" s="17" t="s">
        <v>237</v>
      </c>
    </row>
    <row r="17" spans="17:40" x14ac:dyDescent="0.25">
      <c r="Q17" s="17">
        <v>1</v>
      </c>
      <c r="R17" s="17">
        <v>0</v>
      </c>
      <c r="S17" s="17">
        <v>0</v>
      </c>
      <c r="T17" s="17">
        <v>1</v>
      </c>
      <c r="U17" s="15"/>
      <c r="W17" s="17" t="s">
        <v>400</v>
      </c>
      <c r="AB17" s="17" t="s">
        <v>237</v>
      </c>
      <c r="AH17" s="17" t="s">
        <v>367</v>
      </c>
      <c r="AN17" s="17" t="s">
        <v>237</v>
      </c>
    </row>
    <row r="18" spans="17:40" x14ac:dyDescent="0.25">
      <c r="Q18" s="17">
        <v>1</v>
      </c>
      <c r="R18" s="17">
        <v>0</v>
      </c>
      <c r="S18" s="17">
        <v>1</v>
      </c>
      <c r="T18" s="17">
        <v>0</v>
      </c>
      <c r="U18" s="15"/>
      <c r="W18" s="17" t="s">
        <v>471</v>
      </c>
      <c r="AB18" s="17" t="s">
        <v>237</v>
      </c>
      <c r="AH18" s="17" t="s">
        <v>471</v>
      </c>
      <c r="AN18" s="17" t="s">
        <v>237</v>
      </c>
    </row>
    <row r="19" spans="17:40" x14ac:dyDescent="0.25">
      <c r="Q19" s="17">
        <v>1</v>
      </c>
      <c r="R19" s="17">
        <v>0</v>
      </c>
      <c r="S19" s="17">
        <v>1</v>
      </c>
      <c r="T19" s="17">
        <v>1</v>
      </c>
      <c r="U19" s="15"/>
      <c r="W19" s="17" t="s">
        <v>471</v>
      </c>
      <c r="AB19" s="17" t="s">
        <v>237</v>
      </c>
      <c r="AH19" s="17" t="s">
        <v>471</v>
      </c>
      <c r="AN19" s="17" t="s">
        <v>237</v>
      </c>
    </row>
    <row r="20" spans="17:40" x14ac:dyDescent="0.25">
      <c r="Q20" s="17">
        <v>1</v>
      </c>
      <c r="R20" s="17">
        <v>1</v>
      </c>
      <c r="S20" s="17">
        <v>0</v>
      </c>
      <c r="T20" s="17">
        <v>0</v>
      </c>
      <c r="U20" s="15"/>
      <c r="W20" s="17" t="s">
        <v>363</v>
      </c>
      <c r="AB20" s="17" t="s">
        <v>237</v>
      </c>
      <c r="AH20" s="17" t="s">
        <v>409</v>
      </c>
      <c r="AN20" s="17" t="s">
        <v>237</v>
      </c>
    </row>
    <row r="21" spans="17:40" x14ac:dyDescent="0.25">
      <c r="Q21" s="17">
        <v>1</v>
      </c>
      <c r="R21" s="17">
        <v>1</v>
      </c>
      <c r="S21" s="17">
        <v>0</v>
      </c>
      <c r="T21" s="17">
        <v>1</v>
      </c>
      <c r="U21" s="15"/>
      <c r="W21" s="17" t="s">
        <v>401</v>
      </c>
      <c r="AB21" s="17" t="s">
        <v>237</v>
      </c>
      <c r="AH21" s="17" t="s">
        <v>471</v>
      </c>
      <c r="AN21" s="17" t="s">
        <v>237</v>
      </c>
    </row>
    <row r="22" spans="17:40" x14ac:dyDescent="0.25">
      <c r="Q22" s="17">
        <v>1</v>
      </c>
      <c r="R22" s="17">
        <v>1</v>
      </c>
      <c r="S22" s="17">
        <v>1</v>
      </c>
      <c r="T22" s="17">
        <v>0</v>
      </c>
      <c r="U22" s="15"/>
      <c r="W22" s="17" t="s">
        <v>402</v>
      </c>
      <c r="AB22" s="17" t="s">
        <v>237</v>
      </c>
      <c r="AH22" s="17" t="s">
        <v>410</v>
      </c>
      <c r="AN22" s="17" t="s">
        <v>237</v>
      </c>
    </row>
    <row r="23" spans="17:40" x14ac:dyDescent="0.25">
      <c r="Q23" s="17">
        <v>1</v>
      </c>
      <c r="R23" s="17">
        <v>1</v>
      </c>
      <c r="S23" s="17">
        <v>1</v>
      </c>
      <c r="T23" s="17">
        <v>1</v>
      </c>
      <c r="U23" s="15"/>
      <c r="W23" s="17" t="s">
        <v>403</v>
      </c>
      <c r="AB23" s="17" t="s">
        <v>237</v>
      </c>
      <c r="AH23" s="17" t="s">
        <v>357</v>
      </c>
      <c r="AN23" s="17" t="s">
        <v>237</v>
      </c>
    </row>
  </sheetData>
  <printOptions horizontalCentered="1" verticalCentered="1"/>
  <pageMargins left="0.23622047244094491" right="0.23622047244094491" top="0" bottom="0" header="0.31496062992125984" footer="0.31496062992125984"/>
  <pageSetup paperSize="9" scale="80" orientation="landscape"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2686B-789E-4D92-B936-C407460F6BB5}">
  <dimension ref="B4:K12"/>
  <sheetViews>
    <sheetView zoomScale="145" zoomScaleNormal="145" workbookViewId="0"/>
  </sheetViews>
  <sheetFormatPr defaultRowHeight="15" x14ac:dyDescent="0.25"/>
  <cols>
    <col min="2" max="4" width="6.28515625" customWidth="1"/>
    <col min="5" max="5" width="51.140625" customWidth="1"/>
    <col min="6" max="6" width="3.28515625" customWidth="1"/>
    <col min="7" max="7" width="13.42578125" hidden="1" customWidth="1"/>
    <col min="8" max="10" width="6.28515625" customWidth="1"/>
    <col min="11" max="11" width="51.140625" customWidth="1"/>
  </cols>
  <sheetData>
    <row r="4" spans="2:11" x14ac:dyDescent="0.25">
      <c r="B4" s="238" t="s">
        <v>567</v>
      </c>
      <c r="C4" s="238"/>
      <c r="D4" s="238"/>
      <c r="E4" s="238"/>
      <c r="H4" s="238" t="s">
        <v>566</v>
      </c>
      <c r="I4" s="238"/>
      <c r="J4" s="238"/>
      <c r="K4" s="238"/>
    </row>
    <row r="5" spans="2:11" x14ac:dyDescent="0.25">
      <c r="B5" t="s">
        <v>398</v>
      </c>
      <c r="C5" t="s">
        <v>357</v>
      </c>
      <c r="E5" t="s">
        <v>558</v>
      </c>
      <c r="G5" t="s">
        <v>565</v>
      </c>
      <c r="H5" t="s">
        <v>548</v>
      </c>
      <c r="I5" t="s">
        <v>357</v>
      </c>
      <c r="K5" t="s">
        <v>558</v>
      </c>
    </row>
    <row r="6" spans="2:11" x14ac:dyDescent="0.25">
      <c r="B6" t="s">
        <v>402</v>
      </c>
      <c r="C6" t="s">
        <v>434</v>
      </c>
      <c r="D6" t="s">
        <v>429</v>
      </c>
      <c r="E6" t="s">
        <v>562</v>
      </c>
      <c r="G6" t="s">
        <v>564</v>
      </c>
      <c r="H6" t="s">
        <v>402</v>
      </c>
      <c r="I6" t="s">
        <v>563</v>
      </c>
      <c r="J6" t="s">
        <v>560</v>
      </c>
      <c r="K6" t="s">
        <v>562</v>
      </c>
    </row>
    <row r="7" spans="2:11" x14ac:dyDescent="0.25">
      <c r="B7" t="s">
        <v>405</v>
      </c>
      <c r="C7" t="s">
        <v>367</v>
      </c>
      <c r="E7" t="s">
        <v>551</v>
      </c>
      <c r="G7" t="s">
        <v>561</v>
      </c>
      <c r="H7" t="s">
        <v>548</v>
      </c>
      <c r="I7" t="s">
        <v>560</v>
      </c>
      <c r="J7" t="s">
        <v>357</v>
      </c>
      <c r="K7" t="s">
        <v>559</v>
      </c>
    </row>
    <row r="8" spans="2:11" x14ac:dyDescent="0.25">
      <c r="B8" t="s">
        <v>398</v>
      </c>
      <c r="C8" t="s">
        <v>357</v>
      </c>
      <c r="E8" t="s">
        <v>558</v>
      </c>
      <c r="G8" t="s">
        <v>557</v>
      </c>
      <c r="H8" t="s">
        <v>402</v>
      </c>
      <c r="I8" t="s">
        <v>556</v>
      </c>
      <c r="K8" t="s">
        <v>555</v>
      </c>
    </row>
    <row r="9" spans="2:11" x14ac:dyDescent="0.25">
      <c r="B9" t="s">
        <v>402</v>
      </c>
      <c r="C9" t="s">
        <v>412</v>
      </c>
      <c r="D9" t="s">
        <v>429</v>
      </c>
      <c r="E9" t="s">
        <v>554</v>
      </c>
      <c r="G9" t="s">
        <v>553</v>
      </c>
      <c r="H9" t="s">
        <v>405</v>
      </c>
      <c r="I9" t="s">
        <v>552</v>
      </c>
      <c r="K9" t="s">
        <v>551</v>
      </c>
    </row>
    <row r="10" spans="2:11" x14ac:dyDescent="0.25">
      <c r="B10" t="s">
        <v>398</v>
      </c>
      <c r="C10" t="s">
        <v>411</v>
      </c>
      <c r="E10" t="s">
        <v>550</v>
      </c>
      <c r="G10" t="s">
        <v>549</v>
      </c>
      <c r="H10" t="s">
        <v>548</v>
      </c>
      <c r="I10" t="s">
        <v>412</v>
      </c>
      <c r="K10" t="s">
        <v>547</v>
      </c>
    </row>
    <row r="11" spans="2:11" x14ac:dyDescent="0.25">
      <c r="B11" t="s">
        <v>544</v>
      </c>
      <c r="C11" t="s">
        <v>430</v>
      </c>
      <c r="E11" t="s">
        <v>546</v>
      </c>
      <c r="G11" t="s">
        <v>545</v>
      </c>
      <c r="H11" t="s">
        <v>544</v>
      </c>
      <c r="I11" s="210" t="s">
        <v>352</v>
      </c>
      <c r="J11" t="s">
        <v>430</v>
      </c>
      <c r="K11" t="s">
        <v>543</v>
      </c>
    </row>
    <row r="12" spans="2:11" x14ac:dyDescent="0.25">
      <c r="B12" t="s">
        <v>400</v>
      </c>
      <c r="C12" t="s">
        <v>412</v>
      </c>
      <c r="D12" t="s">
        <v>432</v>
      </c>
      <c r="E12" t="s">
        <v>542</v>
      </c>
      <c r="G12" t="s">
        <v>541</v>
      </c>
      <c r="H12" t="s">
        <v>400</v>
      </c>
      <c r="I12" t="s">
        <v>412</v>
      </c>
      <c r="J12" t="s">
        <v>432</v>
      </c>
      <c r="K12" t="s">
        <v>540</v>
      </c>
    </row>
  </sheetData>
  <mergeCells count="2">
    <mergeCell ref="B4:E4"/>
    <mergeCell ref="H4:K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A901A-5A05-499E-870C-2B0678EB2407}">
  <dimension ref="C3:N22"/>
  <sheetViews>
    <sheetView zoomScaleNormal="100" workbookViewId="0"/>
  </sheetViews>
  <sheetFormatPr defaultRowHeight="15" x14ac:dyDescent="0.25"/>
  <cols>
    <col min="3" max="3" width="11" customWidth="1"/>
  </cols>
  <sheetData>
    <row r="3" spans="3:14" x14ac:dyDescent="0.25">
      <c r="C3" s="188" t="s">
        <v>498</v>
      </c>
      <c r="D3" s="188"/>
      <c r="E3" s="188"/>
    </row>
    <row r="5" spans="3:14" x14ac:dyDescent="0.25">
      <c r="C5" t="s">
        <v>497</v>
      </c>
      <c r="D5" s="15" t="s">
        <v>496</v>
      </c>
      <c r="E5" s="15" t="s">
        <v>495</v>
      </c>
      <c r="F5" s="15" t="s">
        <v>494</v>
      </c>
      <c r="G5" s="15" t="s">
        <v>493</v>
      </c>
      <c r="H5" s="15" t="s">
        <v>492</v>
      </c>
      <c r="I5" s="15" t="s">
        <v>491</v>
      </c>
      <c r="J5" s="15" t="s">
        <v>490</v>
      </c>
      <c r="K5" s="15" t="s">
        <v>489</v>
      </c>
      <c r="M5" s="15" t="s">
        <v>488</v>
      </c>
      <c r="N5" s="15" t="s">
        <v>263</v>
      </c>
    </row>
    <row r="6" spans="3:14" x14ac:dyDescent="0.25">
      <c r="C6" s="187">
        <v>0</v>
      </c>
      <c r="D6" s="15">
        <v>1</v>
      </c>
      <c r="E6" s="15">
        <v>1</v>
      </c>
      <c r="F6" s="15">
        <v>1</v>
      </c>
      <c r="G6" s="15">
        <v>1</v>
      </c>
      <c r="H6" s="15">
        <v>1</v>
      </c>
      <c r="I6" s="15">
        <v>1</v>
      </c>
      <c r="J6" s="15">
        <v>0</v>
      </c>
      <c r="K6" s="15">
        <v>0</v>
      </c>
      <c r="M6" s="15">
        <f t="shared" ref="M6:M22" si="0">D6*2^D$5+E6*2^E$5+F6*2^F$5+G6*2^G$5+H6*2^H$5+I6*2^I$5+J6*2^J$5+K6*2^K$5</f>
        <v>63</v>
      </c>
      <c r="N6" s="15" t="str">
        <f t="shared" ref="N6:N22" si="1">DEC2HEX(M6)</f>
        <v>3F</v>
      </c>
    </row>
    <row r="7" spans="3:14" x14ac:dyDescent="0.25">
      <c r="C7" s="187">
        <f t="shared" ref="C7:C22" si="2">C6+1</f>
        <v>1</v>
      </c>
      <c r="D7" s="15">
        <v>0</v>
      </c>
      <c r="E7" s="15">
        <v>1</v>
      </c>
      <c r="F7" s="15">
        <v>1</v>
      </c>
      <c r="G7" s="15">
        <v>0</v>
      </c>
      <c r="H7" s="15">
        <v>0</v>
      </c>
      <c r="I7" s="15">
        <v>0</v>
      </c>
      <c r="J7" s="15">
        <v>0</v>
      </c>
      <c r="K7" s="15">
        <v>0</v>
      </c>
      <c r="M7" s="15">
        <f t="shared" si="0"/>
        <v>6</v>
      </c>
      <c r="N7" s="15" t="str">
        <f t="shared" si="1"/>
        <v>6</v>
      </c>
    </row>
    <row r="8" spans="3:14" x14ac:dyDescent="0.25">
      <c r="C8" s="187">
        <f t="shared" si="2"/>
        <v>2</v>
      </c>
      <c r="D8" s="15">
        <v>1</v>
      </c>
      <c r="E8" s="15">
        <v>1</v>
      </c>
      <c r="F8" s="15">
        <v>0</v>
      </c>
      <c r="G8" s="15">
        <v>1</v>
      </c>
      <c r="H8" s="15">
        <v>1</v>
      </c>
      <c r="I8" s="15">
        <v>0</v>
      </c>
      <c r="J8" s="15">
        <v>1</v>
      </c>
      <c r="K8" s="15">
        <v>0</v>
      </c>
      <c r="M8" s="15">
        <f t="shared" si="0"/>
        <v>91</v>
      </c>
      <c r="N8" s="15" t="str">
        <f t="shared" si="1"/>
        <v>5B</v>
      </c>
    </row>
    <row r="9" spans="3:14" x14ac:dyDescent="0.25">
      <c r="C9" s="187">
        <f t="shared" si="2"/>
        <v>3</v>
      </c>
      <c r="D9" s="15">
        <v>1</v>
      </c>
      <c r="E9" s="15">
        <v>1</v>
      </c>
      <c r="F9" s="15">
        <v>1</v>
      </c>
      <c r="G9" s="15">
        <v>1</v>
      </c>
      <c r="H9" s="15">
        <v>0</v>
      </c>
      <c r="I9" s="15">
        <v>0</v>
      </c>
      <c r="J9" s="15">
        <v>1</v>
      </c>
      <c r="K9" s="15">
        <v>0</v>
      </c>
      <c r="M9" s="15">
        <f t="shared" si="0"/>
        <v>79</v>
      </c>
      <c r="N9" s="15" t="str">
        <f t="shared" si="1"/>
        <v>4F</v>
      </c>
    </row>
    <row r="10" spans="3:14" x14ac:dyDescent="0.25">
      <c r="C10" s="187">
        <f t="shared" si="2"/>
        <v>4</v>
      </c>
      <c r="D10" s="15">
        <v>0</v>
      </c>
      <c r="E10" s="15">
        <v>1</v>
      </c>
      <c r="F10" s="15">
        <v>1</v>
      </c>
      <c r="G10" s="15">
        <v>1</v>
      </c>
      <c r="H10" s="15">
        <v>0</v>
      </c>
      <c r="I10" s="15">
        <v>1</v>
      </c>
      <c r="J10" s="15">
        <v>1</v>
      </c>
      <c r="K10" s="15">
        <v>0</v>
      </c>
      <c r="M10" s="15">
        <f t="shared" si="0"/>
        <v>110</v>
      </c>
      <c r="N10" s="15" t="str">
        <f t="shared" si="1"/>
        <v>6E</v>
      </c>
    </row>
    <row r="11" spans="3:14" x14ac:dyDescent="0.25">
      <c r="C11" s="187">
        <f t="shared" si="2"/>
        <v>5</v>
      </c>
      <c r="D11" s="15">
        <v>1</v>
      </c>
      <c r="E11" s="15">
        <v>0</v>
      </c>
      <c r="F11" s="15">
        <v>1</v>
      </c>
      <c r="G11" s="15">
        <v>1</v>
      </c>
      <c r="H11" s="15">
        <v>0</v>
      </c>
      <c r="I11" s="15">
        <v>1</v>
      </c>
      <c r="J11" s="15">
        <v>1</v>
      </c>
      <c r="K11" s="15">
        <v>0</v>
      </c>
      <c r="M11" s="15">
        <f t="shared" si="0"/>
        <v>109</v>
      </c>
      <c r="N11" s="15" t="str">
        <f t="shared" si="1"/>
        <v>6D</v>
      </c>
    </row>
    <row r="12" spans="3:14" x14ac:dyDescent="0.25">
      <c r="C12" s="187">
        <f t="shared" si="2"/>
        <v>6</v>
      </c>
      <c r="D12" s="15">
        <v>1</v>
      </c>
      <c r="E12" s="15">
        <v>0</v>
      </c>
      <c r="F12" s="15">
        <v>1</v>
      </c>
      <c r="G12" s="15">
        <v>1</v>
      </c>
      <c r="H12" s="15">
        <v>1</v>
      </c>
      <c r="I12" s="15">
        <v>1</v>
      </c>
      <c r="J12" s="15">
        <v>1</v>
      </c>
      <c r="K12" s="15">
        <v>0</v>
      </c>
      <c r="M12" s="15">
        <f t="shared" si="0"/>
        <v>125</v>
      </c>
      <c r="N12" s="15" t="str">
        <f t="shared" si="1"/>
        <v>7D</v>
      </c>
    </row>
    <row r="13" spans="3:14" x14ac:dyDescent="0.25">
      <c r="C13" s="187">
        <f t="shared" si="2"/>
        <v>7</v>
      </c>
      <c r="D13" s="15">
        <v>1</v>
      </c>
      <c r="E13" s="15">
        <v>1</v>
      </c>
      <c r="F13" s="15">
        <v>1</v>
      </c>
      <c r="G13" s="15">
        <v>0</v>
      </c>
      <c r="H13" s="15">
        <v>0</v>
      </c>
      <c r="I13" s="15">
        <v>0</v>
      </c>
      <c r="J13" s="15">
        <v>0</v>
      </c>
      <c r="K13" s="15">
        <v>0</v>
      </c>
      <c r="M13" s="15">
        <f t="shared" si="0"/>
        <v>7</v>
      </c>
      <c r="N13" s="15" t="str">
        <f t="shared" si="1"/>
        <v>7</v>
      </c>
    </row>
    <row r="14" spans="3:14" x14ac:dyDescent="0.25">
      <c r="C14" s="187">
        <f t="shared" si="2"/>
        <v>8</v>
      </c>
      <c r="D14" s="15">
        <v>1</v>
      </c>
      <c r="E14" s="15">
        <v>1</v>
      </c>
      <c r="F14" s="15">
        <v>1</v>
      </c>
      <c r="G14" s="15">
        <v>1</v>
      </c>
      <c r="H14" s="15">
        <v>1</v>
      </c>
      <c r="I14" s="15">
        <v>1</v>
      </c>
      <c r="J14" s="15">
        <v>1</v>
      </c>
      <c r="K14" s="15">
        <v>0</v>
      </c>
      <c r="M14" s="15">
        <f t="shared" si="0"/>
        <v>127</v>
      </c>
      <c r="N14" s="15" t="str">
        <f t="shared" si="1"/>
        <v>7F</v>
      </c>
    </row>
    <row r="15" spans="3:14" x14ac:dyDescent="0.25">
      <c r="C15" s="187">
        <f t="shared" si="2"/>
        <v>9</v>
      </c>
      <c r="D15" s="15">
        <v>1</v>
      </c>
      <c r="E15" s="15">
        <v>1</v>
      </c>
      <c r="F15" s="15">
        <v>1</v>
      </c>
      <c r="G15" s="15">
        <v>1</v>
      </c>
      <c r="H15" s="15">
        <v>0</v>
      </c>
      <c r="I15" s="15">
        <v>1</v>
      </c>
      <c r="J15" s="15">
        <v>1</v>
      </c>
      <c r="K15" s="15">
        <v>0</v>
      </c>
      <c r="M15" s="15">
        <f t="shared" si="0"/>
        <v>111</v>
      </c>
      <c r="N15" s="15" t="str">
        <f t="shared" si="1"/>
        <v>6F</v>
      </c>
    </row>
    <row r="16" spans="3:14" x14ac:dyDescent="0.25">
      <c r="C16" s="187">
        <f t="shared" si="2"/>
        <v>10</v>
      </c>
      <c r="D16" s="15">
        <v>1</v>
      </c>
      <c r="E16" s="15">
        <v>1</v>
      </c>
      <c r="F16" s="15">
        <v>1</v>
      </c>
      <c r="G16" s="15">
        <v>0</v>
      </c>
      <c r="H16" s="15">
        <v>1</v>
      </c>
      <c r="I16" s="15">
        <v>1</v>
      </c>
      <c r="J16" s="15">
        <v>1</v>
      </c>
      <c r="K16" s="15">
        <v>0</v>
      </c>
      <c r="M16" s="15">
        <f t="shared" si="0"/>
        <v>119</v>
      </c>
      <c r="N16" s="15" t="str">
        <f t="shared" si="1"/>
        <v>77</v>
      </c>
    </row>
    <row r="17" spans="3:14" x14ac:dyDescent="0.25">
      <c r="C17" s="187">
        <f t="shared" si="2"/>
        <v>11</v>
      </c>
      <c r="D17" s="15">
        <v>0</v>
      </c>
      <c r="E17" s="15">
        <v>0</v>
      </c>
      <c r="F17" s="15">
        <v>1</v>
      </c>
      <c r="G17" s="15">
        <v>1</v>
      </c>
      <c r="H17" s="15">
        <v>1</v>
      </c>
      <c r="I17" s="15">
        <v>1</v>
      </c>
      <c r="J17" s="15">
        <v>1</v>
      </c>
      <c r="K17" s="15">
        <v>0</v>
      </c>
      <c r="M17" s="15">
        <f t="shared" si="0"/>
        <v>124</v>
      </c>
      <c r="N17" s="15" t="str">
        <f t="shared" si="1"/>
        <v>7C</v>
      </c>
    </row>
    <row r="18" spans="3:14" x14ac:dyDescent="0.25">
      <c r="C18" s="187">
        <f t="shared" si="2"/>
        <v>12</v>
      </c>
      <c r="D18" s="15">
        <v>0</v>
      </c>
      <c r="E18" s="15">
        <v>0</v>
      </c>
      <c r="F18" s="15">
        <v>1</v>
      </c>
      <c r="G18" s="15">
        <v>1</v>
      </c>
      <c r="H18" s="15">
        <v>0</v>
      </c>
      <c r="I18" s="15">
        <v>0</v>
      </c>
      <c r="J18" s="15">
        <v>1</v>
      </c>
      <c r="K18" s="15">
        <v>0</v>
      </c>
      <c r="M18" s="15">
        <f t="shared" si="0"/>
        <v>76</v>
      </c>
      <c r="N18" s="15" t="str">
        <f t="shared" si="1"/>
        <v>4C</v>
      </c>
    </row>
    <row r="19" spans="3:14" x14ac:dyDescent="0.25">
      <c r="C19" s="187">
        <f t="shared" si="2"/>
        <v>13</v>
      </c>
      <c r="D19" s="15">
        <v>0</v>
      </c>
      <c r="E19" s="15">
        <v>1</v>
      </c>
      <c r="F19" s="15">
        <v>1</v>
      </c>
      <c r="G19" s="15">
        <v>1</v>
      </c>
      <c r="H19" s="15">
        <v>1</v>
      </c>
      <c r="I19" s="15">
        <v>0</v>
      </c>
      <c r="J19" s="15">
        <v>1</v>
      </c>
      <c r="K19" s="15">
        <v>0</v>
      </c>
      <c r="M19" s="15">
        <f t="shared" si="0"/>
        <v>94</v>
      </c>
      <c r="N19" s="15" t="str">
        <f t="shared" si="1"/>
        <v>5E</v>
      </c>
    </row>
    <row r="20" spans="3:14" x14ac:dyDescent="0.25">
      <c r="C20" s="187">
        <f t="shared" si="2"/>
        <v>14</v>
      </c>
      <c r="D20" s="15">
        <v>1</v>
      </c>
      <c r="E20" s="15">
        <v>0</v>
      </c>
      <c r="F20" s="15">
        <v>0</v>
      </c>
      <c r="G20" s="15">
        <v>1</v>
      </c>
      <c r="H20" s="15">
        <v>1</v>
      </c>
      <c r="I20" s="15">
        <v>1</v>
      </c>
      <c r="J20" s="15">
        <v>1</v>
      </c>
      <c r="K20" s="15">
        <v>0</v>
      </c>
      <c r="M20" s="15">
        <f t="shared" si="0"/>
        <v>121</v>
      </c>
      <c r="N20" s="15" t="str">
        <f t="shared" si="1"/>
        <v>79</v>
      </c>
    </row>
    <row r="21" spans="3:14" x14ac:dyDescent="0.25">
      <c r="C21" s="187">
        <f t="shared" si="2"/>
        <v>15</v>
      </c>
      <c r="D21" s="15">
        <v>1</v>
      </c>
      <c r="E21" s="15">
        <v>0</v>
      </c>
      <c r="F21" s="15">
        <v>0</v>
      </c>
      <c r="G21" s="15">
        <v>0</v>
      </c>
      <c r="H21" s="15">
        <v>1</v>
      </c>
      <c r="I21" s="15">
        <v>1</v>
      </c>
      <c r="J21" s="15">
        <v>1</v>
      </c>
      <c r="K21" s="15">
        <v>0</v>
      </c>
      <c r="M21" s="15">
        <f t="shared" si="0"/>
        <v>113</v>
      </c>
      <c r="N21" s="15" t="str">
        <f t="shared" si="1"/>
        <v>71</v>
      </c>
    </row>
    <row r="22" spans="3:14" x14ac:dyDescent="0.25">
      <c r="C22" s="187">
        <f t="shared" si="2"/>
        <v>16</v>
      </c>
      <c r="D22" s="15">
        <v>0</v>
      </c>
      <c r="E22" s="15">
        <v>0</v>
      </c>
      <c r="F22" s="15">
        <v>0</v>
      </c>
      <c r="G22" s="15">
        <v>0</v>
      </c>
      <c r="H22" s="15">
        <v>0</v>
      </c>
      <c r="I22" s="15">
        <v>0</v>
      </c>
      <c r="J22" s="15">
        <v>0</v>
      </c>
      <c r="K22" s="15">
        <v>1</v>
      </c>
      <c r="M22" s="15">
        <f t="shared" si="0"/>
        <v>128</v>
      </c>
      <c r="N22" s="15" t="str">
        <f t="shared" si="1"/>
        <v>80</v>
      </c>
    </row>
  </sheetData>
  <pageMargins left="0.7" right="0.7" top="0.75" bottom="0.75" header="0.3" footer="0.3"/>
  <pageSetup paperSize="9" orientation="portrait" horizontalDpi="360" verticalDpi="36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77452-92AB-4A7D-83F2-4776302D3361}">
  <dimension ref="B1:BA48"/>
  <sheetViews>
    <sheetView zoomScale="150" zoomScaleNormal="150" workbookViewId="0"/>
  </sheetViews>
  <sheetFormatPr defaultRowHeight="15" x14ac:dyDescent="0.25"/>
  <cols>
    <col min="1" max="1" width="4" customWidth="1"/>
    <col min="2" max="2" width="1.140625" customWidth="1"/>
    <col min="3" max="3" width="3.5703125" customWidth="1"/>
    <col min="4" max="4" width="1.140625" customWidth="1"/>
    <col min="5" max="5" width="2.140625" customWidth="1"/>
    <col min="6" max="6" width="1.140625" customWidth="1"/>
    <col min="7" max="7" width="3.5703125" customWidth="1"/>
    <col min="8" max="8" width="1.140625" customWidth="1"/>
    <col min="9" max="9" width="2.140625" customWidth="1"/>
    <col min="10" max="10" width="1.140625" customWidth="1"/>
    <col min="11" max="11" width="3.5703125" customWidth="1"/>
    <col min="12" max="12" width="1.140625" customWidth="1"/>
    <col min="13" max="13" width="2.140625" customWidth="1"/>
    <col min="14" max="14" width="1.140625" customWidth="1"/>
    <col min="15" max="15" width="4.28515625" customWidth="1"/>
    <col min="16" max="16" width="1.140625" customWidth="1"/>
    <col min="17" max="17" width="2.140625" customWidth="1"/>
    <col min="18" max="18" width="1.140625" customWidth="1"/>
    <col min="19" max="19" width="7.85546875" customWidth="1"/>
    <col min="20" max="20" width="1.140625" customWidth="1"/>
    <col min="21" max="21" width="2.140625" customWidth="1"/>
    <col min="22" max="22" width="1.140625" customWidth="1"/>
    <col min="23" max="23" width="5" customWidth="1"/>
    <col min="24" max="24" width="1.140625" customWidth="1"/>
    <col min="25" max="25" width="2.140625" customWidth="1"/>
    <col min="26" max="26" width="1.140625" customWidth="1"/>
    <col min="27" max="28" width="3.28515625" customWidth="1"/>
    <col min="29" max="29" width="1.140625" customWidth="1"/>
    <col min="30" max="30" width="2.140625" customWidth="1"/>
    <col min="31" max="31" width="1.140625" customWidth="1"/>
    <col min="32" max="32" width="5" customWidth="1"/>
    <col min="33" max="33" width="1.140625" customWidth="1"/>
    <col min="34" max="34" width="5" customWidth="1"/>
    <col min="35" max="35" width="1.140625" customWidth="1"/>
    <col min="36" max="36" width="5" customWidth="1"/>
    <col min="37" max="37" width="1.140625" customWidth="1"/>
    <col min="38" max="38" width="2.140625" customWidth="1"/>
    <col min="39" max="39" width="1.140625" customWidth="1"/>
    <col min="40" max="40" width="18.5703125" bestFit="1" customWidth="1"/>
    <col min="41" max="41" width="1.140625" customWidth="1"/>
    <col min="42" max="42" width="2.140625" customWidth="1"/>
    <col min="43" max="43" width="1.140625" customWidth="1"/>
    <col min="44" max="44" width="16.42578125" customWidth="1"/>
    <col min="45" max="45" width="1.140625" customWidth="1"/>
    <col min="46" max="46" width="2.140625" customWidth="1"/>
    <col min="47" max="47" width="1.140625" customWidth="1"/>
    <col min="48" max="52" width="2.7109375" customWidth="1"/>
    <col min="53" max="53" width="1.140625" customWidth="1"/>
    <col min="54" max="54" width="4.28515625" customWidth="1"/>
    <col min="55" max="55" width="2.5703125" customWidth="1"/>
  </cols>
  <sheetData>
    <row r="1" spans="2:53" ht="16.5" customHeight="1" thickBot="1" x14ac:dyDescent="0.3"/>
    <row r="2" spans="2:53" ht="6" customHeight="1" thickBot="1" x14ac:dyDescent="0.3">
      <c r="B2" s="194"/>
      <c r="C2" s="195"/>
      <c r="D2" s="196"/>
      <c r="F2" s="194"/>
      <c r="G2" s="195"/>
      <c r="H2" s="196"/>
      <c r="J2" s="194"/>
      <c r="K2" s="195"/>
      <c r="L2" s="196"/>
      <c r="N2" s="194"/>
      <c r="O2" s="195"/>
      <c r="P2" s="196"/>
      <c r="R2" s="194"/>
      <c r="S2" s="195"/>
      <c r="T2" s="196"/>
      <c r="V2" s="194"/>
      <c r="W2" s="195"/>
      <c r="X2" s="196"/>
      <c r="Z2" s="194"/>
      <c r="AA2" s="195"/>
      <c r="AB2" s="195"/>
      <c r="AC2" s="196"/>
      <c r="AE2" s="194"/>
      <c r="AF2" s="195"/>
      <c r="AG2" s="195"/>
      <c r="AH2" s="209"/>
      <c r="AI2" s="195"/>
      <c r="AJ2" s="209"/>
      <c r="AK2" s="196"/>
      <c r="AM2" s="194"/>
      <c r="AN2" s="195"/>
      <c r="AO2" s="196"/>
      <c r="AQ2" s="194"/>
      <c r="AR2" s="195"/>
      <c r="AS2" s="196"/>
      <c r="AU2" s="194"/>
      <c r="AV2" s="195"/>
      <c r="AW2" s="195"/>
      <c r="AX2" s="195"/>
      <c r="AY2" s="195"/>
      <c r="AZ2" s="195"/>
      <c r="BA2" s="196"/>
    </row>
    <row r="3" spans="2:53" ht="16.5" customHeight="1" thickBot="1" x14ac:dyDescent="0.3">
      <c r="B3" s="204"/>
      <c r="C3" s="203" t="s">
        <v>411</v>
      </c>
      <c r="D3" s="205"/>
      <c r="F3" s="204"/>
      <c r="G3" s="203" t="s">
        <v>517</v>
      </c>
      <c r="H3" s="205"/>
      <c r="J3" s="204"/>
      <c r="K3" s="203" t="s">
        <v>403</v>
      </c>
      <c r="L3" s="205"/>
      <c r="N3" s="204"/>
      <c r="O3" s="203" t="s">
        <v>465</v>
      </c>
      <c r="P3" s="205"/>
      <c r="R3" s="204"/>
      <c r="S3" s="203" t="s">
        <v>527</v>
      </c>
      <c r="T3" s="205"/>
      <c r="V3" s="204"/>
      <c r="W3" s="203" t="s">
        <v>465</v>
      </c>
      <c r="X3" s="205"/>
      <c r="Z3" s="204"/>
      <c r="AA3" s="203" t="s">
        <v>424</v>
      </c>
      <c r="AB3" s="203" t="s">
        <v>423</v>
      </c>
      <c r="AC3" s="205"/>
      <c r="AE3" s="204"/>
      <c r="AF3" s="203" t="s">
        <v>532</v>
      </c>
      <c r="AG3" s="205"/>
      <c r="AH3" s="203" t="s">
        <v>533</v>
      </c>
      <c r="AI3" s="205"/>
      <c r="AJ3" s="203" t="s">
        <v>534</v>
      </c>
      <c r="AK3" s="205"/>
      <c r="AM3" s="204"/>
      <c r="AN3" s="203" t="s">
        <v>501</v>
      </c>
      <c r="AO3" s="205"/>
      <c r="AQ3" s="204"/>
      <c r="AR3" s="203" t="s">
        <v>508</v>
      </c>
      <c r="AS3" s="205"/>
      <c r="AU3" s="197"/>
      <c r="AV3" s="199" t="s">
        <v>502</v>
      </c>
      <c r="AW3" s="199" t="s">
        <v>503</v>
      </c>
      <c r="AX3" s="199" t="s">
        <v>504</v>
      </c>
      <c r="AY3" s="199" t="s">
        <v>505</v>
      </c>
      <c r="AZ3" s="199" t="s">
        <v>506</v>
      </c>
      <c r="BA3" s="198"/>
    </row>
    <row r="4" spans="2:53" ht="6" customHeight="1" thickBot="1" x14ac:dyDescent="0.3">
      <c r="B4" s="206"/>
      <c r="C4" s="207"/>
      <c r="D4" s="208"/>
      <c r="F4" s="206"/>
      <c r="G4" s="207"/>
      <c r="H4" s="208"/>
      <c r="J4" s="206"/>
      <c r="K4" s="207"/>
      <c r="L4" s="208"/>
      <c r="N4" s="206"/>
      <c r="O4" s="207"/>
      <c r="P4" s="208"/>
      <c r="R4" s="206"/>
      <c r="S4" s="207"/>
      <c r="T4" s="208"/>
      <c r="V4" s="206"/>
      <c r="W4" s="207"/>
      <c r="X4" s="208"/>
      <c r="Z4" s="206"/>
      <c r="AA4" s="207"/>
      <c r="AB4" s="207"/>
      <c r="AC4" s="208"/>
      <c r="AE4" s="206"/>
      <c r="AF4" s="207"/>
      <c r="AG4" s="207"/>
      <c r="AH4" s="209"/>
      <c r="AI4" s="207"/>
      <c r="AJ4" s="209"/>
      <c r="AK4" s="208"/>
      <c r="AM4" s="206"/>
      <c r="AN4" s="207"/>
      <c r="AO4" s="208"/>
      <c r="AQ4" s="206"/>
      <c r="AR4" s="207"/>
      <c r="AS4" s="208"/>
      <c r="AU4" s="200"/>
      <c r="AV4" s="201"/>
      <c r="AW4" s="201"/>
      <c r="AX4" s="201"/>
      <c r="AY4" s="201"/>
      <c r="AZ4" s="201"/>
      <c r="BA4" s="202"/>
    </row>
    <row r="5" spans="2:53" ht="6" customHeight="1" thickBot="1" x14ac:dyDescent="0.3"/>
    <row r="6" spans="2:53" ht="6" customHeight="1" thickBot="1" x14ac:dyDescent="0.3">
      <c r="B6" s="194"/>
      <c r="C6" s="195"/>
      <c r="D6" s="196"/>
      <c r="F6" s="194"/>
      <c r="G6" s="195"/>
      <c r="H6" s="196"/>
      <c r="J6" s="194"/>
      <c r="K6" s="195"/>
      <c r="L6" s="196"/>
      <c r="N6" s="194"/>
      <c r="O6" s="195"/>
      <c r="P6" s="196"/>
      <c r="R6" s="194"/>
      <c r="S6" s="195"/>
      <c r="T6" s="196"/>
      <c r="V6" s="194"/>
      <c r="W6" s="195"/>
      <c r="X6" s="196"/>
      <c r="Z6" s="194"/>
      <c r="AA6" s="195"/>
      <c r="AB6" s="195"/>
      <c r="AC6" s="196"/>
      <c r="AM6" s="194"/>
      <c r="AN6" s="195"/>
      <c r="AO6" s="196"/>
      <c r="AQ6" s="194"/>
      <c r="AR6" s="195"/>
      <c r="AS6" s="196"/>
      <c r="AU6" s="194"/>
      <c r="AV6" s="195"/>
      <c r="AW6" s="195"/>
      <c r="AX6" s="195"/>
      <c r="AY6" s="195"/>
      <c r="AZ6" s="195"/>
      <c r="BA6" s="196"/>
    </row>
    <row r="7" spans="2:53" ht="18.75" thickBot="1" x14ac:dyDescent="0.3">
      <c r="B7" s="204"/>
      <c r="C7" s="203" t="s">
        <v>412</v>
      </c>
      <c r="D7" s="205"/>
      <c r="F7" s="204"/>
      <c r="G7" s="203" t="s">
        <v>419</v>
      </c>
      <c r="H7" s="205"/>
      <c r="J7" s="204"/>
      <c r="K7" s="203" t="s">
        <v>405</v>
      </c>
      <c r="L7" s="205"/>
      <c r="N7" s="204"/>
      <c r="O7" s="203" t="s">
        <v>434</v>
      </c>
      <c r="P7" s="205"/>
      <c r="R7" s="204"/>
      <c r="S7" s="203" t="s">
        <v>526</v>
      </c>
      <c r="T7" s="205"/>
      <c r="V7" s="204"/>
      <c r="W7" s="203" t="s">
        <v>528</v>
      </c>
      <c r="X7" s="205"/>
      <c r="Z7" s="204"/>
      <c r="AA7" s="203" t="s">
        <v>416</v>
      </c>
      <c r="AB7" s="203" t="s">
        <v>417</v>
      </c>
      <c r="AC7" s="205"/>
      <c r="AM7" s="204"/>
      <c r="AN7" s="203" t="s">
        <v>507</v>
      </c>
      <c r="AO7" s="205"/>
      <c r="AQ7" s="204"/>
      <c r="AR7" s="203" t="s">
        <v>515</v>
      </c>
      <c r="AS7" s="205"/>
      <c r="AU7" s="197"/>
      <c r="AV7" s="199" t="s">
        <v>502</v>
      </c>
      <c r="AW7" s="199" t="s">
        <v>503</v>
      </c>
      <c r="AX7" s="199" t="s">
        <v>504</v>
      </c>
      <c r="AY7" s="199" t="s">
        <v>505</v>
      </c>
      <c r="AZ7" s="199" t="s">
        <v>506</v>
      </c>
      <c r="BA7" s="198"/>
    </row>
    <row r="8" spans="2:53" ht="6" customHeight="1" thickBot="1" x14ac:dyDescent="0.3">
      <c r="B8" s="206"/>
      <c r="C8" s="207"/>
      <c r="D8" s="208"/>
      <c r="F8" s="206"/>
      <c r="G8" s="207"/>
      <c r="H8" s="208"/>
      <c r="J8" s="206"/>
      <c r="K8" s="207"/>
      <c r="L8" s="208"/>
      <c r="N8" s="206"/>
      <c r="O8" s="207"/>
      <c r="P8" s="208"/>
      <c r="R8" s="206"/>
      <c r="S8" s="207"/>
      <c r="T8" s="208"/>
      <c r="V8" s="206"/>
      <c r="W8" s="207"/>
      <c r="X8" s="208"/>
      <c r="Z8" s="206"/>
      <c r="AA8" s="207"/>
      <c r="AB8" s="207"/>
      <c r="AC8" s="208"/>
      <c r="AM8" s="206"/>
      <c r="AN8" s="207"/>
      <c r="AO8" s="208"/>
      <c r="AQ8" s="206"/>
      <c r="AR8" s="207"/>
      <c r="AS8" s="208"/>
      <c r="AU8" s="200"/>
      <c r="AV8" s="201"/>
      <c r="AW8" s="201"/>
      <c r="AX8" s="201"/>
      <c r="AY8" s="201"/>
      <c r="AZ8" s="201"/>
      <c r="BA8" s="202"/>
    </row>
    <row r="9" spans="2:53" ht="6" customHeight="1" thickBot="1" x14ac:dyDescent="0.3"/>
    <row r="10" spans="2:53" ht="6" customHeight="1" thickBot="1" x14ac:dyDescent="0.3">
      <c r="B10" s="194"/>
      <c r="C10" s="195"/>
      <c r="D10" s="196"/>
      <c r="F10" s="194"/>
      <c r="G10" s="195"/>
      <c r="H10" s="196"/>
      <c r="J10" s="194"/>
      <c r="K10" s="195"/>
      <c r="L10" s="196"/>
      <c r="N10" s="194"/>
      <c r="O10" s="195"/>
      <c r="P10" s="196"/>
      <c r="R10" s="194"/>
      <c r="S10" s="195"/>
      <c r="T10" s="196"/>
      <c r="V10" s="194"/>
      <c r="W10" s="195"/>
      <c r="X10" s="196"/>
      <c r="Z10" s="194"/>
      <c r="AA10" s="195"/>
      <c r="AB10" s="195"/>
      <c r="AC10" s="196"/>
      <c r="AM10" s="194"/>
      <c r="AN10" s="195"/>
      <c r="AO10" s="196"/>
      <c r="AQ10" s="194"/>
      <c r="AR10" s="195"/>
      <c r="AS10" s="196"/>
    </row>
    <row r="11" spans="2:53" ht="16.5" customHeight="1" thickBot="1" x14ac:dyDescent="0.3">
      <c r="B11" s="204"/>
      <c r="C11" s="203" t="s">
        <v>413</v>
      </c>
      <c r="D11" s="205"/>
      <c r="F11" s="204"/>
      <c r="G11" s="203" t="s">
        <v>418</v>
      </c>
      <c r="H11" s="205"/>
      <c r="J11" s="204"/>
      <c r="K11" s="203" t="s">
        <v>406</v>
      </c>
      <c r="L11" s="205"/>
      <c r="N11" s="204"/>
      <c r="O11" s="203"/>
      <c r="P11" s="205"/>
      <c r="R11" s="204"/>
      <c r="S11" s="203" t="s">
        <v>538</v>
      </c>
      <c r="T11" s="205"/>
      <c r="V11" s="204"/>
      <c r="W11" s="203" t="s">
        <v>529</v>
      </c>
      <c r="X11" s="205"/>
      <c r="Z11" s="204"/>
      <c r="AA11" s="203" t="s">
        <v>419</v>
      </c>
      <c r="AB11" s="203" t="s">
        <v>421</v>
      </c>
      <c r="AC11" s="205"/>
      <c r="AM11" s="204"/>
      <c r="AN11" s="203" t="s">
        <v>525</v>
      </c>
      <c r="AO11" s="205"/>
      <c r="AQ11" s="204"/>
      <c r="AR11" s="203" t="s">
        <v>509</v>
      </c>
      <c r="AS11" s="205"/>
    </row>
    <row r="12" spans="2:53" ht="6" customHeight="1" thickBot="1" x14ac:dyDescent="0.3">
      <c r="B12" s="206"/>
      <c r="C12" s="207"/>
      <c r="D12" s="208"/>
      <c r="F12" s="206"/>
      <c r="G12" s="207"/>
      <c r="H12" s="208"/>
      <c r="J12" s="206"/>
      <c r="K12" s="207"/>
      <c r="L12" s="208"/>
      <c r="N12" s="206"/>
      <c r="O12" s="207"/>
      <c r="P12" s="208"/>
      <c r="R12" s="206"/>
      <c r="S12" s="207"/>
      <c r="T12" s="208"/>
      <c r="V12" s="206"/>
      <c r="W12" s="207"/>
      <c r="X12" s="208"/>
      <c r="Z12" s="206"/>
      <c r="AA12" s="207"/>
      <c r="AB12" s="207"/>
      <c r="AC12" s="208"/>
      <c r="AM12" s="206"/>
      <c r="AN12" s="207"/>
      <c r="AO12" s="208"/>
      <c r="AQ12" s="206"/>
      <c r="AR12" s="207"/>
      <c r="AS12" s="208"/>
    </row>
    <row r="13" spans="2:53" ht="6" customHeight="1" thickBot="1" x14ac:dyDescent="0.3"/>
    <row r="14" spans="2:53" ht="6" customHeight="1" thickBot="1" x14ac:dyDescent="0.3">
      <c r="B14" s="194"/>
      <c r="C14" s="195"/>
      <c r="D14" s="196"/>
      <c r="F14" s="194"/>
      <c r="G14" s="195"/>
      <c r="H14" s="196"/>
      <c r="J14" s="194"/>
      <c r="K14" s="195"/>
      <c r="L14" s="196"/>
      <c r="N14" s="194"/>
      <c r="O14" s="195"/>
      <c r="P14" s="196"/>
      <c r="R14" s="194"/>
      <c r="S14" s="195"/>
      <c r="T14" s="196"/>
      <c r="Z14" s="194"/>
      <c r="AA14" s="195"/>
      <c r="AB14" s="195"/>
      <c r="AC14" s="196"/>
      <c r="AM14" s="194"/>
      <c r="AN14" s="195"/>
      <c r="AO14" s="196"/>
      <c r="AQ14" s="194"/>
      <c r="AR14" s="195"/>
      <c r="AS14" s="196"/>
    </row>
    <row r="15" spans="2:53" ht="16.5" customHeight="1" thickBot="1" x14ac:dyDescent="0.3">
      <c r="B15" s="204"/>
      <c r="C15" s="203" t="s">
        <v>408</v>
      </c>
      <c r="D15" s="205"/>
      <c r="F15" s="204"/>
      <c r="G15" s="203" t="s">
        <v>422</v>
      </c>
      <c r="H15" s="205"/>
      <c r="J15" s="204"/>
      <c r="K15" s="203" t="s">
        <v>399</v>
      </c>
      <c r="L15" s="205"/>
      <c r="N15" s="204"/>
      <c r="O15" s="203" t="s">
        <v>398</v>
      </c>
      <c r="P15" s="205"/>
      <c r="R15" s="204"/>
      <c r="S15" s="203" t="s">
        <v>539</v>
      </c>
      <c r="T15" s="205"/>
      <c r="Z15" s="204"/>
      <c r="AA15" s="203" t="s">
        <v>418</v>
      </c>
      <c r="AB15" s="203" t="s">
        <v>420</v>
      </c>
      <c r="AC15" s="205"/>
      <c r="AM15" s="204"/>
      <c r="AN15" s="203" t="s">
        <v>518</v>
      </c>
      <c r="AO15" s="205"/>
      <c r="AQ15" s="204"/>
      <c r="AR15" s="203" t="s">
        <v>511</v>
      </c>
      <c r="AS15" s="205"/>
    </row>
    <row r="16" spans="2:53" ht="6" customHeight="1" thickBot="1" x14ac:dyDescent="0.3">
      <c r="B16" s="206"/>
      <c r="C16" s="207"/>
      <c r="D16" s="208"/>
      <c r="F16" s="206"/>
      <c r="G16" s="207"/>
      <c r="H16" s="208"/>
      <c r="J16" s="206"/>
      <c r="K16" s="207"/>
      <c r="L16" s="208"/>
      <c r="N16" s="206"/>
      <c r="O16" s="207"/>
      <c r="P16" s="208"/>
      <c r="R16" s="206"/>
      <c r="S16" s="207"/>
      <c r="T16" s="208"/>
      <c r="Z16" s="206"/>
      <c r="AA16" s="207"/>
      <c r="AB16" s="207"/>
      <c r="AC16" s="208"/>
      <c r="AM16" s="206"/>
      <c r="AN16" s="207"/>
      <c r="AO16" s="208"/>
      <c r="AQ16" s="206"/>
      <c r="AR16" s="207"/>
      <c r="AS16" s="208"/>
    </row>
    <row r="17" spans="2:45" ht="5.25" customHeight="1" thickBot="1" x14ac:dyDescent="0.3"/>
    <row r="18" spans="2:45" ht="6" customHeight="1" thickBot="1" x14ac:dyDescent="0.3">
      <c r="B18" s="194"/>
      <c r="C18" s="195"/>
      <c r="D18" s="196"/>
      <c r="F18" s="194"/>
      <c r="G18" s="195"/>
      <c r="H18" s="196"/>
      <c r="J18" s="194"/>
      <c r="K18" s="195"/>
      <c r="L18" s="196"/>
      <c r="N18" s="194"/>
      <c r="O18" s="195"/>
      <c r="P18" s="196"/>
      <c r="AM18" s="194"/>
      <c r="AN18" s="195"/>
      <c r="AO18" s="196"/>
      <c r="AQ18" s="194"/>
      <c r="AR18" s="195"/>
      <c r="AS18" s="196"/>
    </row>
    <row r="19" spans="2:45" ht="16.5" customHeight="1" thickBot="1" x14ac:dyDescent="0.3">
      <c r="B19" s="204"/>
      <c r="C19" s="203" t="s">
        <v>367</v>
      </c>
      <c r="D19" s="205"/>
      <c r="F19" s="204"/>
      <c r="G19" s="203" t="s">
        <v>420</v>
      </c>
      <c r="H19" s="205"/>
      <c r="J19" s="204"/>
      <c r="K19" s="203" t="s">
        <v>400</v>
      </c>
      <c r="L19" s="205"/>
      <c r="N19" s="204"/>
      <c r="O19" s="203" t="s">
        <v>357</v>
      </c>
      <c r="P19" s="205"/>
      <c r="AM19" s="204"/>
      <c r="AN19" s="203" t="s">
        <v>512</v>
      </c>
      <c r="AO19" s="205"/>
      <c r="AQ19" s="204"/>
      <c r="AR19" s="203" t="s">
        <v>510</v>
      </c>
      <c r="AS19" s="205"/>
    </row>
    <row r="20" spans="2:45" ht="6" customHeight="1" thickBot="1" x14ac:dyDescent="0.3">
      <c r="B20" s="206"/>
      <c r="C20" s="207"/>
      <c r="D20" s="208"/>
      <c r="F20" s="206"/>
      <c r="G20" s="207"/>
      <c r="H20" s="208"/>
      <c r="J20" s="206"/>
      <c r="K20" s="207"/>
      <c r="L20" s="208"/>
      <c r="N20" s="206"/>
      <c r="O20" s="207"/>
      <c r="P20" s="208"/>
      <c r="AM20" s="206"/>
      <c r="AN20" s="207"/>
      <c r="AO20" s="208"/>
      <c r="AQ20" s="206"/>
      <c r="AR20" s="207"/>
      <c r="AS20" s="208"/>
    </row>
    <row r="21" spans="2:45" ht="5.25" customHeight="1" thickBot="1" x14ac:dyDescent="0.3"/>
    <row r="22" spans="2:45" ht="6" customHeight="1" thickBot="1" x14ac:dyDescent="0.3">
      <c r="B22" s="194"/>
      <c r="C22" s="195"/>
      <c r="D22" s="196"/>
      <c r="F22" s="194"/>
      <c r="G22" s="195"/>
      <c r="H22" s="196"/>
      <c r="J22" s="194"/>
      <c r="K22" s="195"/>
      <c r="L22" s="196"/>
      <c r="N22" s="194"/>
      <c r="O22" s="195"/>
      <c r="P22" s="196"/>
      <c r="AM22" s="194"/>
      <c r="AN22" s="195"/>
      <c r="AO22" s="196"/>
      <c r="AQ22" s="194"/>
      <c r="AR22" s="195"/>
      <c r="AS22" s="196"/>
    </row>
    <row r="23" spans="2:45" ht="16.5" customHeight="1" thickBot="1" x14ac:dyDescent="0.3">
      <c r="B23" s="204"/>
      <c r="C23" s="203" t="s">
        <v>431</v>
      </c>
      <c r="D23" s="205"/>
      <c r="F23" s="204"/>
      <c r="G23" s="203" t="s">
        <v>421</v>
      </c>
      <c r="H23" s="205"/>
      <c r="J23" s="204"/>
      <c r="K23" s="203" t="s">
        <v>432</v>
      </c>
      <c r="L23" s="205"/>
      <c r="N23" s="204"/>
      <c r="O23" s="203" t="s">
        <v>535</v>
      </c>
      <c r="P23" s="205"/>
      <c r="AM23" s="204"/>
      <c r="AN23" s="203"/>
      <c r="AO23" s="205"/>
      <c r="AQ23" s="204"/>
      <c r="AR23" s="203" t="s">
        <v>520</v>
      </c>
      <c r="AS23" s="205"/>
    </row>
    <row r="24" spans="2:45" ht="6" customHeight="1" thickBot="1" x14ac:dyDescent="0.3">
      <c r="B24" s="206"/>
      <c r="C24" s="207"/>
      <c r="D24" s="208"/>
      <c r="F24" s="206"/>
      <c r="G24" s="207"/>
      <c r="H24" s="208"/>
      <c r="J24" s="206"/>
      <c r="K24" s="207"/>
      <c r="L24" s="208"/>
      <c r="N24" s="206"/>
      <c r="O24" s="207"/>
      <c r="P24" s="208"/>
      <c r="AM24" s="206"/>
      <c r="AN24" s="207"/>
      <c r="AO24" s="208"/>
      <c r="AQ24" s="206"/>
      <c r="AR24" s="207"/>
      <c r="AS24" s="208"/>
    </row>
    <row r="25" spans="2:45" ht="5.25" customHeight="1" thickBot="1" x14ac:dyDescent="0.3"/>
    <row r="26" spans="2:45" ht="6" customHeight="1" thickBot="1" x14ac:dyDescent="0.3">
      <c r="B26" s="194"/>
      <c r="C26" s="195"/>
      <c r="D26" s="196"/>
      <c r="F26" s="194"/>
      <c r="G26" s="195"/>
      <c r="H26" s="196"/>
      <c r="J26" s="194"/>
      <c r="K26" s="195"/>
      <c r="L26" s="196"/>
      <c r="N26" s="194"/>
      <c r="O26" s="195"/>
      <c r="P26" s="196"/>
      <c r="AM26" s="194"/>
      <c r="AN26" s="195"/>
      <c r="AO26" s="196"/>
      <c r="AQ26" s="194"/>
      <c r="AR26" s="195"/>
      <c r="AS26" s="196"/>
    </row>
    <row r="27" spans="2:45" ht="16.5" customHeight="1" thickBot="1" x14ac:dyDescent="0.3">
      <c r="B27" s="204"/>
      <c r="C27" s="203" t="s">
        <v>407</v>
      </c>
      <c r="D27" s="205"/>
      <c r="F27" s="204"/>
      <c r="G27" s="203" t="s">
        <v>531</v>
      </c>
      <c r="H27" s="205"/>
      <c r="J27" s="204"/>
      <c r="K27" s="203" t="s">
        <v>514</v>
      </c>
      <c r="L27" s="205"/>
      <c r="N27" s="204"/>
      <c r="O27" s="203" t="s">
        <v>536</v>
      </c>
      <c r="P27" s="205"/>
      <c r="AM27" s="204"/>
      <c r="AN27" s="203"/>
      <c r="AO27" s="205"/>
      <c r="AQ27" s="204"/>
      <c r="AR27" s="203" t="s">
        <v>521</v>
      </c>
      <c r="AS27" s="205"/>
    </row>
    <row r="28" spans="2:45" ht="6" customHeight="1" thickBot="1" x14ac:dyDescent="0.3">
      <c r="B28" s="206"/>
      <c r="C28" s="207"/>
      <c r="D28" s="208"/>
      <c r="F28" s="206"/>
      <c r="G28" s="207"/>
      <c r="H28" s="208"/>
      <c r="J28" s="206"/>
      <c r="K28" s="207"/>
      <c r="L28" s="208"/>
      <c r="N28" s="206"/>
      <c r="O28" s="207"/>
      <c r="P28" s="208"/>
      <c r="AM28" s="206"/>
      <c r="AN28" s="207"/>
      <c r="AO28" s="208"/>
      <c r="AQ28" s="206"/>
      <c r="AR28" s="207"/>
      <c r="AS28" s="208"/>
    </row>
    <row r="29" spans="2:45" ht="5.25" customHeight="1" thickBot="1" x14ac:dyDescent="0.3"/>
    <row r="30" spans="2:45" ht="6" customHeight="1" thickBot="1" x14ac:dyDescent="0.3">
      <c r="B30" s="194"/>
      <c r="C30" s="195"/>
      <c r="D30" s="196"/>
      <c r="F30" s="194"/>
      <c r="G30" s="195"/>
      <c r="H30" s="196"/>
      <c r="J30" s="194"/>
      <c r="K30" s="195"/>
      <c r="L30" s="196"/>
      <c r="N30" s="194"/>
      <c r="O30" s="195"/>
      <c r="P30" s="196"/>
      <c r="AM30" s="194"/>
      <c r="AN30" s="195"/>
      <c r="AO30" s="196"/>
      <c r="AQ30" s="194"/>
      <c r="AR30" s="195"/>
      <c r="AS30" s="196"/>
    </row>
    <row r="31" spans="2:45" ht="16.5" customHeight="1" thickBot="1" x14ac:dyDescent="0.3">
      <c r="B31" s="204"/>
      <c r="C31" s="203" t="s">
        <v>523</v>
      </c>
      <c r="D31" s="205"/>
      <c r="F31" s="204"/>
      <c r="G31" s="203" t="s">
        <v>363</v>
      </c>
      <c r="H31" s="205"/>
      <c r="J31" s="204"/>
      <c r="K31" s="203" t="s">
        <v>516</v>
      </c>
      <c r="L31" s="205"/>
      <c r="N31" s="204"/>
      <c r="O31" s="203"/>
      <c r="P31" s="205"/>
      <c r="AM31" s="204"/>
      <c r="AN31" s="203"/>
      <c r="AO31" s="205"/>
      <c r="AQ31" s="204"/>
      <c r="AR31" s="203" t="s">
        <v>512</v>
      </c>
      <c r="AS31" s="205"/>
    </row>
    <row r="32" spans="2:45" ht="6" customHeight="1" thickBot="1" x14ac:dyDescent="0.3">
      <c r="B32" s="206"/>
      <c r="C32" s="207"/>
      <c r="D32" s="208"/>
      <c r="F32" s="206"/>
      <c r="G32" s="207"/>
      <c r="H32" s="208"/>
      <c r="J32" s="206"/>
      <c r="K32" s="207"/>
      <c r="L32" s="208"/>
      <c r="N32" s="206"/>
      <c r="O32" s="207"/>
      <c r="P32" s="208"/>
      <c r="AM32" s="206"/>
      <c r="AN32" s="207"/>
      <c r="AO32" s="208"/>
      <c r="AQ32" s="206"/>
      <c r="AR32" s="207"/>
      <c r="AS32" s="208"/>
    </row>
    <row r="33" spans="2:45" ht="5.25" customHeight="1" thickBot="1" x14ac:dyDescent="0.3"/>
    <row r="34" spans="2:45" ht="6" customHeight="1" thickBot="1" x14ac:dyDescent="0.3">
      <c r="B34" s="194"/>
      <c r="C34" s="195"/>
      <c r="D34" s="196"/>
      <c r="F34" s="194"/>
      <c r="G34" s="195"/>
      <c r="H34" s="196"/>
      <c r="J34" s="194"/>
      <c r="K34" s="195"/>
      <c r="L34" s="196"/>
      <c r="N34" s="194"/>
      <c r="O34" s="195"/>
      <c r="P34" s="196"/>
      <c r="AM34" s="194"/>
      <c r="AN34" s="195"/>
      <c r="AO34" s="196"/>
      <c r="AQ34" s="194"/>
      <c r="AR34" s="195"/>
      <c r="AS34" s="196"/>
    </row>
    <row r="35" spans="2:45" ht="16.5" customHeight="1" thickBot="1" x14ac:dyDescent="0.3">
      <c r="B35" s="204"/>
      <c r="C35" s="203" t="s">
        <v>425</v>
      </c>
      <c r="D35" s="205"/>
      <c r="F35" s="204"/>
      <c r="G35" s="203" t="s">
        <v>363</v>
      </c>
      <c r="H35" s="205"/>
      <c r="J35" s="204"/>
      <c r="K35" s="203" t="s">
        <v>262</v>
      </c>
      <c r="L35" s="205"/>
      <c r="N35" s="204"/>
      <c r="O35" s="203"/>
      <c r="P35" s="205"/>
      <c r="AM35" s="204"/>
      <c r="AN35" s="203"/>
      <c r="AO35" s="205"/>
      <c r="AQ35" s="204"/>
      <c r="AR35" s="203" t="s">
        <v>522</v>
      </c>
      <c r="AS35" s="205"/>
    </row>
    <row r="36" spans="2:45" ht="6" customHeight="1" thickBot="1" x14ac:dyDescent="0.3">
      <c r="B36" s="206"/>
      <c r="C36" s="207"/>
      <c r="D36" s="208"/>
      <c r="F36" s="206"/>
      <c r="G36" s="207"/>
      <c r="H36" s="208"/>
      <c r="J36" s="206"/>
      <c r="K36" s="207"/>
      <c r="L36" s="208"/>
      <c r="N36" s="206"/>
      <c r="O36" s="207"/>
      <c r="P36" s="208"/>
      <c r="AM36" s="206"/>
      <c r="AN36" s="207"/>
      <c r="AO36" s="208"/>
      <c r="AQ36" s="206"/>
      <c r="AR36" s="207"/>
      <c r="AS36" s="208"/>
    </row>
    <row r="37" spans="2:45" ht="5.25" customHeight="1" thickBot="1" x14ac:dyDescent="0.3"/>
    <row r="38" spans="2:45" ht="6" customHeight="1" thickBot="1" x14ac:dyDescent="0.3">
      <c r="B38" s="194"/>
      <c r="C38" s="195"/>
      <c r="D38" s="196"/>
      <c r="F38" s="194"/>
      <c r="G38" s="195"/>
      <c r="H38" s="196"/>
      <c r="J38" s="194"/>
      <c r="K38" s="195"/>
      <c r="L38" s="196"/>
      <c r="N38" s="194"/>
      <c r="O38" s="195"/>
      <c r="P38" s="196"/>
      <c r="AQ38" s="194"/>
      <c r="AR38" s="195"/>
      <c r="AS38" s="196"/>
    </row>
    <row r="39" spans="2:45" ht="16.5" customHeight="1" thickBot="1" x14ac:dyDescent="0.3">
      <c r="B39" s="204"/>
      <c r="C39" s="203" t="s">
        <v>524</v>
      </c>
      <c r="D39" s="205"/>
      <c r="F39" s="204"/>
      <c r="G39" s="203" t="s">
        <v>513</v>
      </c>
      <c r="H39" s="205"/>
      <c r="J39" s="204"/>
      <c r="K39" s="203" t="s">
        <v>409</v>
      </c>
      <c r="L39" s="205"/>
      <c r="N39" s="204"/>
      <c r="O39" s="203"/>
      <c r="P39" s="205"/>
      <c r="AQ39" s="204"/>
      <c r="AR39" s="203" t="s">
        <v>519</v>
      </c>
      <c r="AS39" s="205"/>
    </row>
    <row r="40" spans="2:45" ht="6" customHeight="1" thickBot="1" x14ac:dyDescent="0.3">
      <c r="B40" s="206"/>
      <c r="C40" s="207"/>
      <c r="D40" s="208"/>
      <c r="F40" s="206"/>
      <c r="G40" s="207"/>
      <c r="H40" s="208"/>
      <c r="J40" s="206"/>
      <c r="K40" s="207"/>
      <c r="L40" s="208"/>
      <c r="N40" s="206"/>
      <c r="O40" s="207"/>
      <c r="P40" s="208"/>
      <c r="AQ40" s="206"/>
      <c r="AR40" s="207"/>
      <c r="AS40" s="208"/>
    </row>
    <row r="41" spans="2:45" ht="5.25" customHeight="1" thickBot="1" x14ac:dyDescent="0.3"/>
    <row r="42" spans="2:45" ht="6" customHeight="1" thickBot="1" x14ac:dyDescent="0.3">
      <c r="B42" s="194"/>
      <c r="C42" s="195"/>
      <c r="D42" s="196"/>
      <c r="F42" s="194"/>
      <c r="G42" s="195"/>
      <c r="H42" s="196"/>
      <c r="J42" s="194"/>
      <c r="K42" s="195"/>
      <c r="L42" s="196"/>
      <c r="N42" s="194"/>
      <c r="O42" s="195"/>
      <c r="P42" s="196"/>
      <c r="AQ42" s="194"/>
      <c r="AR42" s="195"/>
      <c r="AS42" s="196"/>
    </row>
    <row r="43" spans="2:45" ht="16.5" customHeight="1" thickBot="1" x14ac:dyDescent="0.3">
      <c r="B43" s="204"/>
      <c r="C43" s="203" t="s">
        <v>401</v>
      </c>
      <c r="D43" s="205"/>
      <c r="F43" s="204"/>
      <c r="G43" s="203" t="s">
        <v>429</v>
      </c>
      <c r="H43" s="205"/>
      <c r="J43" s="204"/>
      <c r="K43" s="203" t="s">
        <v>404</v>
      </c>
      <c r="L43" s="205"/>
      <c r="N43" s="204"/>
      <c r="O43" s="203"/>
      <c r="P43" s="205"/>
      <c r="AQ43" s="204"/>
      <c r="AR43" s="203" t="s">
        <v>530</v>
      </c>
      <c r="AS43" s="205"/>
    </row>
    <row r="44" spans="2:45" ht="6" customHeight="1" thickBot="1" x14ac:dyDescent="0.3">
      <c r="B44" s="206"/>
      <c r="C44" s="207"/>
      <c r="D44" s="208"/>
      <c r="F44" s="206"/>
      <c r="G44" s="207"/>
      <c r="H44" s="208"/>
      <c r="J44" s="206"/>
      <c r="K44" s="207"/>
      <c r="L44" s="208"/>
      <c r="N44" s="206"/>
      <c r="O44" s="207"/>
      <c r="P44" s="208"/>
      <c r="AQ44" s="206"/>
      <c r="AR44" s="207"/>
      <c r="AS44" s="208"/>
    </row>
    <row r="45" spans="2:45" ht="5.25" customHeight="1" thickBot="1" x14ac:dyDescent="0.3"/>
    <row r="46" spans="2:45" ht="6" customHeight="1" thickBot="1" x14ac:dyDescent="0.3">
      <c r="B46" s="194"/>
      <c r="C46" s="195"/>
      <c r="D46" s="196"/>
      <c r="F46" s="194"/>
      <c r="G46" s="195"/>
      <c r="H46" s="196"/>
      <c r="J46" s="194"/>
      <c r="K46" s="195"/>
      <c r="L46" s="196"/>
      <c r="N46" s="194"/>
      <c r="O46" s="195"/>
      <c r="P46" s="196"/>
      <c r="AQ46" s="194"/>
      <c r="AR46" s="195"/>
      <c r="AS46" s="196"/>
    </row>
    <row r="47" spans="2:45" ht="16.5" customHeight="1" thickBot="1" x14ac:dyDescent="0.3">
      <c r="B47" s="204"/>
      <c r="C47" s="203" t="s">
        <v>410</v>
      </c>
      <c r="D47" s="205"/>
      <c r="F47" s="204"/>
      <c r="G47" s="203" t="s">
        <v>402</v>
      </c>
      <c r="H47" s="205"/>
      <c r="J47" s="204"/>
      <c r="K47" s="203" t="s">
        <v>430</v>
      </c>
      <c r="L47" s="205"/>
      <c r="N47" s="204"/>
      <c r="O47" s="203"/>
      <c r="P47" s="205"/>
      <c r="AQ47" s="204"/>
      <c r="AR47" s="203" t="s">
        <v>537</v>
      </c>
      <c r="AS47" s="205"/>
    </row>
    <row r="48" spans="2:45" ht="6" customHeight="1" thickBot="1" x14ac:dyDescent="0.3">
      <c r="B48" s="206"/>
      <c r="C48" s="207"/>
      <c r="D48" s="208"/>
      <c r="F48" s="206"/>
      <c r="G48" s="207"/>
      <c r="H48" s="208"/>
      <c r="J48" s="206"/>
      <c r="K48" s="207"/>
      <c r="L48" s="208"/>
      <c r="N48" s="206"/>
      <c r="O48" s="207"/>
      <c r="P48" s="208"/>
      <c r="AQ48" s="206"/>
      <c r="AR48" s="207"/>
      <c r="AS48" s="208"/>
    </row>
  </sheetData>
  <pageMargins left="0.23622047244094491" right="0.23622047244094491" top="0.35433070866141736" bottom="0.35433070866141736" header="0.11811023622047245" footer="0.11811023622047245"/>
  <pageSetup paperSize="9" orientation="landscape"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6502 Inst. Set</vt:lpstr>
      <vt:lpstr>2</vt:lpstr>
      <vt:lpstr>MicroCode</vt:lpstr>
      <vt:lpstr>JSR e Stack Pointer</vt:lpstr>
      <vt:lpstr>138</vt:lpstr>
      <vt:lpstr>Branches</vt:lpstr>
      <vt:lpstr>SSD</vt:lpstr>
      <vt:lpstr>Labels</vt:lpstr>
      <vt:lpstr>'2'!Extract</vt:lpstr>
      <vt:lpstr>Labels!Print_Area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Mazzai, Andrea</dc:creator>
  <cp:lastModifiedBy>Mazzai, Andrea</cp:lastModifiedBy>
  <cp:lastPrinted>2024-09-24T19:41:22Z</cp:lastPrinted>
  <dcterms:created xsi:type="dcterms:W3CDTF">2022-10-09T19:56:59Z</dcterms:created>
  <dcterms:modified xsi:type="dcterms:W3CDTF">2024-09-28T15:43:00Z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3dd1fcc-24d7-4f55-9dc2-c1518f171327_Enabled">
    <vt:lpwstr>true</vt:lpwstr>
  </property>
  <property fmtid="{D5CDD505-2E9C-101B-9397-08002B2CF9AE}" pid="3" name="MSIP_Label_73dd1fcc-24d7-4f55-9dc2-c1518f171327_SetDate">
    <vt:lpwstr>2023-08-28T14:04:54Z</vt:lpwstr>
  </property>
  <property fmtid="{D5CDD505-2E9C-101B-9397-08002B2CF9AE}" pid="4" name="MSIP_Label_73dd1fcc-24d7-4f55-9dc2-c1518f171327_Method">
    <vt:lpwstr>Privileged</vt:lpwstr>
  </property>
  <property fmtid="{D5CDD505-2E9C-101B-9397-08002B2CF9AE}" pid="5" name="MSIP_Label_73dd1fcc-24d7-4f55-9dc2-c1518f171327_Name">
    <vt:lpwstr>No Protection (Label Only) - Internal Use</vt:lpwstr>
  </property>
  <property fmtid="{D5CDD505-2E9C-101B-9397-08002B2CF9AE}" pid="6" name="MSIP_Label_73dd1fcc-24d7-4f55-9dc2-c1518f171327_SiteId">
    <vt:lpwstr>945c199a-83a2-4e80-9f8c-5a91be5752dd</vt:lpwstr>
  </property>
  <property fmtid="{D5CDD505-2E9C-101B-9397-08002B2CF9AE}" pid="7" name="MSIP_Label_73dd1fcc-24d7-4f55-9dc2-c1518f171327_ActionId">
    <vt:lpwstr>15e40dbf-490a-4fdb-b9b8-c52cc6171735</vt:lpwstr>
  </property>
  <property fmtid="{D5CDD505-2E9C-101B-9397-08002B2CF9AE}" pid="8" name="MSIP_Label_73dd1fcc-24d7-4f55-9dc2-c1518f171327_ContentBits">
    <vt:lpwstr>2</vt:lpwstr>
  </property>
</Properties>
</file>