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045a2401bd0a/Metodos Num/"/>
    </mc:Choice>
  </mc:AlternateContent>
  <xr:revisionPtr revIDLastSave="0" documentId="8_{DC7FB94D-50E9-47F7-9EDD-E28591CE312D}" xr6:coauthVersionLast="45" xr6:coauthVersionMax="45" xr10:uidLastSave="{00000000-0000-0000-0000-000000000000}"/>
  <bookViews>
    <workbookView xWindow="-108" yWindow="-108" windowWidth="23256" windowHeight="12576" xr2:uid="{C56C6F5B-4E92-4AF7-BA79-F05E0BE78173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1" l="1"/>
  <c r="B38" i="1"/>
  <c r="B39" i="1"/>
  <c r="B40" i="1"/>
  <c r="B41" i="1"/>
  <c r="B42" i="1"/>
  <c r="B43" i="1"/>
  <c r="B44" i="1"/>
  <c r="B45" i="1"/>
  <c r="A38" i="1"/>
  <c r="A39" i="1"/>
  <c r="A40" i="1"/>
  <c r="A41" i="1"/>
  <c r="A42" i="1"/>
  <c r="A43" i="1"/>
  <c r="A44" i="1"/>
  <c r="A45" i="1"/>
  <c r="E8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H14" i="1"/>
  <c r="H23" i="1"/>
  <c r="H32" i="1"/>
  <c r="G14" i="1"/>
  <c r="G23" i="1"/>
  <c r="G32" i="1"/>
  <c r="F14" i="1"/>
  <c r="F23" i="1"/>
  <c r="F32" i="1"/>
  <c r="E14" i="1"/>
  <c r="E23" i="1"/>
  <c r="E32" i="1"/>
  <c r="E35" i="1"/>
  <c r="I14" i="1"/>
  <c r="I23" i="1"/>
  <c r="E26" i="1"/>
  <c r="E17" i="1"/>
  <c r="F6" i="1"/>
  <c r="F8" i="1"/>
  <c r="G6" i="1"/>
  <c r="G7" i="1"/>
  <c r="G8" i="1"/>
  <c r="H6" i="1"/>
  <c r="H7" i="1"/>
  <c r="H8" i="1"/>
  <c r="I6" i="1"/>
  <c r="I7" i="1"/>
  <c r="I8" i="1"/>
  <c r="M5" i="1"/>
  <c r="E11" i="1"/>
  <c r="F9" i="1"/>
  <c r="F11" i="1"/>
  <c r="O5" i="1"/>
  <c r="N5" i="1"/>
  <c r="G9" i="1"/>
  <c r="G10" i="1"/>
  <c r="G11" i="1"/>
  <c r="P5" i="1"/>
  <c r="H9" i="1"/>
  <c r="H10" i="1"/>
  <c r="H11" i="1"/>
  <c r="Q5" i="1"/>
  <c r="R5" i="1"/>
  <c r="K5" i="1"/>
  <c r="K6" i="1"/>
  <c r="D15" i="1"/>
  <c r="F15" i="1"/>
  <c r="F17" i="1"/>
  <c r="G15" i="1"/>
  <c r="S5" i="1"/>
  <c r="L5" i="1"/>
  <c r="L6" i="1"/>
  <c r="D16" i="1"/>
  <c r="G16" i="1"/>
  <c r="G17" i="1"/>
  <c r="H15" i="1"/>
  <c r="H16" i="1"/>
  <c r="H17" i="1"/>
  <c r="I15" i="1"/>
  <c r="I16" i="1"/>
  <c r="I17" i="1"/>
  <c r="M6" i="1"/>
  <c r="E20" i="1"/>
  <c r="F18" i="1"/>
  <c r="F20" i="1"/>
  <c r="O6" i="1"/>
  <c r="N6" i="1"/>
  <c r="G18" i="1"/>
  <c r="G19" i="1"/>
  <c r="G20" i="1"/>
  <c r="P6" i="1"/>
  <c r="H18" i="1"/>
  <c r="H19" i="1"/>
  <c r="H20" i="1"/>
  <c r="Q6" i="1"/>
  <c r="R6" i="1"/>
  <c r="K7" i="1"/>
  <c r="D24" i="1"/>
  <c r="F24" i="1"/>
  <c r="F26" i="1"/>
  <c r="G24" i="1"/>
  <c r="S6" i="1"/>
  <c r="L7" i="1"/>
  <c r="D25" i="1"/>
  <c r="G25" i="1"/>
  <c r="G26" i="1"/>
  <c r="H24" i="1"/>
  <c r="H25" i="1"/>
  <c r="H26" i="1"/>
  <c r="I24" i="1"/>
  <c r="I25" i="1"/>
  <c r="I26" i="1"/>
  <c r="M7" i="1"/>
  <c r="E29" i="1"/>
  <c r="F27" i="1"/>
  <c r="F29" i="1"/>
  <c r="O7" i="1"/>
  <c r="N7" i="1"/>
  <c r="G27" i="1"/>
  <c r="G28" i="1"/>
  <c r="G29" i="1"/>
  <c r="P7" i="1"/>
  <c r="H27" i="1"/>
  <c r="H28" i="1"/>
  <c r="H29" i="1"/>
  <c r="Q7" i="1"/>
  <c r="R7" i="1"/>
  <c r="K8" i="1"/>
  <c r="D33" i="1"/>
  <c r="F33" i="1"/>
  <c r="F35" i="1"/>
  <c r="G33" i="1"/>
  <c r="S7" i="1"/>
  <c r="L8" i="1"/>
  <c r="D34" i="1"/>
  <c r="G34" i="1"/>
  <c r="G35" i="1"/>
  <c r="H33" i="1"/>
  <c r="H34" i="1"/>
  <c r="H35" i="1"/>
  <c r="E38" i="1"/>
  <c r="F36" i="1"/>
  <c r="F38" i="1"/>
  <c r="G36" i="1"/>
  <c r="G37" i="1"/>
  <c r="G38" i="1"/>
  <c r="H36" i="1"/>
  <c r="H37" i="1"/>
  <c r="H38" i="1"/>
  <c r="B36" i="1"/>
  <c r="I32" i="1"/>
  <c r="I33" i="1"/>
  <c r="I34" i="1"/>
  <c r="I35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L18" i="1"/>
  <c r="N21" i="1"/>
  <c r="K18" i="1"/>
  <c r="M18" i="1"/>
  <c r="O21" i="1"/>
  <c r="P21" i="1"/>
  <c r="Q21" i="1"/>
  <c r="Q22" i="1"/>
  <c r="U22" i="1"/>
  <c r="L21" i="1"/>
  <c r="S21" i="1"/>
  <c r="S22" i="1"/>
  <c r="R22" i="1"/>
  <c r="P22" i="1"/>
  <c r="O22" i="1"/>
  <c r="N22" i="1"/>
  <c r="L22" i="1"/>
  <c r="B22" i="1"/>
  <c r="U21" i="1"/>
  <c r="B21" i="1"/>
  <c r="B20" i="1"/>
  <c r="B19" i="1"/>
  <c r="B18" i="1"/>
  <c r="B17" i="1"/>
  <c r="B16" i="1"/>
  <c r="B15" i="1"/>
  <c r="M8" i="1"/>
  <c r="O8" i="1"/>
  <c r="N8" i="1"/>
  <c r="P8" i="1"/>
  <c r="Q8" i="1"/>
  <c r="R8" i="1"/>
  <c r="K9" i="1"/>
  <c r="S8" i="1"/>
  <c r="L9" i="1"/>
  <c r="M14" i="1"/>
  <c r="N14" i="1"/>
  <c r="R14" i="1"/>
  <c r="L14" i="1"/>
  <c r="P14" i="1"/>
  <c r="B14" i="1"/>
  <c r="M13" i="1"/>
  <c r="N13" i="1"/>
  <c r="R13" i="1"/>
  <c r="L13" i="1"/>
  <c r="P13" i="1"/>
  <c r="B13" i="1"/>
  <c r="B12" i="1"/>
  <c r="B11" i="1"/>
  <c r="B10" i="1"/>
  <c r="B9" i="1"/>
  <c r="U8" i="1"/>
  <c r="T8" i="1"/>
  <c r="B8" i="1"/>
  <c r="U7" i="1"/>
  <c r="T7" i="1"/>
  <c r="B7" i="1"/>
  <c r="U6" i="1"/>
  <c r="T6" i="1"/>
  <c r="B6" i="1"/>
  <c r="U5" i="1"/>
  <c r="T5" i="1"/>
  <c r="B5" i="1"/>
</calcChain>
</file>

<file path=xl/sharedStrings.xml><?xml version="1.0" encoding="utf-8"?>
<sst xmlns="http://schemas.openxmlformats.org/spreadsheetml/2006/main" count="61" uniqueCount="41">
  <si>
    <t>Metodo de Bairstow</t>
  </si>
  <si>
    <t>r</t>
  </si>
  <si>
    <t>s</t>
  </si>
  <si>
    <t>X^4 – 8x^3 + 39x^2 -62x + 50</t>
  </si>
  <si>
    <t>x</t>
  </si>
  <si>
    <t>f(x)</t>
  </si>
  <si>
    <t>a4</t>
  </si>
  <si>
    <t>a3</t>
  </si>
  <si>
    <t>a2</t>
  </si>
  <si>
    <t>a1</t>
  </si>
  <si>
    <t>a0</t>
  </si>
  <si>
    <t>b0</t>
  </si>
  <si>
    <t>b1</t>
  </si>
  <si>
    <t>c3</t>
  </si>
  <si>
    <t>c2</t>
  </si>
  <si>
    <t>c1</t>
  </si>
  <si>
    <t>DeltaR</t>
  </si>
  <si>
    <t>DeltaS</t>
  </si>
  <si>
    <t>Error1</t>
  </si>
  <si>
    <t>Error2</t>
  </si>
  <si>
    <t>FORMULA DE R</t>
  </si>
  <si>
    <t>( r +- raiz( r*r + 4s) ) /2</t>
  </si>
  <si>
    <t>raiz</t>
  </si>
  <si>
    <t>r0</t>
  </si>
  <si>
    <t xml:space="preserve"> +</t>
  </si>
  <si>
    <t>i</t>
  </si>
  <si>
    <t xml:space="preserve"> </t>
  </si>
  <si>
    <t>r1</t>
  </si>
  <si>
    <t>-</t>
  </si>
  <si>
    <t>FORMULA GENERAL</t>
  </si>
  <si>
    <t>a</t>
  </si>
  <si>
    <t>b</t>
  </si>
  <si>
    <t>c</t>
  </si>
  <si>
    <t>x^2 -</t>
  </si>
  <si>
    <t>6x +</t>
  </si>
  <si>
    <t>b*b</t>
  </si>
  <si>
    <t>4ac</t>
  </si>
  <si>
    <t>raiz / 2</t>
  </si>
  <si>
    <t>r3</t>
  </si>
  <si>
    <t>+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</si>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</sst>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4" borderId="0" xfId="0" applyFill="1"/>
    <xf numFmtId="0" fontId="2" fillId="0" borderId="0" xfId="0" applyFont="1"/>
    <xf numFmtId="0" fontId="2" fillId="7" borderId="1" xfId="0" applyFont="1" applyFill="1" applyBorder="1"/>
    <xf numFmtId="0" fontId="0" fillId="6" borderId="1" xfId="0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/>
    <xf numFmtId="0" fontId="3" fillId="8" borderId="1" xfId="0" applyFont="1" applyFill="1" applyBorder="1"/>
    <xf numFmtId="0" fontId="0" fillId="3" borderId="1" xfId="0" applyFill="1" applyBorder="1"/>
    <xf numFmtId="0" fontId="0" fillId="9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3" fillId="7" borderId="1" xfId="0" applyNumberFormat="1" applyFont="1" applyFill="1" applyBorder="1"/>
    <xf numFmtId="0" fontId="3" fillId="5" borderId="1" xfId="0" applyFont="1" applyFill="1" applyBorder="1"/>
    <xf numFmtId="0" fontId="0" fillId="10" borderId="1" xfId="0" applyFill="1" applyBorder="1"/>
    <xf numFmtId="165" fontId="0" fillId="10" borderId="0" xfId="0" applyNumberFormat="1" applyFill="1"/>
    <xf numFmtId="165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Hoja1!$A$5:$A$46</c:f>
              <c:numCache>
                <c:formatCode>0.0000</c:formatCode>
                <c:ptCount val="42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1.27675647831893E-15</c:v>
                </c:pt>
                <c:pt idx="21">
                  <c:v>0.20000000000000129</c:v>
                </c:pt>
                <c:pt idx="22">
                  <c:v>0.4000000000000013</c:v>
                </c:pt>
                <c:pt idx="23">
                  <c:v>0.60000000000000131</c:v>
                </c:pt>
                <c:pt idx="24">
                  <c:v>0.80000000000000138</c:v>
                </c:pt>
                <c:pt idx="25">
                  <c:v>1.0000000000000013</c:v>
                </c:pt>
                <c:pt idx="26">
                  <c:v>1.2000000000000013</c:v>
                </c:pt>
                <c:pt idx="27">
                  <c:v>1.4000000000000012</c:v>
                </c:pt>
                <c:pt idx="28">
                  <c:v>1.6000000000000012</c:v>
                </c:pt>
                <c:pt idx="29">
                  <c:v>1.8000000000000012</c:v>
                </c:pt>
                <c:pt idx="30">
                  <c:v>2.0000000000000013</c:v>
                </c:pt>
                <c:pt idx="31">
                  <c:v>2.2000000000000015</c:v>
                </c:pt>
                <c:pt idx="32">
                  <c:v>2.4000000000000017</c:v>
                </c:pt>
                <c:pt idx="33">
                  <c:v>2.6000000000000019</c:v>
                </c:pt>
                <c:pt idx="34">
                  <c:v>2.800000000000002</c:v>
                </c:pt>
                <c:pt idx="35">
                  <c:v>3.0000000000000022</c:v>
                </c:pt>
                <c:pt idx="36">
                  <c:v>3.2000000000000024</c:v>
                </c:pt>
                <c:pt idx="37">
                  <c:v>3.4000000000000026</c:v>
                </c:pt>
                <c:pt idx="38">
                  <c:v>3.6000000000000028</c:v>
                </c:pt>
                <c:pt idx="39">
                  <c:v>3.8000000000000029</c:v>
                </c:pt>
                <c:pt idx="40">
                  <c:v>4.0000000000000027</c:v>
                </c:pt>
              </c:numCache>
            </c:numRef>
          </c:xVal>
          <c:yVal>
            <c:numRef>
              <c:f>Hoja1!$B$5:$B$46</c:f>
              <c:numCache>
                <c:formatCode>General</c:formatCode>
                <c:ptCount val="42"/>
                <c:pt idx="0">
                  <c:v>1690</c:v>
                </c:pt>
                <c:pt idx="1">
                  <c:v>1496.2495999999996</c:v>
                </c:pt>
                <c:pt idx="2">
                  <c:v>1319.8495999999998</c:v>
                </c:pt>
                <c:pt idx="3">
                  <c:v>1159.7055999999995</c:v>
                </c:pt>
                <c:pt idx="4">
                  <c:v>1014.7615999999995</c:v>
                </c:pt>
                <c:pt idx="5">
                  <c:v>883.99999999999955</c:v>
                </c:pt>
                <c:pt idx="6">
                  <c:v>766.44159999999943</c:v>
                </c:pt>
                <c:pt idx="7">
                  <c:v>661.14559999999938</c:v>
                </c:pt>
                <c:pt idx="8">
                  <c:v>567.20959999999945</c:v>
                </c:pt>
                <c:pt idx="9">
                  <c:v>483.76959999999929</c:v>
                </c:pt>
                <c:pt idx="10">
                  <c:v>409.99999999999943</c:v>
                </c:pt>
                <c:pt idx="11">
                  <c:v>345.11359999999956</c:v>
                </c:pt>
                <c:pt idx="12">
                  <c:v>288.36159999999961</c:v>
                </c:pt>
                <c:pt idx="13">
                  <c:v>239.03359999999969</c:v>
                </c:pt>
                <c:pt idx="14">
                  <c:v>196.45759999999973</c:v>
                </c:pt>
                <c:pt idx="15">
                  <c:v>159.99999999999977</c:v>
                </c:pt>
                <c:pt idx="16">
                  <c:v>129.06559999999982</c:v>
                </c:pt>
                <c:pt idx="17">
                  <c:v>103.09759999999986</c:v>
                </c:pt>
                <c:pt idx="18">
                  <c:v>81.577599999999876</c:v>
                </c:pt>
                <c:pt idx="19">
                  <c:v>64.025599999999898</c:v>
                </c:pt>
                <c:pt idx="20">
                  <c:v>49.999999999999922</c:v>
                </c:pt>
                <c:pt idx="21">
                  <c:v>39.097599999999943</c:v>
                </c:pt>
                <c:pt idx="22">
                  <c:v>30.953599999999955</c:v>
                </c:pt>
                <c:pt idx="23">
                  <c:v>25.24159999999997</c:v>
                </c:pt>
                <c:pt idx="24">
                  <c:v>21.673599999999979</c:v>
                </c:pt>
                <c:pt idx="25">
                  <c:v>19.999999999999993</c:v>
                </c:pt>
                <c:pt idx="26">
                  <c:v>20.009600000000006</c:v>
                </c:pt>
                <c:pt idx="27">
                  <c:v>21.529600000000016</c:v>
                </c:pt>
                <c:pt idx="28">
                  <c:v>24.425600000000031</c:v>
                </c:pt>
                <c:pt idx="29">
                  <c:v>28.601600000000033</c:v>
                </c:pt>
                <c:pt idx="30">
                  <c:v>34.000000000000028</c:v>
                </c:pt>
                <c:pt idx="31">
                  <c:v>40.601600000000076</c:v>
                </c:pt>
                <c:pt idx="32">
                  <c:v>48.42560000000006</c:v>
                </c:pt>
                <c:pt idx="33">
                  <c:v>57.52960000000013</c:v>
                </c:pt>
                <c:pt idx="34">
                  <c:v>68.009600000000091</c:v>
                </c:pt>
                <c:pt idx="35">
                  <c:v>80.000000000000171</c:v>
                </c:pt>
                <c:pt idx="36">
                  <c:v>93.673600000000192</c:v>
                </c:pt>
                <c:pt idx="37">
                  <c:v>109.2416000000002</c:v>
                </c:pt>
                <c:pt idx="38">
                  <c:v>126.95360000000028</c:v>
                </c:pt>
                <c:pt idx="39">
                  <c:v>147.09760000000034</c:v>
                </c:pt>
                <c:pt idx="40">
                  <c:v>170.00000000000028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0D-4C57-9F06-2FB84C5E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68496"/>
        <c:axId val="688982464"/>
      </c:scatterChart>
      <c:valAx>
        <c:axId val="6916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8982464"/>
        <c:crosses val="autoZero"/>
        <c:crossBetween val="midCat"/>
      </c:valAx>
      <c:valAx>
        <c:axId val="6889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16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23</xdr:row>
      <xdr:rowOff>72390</xdr:rowOff>
    </xdr:from>
    <xdr:to>
      <xdr:col>15</xdr:col>
      <xdr:colOff>53340</xdr:colOff>
      <xdr:row>38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2751F7-EAB0-4AAE-BB11-B02540804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0</xdr:colOff>
      <xdr:row>24</xdr:row>
      <xdr:rowOff>0</xdr:rowOff>
    </xdr:from>
    <xdr:to>
      <xdr:col>23</xdr:col>
      <xdr:colOff>61411</xdr:colOff>
      <xdr:row>38</xdr:row>
      <xdr:rowOff>45947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98B5905-FD80-4E18-BBBD-2FA35DCB3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9680" y="4450080"/>
          <a:ext cx="5204911" cy="2621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CE1-3D95-4767-90D3-FBE47FDF0C31}">
  <dimension ref="A1:V47"/>
  <sheetViews>
    <sheetView tabSelected="1" workbookViewId="0">
      <selection activeCell="Q25" sqref="Q25"/>
    </sheetView>
  </sheetViews>
  <sheetFormatPr baseColWidth="10" defaultRowHeight="14.4" x14ac:dyDescent="0.3"/>
  <cols>
    <col min="20" max="20" width="11" customWidth="1"/>
    <col min="22" max="22" width="6.21875" customWidth="1"/>
  </cols>
  <sheetData>
    <row r="1" spans="1:22" x14ac:dyDescent="0.3">
      <c r="B1" s="7" t="s">
        <v>0</v>
      </c>
      <c r="C1" s="7"/>
      <c r="D1" s="7"/>
      <c r="G1" t="s">
        <v>1</v>
      </c>
      <c r="H1" t="s">
        <v>2</v>
      </c>
    </row>
    <row r="2" spans="1:22" x14ac:dyDescent="0.3">
      <c r="C2" t="s">
        <v>3</v>
      </c>
      <c r="G2">
        <v>-1</v>
      </c>
      <c r="H2">
        <v>-1</v>
      </c>
    </row>
    <row r="4" spans="1:22" x14ac:dyDescent="0.3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K4" t="s">
        <v>1</v>
      </c>
      <c r="L4" t="s">
        <v>2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</row>
    <row r="5" spans="1:22" x14ac:dyDescent="0.3">
      <c r="A5" s="1">
        <v>-4</v>
      </c>
      <c r="B5">
        <f>A5^4 - 8*A5^3 + 39*A5^2 -62*A5 + 50</f>
        <v>1690</v>
      </c>
      <c r="E5">
        <v>1</v>
      </c>
      <c r="F5">
        <v>-8</v>
      </c>
      <c r="G5">
        <v>39</v>
      </c>
      <c r="H5">
        <v>-62</v>
      </c>
      <c r="I5">
        <v>50</v>
      </c>
      <c r="K5">
        <f>D6</f>
        <v>-1</v>
      </c>
      <c r="L5">
        <f>D7</f>
        <v>-1</v>
      </c>
      <c r="M5">
        <f>I8</f>
        <v>103</v>
      </c>
      <c r="N5">
        <f>H8</f>
        <v>-100</v>
      </c>
      <c r="O5">
        <f>F11</f>
        <v>-10</v>
      </c>
      <c r="P5">
        <f>G11</f>
        <v>56</v>
      </c>
      <c r="Q5">
        <f>H11</f>
        <v>-146</v>
      </c>
      <c r="R5" s="2">
        <f>((M5*O5)-(N5*P5))/((P5^2)-(Q5*O5))</f>
        <v>2.7267303102625298</v>
      </c>
      <c r="S5" s="2">
        <f>((N5*Q5)-(M5*P5))/((P5^2)-(Q5*O5))</f>
        <v>5.2696897374701672</v>
      </c>
      <c r="T5" s="2">
        <f t="shared" ref="T5:U8" si="0">ABS((R5/K5)*100)</f>
        <v>272.673031026253</v>
      </c>
      <c r="U5" s="2">
        <f t="shared" si="0"/>
        <v>526.96897374701678</v>
      </c>
    </row>
    <row r="6" spans="1:22" ht="15.6" x14ac:dyDescent="0.3">
      <c r="A6" s="1">
        <f>A5+0.2</f>
        <v>-3.8</v>
      </c>
      <c r="B6">
        <f t="shared" ref="B6:B45" si="1">A6^4 - 8*A6^3 + 39*A6^2 -62*A6 + 50</f>
        <v>1496.2495999999996</v>
      </c>
      <c r="C6" s="6" t="s">
        <v>1</v>
      </c>
      <c r="D6" s="6">
        <v>-1</v>
      </c>
      <c r="F6">
        <f>E8*D6</f>
        <v>-1</v>
      </c>
      <c r="G6">
        <f>F8*D6</f>
        <v>9</v>
      </c>
      <c r="H6">
        <f>G8*D6</f>
        <v>-47</v>
      </c>
      <c r="I6">
        <f>H8*D6</f>
        <v>100</v>
      </c>
      <c r="K6">
        <f t="shared" ref="K6:L8" si="2">R5+K5</f>
        <v>1.7267303102625298</v>
      </c>
      <c r="L6">
        <f t="shared" si="2"/>
        <v>4.2696897374701672</v>
      </c>
      <c r="M6">
        <f>I17</f>
        <v>131.90562753065848</v>
      </c>
      <c r="N6">
        <f>H17</f>
        <v>-32.774196056925405</v>
      </c>
      <c r="O6">
        <f>F20</f>
        <v>-4.5465393794749396</v>
      </c>
      <c r="P6">
        <f>G20</f>
        <v>28.856487203877855</v>
      </c>
      <c r="Q6">
        <f>H20</f>
        <v>-2.3591374838348074</v>
      </c>
      <c r="R6" s="2">
        <f>((M6*O6)-(N6*P6))/((P6^2)-(Q6*O6))</f>
        <v>0.42098086610400925</v>
      </c>
      <c r="S6" s="2">
        <f>((N6*Q6)-(M6*P6))/((P6^2)-(Q6*O6))</f>
        <v>-4.5366740194164281</v>
      </c>
      <c r="T6" s="2">
        <f t="shared" si="0"/>
        <v>24.380232605055962</v>
      </c>
      <c r="U6" s="2">
        <f t="shared" si="0"/>
        <v>106.25301364647754</v>
      </c>
    </row>
    <row r="7" spans="1:22" ht="15.6" x14ac:dyDescent="0.3">
      <c r="A7" s="1">
        <f t="shared" ref="A7:A47" si="3">A6+0.2</f>
        <v>-3.5999999999999996</v>
      </c>
      <c r="B7">
        <f t="shared" si="1"/>
        <v>1319.8495999999998</v>
      </c>
      <c r="C7" s="6" t="s">
        <v>2</v>
      </c>
      <c r="D7" s="6">
        <v>-1</v>
      </c>
      <c r="G7">
        <f>E8*D7</f>
        <v>-1</v>
      </c>
      <c r="H7">
        <f>F8*D7</f>
        <v>9</v>
      </c>
      <c r="I7">
        <f>G8*D7</f>
        <v>-47</v>
      </c>
      <c r="K7">
        <f t="shared" si="2"/>
        <v>2.1477111763665389</v>
      </c>
      <c r="L7">
        <f t="shared" si="2"/>
        <v>-0.26698428194626089</v>
      </c>
      <c r="M7">
        <f>I26</f>
        <v>33.897940052495329</v>
      </c>
      <c r="N7">
        <f>H26</f>
        <v>-4.2448379793778273</v>
      </c>
      <c r="O7">
        <f>F29</f>
        <v>-3.7045776472669227</v>
      </c>
      <c r="P7">
        <f>G29</f>
        <v>17.940642505512084</v>
      </c>
      <c r="Q7">
        <f>H29</f>
        <v>35.275544443976791</v>
      </c>
      <c r="R7" s="2">
        <f>((M7*O7)-(N7*P7))/((P7^2)-(Q7*O7))</f>
        <v>-0.10920934106673783</v>
      </c>
      <c r="S7" s="2">
        <f>((N7*Q7)-(M7*P7))/((P7^2)-(Q7*O7))</f>
        <v>-1.6747182314550335</v>
      </c>
      <c r="T7" s="3">
        <f t="shared" si="0"/>
        <v>5.0849174818513694</v>
      </c>
      <c r="U7" s="3">
        <f t="shared" si="0"/>
        <v>627.2722196403023</v>
      </c>
    </row>
    <row r="8" spans="1:22" x14ac:dyDescent="0.3">
      <c r="A8" s="1">
        <f t="shared" si="3"/>
        <v>-3.3999999999999995</v>
      </c>
      <c r="B8">
        <f t="shared" si="1"/>
        <v>1159.7055999999995</v>
      </c>
      <c r="E8" s="9">
        <f>SUM(E5:E7)</f>
        <v>1</v>
      </c>
      <c r="F8" s="9">
        <f t="shared" ref="F8:I8" si="4">SUM(F5:F7)</f>
        <v>-9</v>
      </c>
      <c r="G8" s="9">
        <f t="shared" si="4"/>
        <v>47</v>
      </c>
      <c r="H8" s="11">
        <f t="shared" si="4"/>
        <v>-100</v>
      </c>
      <c r="I8" s="11">
        <f t="shared" si="4"/>
        <v>103</v>
      </c>
      <c r="K8" s="2">
        <f t="shared" si="2"/>
        <v>2.038501835299801</v>
      </c>
      <c r="L8" s="2">
        <f t="shared" si="2"/>
        <v>-1.9417025134012944</v>
      </c>
      <c r="M8">
        <f>I35</f>
        <v>2.3455553748487858</v>
      </c>
      <c r="N8">
        <f>H35</f>
        <v>0.34591899570062523</v>
      </c>
      <c r="O8">
        <f>F38</f>
        <v>-3.922996329400398</v>
      </c>
      <c r="P8">
        <f>G38</f>
        <v>14.967034805962564</v>
      </c>
      <c r="Q8">
        <f>H38</f>
        <v>38.473538749512116</v>
      </c>
      <c r="R8" s="2">
        <f>((M8*O8)-(N8*P8))/((P8^2)-(Q8*O8))</f>
        <v>-3.8349724127027543E-2</v>
      </c>
      <c r="S8" s="2">
        <f>((N8*Q8)-(M8*P8))/((P8^2)-(Q8*O8))</f>
        <v>-5.813481353486661E-2</v>
      </c>
      <c r="T8" s="22">
        <f t="shared" si="0"/>
        <v>1.8812700318902327</v>
      </c>
      <c r="U8" s="22">
        <f t="shared" si="0"/>
        <v>2.9940123748942074</v>
      </c>
    </row>
    <row r="9" spans="1:22" x14ac:dyDescent="0.3">
      <c r="A9" s="1">
        <f t="shared" si="3"/>
        <v>-3.1999999999999993</v>
      </c>
      <c r="B9">
        <f t="shared" si="1"/>
        <v>1014.7615999999995</v>
      </c>
      <c r="F9">
        <f>E11*D6</f>
        <v>-1</v>
      </c>
      <c r="G9">
        <f>F11*D6</f>
        <v>10</v>
      </c>
      <c r="H9">
        <f>G11*D6</f>
        <v>-56</v>
      </c>
      <c r="K9" s="21">
        <f>R8+K8</f>
        <v>2.0001521111727736</v>
      </c>
      <c r="L9" s="21">
        <f>S8+L8</f>
        <v>-1.9998373269361611</v>
      </c>
    </row>
    <row r="10" spans="1:22" x14ac:dyDescent="0.3">
      <c r="A10" s="1">
        <f t="shared" si="3"/>
        <v>-2.9999999999999991</v>
      </c>
      <c r="B10">
        <f t="shared" si="1"/>
        <v>883.99999999999955</v>
      </c>
      <c r="G10">
        <f>E11*D7</f>
        <v>-1</v>
      </c>
      <c r="H10">
        <f>F11*D7</f>
        <v>10</v>
      </c>
      <c r="K10" s="2"/>
      <c r="L10" s="2"/>
    </row>
    <row r="11" spans="1:22" x14ac:dyDescent="0.3">
      <c r="A11" s="1">
        <f t="shared" si="3"/>
        <v>-2.7999999999999989</v>
      </c>
      <c r="B11">
        <f t="shared" si="1"/>
        <v>766.44159999999943</v>
      </c>
      <c r="E11" s="9">
        <f>SUM(E8:E10)</f>
        <v>1</v>
      </c>
      <c r="F11" s="12">
        <f t="shared" ref="F11:H11" si="5">SUM(F8:F10)</f>
        <v>-10</v>
      </c>
      <c r="G11" s="12">
        <f t="shared" si="5"/>
        <v>56</v>
      </c>
      <c r="H11" s="12">
        <f t="shared" si="5"/>
        <v>-146</v>
      </c>
      <c r="K11" s="15" t="s">
        <v>20</v>
      </c>
      <c r="L11" s="15"/>
      <c r="M11" s="16"/>
      <c r="N11" s="16"/>
      <c r="O11" s="16"/>
      <c r="P11" s="16"/>
      <c r="Q11" s="16"/>
      <c r="R11" s="16"/>
      <c r="S11" s="16"/>
    </row>
    <row r="12" spans="1:22" x14ac:dyDescent="0.3">
      <c r="A12" s="1">
        <f t="shared" si="3"/>
        <v>-2.5999999999999988</v>
      </c>
      <c r="B12">
        <f t="shared" si="1"/>
        <v>661.14559999999938</v>
      </c>
      <c r="K12" s="16" t="s">
        <v>21</v>
      </c>
      <c r="L12" s="16"/>
      <c r="M12" s="9" t="s">
        <v>22</v>
      </c>
      <c r="N12" s="16" t="s">
        <v>22</v>
      </c>
      <c r="O12" s="16" t="s">
        <v>22</v>
      </c>
      <c r="P12" s="16"/>
      <c r="Q12" s="16"/>
      <c r="R12" s="16"/>
      <c r="S12" s="16"/>
    </row>
    <row r="13" spans="1:22" x14ac:dyDescent="0.3">
      <c r="A13" s="1">
        <f t="shared" si="3"/>
        <v>-2.3999999999999986</v>
      </c>
      <c r="B13">
        <f t="shared" si="1"/>
        <v>567.20959999999945</v>
      </c>
      <c r="K13" s="16" t="s">
        <v>23</v>
      </c>
      <c r="L13" s="17">
        <f>K9</f>
        <v>2.0001521111727736</v>
      </c>
      <c r="M13" s="9">
        <f>(K9^2 + 4*L9)</f>
        <v>-3.9987408399157411</v>
      </c>
      <c r="N13" s="16">
        <f>ABS(M13)</f>
        <v>3.9987408399157411</v>
      </c>
      <c r="O13" s="16">
        <v>-1</v>
      </c>
      <c r="P13" s="14">
        <f>L13/2</f>
        <v>1.0000760555863868</v>
      </c>
      <c r="Q13" s="14" t="s">
        <v>24</v>
      </c>
      <c r="R13" s="14">
        <f>SQRT(N13)/2</f>
        <v>0.99984259260092301</v>
      </c>
      <c r="S13" s="14" t="s">
        <v>25</v>
      </c>
      <c r="T13" t="s">
        <v>26</v>
      </c>
    </row>
    <row r="14" spans="1:22" x14ac:dyDescent="0.3">
      <c r="A14" s="1">
        <f t="shared" si="3"/>
        <v>-2.1999999999999984</v>
      </c>
      <c r="B14">
        <f t="shared" si="1"/>
        <v>483.76959999999929</v>
      </c>
      <c r="E14">
        <f>E5</f>
        <v>1</v>
      </c>
      <c r="F14">
        <f t="shared" ref="F14:I14" si="6">F5</f>
        <v>-8</v>
      </c>
      <c r="G14">
        <f t="shared" si="6"/>
        <v>39</v>
      </c>
      <c r="H14">
        <f t="shared" si="6"/>
        <v>-62</v>
      </c>
      <c r="I14">
        <f t="shared" si="6"/>
        <v>50</v>
      </c>
      <c r="K14" s="16" t="s">
        <v>27</v>
      </c>
      <c r="L14" s="17">
        <f>K9</f>
        <v>2.0001521111727736</v>
      </c>
      <c r="M14" s="9">
        <f>(K9^2 + 4*L9)</f>
        <v>-3.9987408399157411</v>
      </c>
      <c r="N14" s="16">
        <f>ABS(M14)</f>
        <v>3.9987408399157411</v>
      </c>
      <c r="O14" s="16">
        <v>-1</v>
      </c>
      <c r="P14" s="14">
        <f>L14/2</f>
        <v>1.0000760555863868</v>
      </c>
      <c r="Q14" s="14" t="s">
        <v>28</v>
      </c>
      <c r="R14" s="14">
        <f>SQRT(N14)/2</f>
        <v>0.99984259260092301</v>
      </c>
      <c r="S14" s="14" t="s">
        <v>25</v>
      </c>
      <c r="T14" t="s">
        <v>26</v>
      </c>
    </row>
    <row r="15" spans="1:22" ht="15.6" x14ac:dyDescent="0.3">
      <c r="A15" s="1">
        <f t="shared" si="3"/>
        <v>-1.9999999999999984</v>
      </c>
      <c r="B15">
        <f t="shared" si="1"/>
        <v>409.99999999999943</v>
      </c>
      <c r="C15" s="6" t="s">
        <v>1</v>
      </c>
      <c r="D15" s="8">
        <f>K6</f>
        <v>1.7267303102625298</v>
      </c>
      <c r="F15">
        <f>E17*D15</f>
        <v>1.7267303102625298</v>
      </c>
      <c r="G15">
        <f>F17*D15</f>
        <v>-10.832244917720905</v>
      </c>
      <c r="H15">
        <f>G17*D15</f>
        <v>56.010719157729326</v>
      </c>
      <c r="I15">
        <f>H17*D15</f>
        <v>-56.592197725979787</v>
      </c>
    </row>
    <row r="16" spans="1:22" ht="15.6" x14ac:dyDescent="0.3">
      <c r="A16" s="1">
        <f t="shared" si="3"/>
        <v>-1.7999999999999985</v>
      </c>
      <c r="B16">
        <f t="shared" si="1"/>
        <v>345.11359999999956</v>
      </c>
      <c r="C16" s="6" t="s">
        <v>2</v>
      </c>
      <c r="D16" s="8">
        <f>L6</f>
        <v>4.2696897374701672</v>
      </c>
      <c r="G16">
        <f>E17*D16</f>
        <v>4.2696897374701672</v>
      </c>
      <c r="H16">
        <f>F17*D16</f>
        <v>-26.784915214654735</v>
      </c>
      <c r="I16">
        <f>G17*D16</f>
        <v>138.49782525663827</v>
      </c>
      <c r="K16" s="15" t="s">
        <v>29</v>
      </c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3">
      <c r="A17" s="1">
        <f t="shared" si="3"/>
        <v>-1.5999999999999985</v>
      </c>
      <c r="B17">
        <f t="shared" si="1"/>
        <v>288.36159999999961</v>
      </c>
      <c r="E17" s="10">
        <f>E14</f>
        <v>1</v>
      </c>
      <c r="F17" s="10">
        <f>F14+F15</f>
        <v>-6.2732696897374698</v>
      </c>
      <c r="G17" s="10">
        <f>G14+G15+G16</f>
        <v>32.43744481974926</v>
      </c>
      <c r="H17" s="14">
        <f>H14+H15+H16</f>
        <v>-32.774196056925405</v>
      </c>
      <c r="I17" s="14">
        <f>I14+I15+I16</f>
        <v>131.90562753065848</v>
      </c>
      <c r="K17" s="16" t="s">
        <v>30</v>
      </c>
      <c r="L17" s="16" t="s">
        <v>31</v>
      </c>
      <c r="M17" s="16" t="s">
        <v>32</v>
      </c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s="1">
        <f t="shared" si="3"/>
        <v>-1.3999999999999986</v>
      </c>
      <c r="B18">
        <f t="shared" si="1"/>
        <v>239.03359999999969</v>
      </c>
      <c r="F18">
        <f>E20*D15</f>
        <v>1.7267303102625298</v>
      </c>
      <c r="G18">
        <f>F20*D15</f>
        <v>-7.8506473533415724</v>
      </c>
      <c r="H18">
        <f>G20*D15</f>
        <v>49.827371102638729</v>
      </c>
      <c r="K18" s="20">
        <f>E35</f>
        <v>1</v>
      </c>
      <c r="L18" s="20">
        <f>F35</f>
        <v>-5.961498164700199</v>
      </c>
      <c r="M18" s="20">
        <f>G35</f>
        <v>24.905772536720953</v>
      </c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3">
      <c r="A19" s="1">
        <f t="shared" si="3"/>
        <v>-1.1999999999999986</v>
      </c>
      <c r="B19">
        <f t="shared" si="1"/>
        <v>196.45759999999973</v>
      </c>
      <c r="G19">
        <f>E20*D16</f>
        <v>4.2696897374701672</v>
      </c>
      <c r="H19">
        <f>F20*D16</f>
        <v>-19.412312529548132</v>
      </c>
      <c r="K19" s="16" t="s">
        <v>33</v>
      </c>
      <c r="L19" s="16" t="s">
        <v>34</v>
      </c>
      <c r="M19" s="16">
        <v>25</v>
      </c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">
      <c r="A20" s="1">
        <f t="shared" si="3"/>
        <v>-0.99999999999999867</v>
      </c>
      <c r="B20">
        <f t="shared" si="1"/>
        <v>159.99999999999977</v>
      </c>
      <c r="E20" s="10">
        <f>E17</f>
        <v>1</v>
      </c>
      <c r="F20" s="4">
        <f>F17+F18</f>
        <v>-4.5465393794749396</v>
      </c>
      <c r="G20" s="4">
        <f>G17+G18+G19</f>
        <v>28.856487203877855</v>
      </c>
      <c r="H20" s="4">
        <f>H17+H18+H19</f>
        <v>-2.3591374838348074</v>
      </c>
      <c r="K20" s="16"/>
      <c r="L20" s="16"/>
      <c r="M20" s="16"/>
      <c r="N20" s="16" t="s">
        <v>35</v>
      </c>
      <c r="O20" s="16" t="s">
        <v>36</v>
      </c>
      <c r="P20" s="16"/>
      <c r="Q20" s="16" t="s">
        <v>37</v>
      </c>
      <c r="R20" s="16" t="s">
        <v>22</v>
      </c>
      <c r="S20" s="16"/>
      <c r="T20" s="16"/>
      <c r="U20" s="16"/>
      <c r="V20" s="16"/>
    </row>
    <row r="21" spans="1:22" x14ac:dyDescent="0.3">
      <c r="A21" s="1">
        <f t="shared" si="3"/>
        <v>-0.79999999999999871</v>
      </c>
      <c r="B21">
        <f t="shared" si="1"/>
        <v>129.06559999999982</v>
      </c>
      <c r="K21" s="16" t="s">
        <v>38</v>
      </c>
      <c r="L21" s="16">
        <f>L18*-1</f>
        <v>5.961498164700199</v>
      </c>
      <c r="M21" s="16" t="s">
        <v>39</v>
      </c>
      <c r="N21" s="16">
        <f>L18^2</f>
        <v>35.539460367723841</v>
      </c>
      <c r="O21" s="16">
        <f>4*K18*M18</f>
        <v>99.623090146883811</v>
      </c>
      <c r="P21" s="16">
        <f>N21-O21</f>
        <v>-64.083629779159963</v>
      </c>
      <c r="Q21" s="16">
        <f>SQRT(ABS(P21))/2</f>
        <v>4.0026125774036627</v>
      </c>
      <c r="R21" s="16">
        <v>-1</v>
      </c>
      <c r="S21" s="14">
        <f>L21/2</f>
        <v>2.9807490823500995</v>
      </c>
      <c r="T21" s="14" t="s">
        <v>39</v>
      </c>
      <c r="U21" s="14">
        <f>Q21</f>
        <v>4.0026125774036627</v>
      </c>
      <c r="V21" s="14" t="s">
        <v>25</v>
      </c>
    </row>
    <row r="22" spans="1:22" x14ac:dyDescent="0.3">
      <c r="A22" s="1">
        <f t="shared" si="3"/>
        <v>-0.59999999999999876</v>
      </c>
      <c r="B22">
        <f t="shared" si="1"/>
        <v>103.09759999999986</v>
      </c>
      <c r="K22" s="16" t="s">
        <v>40</v>
      </c>
      <c r="L22" s="16">
        <f>L21</f>
        <v>5.961498164700199</v>
      </c>
      <c r="M22" s="16" t="s">
        <v>28</v>
      </c>
      <c r="N22" s="16">
        <f t="shared" ref="N22:S22" si="7">N21</f>
        <v>35.539460367723841</v>
      </c>
      <c r="O22" s="16">
        <f t="shared" si="7"/>
        <v>99.623090146883811</v>
      </c>
      <c r="P22" s="16">
        <f t="shared" si="7"/>
        <v>-64.083629779159963</v>
      </c>
      <c r="Q22" s="16">
        <f t="shared" si="7"/>
        <v>4.0026125774036627</v>
      </c>
      <c r="R22" s="16">
        <f t="shared" si="7"/>
        <v>-1</v>
      </c>
      <c r="S22" s="14">
        <f t="shared" si="7"/>
        <v>2.9807490823500995</v>
      </c>
      <c r="T22" s="14" t="s">
        <v>28</v>
      </c>
      <c r="U22" s="14">
        <f>Q22</f>
        <v>4.0026125774036627</v>
      </c>
      <c r="V22" s="14" t="s">
        <v>25</v>
      </c>
    </row>
    <row r="23" spans="1:22" x14ac:dyDescent="0.3">
      <c r="A23" s="1">
        <f t="shared" si="3"/>
        <v>-0.39999999999999875</v>
      </c>
      <c r="B23">
        <f t="shared" si="1"/>
        <v>81.577599999999876</v>
      </c>
      <c r="E23">
        <f>E14</f>
        <v>1</v>
      </c>
      <c r="F23">
        <f t="shared" ref="F23:I23" si="8">F14</f>
        <v>-8</v>
      </c>
      <c r="G23">
        <f t="shared" si="8"/>
        <v>39</v>
      </c>
      <c r="H23">
        <f t="shared" si="8"/>
        <v>-62</v>
      </c>
      <c r="I23">
        <f t="shared" si="8"/>
        <v>50</v>
      </c>
    </row>
    <row r="24" spans="1:22" x14ac:dyDescent="0.3">
      <c r="A24" s="1">
        <f t="shared" si="3"/>
        <v>-0.19999999999999873</v>
      </c>
      <c r="B24">
        <f t="shared" si="1"/>
        <v>64.025599999999898</v>
      </c>
      <c r="C24" s="8" t="s">
        <v>1</v>
      </c>
      <c r="D24" s="8">
        <f>K7</f>
        <v>2.1477111763665389</v>
      </c>
      <c r="F24">
        <f>E26*D24</f>
        <v>2.1477111763665389</v>
      </c>
      <c r="G24">
        <f>F26*D24</f>
        <v>-12.56902611384257</v>
      </c>
      <c r="H24">
        <f>G26*D24</f>
        <v>56.192692891302265</v>
      </c>
      <c r="I24">
        <f>H26*D24</f>
        <v>-9.116685970174915</v>
      </c>
    </row>
    <row r="25" spans="1:22" x14ac:dyDescent="0.3">
      <c r="A25" s="1">
        <f t="shared" si="3"/>
        <v>1.27675647831893E-15</v>
      </c>
      <c r="B25">
        <f t="shared" si="1"/>
        <v>49.999999999999922</v>
      </c>
      <c r="C25" s="8" t="s">
        <v>2</v>
      </c>
      <c r="D25" s="8">
        <f>L7</f>
        <v>-0.26698428194626089</v>
      </c>
      <c r="G25">
        <f>E26*D25</f>
        <v>-0.26698428194626089</v>
      </c>
      <c r="H25">
        <f>F26*D25</f>
        <v>1.5624691293199076</v>
      </c>
      <c r="I25">
        <f>G26*D25</f>
        <v>-6.9853739773297541</v>
      </c>
    </row>
    <row r="26" spans="1:22" ht="15.6" x14ac:dyDescent="0.3">
      <c r="A26" s="1">
        <f t="shared" si="3"/>
        <v>0.20000000000000129</v>
      </c>
      <c r="B26">
        <f t="shared" si="1"/>
        <v>39.097599999999943</v>
      </c>
      <c r="E26" s="5">
        <f>E23</f>
        <v>1</v>
      </c>
      <c r="F26" s="5">
        <f>F23+F24</f>
        <v>-5.8522888236334616</v>
      </c>
      <c r="G26" s="5">
        <f>G23+G24+G25</f>
        <v>26.163989604211171</v>
      </c>
      <c r="H26" s="13">
        <f>H23+H24+H25</f>
        <v>-4.2448379793778273</v>
      </c>
      <c r="I26" s="13">
        <f>I23+I24+I25</f>
        <v>33.897940052495329</v>
      </c>
    </row>
    <row r="27" spans="1:22" x14ac:dyDescent="0.3">
      <c r="A27" s="1">
        <f t="shared" si="3"/>
        <v>0.4000000000000013</v>
      </c>
      <c r="B27">
        <f t="shared" si="1"/>
        <v>30.953599999999955</v>
      </c>
      <c r="F27">
        <f>E29*D24</f>
        <v>2.1477111763665389</v>
      </c>
      <c r="G27">
        <f>F29*D24</f>
        <v>-7.9563628167528275</v>
      </c>
      <c r="H27">
        <f>G29*D24</f>
        <v>38.53131842028489</v>
      </c>
    </row>
    <row r="28" spans="1:22" x14ac:dyDescent="0.3">
      <c r="A28" s="1">
        <f t="shared" si="3"/>
        <v>0.60000000000000131</v>
      </c>
      <c r="B28">
        <f t="shared" si="1"/>
        <v>25.24159999999997</v>
      </c>
      <c r="G28">
        <f>E29*D25</f>
        <v>-0.26698428194626089</v>
      </c>
      <c r="H28">
        <f>F29*D25</f>
        <v>0.98906400306972797</v>
      </c>
    </row>
    <row r="29" spans="1:22" x14ac:dyDescent="0.3">
      <c r="A29" s="1">
        <f t="shared" si="3"/>
        <v>0.80000000000000138</v>
      </c>
      <c r="B29">
        <f t="shared" si="1"/>
        <v>21.673599999999979</v>
      </c>
      <c r="E29" s="9">
        <f>E26</f>
        <v>1</v>
      </c>
      <c r="F29" s="9">
        <f>F26+F27</f>
        <v>-3.7045776472669227</v>
      </c>
      <c r="G29" s="9">
        <f>G26+G27+G28</f>
        <v>17.940642505512084</v>
      </c>
      <c r="H29" s="9">
        <f>H26+H27+H28</f>
        <v>35.275544443976791</v>
      </c>
    </row>
    <row r="30" spans="1:22" x14ac:dyDescent="0.3">
      <c r="A30" s="1">
        <f t="shared" si="3"/>
        <v>1.0000000000000013</v>
      </c>
      <c r="B30">
        <f t="shared" si="1"/>
        <v>19.999999999999993</v>
      </c>
    </row>
    <row r="31" spans="1:22" x14ac:dyDescent="0.3">
      <c r="A31" s="1">
        <f t="shared" si="3"/>
        <v>1.2000000000000013</v>
      </c>
      <c r="B31">
        <f t="shared" si="1"/>
        <v>20.009600000000006</v>
      </c>
    </row>
    <row r="32" spans="1:22" x14ac:dyDescent="0.3">
      <c r="A32" s="1">
        <f t="shared" si="3"/>
        <v>1.4000000000000012</v>
      </c>
      <c r="B32">
        <f t="shared" si="1"/>
        <v>21.529600000000016</v>
      </c>
      <c r="E32">
        <f>E23</f>
        <v>1</v>
      </c>
      <c r="F32">
        <f>F23</f>
        <v>-8</v>
      </c>
      <c r="G32">
        <f>G23</f>
        <v>39</v>
      </c>
      <c r="H32">
        <f>H23</f>
        <v>-62</v>
      </c>
      <c r="I32">
        <f>I23</f>
        <v>50</v>
      </c>
    </row>
    <row r="33" spans="1:9" x14ac:dyDescent="0.3">
      <c r="A33" s="1">
        <f t="shared" si="3"/>
        <v>1.6000000000000012</v>
      </c>
      <c r="B33">
        <f t="shared" si="1"/>
        <v>24.425600000000031</v>
      </c>
      <c r="C33" s="8" t="s">
        <v>1</v>
      </c>
      <c r="D33" s="18">
        <f>K8</f>
        <v>2.038501835299801</v>
      </c>
      <c r="F33">
        <f>E35*$D$33</f>
        <v>2.038501835299801</v>
      </c>
      <c r="G33">
        <f t="shared" ref="G33:I33" si="9">F35*$D$33</f>
        <v>-12.152524949877751</v>
      </c>
      <c r="H33">
        <f t="shared" si="9"/>
        <v>50.770463025665045</v>
      </c>
      <c r="I33">
        <f t="shared" si="9"/>
        <v>0.70515650760078852</v>
      </c>
    </row>
    <row r="34" spans="1:9" x14ac:dyDescent="0.3">
      <c r="A34" s="1">
        <f t="shared" si="3"/>
        <v>1.8000000000000012</v>
      </c>
      <c r="B34">
        <f t="shared" si="1"/>
        <v>28.601600000000033</v>
      </c>
      <c r="C34" s="8" t="s">
        <v>2</v>
      </c>
      <c r="D34" s="18">
        <f>L8</f>
        <v>-1.9417025134012944</v>
      </c>
      <c r="G34">
        <f>E35*$D$34</f>
        <v>-1.9417025134012944</v>
      </c>
      <c r="H34">
        <f t="shared" ref="H34:I34" si="10">F35*$D$34</f>
        <v>11.575455970035581</v>
      </c>
      <c r="I34">
        <f t="shared" si="10"/>
        <v>-48.359601132752005</v>
      </c>
    </row>
    <row r="35" spans="1:9" x14ac:dyDescent="0.3">
      <c r="A35" s="1">
        <f t="shared" si="3"/>
        <v>2.0000000000000013</v>
      </c>
      <c r="B35">
        <f t="shared" si="1"/>
        <v>34.000000000000028</v>
      </c>
      <c r="E35" s="8">
        <f>SUM(E32:E34)</f>
        <v>1</v>
      </c>
      <c r="F35" s="8">
        <f t="shared" ref="F35:I35" si="11">SUM(F32:F34)</f>
        <v>-5.961498164700199</v>
      </c>
      <c r="G35" s="8">
        <f t="shared" si="11"/>
        <v>24.905772536720953</v>
      </c>
      <c r="H35" s="13">
        <f t="shared" si="11"/>
        <v>0.34591899570062523</v>
      </c>
      <c r="I35" s="13">
        <f t="shared" si="11"/>
        <v>2.3455553748487858</v>
      </c>
    </row>
    <row r="36" spans="1:9" x14ac:dyDescent="0.3">
      <c r="A36" s="1">
        <f t="shared" si="3"/>
        <v>2.2000000000000015</v>
      </c>
      <c r="B36">
        <f t="shared" si="1"/>
        <v>40.601600000000076</v>
      </c>
      <c r="F36">
        <f>E38*$D$33</f>
        <v>2.038501835299801</v>
      </c>
      <c r="G36">
        <f t="shared" ref="G36:H36" si="12">F38*$D$33</f>
        <v>-7.9970352173570944</v>
      </c>
      <c r="H36">
        <f t="shared" si="12"/>
        <v>30.510327920950687</v>
      </c>
    </row>
    <row r="37" spans="1:9" x14ac:dyDescent="0.3">
      <c r="A37" s="1">
        <f t="shared" si="3"/>
        <v>2.4000000000000017</v>
      </c>
      <c r="B37">
        <f t="shared" si="1"/>
        <v>48.42560000000006</v>
      </c>
      <c r="G37">
        <f>E38*$D$34</f>
        <v>-1.9417025134012944</v>
      </c>
      <c r="H37">
        <f>F38*$D$34</f>
        <v>7.617291832860805</v>
      </c>
    </row>
    <row r="38" spans="1:9" x14ac:dyDescent="0.3">
      <c r="A38" s="1">
        <f t="shared" si="3"/>
        <v>2.6000000000000019</v>
      </c>
      <c r="B38">
        <f t="shared" si="1"/>
        <v>57.52960000000013</v>
      </c>
      <c r="E38" s="19">
        <f>SUM(E35:E37)</f>
        <v>1</v>
      </c>
      <c r="F38" s="19">
        <f t="shared" ref="F38:H38" si="13">SUM(F35:F37)</f>
        <v>-3.922996329400398</v>
      </c>
      <c r="G38" s="19">
        <f t="shared" si="13"/>
        <v>14.967034805962564</v>
      </c>
      <c r="H38" s="19">
        <f t="shared" si="13"/>
        <v>38.473538749512116</v>
      </c>
    </row>
    <row r="39" spans="1:9" x14ac:dyDescent="0.3">
      <c r="A39" s="1">
        <f t="shared" si="3"/>
        <v>2.800000000000002</v>
      </c>
      <c r="B39">
        <f t="shared" si="1"/>
        <v>68.009600000000091</v>
      </c>
    </row>
    <row r="40" spans="1:9" x14ac:dyDescent="0.3">
      <c r="A40" s="1">
        <f t="shared" si="3"/>
        <v>3.0000000000000022</v>
      </c>
      <c r="B40">
        <f t="shared" si="1"/>
        <v>80.000000000000171</v>
      </c>
    </row>
    <row r="41" spans="1:9" x14ac:dyDescent="0.3">
      <c r="A41" s="1">
        <f t="shared" si="3"/>
        <v>3.2000000000000024</v>
      </c>
      <c r="B41">
        <f t="shared" si="1"/>
        <v>93.673600000000192</v>
      </c>
    </row>
    <row r="42" spans="1:9" x14ac:dyDescent="0.3">
      <c r="A42" s="1">
        <f t="shared" si="3"/>
        <v>3.4000000000000026</v>
      </c>
      <c r="B42">
        <f t="shared" si="1"/>
        <v>109.2416000000002</v>
      </c>
    </row>
    <row r="43" spans="1:9" x14ac:dyDescent="0.3">
      <c r="A43" s="1">
        <f t="shared" si="3"/>
        <v>3.6000000000000028</v>
      </c>
      <c r="B43">
        <f t="shared" si="1"/>
        <v>126.95360000000028</v>
      </c>
    </row>
    <row r="44" spans="1:9" x14ac:dyDescent="0.3">
      <c r="A44" s="1">
        <f t="shared" si="3"/>
        <v>3.8000000000000029</v>
      </c>
      <c r="B44">
        <f t="shared" si="1"/>
        <v>147.09760000000034</v>
      </c>
    </row>
    <row r="45" spans="1:9" x14ac:dyDescent="0.3">
      <c r="A45" s="1">
        <f t="shared" si="3"/>
        <v>4.0000000000000027</v>
      </c>
      <c r="B45">
        <f t="shared" si="1"/>
        <v>170.00000000000028</v>
      </c>
    </row>
    <row r="46" spans="1:9" x14ac:dyDescent="0.3">
      <c r="A46" s="1"/>
    </row>
    <row r="47" spans="1:9" x14ac:dyDescent="0.3">
      <c r="A47" s="1"/>
    </row>
  </sheetData>
  <mergeCells count="3">
    <mergeCell ref="B1:D1"/>
    <mergeCell ref="K11:L11"/>
    <mergeCell ref="K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</dc:creator>
  <cp:lastModifiedBy>Andrea Muñoz</cp:lastModifiedBy>
  <dcterms:created xsi:type="dcterms:W3CDTF">2020-09-24T22:37:28Z</dcterms:created>
  <dcterms:modified xsi:type="dcterms:W3CDTF">2020-09-24T23:33:46Z</dcterms:modified>
</cp:coreProperties>
</file>