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tecnicobari-my.sharepoint.com/personal/andrea_nettis_poliba_it/Documents/Documenti/MATLAB/EffRiskAss/InputXSLX/"/>
    </mc:Choice>
  </mc:AlternateContent>
  <xr:revisionPtr revIDLastSave="19" documentId="8_{A616EAE1-3BD0-4ADD-AE14-096C91C8B8FF}" xr6:coauthVersionLast="47" xr6:coauthVersionMax="47" xr10:uidLastSave="{CFA8C132-C9B7-4C8F-86C5-36BFC370F129}"/>
  <bookViews>
    <workbookView xWindow="-108" yWindow="-108" windowWidth="23256" windowHeight="12456" xr2:uid="{00000000-000D-0000-FFFF-FFFF00000000}"/>
  </bookViews>
  <sheets>
    <sheet name="MAIN" sheetId="4" r:id="rId1"/>
    <sheet name="ISO" sheetId="7" r:id="rId2"/>
    <sheet name="PD" sheetId="6" r:id="rId3"/>
    <sheet name="TRASP" sheetId="8" r:id="rId4"/>
    <sheet name="HYP" sheetId="5" r:id="rId5"/>
    <sheet name="Simulated design" sheetId="2" r:id="rId6"/>
    <sheet name="Foglio3" sheetId="3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7" l="1"/>
  <c r="E38" i="7"/>
  <c r="B41" i="7" l="1"/>
  <c r="E41" i="7"/>
  <c r="F41" i="7" s="1"/>
  <c r="E37" i="7" l="1"/>
  <c r="E36" i="7"/>
  <c r="E34" i="7"/>
  <c r="E35" i="7"/>
  <c r="C71" i="4" l="1"/>
  <c r="C70" i="4"/>
  <c r="C36" i="4"/>
  <c r="C34" i="4"/>
  <c r="B42" i="7" l="1"/>
  <c r="E44" i="7"/>
  <c r="B39" i="7"/>
  <c r="E39" i="7"/>
  <c r="F39" i="7" s="1"/>
  <c r="B40" i="7"/>
  <c r="E40" i="7"/>
  <c r="F40" i="7" s="1"/>
  <c r="F38" i="7"/>
  <c r="B38" i="7"/>
  <c r="F43" i="7"/>
  <c r="E42" i="7"/>
  <c r="F42" i="7" s="1"/>
  <c r="D9" i="6" l="1"/>
  <c r="C9" i="6"/>
  <c r="F44" i="7"/>
  <c r="F36" i="7" l="1"/>
  <c r="F37" i="7"/>
  <c r="B37" i="7"/>
  <c r="B36" i="7"/>
  <c r="E25" i="7"/>
  <c r="F25" i="7" s="1"/>
  <c r="E26" i="7"/>
  <c r="F26" i="7" s="1"/>
  <c r="B26" i="7"/>
  <c r="B25" i="7"/>
  <c r="E24" i="7" l="1"/>
  <c r="F24" i="7" s="1"/>
  <c r="C4" i="8" l="1"/>
  <c r="C3" i="8"/>
  <c r="B52" i="7"/>
  <c r="B53" i="7"/>
  <c r="A3" i="8" s="1"/>
  <c r="B54" i="7"/>
  <c r="A4" i="8" s="1"/>
  <c r="B51" i="7"/>
  <c r="J59" i="4" l="1"/>
  <c r="K59" i="4"/>
  <c r="L59" i="4"/>
  <c r="I59" i="4"/>
  <c r="E7" i="7" l="1"/>
  <c r="E13" i="7"/>
  <c r="E14" i="7"/>
  <c r="E19" i="7" l="1"/>
  <c r="B19" i="7" l="1"/>
  <c r="F5" i="7"/>
  <c r="F34" i="7"/>
  <c r="F35" i="7"/>
  <c r="E23" i="7"/>
  <c r="F23" i="7" s="1"/>
  <c r="E48" i="7"/>
  <c r="F48" i="7" s="1"/>
  <c r="E47" i="7"/>
  <c r="F47" i="7" s="1"/>
  <c r="E49" i="7"/>
  <c r="F49" i="7" s="1"/>
  <c r="E50" i="7"/>
  <c r="F50" i="7" s="1"/>
  <c r="E18" i="7"/>
  <c r="F18" i="7" s="1"/>
  <c r="F19" i="7"/>
  <c r="D38" i="4"/>
  <c r="B18" i="7"/>
  <c r="E6" i="7" l="1"/>
  <c r="F6" i="7" s="1"/>
  <c r="E21" i="7" l="1"/>
  <c r="F21" i="7" s="1"/>
  <c r="E15" i="7"/>
  <c r="E33" i="7" l="1"/>
  <c r="F33" i="7" s="1"/>
  <c r="E29" i="7"/>
  <c r="F29" i="7" s="1"/>
  <c r="E11" i="7" l="1"/>
  <c r="F11" i="7" s="1"/>
  <c r="E12" i="7"/>
  <c r="F12" i="7" s="1"/>
  <c r="E46" i="7"/>
  <c r="F46" i="7" s="1"/>
  <c r="E45" i="7"/>
  <c r="F45" i="7" s="1"/>
  <c r="E32" i="7"/>
  <c r="F32" i="7" s="1"/>
  <c r="E31" i="7"/>
  <c r="F31" i="7" s="1"/>
  <c r="E30" i="7"/>
  <c r="F30" i="7" s="1"/>
  <c r="E28" i="7"/>
  <c r="F28" i="7" s="1"/>
  <c r="E27" i="7"/>
  <c r="F27" i="7" s="1"/>
  <c r="E22" i="7"/>
  <c r="F22" i="7" s="1"/>
  <c r="F20" i="7"/>
  <c r="E17" i="7"/>
  <c r="F17" i="7" s="1"/>
  <c r="E16" i="7"/>
  <c r="F16" i="7" s="1"/>
  <c r="F15" i="7"/>
  <c r="F14" i="7"/>
  <c r="F13" i="7"/>
  <c r="E10" i="7"/>
  <c r="F10" i="7" s="1"/>
  <c r="E9" i="7"/>
  <c r="F9" i="7" s="1"/>
  <c r="E8" i="7"/>
  <c r="F8" i="7" s="1"/>
  <c r="F7" i="7"/>
  <c r="E29" i="5" l="1"/>
  <c r="E36" i="5" l="1"/>
  <c r="E35" i="5"/>
  <c r="E34" i="5"/>
  <c r="E33" i="5"/>
  <c r="E32" i="5" l="1"/>
  <c r="E31" i="5"/>
  <c r="E30" i="5"/>
  <c r="E28" i="5"/>
  <c r="E26" i="5"/>
  <c r="E25" i="5"/>
  <c r="E24" i="5"/>
  <c r="E23" i="5"/>
  <c r="E22" i="5"/>
  <c r="E20" i="5"/>
  <c r="E6" i="5"/>
  <c r="E21" i="5"/>
  <c r="E19" i="5"/>
  <c r="E18" i="5"/>
  <c r="E17" i="5"/>
  <c r="E14" i="5"/>
  <c r="E15" i="5"/>
  <c r="E13" i="5"/>
  <c r="E12" i="5"/>
  <c r="E11" i="5"/>
  <c r="E10" i="5"/>
  <c r="E9" i="5"/>
  <c r="E8" i="5"/>
  <c r="E7" i="5" l="1"/>
  <c r="A9" i="2" l="1"/>
  <c r="A7" i="2"/>
  <c r="A8" i="2" s="1"/>
  <c r="A6" i="2"/>
  <c r="A5" i="2"/>
  <c r="A4" i="2"/>
  <c r="A3" i="2"/>
</calcChain>
</file>

<file path=xl/sharedStrings.xml><?xml version="1.0" encoding="utf-8"?>
<sst xmlns="http://schemas.openxmlformats.org/spreadsheetml/2006/main" count="672" uniqueCount="348">
  <si>
    <t>Position</t>
  </si>
  <si>
    <t>Year/period of design</t>
  </si>
  <si>
    <t>Road category</t>
  </si>
  <si>
    <t xml:space="preserve">Infrastructure type </t>
  </si>
  <si>
    <t>-</t>
  </si>
  <si>
    <t>Road width</t>
  </si>
  <si>
    <t>Span length</t>
  </si>
  <si>
    <t>Girder height</t>
  </si>
  <si>
    <t>Slab height</t>
  </si>
  <si>
    <t>Walkboard width</t>
  </si>
  <si>
    <t>Abutments</t>
  </si>
  <si>
    <t>Total length</t>
  </si>
  <si>
    <t>Deck width</t>
  </si>
  <si>
    <t>Simulated design</t>
  </si>
  <si>
    <t>Anno</t>
  </si>
  <si>
    <t>\</t>
  </si>
  <si>
    <t>categoria_sismica</t>
  </si>
  <si>
    <t>Ss</t>
  </si>
  <si>
    <t>categoria_ponte</t>
  </si>
  <si>
    <t>dist_appoggi</t>
  </si>
  <si>
    <t>m</t>
  </si>
  <si>
    <t>appoggio_testapila</t>
  </si>
  <si>
    <t xml:space="preserve">lp </t>
  </si>
  <si>
    <t>lp</t>
  </si>
  <si>
    <t>b_pila</t>
  </si>
  <si>
    <t xml:space="preserve">a_pila </t>
  </si>
  <si>
    <t>a_pila</t>
  </si>
  <si>
    <t>h_tot</t>
  </si>
  <si>
    <t>l1</t>
  </si>
  <si>
    <t>l2</t>
  </si>
  <si>
    <t>L1</t>
  </si>
  <si>
    <t>l_impalcato</t>
  </si>
  <si>
    <t>L2</t>
  </si>
  <si>
    <t>l_sede_stradale</t>
  </si>
  <si>
    <t>L3</t>
  </si>
  <si>
    <t>l_marciapiede</t>
  </si>
  <si>
    <t>Hp</t>
  </si>
  <si>
    <t>h_pavimentazione_stradale</t>
  </si>
  <si>
    <t>Ht</t>
  </si>
  <si>
    <t>h_travi</t>
  </si>
  <si>
    <t>Rbk</t>
  </si>
  <si>
    <t>sigma_r</t>
  </si>
  <si>
    <t>kg/cmq</t>
  </si>
  <si>
    <t>Tensione amm. Acciaio</t>
  </si>
  <si>
    <t>sigmas_adm</t>
  </si>
  <si>
    <t>Pp.pila</t>
  </si>
  <si>
    <t>P_pila</t>
  </si>
  <si>
    <t>kg</t>
  </si>
  <si>
    <t>P.p.pulvino</t>
  </si>
  <si>
    <t>Pp_pulvino</t>
  </si>
  <si>
    <t>Pp(peso impalcato)</t>
  </si>
  <si>
    <t>Pp</t>
  </si>
  <si>
    <t>t/mq</t>
  </si>
  <si>
    <t>Coeff.omogeneizzaz.</t>
  </si>
  <si>
    <t>n</t>
  </si>
  <si>
    <t>var name</t>
  </si>
  <si>
    <t>Bridge category</t>
  </si>
  <si>
    <t>Pier typology</t>
  </si>
  <si>
    <t>Height of piers</t>
  </si>
  <si>
    <t>RC</t>
  </si>
  <si>
    <t>Soil type</t>
  </si>
  <si>
    <t>Lognormal</t>
  </si>
  <si>
    <t>STATISTICAL DISTRUBUTION</t>
  </si>
  <si>
    <t>Distribution</t>
  </si>
  <si>
    <t>Number of spans</t>
  </si>
  <si>
    <t>mean: 1,95 std: 0,82</t>
  </si>
  <si>
    <t>Height of piers [m]</t>
  </si>
  <si>
    <t>Total length [m]</t>
  </si>
  <si>
    <t>Span length [m]</t>
  </si>
  <si>
    <t>Normal</t>
  </si>
  <si>
    <t>Average span length [m]</t>
  </si>
  <si>
    <t>mean: 5,10 std: 1,14</t>
  </si>
  <si>
    <t>mean: 31,18 std: 11,52</t>
  </si>
  <si>
    <t>mean: 29,26 std: 12,17</t>
  </si>
  <si>
    <t>Regression</t>
  </si>
  <si>
    <t># spans= 1,483+0,0273*total_length</t>
  </si>
  <si>
    <t>Superstructure area [mq]</t>
  </si>
  <si>
    <t>mean: 7,88 std:0,9</t>
  </si>
  <si>
    <t>mean: 2,19 std: 0,96</t>
  </si>
  <si>
    <t>Solid circular D [m]</t>
  </si>
  <si>
    <t>Solid rectangular -smaller dim b [m]</t>
  </si>
  <si>
    <t>Weibull</t>
  </si>
  <si>
    <t>Solid rectangular -larger dim b [m]</t>
  </si>
  <si>
    <t>mean:1,65 std:2,34</t>
  </si>
  <si>
    <t>mean:0,96 std:279,12</t>
  </si>
  <si>
    <t>Bar tensile strength [MPa]</t>
  </si>
  <si>
    <t>mean: 504,40 std:157,84</t>
  </si>
  <si>
    <t>Reinforcing bar Young modulus [GPa]</t>
  </si>
  <si>
    <t>mean: 203,82 std:19,426</t>
  </si>
  <si>
    <t>Concrete Compressive Strength [MPa]</t>
  </si>
  <si>
    <t>Parameter</t>
  </si>
  <si>
    <t>Distr. Parameters</t>
  </si>
  <si>
    <t>Name</t>
  </si>
  <si>
    <t>Manager</t>
  </si>
  <si>
    <t>Region</t>
  </si>
  <si>
    <t>Municipality</t>
  </si>
  <si>
    <t>Province</t>
  </si>
  <si>
    <t>General structural</t>
  </si>
  <si>
    <t>Identification</t>
  </si>
  <si>
    <t>Bridge - Viaduct - Overpass</t>
  </si>
  <si>
    <t>A - B - C - D -E</t>
  </si>
  <si>
    <t xml:space="preserve">Static Scheme </t>
  </si>
  <si>
    <t>Structure type</t>
  </si>
  <si>
    <t xml:space="preserve">Deck type </t>
  </si>
  <si>
    <t>INPUT MATLAB</t>
  </si>
  <si>
    <t>SS</t>
  </si>
  <si>
    <t>var type</t>
  </si>
  <si>
    <t>string</t>
  </si>
  <si>
    <t xml:space="preserve">Deck </t>
  </si>
  <si>
    <t>supported or monolythic</t>
  </si>
  <si>
    <t>connection</t>
  </si>
  <si>
    <t>MAIN</t>
  </si>
  <si>
    <t>double</t>
  </si>
  <si>
    <t>Yeay of design</t>
  </si>
  <si>
    <t>int</t>
  </si>
  <si>
    <t>year</t>
  </si>
  <si>
    <t>Seismic category</t>
  </si>
  <si>
    <t>Seismic coefficient</t>
  </si>
  <si>
    <t>Length of spans</t>
  </si>
  <si>
    <t>L_spans</t>
  </si>
  <si>
    <t>W_deck</t>
  </si>
  <si>
    <t>W_road</t>
  </si>
  <si>
    <t>W_walk</t>
  </si>
  <si>
    <t>L_bridge</t>
  </si>
  <si>
    <t>[ # spans ]</t>
  </si>
  <si>
    <t>E_deck</t>
  </si>
  <si>
    <t>H_girder</t>
  </si>
  <si>
    <t>H_slab</t>
  </si>
  <si>
    <t>n_spans</t>
  </si>
  <si>
    <t>cat_traffic</t>
  </si>
  <si>
    <t>cat_seism</t>
  </si>
  <si>
    <t>coeff_seism</t>
  </si>
  <si>
    <t xml:space="preserve">Flexure moment of inertia </t>
  </si>
  <si>
    <t>J_deck</t>
  </si>
  <si>
    <t>MPa</t>
  </si>
  <si>
    <t>m^4</t>
  </si>
  <si>
    <t>G2 deck</t>
  </si>
  <si>
    <t>G2_deck</t>
  </si>
  <si>
    <t>kN/m</t>
  </si>
  <si>
    <t>DECK</t>
  </si>
  <si>
    <t>Pier cross section type</t>
  </si>
  <si>
    <t>pier_type</t>
  </si>
  <si>
    <t>HP: continuous girder bridges, single-column RC bent, fixed/free bearings</t>
  </si>
  <si>
    <t>Bearings fixity (transverse)</t>
  </si>
  <si>
    <t>bear_fixity</t>
  </si>
  <si>
    <t>circular or rectangular</t>
  </si>
  <si>
    <t>Bearings fixity (longitudinal)</t>
  </si>
  <si>
    <t>CIRC: Cross section D</t>
  </si>
  <si>
    <t>RECT: Cross section Lx (longitudinal)</t>
  </si>
  <si>
    <t>RECT: Cross section Ly (transverse)</t>
  </si>
  <si>
    <t>Lx_pier</t>
  </si>
  <si>
    <t>Ly_pier</t>
  </si>
  <si>
    <t>D_pier</t>
  </si>
  <si>
    <t>measure</t>
  </si>
  <si>
    <t>H_piers</t>
  </si>
  <si>
    <t>BENT</t>
  </si>
  <si>
    <t>E_steel</t>
  </si>
  <si>
    <t>E_concrete</t>
  </si>
  <si>
    <t>Young's modulus of the deck</t>
  </si>
  <si>
    <t>Young's modulus concrete</t>
  </si>
  <si>
    <t>Young's modulus steel</t>
  </si>
  <si>
    <t>Tensile strength of steel</t>
  </si>
  <si>
    <t>Compressive strength of concrete</t>
  </si>
  <si>
    <t>sigmac</t>
  </si>
  <si>
    <t>sigmas</t>
  </si>
  <si>
    <t>MAT</t>
  </si>
  <si>
    <t>[ # free/fixed ]</t>
  </si>
  <si>
    <t>[ # Lx ]</t>
  </si>
  <si>
    <t>[ # Ly mass ]</t>
  </si>
  <si>
    <t>[ # D mass ]</t>
  </si>
  <si>
    <t>[ # height piers ]</t>
  </si>
  <si>
    <t>G1 deck</t>
  </si>
  <si>
    <t>G1_deck</t>
  </si>
  <si>
    <t>Lon</t>
  </si>
  <si>
    <t>Lat</t>
  </si>
  <si>
    <t>Deck-pier connections</t>
  </si>
  <si>
    <t>ABUT</t>
  </si>
  <si>
    <t>abx_fixity</t>
  </si>
  <si>
    <t>aby_fixity</t>
  </si>
  <si>
    <t>free/fixed</t>
  </si>
  <si>
    <t>Total length of the bridge</t>
  </si>
  <si>
    <t xml:space="preserve">Static scheme </t>
  </si>
  <si>
    <t>Deck-abutments connections</t>
  </si>
  <si>
    <t>Topography</t>
  </si>
  <si>
    <r>
      <t xml:space="preserve">ISO: Supported </t>
    </r>
    <r>
      <rPr>
        <sz val="12"/>
        <color theme="2" tint="-0.249977111117893"/>
        <rFont val="Times New Roman"/>
        <family val="1"/>
      </rPr>
      <t>- Gerber - Isolated</t>
    </r>
  </si>
  <si>
    <t>Girder material</t>
  </si>
  <si>
    <t>Vector of span lengths</t>
  </si>
  <si>
    <t>Slab thickness</t>
  </si>
  <si>
    <t>Slab material</t>
  </si>
  <si>
    <t>Girder area</t>
  </si>
  <si>
    <t>Number of girder</t>
  </si>
  <si>
    <t>Piers</t>
  </si>
  <si>
    <t>Cap beam</t>
  </si>
  <si>
    <t>Pier section</t>
  </si>
  <si>
    <t>Pier-deck connection</t>
  </si>
  <si>
    <t>m^2</t>
  </si>
  <si>
    <t>Number of supports in orthogonal dir</t>
  </si>
  <si>
    <t>Pier height</t>
  </si>
  <si>
    <t xml:space="preserve">Concrete Young's modulus </t>
  </si>
  <si>
    <t>Bridge</t>
  </si>
  <si>
    <r>
      <t xml:space="preserve">Beams with slab (BwS) - Box girder (BG) - Monolithic slab (Ms) </t>
    </r>
    <r>
      <rPr>
        <sz val="12"/>
        <color theme="2" tint="-0.249977111117893"/>
        <rFont val="Times New Roman"/>
        <family val="1"/>
      </rPr>
      <t>- Truss - Other</t>
    </r>
  </si>
  <si>
    <t>Isostatic (ISO) - Hyperstatic (HYP)</t>
  </si>
  <si>
    <t>HYP</t>
  </si>
  <si>
    <r>
      <t xml:space="preserve">1st (1) - 2nd(2) </t>
    </r>
    <r>
      <rPr>
        <sz val="12"/>
        <color theme="0" tint="-0.249977111117893"/>
        <rFont val="Times New Roman"/>
        <family val="1"/>
      </rPr>
      <t>- 3rd</t>
    </r>
  </si>
  <si>
    <r>
      <t>HYP: Supported (SUPP) - Monolythic (MON)</t>
    </r>
    <r>
      <rPr>
        <sz val="12"/>
        <color theme="2" tint="-0.249977111117893"/>
        <rFont val="Times New Roman"/>
        <family val="1"/>
      </rPr>
      <t xml:space="preserve"> - Isolated</t>
    </r>
  </si>
  <si>
    <t>SUPP</t>
  </si>
  <si>
    <t>RC(RC) - Precast (PC) - Steel (ST)</t>
  </si>
  <si>
    <t xml:space="preserve">RC(RC) - Precast (PC) </t>
  </si>
  <si>
    <t>PC</t>
  </si>
  <si>
    <t>Support height</t>
  </si>
  <si>
    <r>
      <t xml:space="preserve">Single column (SC) </t>
    </r>
    <r>
      <rPr>
        <sz val="12"/>
        <color theme="6"/>
        <rFont val="Times New Roman"/>
        <family val="1"/>
      </rPr>
      <t>- Portal - Frame -</t>
    </r>
    <r>
      <rPr>
        <sz val="12"/>
        <rFont val="Times New Roman"/>
        <family val="1"/>
      </rPr>
      <t xml:space="preserve"> Wall (W) </t>
    </r>
  </si>
  <si>
    <t>GIR</t>
  </si>
  <si>
    <r>
      <t xml:space="preserve">Girder bridge (GIR) </t>
    </r>
    <r>
      <rPr>
        <sz val="12"/>
        <color theme="0" tint="-0.249977111117893"/>
        <rFont val="Times New Roman"/>
        <family val="1"/>
      </rPr>
      <t>- Arch bridge - Cable stayed - ...</t>
    </r>
    <r>
      <rPr>
        <sz val="12"/>
        <color theme="1"/>
        <rFont val="Times New Roman"/>
        <family val="1"/>
      </rPr>
      <t xml:space="preserve"> </t>
    </r>
  </si>
  <si>
    <t>BwS</t>
  </si>
  <si>
    <t>SC</t>
  </si>
  <si>
    <t>Degree of fixity (longitudinal)</t>
  </si>
  <si>
    <t>Y: B1 - B2 - H1 - H2 - W</t>
  </si>
  <si>
    <r>
      <t xml:space="preserve">Single Column: Rectangular (RECT) - Circular (CIRC) - </t>
    </r>
    <r>
      <rPr>
        <sz val="12"/>
        <color theme="6"/>
        <rFont val="Times New Roman"/>
        <family val="1"/>
      </rPr>
      <t xml:space="preserve">Poligonal - Elliptical </t>
    </r>
  </si>
  <si>
    <t>Wall: Rectangular (RECT)</t>
  </si>
  <si>
    <t>(1 or 2) if period of design is 1939-1964</t>
  </si>
  <si>
    <t>Compile if 33-34-35 are not avaliable</t>
  </si>
  <si>
    <t>Deck cross area</t>
  </si>
  <si>
    <t>Pier dimensions</t>
  </si>
  <si>
    <t>Cap beam dimensions</t>
  </si>
  <si>
    <t>Dim_capbeam</t>
  </si>
  <si>
    <t>[ # capbeam dimensions ]</t>
  </si>
  <si>
    <t>CIRC: D</t>
  </si>
  <si>
    <t>RECT: B (longitudinal)</t>
  </si>
  <si>
    <t>RECT: H (transverse)</t>
  </si>
  <si>
    <t>Design compressive strength of concrete</t>
  </si>
  <si>
    <t>Design yielding strength of steel bars</t>
  </si>
  <si>
    <t xml:space="preserve">Steel bars Young's modulus </t>
  </si>
  <si>
    <t>min</t>
  </si>
  <si>
    <t>max</t>
  </si>
  <si>
    <t>fc</t>
  </si>
  <si>
    <t>fy</t>
  </si>
  <si>
    <t>Rak</t>
  </si>
  <si>
    <t>Vector of bearing heights (top of capbeam - bottom of the deck)</t>
  </si>
  <si>
    <t>H_bear</t>
  </si>
  <si>
    <t>Height of the bearings</t>
  </si>
  <si>
    <t>[ # height bearings ]</t>
  </si>
  <si>
    <t>ISO</t>
  </si>
  <si>
    <t>Distance between supports</t>
  </si>
  <si>
    <t>Distance of bearings</t>
  </si>
  <si>
    <t>d_bear</t>
  </si>
  <si>
    <t>Supported - Isolated - Monolythic</t>
  </si>
  <si>
    <t>if period of design is 1964-2008</t>
  </si>
  <si>
    <t>CIRC</t>
  </si>
  <si>
    <t>Vector of bearing distances from the axis of the pier on the capbeam</t>
  </si>
  <si>
    <t>Basilicata</t>
  </si>
  <si>
    <t>C</t>
  </si>
  <si>
    <t>Uniform</t>
  </si>
  <si>
    <t>1st (mean or lower)</t>
  </si>
  <si>
    <t>2nd (std or upper)</t>
  </si>
  <si>
    <t>STATISTICAL DISTRIBUTIONS</t>
  </si>
  <si>
    <t>AB: Degree of fixity (longitudinal)</t>
  </si>
  <si>
    <t>AB: Degree of fixity (transverse)</t>
  </si>
  <si>
    <t>AB: Abutm-deck connection</t>
  </si>
  <si>
    <t>PD id</t>
  </si>
  <si>
    <t>Trasp</t>
  </si>
  <si>
    <t>Discr</t>
  </si>
  <si>
    <t>Qualitative parameters</t>
  </si>
  <si>
    <t>Materials</t>
  </si>
  <si>
    <t>HP: ss girder bridges, single-column RC bent</t>
  </si>
  <si>
    <t>numgird</t>
  </si>
  <si>
    <t>Design Compressive strength of concrete</t>
  </si>
  <si>
    <t>Design Tensile strength of steel</t>
  </si>
  <si>
    <t>U</t>
  </si>
  <si>
    <t>Year of design</t>
  </si>
  <si>
    <t>PD type</t>
  </si>
  <si>
    <t>value</t>
  </si>
  <si>
    <t>type</t>
  </si>
  <si>
    <t>P/D</t>
  </si>
  <si>
    <t>areagird</t>
  </si>
  <si>
    <t>375 440</t>
  </si>
  <si>
    <t>ProbIndex</t>
  </si>
  <si>
    <t>mean: 40,00 std: 7,44</t>
  </si>
  <si>
    <t>Constructive details</t>
  </si>
  <si>
    <t>Number of long bars</t>
  </si>
  <si>
    <t>Diameter of long bars</t>
  </si>
  <si>
    <t>Number of long bars, if RECT it is a vect of 2 components</t>
  </si>
  <si>
    <t>Step of transv bars</t>
  </si>
  <si>
    <t>Diameter of transv reinforcements</t>
  </si>
  <si>
    <t>Diameter of transv reinf</t>
  </si>
  <si>
    <t>Step of transv reinf</t>
  </si>
  <si>
    <t>Diameter of longitudinal bars, if RECT it is a vect of 2 components</t>
  </si>
  <si>
    <t>numb_lng_bars</t>
  </si>
  <si>
    <t>diam_lng_bars</t>
  </si>
  <si>
    <t>step_trsv_bars</t>
  </si>
  <si>
    <t>diam_trsv_bars</t>
  </si>
  <si>
    <t>NaN</t>
  </si>
  <si>
    <t>SD</t>
  </si>
  <si>
    <t>PD</t>
  </si>
  <si>
    <t>Vector of pier heights from 0 (ground-top of capbeam)</t>
  </si>
  <si>
    <t>Potenza</t>
  </si>
  <si>
    <t>B</t>
  </si>
  <si>
    <t>T1</t>
  </si>
  <si>
    <t xml:space="preserve">2,8 2,8 </t>
  </si>
  <si>
    <t>Degree of fixity (transverse)</t>
  </si>
  <si>
    <t>XX XX</t>
  </si>
  <si>
    <t>bearx_fixity</t>
  </si>
  <si>
    <t>beary_fixity</t>
  </si>
  <si>
    <t>FX FX</t>
  </si>
  <si>
    <t>Only for continuous bridges</t>
  </si>
  <si>
    <t xml:space="preserve">N N </t>
  </si>
  <si>
    <t>Bearing type  (longitudinal)</t>
  </si>
  <si>
    <t>Bearing type  (transverse)</t>
  </si>
  <si>
    <t>X X</t>
  </si>
  <si>
    <t>AB: Bearing type  (longitudinal)</t>
  </si>
  <si>
    <t>AB: Bearing type  (transverse)</t>
  </si>
  <si>
    <t>{#FX/FR}</t>
  </si>
  <si>
    <t>HYP: {#FX/FR} ISO:{#XR/RX/XX/RR} where X is fixed R is free}</t>
  </si>
  <si>
    <t>beary_type</t>
  </si>
  <si>
    <t>bearx_type</t>
  </si>
  <si>
    <t>abx_type</t>
  </si>
  <si>
    <t>aby_type</t>
  </si>
  <si>
    <t xml:space="preserve">N: Neoprene X: Fixed generic S:Slider {#number of bents} </t>
  </si>
  <si>
    <t>Bearing height</t>
  </si>
  <si>
    <t>Bearing stiffness</t>
  </si>
  <si>
    <t xml:space="preserve">for NEOPRENE: Stiffness of the single bearing device </t>
  </si>
  <si>
    <t>Bearing stiffness NEO</t>
  </si>
  <si>
    <t>Bearing stiffness FIX</t>
  </si>
  <si>
    <t>bearstiff_NEO</t>
  </si>
  <si>
    <t>bearstiff_FIX</t>
  </si>
  <si>
    <t>BEAR</t>
  </si>
  <si>
    <t>bear_height</t>
  </si>
  <si>
    <t>Gap dimension</t>
  </si>
  <si>
    <t>Dimension of gap in longitudinal dimension</t>
  </si>
  <si>
    <t>Bearing</t>
  </si>
  <si>
    <t xml:space="preserve">for FIXED Bearing: Stiffness of the single bearing device </t>
  </si>
  <si>
    <t>Width of abutment backwall</t>
  </si>
  <si>
    <t>Height of abutment backwall</t>
  </si>
  <si>
    <t>Height of the bearing device (useful for NEOPRENE bearings)</t>
  </si>
  <si>
    <t>gap_ab</t>
  </si>
  <si>
    <t>height_bkw</t>
  </si>
  <si>
    <t>width_bkw</t>
  </si>
  <si>
    <t>S. Francesco</t>
  </si>
  <si>
    <t>33 33 33</t>
  </si>
  <si>
    <t>10 8 1 0.5 2,7</t>
  </si>
  <si>
    <t>0,2 0,2</t>
  </si>
  <si>
    <t>8,5 7,4</t>
  </si>
  <si>
    <t>0,75 0,75</t>
  </si>
  <si>
    <t>Stiffness of abument backwall</t>
  </si>
  <si>
    <t>Stiffness coefficient (stiffness per unity of width)</t>
  </si>
  <si>
    <t>(kN/m)/m</t>
  </si>
  <si>
    <t>k_bkw</t>
  </si>
  <si>
    <t>30 35</t>
  </si>
  <si>
    <t>1 2 3 4 5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</si>
</sst>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theme="2" tint="-0.249977111117893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theme="0" tint="-0.249977111117893"/>
      <name val="Times New Roman"/>
      <family val="1"/>
    </font>
    <font>
      <b/>
      <sz val="12"/>
      <name val="Times New Roman"/>
      <family val="1"/>
    </font>
    <font>
      <sz val="12"/>
      <color rgb="FFC00000"/>
      <name val="Times New Roman"/>
      <family val="1"/>
    </font>
    <font>
      <b/>
      <sz val="12"/>
      <color rgb="FFFFFFFF"/>
      <name val="Times New Roman"/>
      <family val="1"/>
    </font>
    <font>
      <sz val="12"/>
      <color theme="6"/>
      <name val="Times New Roman"/>
      <family val="1"/>
    </font>
    <font>
      <b/>
      <sz val="11"/>
      <color theme="1"/>
      <name val="Times New Roman"/>
      <family val="1"/>
    </font>
    <font>
      <sz val="11"/>
      <color rgb="FFFFFFFF"/>
      <name val="Times New Roman"/>
      <family val="1"/>
    </font>
    <font>
      <sz val="12"/>
      <color rgb="FFFFFFFF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2"/>
      <color theme="0"/>
      <name val="Times New Roman"/>
      <family val="1"/>
    </font>
    <font>
      <sz val="12"/>
      <color theme="0"/>
      <name val="Times New Roman"/>
      <family val="1"/>
    </font>
    <font>
      <sz val="11"/>
      <color theme="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4" borderId="0" xfId="0" applyFont="1" applyFill="1"/>
    <xf numFmtId="0" fontId="4" fillId="4" borderId="0" xfId="0" applyFont="1" applyFill="1"/>
    <xf numFmtId="0" fontId="0" fillId="5" borderId="1" xfId="0" applyFill="1" applyBorder="1" applyAlignment="1">
      <alignment horizontal="center"/>
    </xf>
    <xf numFmtId="0" fontId="0" fillId="5" borderId="1" xfId="0" applyFill="1" applyBorder="1" applyAlignment="1"/>
    <xf numFmtId="0" fontId="1" fillId="0" borderId="0" xfId="0" applyFont="1"/>
    <xf numFmtId="0" fontId="3" fillId="0" borderId="0" xfId="0" applyFont="1" applyFill="1" applyAlignment="1">
      <alignment horizontal="left" vertical="center"/>
    </xf>
    <xf numFmtId="0" fontId="7" fillId="0" borderId="0" xfId="0" applyFont="1"/>
    <xf numFmtId="0" fontId="8" fillId="0" borderId="4" xfId="0" applyFont="1" applyFill="1" applyBorder="1" applyAlignment="1">
      <alignment horizontal="left" vertical="center" readingOrder="1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 readingOrder="1"/>
    </xf>
    <xf numFmtId="0" fontId="7" fillId="0" borderId="0" xfId="0" applyFont="1" applyFill="1"/>
    <xf numFmtId="0" fontId="13" fillId="0" borderId="4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 readingOrder="1"/>
    </xf>
    <xf numFmtId="0" fontId="15" fillId="0" borderId="4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/>
    </xf>
    <xf numFmtId="0" fontId="13" fillId="6" borderId="0" xfId="0" applyFont="1" applyFill="1" applyBorder="1" applyAlignment="1">
      <alignment horizontal="left"/>
    </xf>
    <xf numFmtId="0" fontId="9" fillId="6" borderId="0" xfId="0" applyFont="1" applyFill="1" applyBorder="1" applyAlignment="1">
      <alignment horizontal="left"/>
    </xf>
    <xf numFmtId="0" fontId="13" fillId="0" borderId="7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 vertical="center" wrapText="1"/>
    </xf>
    <xf numFmtId="0" fontId="7" fillId="6" borderId="0" xfId="0" applyFont="1" applyFill="1"/>
    <xf numFmtId="0" fontId="17" fillId="2" borderId="2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 wrapText="1"/>
    </xf>
    <xf numFmtId="0" fontId="9" fillId="6" borderId="0" xfId="0" applyFont="1" applyFill="1"/>
    <xf numFmtId="0" fontId="9" fillId="0" borderId="0" xfId="0" applyFont="1"/>
    <xf numFmtId="0" fontId="9" fillId="0" borderId="0" xfId="0" applyFont="1" applyBorder="1"/>
    <xf numFmtId="0" fontId="17" fillId="2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7" fillId="3" borderId="11" xfId="0" applyFont="1" applyFill="1" applyBorder="1"/>
    <xf numFmtId="0" fontId="17" fillId="3" borderId="9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7" fillId="3" borderId="1" xfId="0" applyFont="1" applyFill="1" applyBorder="1"/>
    <xf numFmtId="0" fontId="7" fillId="0" borderId="5" xfId="0" applyFont="1" applyFill="1" applyBorder="1"/>
    <xf numFmtId="0" fontId="9" fillId="0" borderId="0" xfId="0" applyFont="1" applyFill="1" applyBorder="1"/>
    <xf numFmtId="0" fontId="17" fillId="2" borderId="10" xfId="0" applyFont="1" applyFill="1" applyBorder="1" applyAlignment="1">
      <alignment horizontal="left" vertical="top"/>
    </xf>
    <xf numFmtId="0" fontId="17" fillId="3" borderId="10" xfId="0" applyFont="1" applyFill="1" applyBorder="1" applyAlignment="1">
      <alignment horizontal="left" vertical="top"/>
    </xf>
    <xf numFmtId="0" fontId="17" fillId="2" borderId="3" xfId="0" applyFont="1" applyFill="1" applyBorder="1" applyAlignment="1">
      <alignment horizontal="left" vertical="top"/>
    </xf>
    <xf numFmtId="0" fontId="13" fillId="3" borderId="3" xfId="0" applyFont="1" applyFill="1" applyBorder="1" applyAlignment="1">
      <alignment horizontal="left" vertical="top"/>
    </xf>
    <xf numFmtId="0" fontId="13" fillId="6" borderId="0" xfId="0" applyFont="1" applyFill="1" applyAlignment="1">
      <alignment horizontal="left" vertical="top"/>
    </xf>
    <xf numFmtId="0" fontId="13" fillId="0" borderId="0" xfId="0" applyFont="1" applyBorder="1" applyAlignment="1">
      <alignment horizontal="left" vertical="top"/>
    </xf>
    <xf numFmtId="0" fontId="13" fillId="0" borderId="0" xfId="0" applyFont="1" applyAlignment="1">
      <alignment horizontal="left" vertical="top"/>
    </xf>
    <xf numFmtId="0" fontId="19" fillId="6" borderId="0" xfId="0" applyFont="1" applyFill="1"/>
    <xf numFmtId="0" fontId="21" fillId="6" borderId="0" xfId="0" applyFont="1" applyFill="1" applyAlignment="1">
      <alignment horizontal="left" vertical="center"/>
    </xf>
    <xf numFmtId="0" fontId="13" fillId="6" borderId="7" xfId="0" applyFont="1" applyFill="1" applyBorder="1" applyAlignment="1">
      <alignment horizontal="left"/>
    </xf>
    <xf numFmtId="0" fontId="19" fillId="6" borderId="7" xfId="0" applyFont="1" applyFill="1" applyBorder="1"/>
    <xf numFmtId="0" fontId="9" fillId="3" borderId="0" xfId="0" applyFont="1" applyFill="1" applyBorder="1" applyAlignment="1">
      <alignment horizontal="left" vertical="center"/>
    </xf>
    <xf numFmtId="0" fontId="5" fillId="0" borderId="0" xfId="0" applyFont="1"/>
    <xf numFmtId="0" fontId="3" fillId="0" borderId="0" xfId="0" applyFont="1"/>
    <xf numFmtId="0" fontId="7" fillId="6" borderId="0" xfId="0" applyFont="1" applyFill="1" applyAlignment="1">
      <alignment vertical="center"/>
    </xf>
    <xf numFmtId="0" fontId="13" fillId="0" borderId="0" xfId="0" applyFont="1" applyBorder="1" applyAlignment="1">
      <alignment horizontal="left" vertical="center"/>
    </xf>
    <xf numFmtId="0" fontId="7" fillId="0" borderId="5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24" fillId="3" borderId="2" xfId="0" applyFont="1" applyFill="1" applyBorder="1" applyAlignment="1">
      <alignment horizontal="left" vertical="center"/>
    </xf>
    <xf numFmtId="0" fontId="7" fillId="3" borderId="12" xfId="0" applyFont="1" applyFill="1" applyBorder="1"/>
    <xf numFmtId="0" fontId="9" fillId="0" borderId="3" xfId="0" applyFont="1" applyFill="1" applyBorder="1" applyAlignment="1">
      <alignment horizontal="left"/>
    </xf>
    <xf numFmtId="0" fontId="9" fillId="0" borderId="13" xfId="0" applyFont="1" applyFill="1" applyBorder="1" applyAlignment="1">
      <alignment horizontal="left"/>
    </xf>
    <xf numFmtId="0" fontId="9" fillId="0" borderId="7" xfId="0" applyFont="1" applyFill="1" applyBorder="1" applyAlignment="1">
      <alignment horizontal="left"/>
    </xf>
    <xf numFmtId="0" fontId="9" fillId="0" borderId="8" xfId="0" applyFont="1" applyFill="1" applyBorder="1" applyAlignment="1">
      <alignment horizontal="left"/>
    </xf>
    <xf numFmtId="0" fontId="26" fillId="6" borderId="0" xfId="0" applyFont="1" applyFill="1"/>
    <xf numFmtId="0" fontId="25" fillId="6" borderId="0" xfId="0" applyFont="1" applyFill="1" applyBorder="1" applyAlignment="1">
      <alignment horizontal="left"/>
    </xf>
    <xf numFmtId="0" fontId="13" fillId="0" borderId="3" xfId="0" applyFont="1" applyFill="1" applyBorder="1" applyAlignment="1">
      <alignment horizontal="left"/>
    </xf>
    <xf numFmtId="0" fontId="19" fillId="6" borderId="0" xfId="0" applyFont="1" applyFill="1" applyAlignment="1">
      <alignment horizontal="left"/>
    </xf>
    <xf numFmtId="0" fontId="19" fillId="0" borderId="7" xfId="0" applyFont="1" applyFill="1" applyBorder="1" applyAlignment="1">
      <alignment horizontal="left"/>
    </xf>
    <xf numFmtId="0" fontId="19" fillId="6" borderId="7" xfId="0" applyFont="1" applyFill="1" applyBorder="1" applyAlignment="1">
      <alignment horizontal="left"/>
    </xf>
    <xf numFmtId="0" fontId="19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7" fillId="6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22" fillId="0" borderId="0" xfId="0" applyFont="1" applyFill="1" applyAlignment="1">
      <alignment horizontal="left"/>
    </xf>
    <xf numFmtId="0" fontId="23" fillId="0" borderId="0" xfId="0" applyFont="1" applyFill="1" applyAlignment="1">
      <alignment horizontal="left"/>
    </xf>
    <xf numFmtId="0" fontId="23" fillId="6" borderId="0" xfId="0" applyFont="1" applyFill="1" applyAlignment="1">
      <alignment horizontal="left"/>
    </xf>
    <xf numFmtId="0" fontId="20" fillId="6" borderId="0" xfId="0" applyFont="1" applyFill="1" applyAlignment="1">
      <alignment horizontal="left"/>
    </xf>
    <xf numFmtId="0" fontId="13" fillId="7" borderId="0" xfId="0" applyFont="1" applyFill="1" applyBorder="1" applyAlignment="1">
      <alignment horizontal="left"/>
    </xf>
    <xf numFmtId="0" fontId="25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11" fillId="0" borderId="0" xfId="0" applyFont="1" applyBorder="1"/>
    <xf numFmtId="0" fontId="9" fillId="0" borderId="5" xfId="0" applyFont="1" applyFill="1" applyBorder="1" applyAlignment="1">
      <alignment horizontal="left"/>
    </xf>
    <xf numFmtId="0" fontId="9" fillId="0" borderId="0" xfId="0" applyFont="1" applyAlignment="1">
      <alignment wrapText="1"/>
    </xf>
    <xf numFmtId="0" fontId="13" fillId="8" borderId="0" xfId="0" applyFont="1" applyFill="1" applyBorder="1" applyAlignment="1">
      <alignment horizontal="center" vertical="center"/>
    </xf>
    <xf numFmtId="0" fontId="13" fillId="6" borderId="0" xfId="0" applyFont="1" applyFill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13" fillId="0" borderId="2" xfId="0" applyFont="1" applyFill="1" applyBorder="1" applyAlignment="1">
      <alignment horizontal="left" vertical="center"/>
    </xf>
    <xf numFmtId="0" fontId="13" fillId="0" borderId="6" xfId="0" applyFont="1" applyFill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8" fillId="0" borderId="0" xfId="0" applyFont="1" applyAlignment="1">
      <alignment horizontal="left" vertical="top" readingOrder="1"/>
    </xf>
    <xf numFmtId="0" fontId="15" fillId="0" borderId="0" xfId="0" applyFont="1" applyAlignment="1">
      <alignment horizontal="left" vertical="top"/>
    </xf>
    <xf numFmtId="0" fontId="22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11" fillId="0" borderId="0" xfId="0" applyFont="1" applyAlignment="1">
      <alignment horizontal="left" vertical="center"/>
    </xf>
    <xf numFmtId="0" fontId="7" fillId="0" borderId="5" xfId="0" applyFont="1" applyBorder="1"/>
    <xf numFmtId="0" fontId="13" fillId="8" borderId="0" xfId="0" applyFont="1" applyFill="1" applyAlignment="1">
      <alignment horizontal="center" vertical="center"/>
    </xf>
    <xf numFmtId="0" fontId="9" fillId="0" borderId="0" xfId="0" applyFont="1" applyAlignment="1">
      <alignment horizontal="left"/>
    </xf>
    <xf numFmtId="0" fontId="9" fillId="6" borderId="0" xfId="0" applyFont="1" applyFill="1" applyAlignment="1">
      <alignment horizontal="left"/>
    </xf>
    <xf numFmtId="0" fontId="13" fillId="0" borderId="4" xfId="0" applyFont="1" applyBorder="1" applyAlignment="1">
      <alignment horizontal="left" vertical="center"/>
    </xf>
    <xf numFmtId="0" fontId="22" fillId="6" borderId="0" xfId="0" applyFont="1" applyFill="1" applyAlignment="1">
      <alignment horizontal="left"/>
    </xf>
    <xf numFmtId="0" fontId="13" fillId="0" borderId="4" xfId="0" applyFont="1" applyBorder="1" applyAlignment="1">
      <alignment horizontal="left" vertical="center"/>
    </xf>
    <xf numFmtId="0" fontId="13" fillId="7" borderId="0" xfId="0" applyFont="1" applyFill="1" applyBorder="1" applyAlignment="1">
      <alignment horizontal="center" vertical="center"/>
    </xf>
    <xf numFmtId="0" fontId="9" fillId="6" borderId="0" xfId="0" applyFont="1" applyFill="1" applyBorder="1" applyAlignment="1">
      <alignment horizontal="center"/>
    </xf>
    <xf numFmtId="0" fontId="13" fillId="8" borderId="0" xfId="0" applyFont="1" applyFill="1" applyBorder="1" applyAlignment="1">
      <alignment horizontal="center" vertical="center"/>
    </xf>
    <xf numFmtId="0" fontId="13" fillId="9" borderId="0" xfId="0" applyFont="1" applyFill="1" applyBorder="1" applyAlignment="1">
      <alignment horizontal="center" vertical="center"/>
    </xf>
    <xf numFmtId="0" fontId="13" fillId="7" borderId="0" xfId="0" applyFont="1" applyFill="1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FFFFF"/>
      <color rgb="FFFF99CC"/>
      <color rgb="FFF5A9CB"/>
      <color rgb="FFFFCCFF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etti\OneDrive%20-%20Politecnico%20di%20Bari\Desktop\Bridge%20Seismic%20Assessment\B4\B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ISO"/>
      <sheetName val="PD"/>
      <sheetName val="TRASP"/>
      <sheetName val="HYP"/>
      <sheetName val="Simulated design"/>
      <sheetName val="Foglio3"/>
    </sheetNames>
    <sheetDataSet>
      <sheetData sheetId="0">
        <row r="60">
          <cell r="C60">
            <v>200000</v>
          </cell>
        </row>
        <row r="72">
          <cell r="B72" t="str">
            <v>Stiffness of abument backwall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075AC-E1B1-4148-8789-F7E6ED992621}">
  <dimension ref="A1:AH99"/>
  <sheetViews>
    <sheetView tabSelected="1" zoomScale="94" workbookViewId="0">
      <selection activeCell="C42" sqref="C42"/>
    </sheetView>
  </sheetViews>
  <sheetFormatPr defaultRowHeight="15.6" x14ac:dyDescent="0.3"/>
  <cols>
    <col min="1" max="1" width="8.88671875" style="23"/>
    <col min="2" max="2" width="40.33203125" style="87" customWidth="1"/>
    <col min="3" max="3" width="18.5546875" style="43" customWidth="1"/>
    <col min="4" max="4" width="79.6640625" style="27" customWidth="1"/>
    <col min="5" max="8" width="8.88671875" style="23"/>
    <col min="9" max="9" width="9.77734375" style="23" bestFit="1" customWidth="1"/>
    <col min="10" max="34" width="8.88671875" style="23"/>
    <col min="35" max="16384" width="8.88671875" style="7"/>
  </cols>
  <sheetData>
    <row r="1" spans="1:34" s="23" customFormat="1" x14ac:dyDescent="0.3">
      <c r="B1" s="82"/>
      <c r="C1" s="41"/>
      <c r="D1" s="26"/>
    </row>
    <row r="2" spans="1:34" s="23" customFormat="1" x14ac:dyDescent="0.3">
      <c r="B2" s="82"/>
      <c r="C2" s="41"/>
      <c r="D2" s="26"/>
    </row>
    <row r="3" spans="1:34" x14ac:dyDescent="0.25">
      <c r="B3" s="29" t="s">
        <v>98</v>
      </c>
      <c r="C3" s="37"/>
      <c r="D3" s="30"/>
      <c r="E3" s="31"/>
    </row>
    <row r="4" spans="1:34" s="12" customFormat="1" x14ac:dyDescent="0.25">
      <c r="A4" s="23"/>
      <c r="B4" s="13" t="s">
        <v>92</v>
      </c>
      <c r="C4" s="43" t="s">
        <v>336</v>
      </c>
      <c r="D4" s="9"/>
      <c r="E4" s="35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</row>
    <row r="5" spans="1:34" s="12" customFormat="1" x14ac:dyDescent="0.25">
      <c r="A5" s="23"/>
      <c r="B5" s="13" t="s">
        <v>93</v>
      </c>
      <c r="C5" s="43" t="s">
        <v>96</v>
      </c>
      <c r="D5" s="9"/>
      <c r="E5" s="35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</row>
    <row r="6" spans="1:34" x14ac:dyDescent="0.25">
      <c r="B6" s="8" t="s">
        <v>0</v>
      </c>
      <c r="C6" s="88">
        <v>40.700699999999998</v>
      </c>
      <c r="D6" s="9" t="s">
        <v>174</v>
      </c>
      <c r="E6" s="35"/>
    </row>
    <row r="7" spans="1:34" x14ac:dyDescent="0.25">
      <c r="B7" s="8"/>
      <c r="C7" s="88">
        <v>15.812099999999999</v>
      </c>
      <c r="D7" s="9" t="s">
        <v>173</v>
      </c>
      <c r="E7" s="35"/>
    </row>
    <row r="8" spans="1:34" x14ac:dyDescent="0.25">
      <c r="B8" s="8" t="s">
        <v>94</v>
      </c>
      <c r="C8" s="88" t="s">
        <v>249</v>
      </c>
      <c r="D8" s="9"/>
      <c r="E8" s="35"/>
    </row>
    <row r="9" spans="1:34" x14ac:dyDescent="0.25">
      <c r="B9" s="8" t="s">
        <v>96</v>
      </c>
      <c r="C9" s="88" t="s">
        <v>294</v>
      </c>
      <c r="D9" s="9"/>
      <c r="E9" s="35"/>
    </row>
    <row r="10" spans="1:34" x14ac:dyDescent="0.25">
      <c r="B10" s="8" t="s">
        <v>95</v>
      </c>
      <c r="C10" s="88" t="s">
        <v>336</v>
      </c>
      <c r="D10" s="9"/>
      <c r="E10" s="35"/>
    </row>
    <row r="11" spans="1:34" x14ac:dyDescent="0.25">
      <c r="B11" s="8" t="s">
        <v>3</v>
      </c>
      <c r="C11" s="88" t="s">
        <v>199</v>
      </c>
      <c r="D11" s="9" t="s">
        <v>99</v>
      </c>
      <c r="E11" s="35"/>
    </row>
    <row r="12" spans="1:34" x14ac:dyDescent="0.25">
      <c r="B12" s="8" t="s">
        <v>2</v>
      </c>
      <c r="C12" s="88" t="s">
        <v>250</v>
      </c>
      <c r="D12" s="9"/>
      <c r="E12" s="35"/>
    </row>
    <row r="13" spans="1:34" x14ac:dyDescent="0.25">
      <c r="B13" s="8" t="s">
        <v>56</v>
      </c>
      <c r="C13" s="88">
        <v>1</v>
      </c>
      <c r="D13" s="10" t="s">
        <v>203</v>
      </c>
      <c r="E13" s="35"/>
    </row>
    <row r="14" spans="1:34" x14ac:dyDescent="0.25">
      <c r="B14" s="8" t="s">
        <v>116</v>
      </c>
      <c r="C14" s="88"/>
      <c r="D14" s="10" t="s">
        <v>219</v>
      </c>
      <c r="E14" s="35"/>
    </row>
    <row r="15" spans="1:34" x14ac:dyDescent="0.25">
      <c r="B15" s="8" t="s">
        <v>117</v>
      </c>
      <c r="C15" s="88">
        <v>2</v>
      </c>
      <c r="D15" s="10" t="s">
        <v>246</v>
      </c>
      <c r="E15" s="35"/>
    </row>
    <row r="16" spans="1:34" x14ac:dyDescent="0.25">
      <c r="B16" s="32" t="s">
        <v>97</v>
      </c>
      <c r="C16" s="38"/>
      <c r="D16" s="30"/>
      <c r="E16" s="31"/>
    </row>
    <row r="17" spans="1:34" s="12" customFormat="1" x14ac:dyDescent="0.25">
      <c r="A17" s="23"/>
      <c r="B17" s="15" t="s">
        <v>102</v>
      </c>
      <c r="C17" s="89" t="s">
        <v>211</v>
      </c>
      <c r="D17" s="9" t="s">
        <v>212</v>
      </c>
      <c r="E17" s="35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</row>
    <row r="18" spans="1:34" x14ac:dyDescent="0.25">
      <c r="B18" s="8" t="s">
        <v>103</v>
      </c>
      <c r="C18" s="88" t="s">
        <v>213</v>
      </c>
      <c r="D18" s="9" t="s">
        <v>200</v>
      </c>
      <c r="E18" s="35"/>
    </row>
    <row r="19" spans="1:34" x14ac:dyDescent="0.25">
      <c r="B19" s="8" t="s">
        <v>181</v>
      </c>
      <c r="C19" s="88" t="s">
        <v>241</v>
      </c>
      <c r="D19" s="14" t="s">
        <v>201</v>
      </c>
      <c r="E19" s="35"/>
    </row>
    <row r="20" spans="1:34" x14ac:dyDescent="0.25">
      <c r="B20" s="8" t="s">
        <v>175</v>
      </c>
      <c r="C20" s="88"/>
      <c r="D20" s="14" t="s">
        <v>204</v>
      </c>
      <c r="E20" s="35"/>
    </row>
    <row r="21" spans="1:34" x14ac:dyDescent="0.25">
      <c r="B21" s="8"/>
      <c r="C21" s="88" t="s">
        <v>205</v>
      </c>
      <c r="D21" s="14" t="s">
        <v>184</v>
      </c>
      <c r="E21" s="35"/>
    </row>
    <row r="22" spans="1:34" x14ac:dyDescent="0.25">
      <c r="B22" s="8" t="s">
        <v>182</v>
      </c>
      <c r="C22" s="88" t="s">
        <v>205</v>
      </c>
      <c r="D22" s="14" t="s">
        <v>245</v>
      </c>
      <c r="E22" s="35"/>
    </row>
    <row r="23" spans="1:34" x14ac:dyDescent="0.3">
      <c r="B23" s="8" t="s">
        <v>1</v>
      </c>
      <c r="C23" s="88">
        <v>1990</v>
      </c>
      <c r="D23" s="36"/>
      <c r="E23" s="35"/>
    </row>
    <row r="24" spans="1:34" x14ac:dyDescent="0.25">
      <c r="B24" s="8" t="s">
        <v>60</v>
      </c>
      <c r="C24" s="88" t="s">
        <v>295</v>
      </c>
      <c r="D24" s="11" t="s">
        <v>100</v>
      </c>
      <c r="E24" s="35"/>
    </row>
    <row r="25" spans="1:34" x14ac:dyDescent="0.25">
      <c r="B25" s="13" t="s">
        <v>183</v>
      </c>
      <c r="C25" s="88" t="s">
        <v>296</v>
      </c>
      <c r="D25" s="11"/>
      <c r="E25" s="35"/>
    </row>
    <row r="26" spans="1:34" x14ac:dyDescent="0.3">
      <c r="B26" s="8" t="s">
        <v>11</v>
      </c>
      <c r="C26" s="88">
        <v>99</v>
      </c>
      <c r="D26" s="36" t="s">
        <v>180</v>
      </c>
      <c r="E26" s="35" t="s">
        <v>20</v>
      </c>
    </row>
    <row r="27" spans="1:34" x14ac:dyDescent="0.3">
      <c r="B27" s="8" t="s">
        <v>64</v>
      </c>
      <c r="C27" s="88">
        <v>3</v>
      </c>
      <c r="D27" s="36" t="s">
        <v>64</v>
      </c>
      <c r="E27" s="35"/>
    </row>
    <row r="28" spans="1:34" x14ac:dyDescent="0.3">
      <c r="B28" s="8" t="s">
        <v>6</v>
      </c>
      <c r="C28" s="88" t="s">
        <v>337</v>
      </c>
      <c r="D28" s="36" t="s">
        <v>186</v>
      </c>
      <c r="E28" s="35" t="s">
        <v>20</v>
      </c>
    </row>
    <row r="29" spans="1:34" x14ac:dyDescent="0.25">
      <c r="B29" s="24" t="s">
        <v>108</v>
      </c>
      <c r="C29" s="39"/>
      <c r="D29" s="33"/>
      <c r="E29" s="31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x14ac:dyDescent="0.3">
      <c r="B30" s="83" t="s">
        <v>185</v>
      </c>
      <c r="C30" s="43" t="s">
        <v>208</v>
      </c>
      <c r="D30" s="28" t="s">
        <v>206</v>
      </c>
      <c r="E30" s="35"/>
    </row>
    <row r="31" spans="1:34" x14ac:dyDescent="0.3">
      <c r="B31" s="83" t="s">
        <v>188</v>
      </c>
      <c r="C31" s="43" t="s">
        <v>59</v>
      </c>
      <c r="D31" s="28" t="s">
        <v>207</v>
      </c>
      <c r="E31" s="35"/>
    </row>
    <row r="32" spans="1:34" x14ac:dyDescent="0.3">
      <c r="B32" s="13" t="s">
        <v>12</v>
      </c>
      <c r="C32" s="43">
        <v>10.5</v>
      </c>
      <c r="D32" s="28"/>
      <c r="E32" s="35" t="s">
        <v>20</v>
      </c>
    </row>
    <row r="33" spans="1:34" x14ac:dyDescent="0.3">
      <c r="B33" s="13" t="s">
        <v>5</v>
      </c>
      <c r="C33" s="43">
        <v>10.5</v>
      </c>
      <c r="D33" s="28"/>
      <c r="E33" s="35" t="s">
        <v>20</v>
      </c>
    </row>
    <row r="34" spans="1:34" x14ac:dyDescent="0.3">
      <c r="B34" s="13" t="s">
        <v>9</v>
      </c>
      <c r="C34" s="43">
        <f>(C32-C33)/2</f>
        <v>0</v>
      </c>
      <c r="D34" s="28"/>
      <c r="E34" s="35" t="s">
        <v>20</v>
      </c>
    </row>
    <row r="35" spans="1:34" x14ac:dyDescent="0.3">
      <c r="B35" s="13" t="s">
        <v>7</v>
      </c>
      <c r="C35" s="43">
        <v>1.7</v>
      </c>
      <c r="D35" s="28"/>
      <c r="E35" s="35" t="s">
        <v>20</v>
      </c>
    </row>
    <row r="36" spans="1:34" x14ac:dyDescent="0.3">
      <c r="B36" s="13" t="s">
        <v>189</v>
      </c>
      <c r="C36" s="43">
        <f>0.25*0.7*2+1.2*0.25</f>
        <v>0.64999999999999991</v>
      </c>
      <c r="D36" s="28"/>
      <c r="E36" s="35" t="s">
        <v>195</v>
      </c>
    </row>
    <row r="37" spans="1:34" x14ac:dyDescent="0.3">
      <c r="B37" s="13" t="s">
        <v>190</v>
      </c>
      <c r="C37" s="43">
        <v>4</v>
      </c>
      <c r="D37" s="28"/>
      <c r="E37" s="35"/>
    </row>
    <row r="38" spans="1:34" x14ac:dyDescent="0.3">
      <c r="B38" s="13" t="s">
        <v>187</v>
      </c>
      <c r="C38" s="43">
        <v>0.3</v>
      </c>
      <c r="D38" s="78">
        <f>IF(C39="U",0,C39)</f>
        <v>0</v>
      </c>
      <c r="E38" s="35" t="s">
        <v>20</v>
      </c>
    </row>
    <row r="39" spans="1:34" x14ac:dyDescent="0.3">
      <c r="B39" s="13" t="s">
        <v>221</v>
      </c>
      <c r="D39" s="28" t="s">
        <v>220</v>
      </c>
      <c r="E39" s="35" t="s">
        <v>195</v>
      </c>
    </row>
    <row r="40" spans="1:34" x14ac:dyDescent="0.3">
      <c r="B40" s="13" t="s">
        <v>132</v>
      </c>
      <c r="D40" s="28" t="s">
        <v>303</v>
      </c>
      <c r="E40" s="35" t="s">
        <v>135</v>
      </c>
    </row>
    <row r="41" spans="1:34" x14ac:dyDescent="0.3">
      <c r="B41" s="13" t="s">
        <v>136</v>
      </c>
      <c r="C41" s="43" t="s">
        <v>267</v>
      </c>
      <c r="D41" s="28"/>
      <c r="E41" s="35" t="s">
        <v>138</v>
      </c>
    </row>
    <row r="42" spans="1:34" x14ac:dyDescent="0.3">
      <c r="B42" s="83" t="s">
        <v>198</v>
      </c>
      <c r="C42" s="43" t="s">
        <v>267</v>
      </c>
      <c r="D42" s="28"/>
      <c r="E42" s="35" t="s">
        <v>134</v>
      </c>
    </row>
    <row r="43" spans="1:34" x14ac:dyDescent="0.25">
      <c r="B43" s="24" t="s">
        <v>191</v>
      </c>
      <c r="C43" s="39"/>
      <c r="D43" s="33"/>
      <c r="E43" s="31"/>
    </row>
    <row r="44" spans="1:34" x14ac:dyDescent="0.25">
      <c r="B44" s="83" t="s">
        <v>57</v>
      </c>
      <c r="C44" s="42" t="s">
        <v>214</v>
      </c>
      <c r="D44" s="25" t="s">
        <v>210</v>
      </c>
      <c r="E44" s="35"/>
    </row>
    <row r="45" spans="1:34" x14ac:dyDescent="0.3">
      <c r="B45" s="83" t="s">
        <v>194</v>
      </c>
      <c r="C45" s="42">
        <v>4</v>
      </c>
      <c r="D45" s="28" t="s">
        <v>196</v>
      </c>
      <c r="E45" s="35"/>
    </row>
    <row r="46" spans="1:34" ht="17.399999999999999" customHeight="1" x14ac:dyDescent="0.3">
      <c r="B46" s="83" t="s">
        <v>215</v>
      </c>
      <c r="C46" s="43" t="s">
        <v>299</v>
      </c>
      <c r="D46" s="80" t="s">
        <v>311</v>
      </c>
      <c r="E46" s="35"/>
    </row>
    <row r="47" spans="1:34" s="54" customFormat="1" ht="18" customHeight="1" x14ac:dyDescent="0.3">
      <c r="A47" s="51"/>
      <c r="B47" s="83" t="s">
        <v>298</v>
      </c>
      <c r="C47" s="43" t="s">
        <v>299</v>
      </c>
      <c r="D47" s="80" t="s">
        <v>311</v>
      </c>
      <c r="E47" s="53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</row>
    <row r="48" spans="1:34" s="54" customFormat="1" ht="17.399999999999999" customHeight="1" x14ac:dyDescent="0.3">
      <c r="A48" s="51"/>
      <c r="B48" s="83" t="s">
        <v>305</v>
      </c>
      <c r="C48" s="52" t="s">
        <v>304</v>
      </c>
      <c r="D48" s="80" t="s">
        <v>316</v>
      </c>
      <c r="E48" s="53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</row>
    <row r="49" spans="1:34" s="54" customFormat="1" ht="17.399999999999999" customHeight="1" x14ac:dyDescent="0.3">
      <c r="A49" s="51"/>
      <c r="B49" s="83" t="s">
        <v>306</v>
      </c>
      <c r="C49" s="52" t="s">
        <v>307</v>
      </c>
      <c r="D49" s="80" t="s">
        <v>316</v>
      </c>
      <c r="E49" s="53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</row>
    <row r="50" spans="1:34" x14ac:dyDescent="0.3">
      <c r="B50" s="83" t="s">
        <v>192</v>
      </c>
      <c r="C50" s="43" t="s">
        <v>338</v>
      </c>
      <c r="D50" s="28" t="s">
        <v>216</v>
      </c>
      <c r="E50" s="35" t="s">
        <v>20</v>
      </c>
    </row>
    <row r="51" spans="1:34" x14ac:dyDescent="0.3">
      <c r="B51" s="99" t="s">
        <v>193</v>
      </c>
      <c r="C51" s="42" t="s">
        <v>247</v>
      </c>
      <c r="D51" s="28" t="s">
        <v>217</v>
      </c>
      <c r="E51" s="35"/>
    </row>
    <row r="52" spans="1:34" x14ac:dyDescent="0.3">
      <c r="B52" s="99"/>
      <c r="C52" s="42"/>
      <c r="D52" s="28" t="s">
        <v>218</v>
      </c>
      <c r="E52" s="35"/>
    </row>
    <row r="53" spans="1:34" x14ac:dyDescent="0.3">
      <c r="B53" s="99" t="s">
        <v>222</v>
      </c>
      <c r="C53" s="42"/>
      <c r="D53" s="28" t="s">
        <v>227</v>
      </c>
      <c r="E53" s="35"/>
    </row>
    <row r="54" spans="1:34" x14ac:dyDescent="0.3">
      <c r="B54" s="99"/>
      <c r="C54" s="42"/>
      <c r="D54" s="28" t="s">
        <v>228</v>
      </c>
      <c r="E54" s="35"/>
    </row>
    <row r="55" spans="1:34" x14ac:dyDescent="0.3">
      <c r="B55" s="99"/>
      <c r="C55" s="42" t="s">
        <v>297</v>
      </c>
      <c r="D55" s="28" t="s">
        <v>226</v>
      </c>
      <c r="E55" s="35" t="s">
        <v>20</v>
      </c>
    </row>
    <row r="56" spans="1:34" x14ac:dyDescent="0.3">
      <c r="B56" s="83" t="s">
        <v>209</v>
      </c>
      <c r="C56" s="42" t="s">
        <v>339</v>
      </c>
      <c r="D56" s="28" t="s">
        <v>237</v>
      </c>
      <c r="E56" s="35" t="s">
        <v>20</v>
      </c>
    </row>
    <row r="57" spans="1:34" x14ac:dyDescent="0.3">
      <c r="B57" s="83" t="s">
        <v>197</v>
      </c>
      <c r="C57" s="43" t="s">
        <v>340</v>
      </c>
      <c r="D57" s="28" t="s">
        <v>293</v>
      </c>
      <c r="E57" s="35" t="s">
        <v>20</v>
      </c>
      <c r="I57" s="23">
        <v>2.2000000000000002</v>
      </c>
    </row>
    <row r="58" spans="1:34" x14ac:dyDescent="0.3">
      <c r="B58" s="83" t="s">
        <v>242</v>
      </c>
      <c r="C58" s="42" t="s">
        <v>341</v>
      </c>
      <c r="D58" s="28" t="s">
        <v>248</v>
      </c>
      <c r="E58" s="35" t="s">
        <v>20</v>
      </c>
      <c r="I58" s="23">
        <v>10.6</v>
      </c>
      <c r="J58" s="23">
        <v>16.2</v>
      </c>
      <c r="K58" s="23">
        <v>17.8</v>
      </c>
      <c r="L58" s="23">
        <v>11.4</v>
      </c>
    </row>
    <row r="59" spans="1:34" x14ac:dyDescent="0.3">
      <c r="B59" s="83" t="s">
        <v>229</v>
      </c>
      <c r="C59" s="42" t="s">
        <v>267</v>
      </c>
      <c r="D59" s="36" t="s">
        <v>40</v>
      </c>
      <c r="E59" s="35" t="s">
        <v>134</v>
      </c>
      <c r="I59" s="23">
        <f>I58-$I$57</f>
        <v>8.3999999999999986</v>
      </c>
      <c r="J59" s="23">
        <f t="shared" ref="J59:L59" si="0">J58-$I$57</f>
        <v>14</v>
      </c>
      <c r="K59" s="23">
        <f t="shared" si="0"/>
        <v>15.600000000000001</v>
      </c>
      <c r="L59" s="23">
        <f t="shared" si="0"/>
        <v>9.1999999999999993</v>
      </c>
    </row>
    <row r="60" spans="1:34" x14ac:dyDescent="0.3">
      <c r="B60" s="83" t="s">
        <v>231</v>
      </c>
      <c r="C60" s="42">
        <v>200000</v>
      </c>
      <c r="D60" s="36"/>
      <c r="E60" s="35" t="s">
        <v>134</v>
      </c>
    </row>
    <row r="61" spans="1:34" x14ac:dyDescent="0.3">
      <c r="B61" s="83" t="s">
        <v>230</v>
      </c>
      <c r="C61" s="42" t="s">
        <v>267</v>
      </c>
      <c r="D61" s="36" t="s">
        <v>236</v>
      </c>
      <c r="E61" s="35" t="s">
        <v>134</v>
      </c>
    </row>
    <row r="62" spans="1:34" x14ac:dyDescent="0.3">
      <c r="B62" s="83" t="s">
        <v>198</v>
      </c>
      <c r="C62" s="42">
        <v>30000</v>
      </c>
      <c r="D62" s="36"/>
      <c r="E62" s="35" t="s">
        <v>134</v>
      </c>
    </row>
    <row r="63" spans="1:34" x14ac:dyDescent="0.25">
      <c r="B63" s="55" t="s">
        <v>10</v>
      </c>
      <c r="C63" s="40"/>
      <c r="D63" s="48"/>
      <c r="E63" s="34"/>
    </row>
    <row r="64" spans="1:34" x14ac:dyDescent="0.3">
      <c r="B64" s="83" t="s">
        <v>257</v>
      </c>
      <c r="C64" s="42">
        <v>4</v>
      </c>
      <c r="D64" s="28" t="s">
        <v>196</v>
      </c>
      <c r="E64" s="35"/>
    </row>
    <row r="65" spans="2:6" x14ac:dyDescent="0.3">
      <c r="B65" s="83" t="s">
        <v>255</v>
      </c>
      <c r="C65" s="42" t="s">
        <v>302</v>
      </c>
      <c r="D65" s="27" t="s">
        <v>310</v>
      </c>
      <c r="E65" s="35"/>
    </row>
    <row r="66" spans="2:6" x14ac:dyDescent="0.3">
      <c r="B66" s="83" t="s">
        <v>256</v>
      </c>
      <c r="C66" s="42" t="s">
        <v>302</v>
      </c>
      <c r="D66" s="27" t="s">
        <v>310</v>
      </c>
      <c r="E66" s="35"/>
    </row>
    <row r="67" spans="2:6" x14ac:dyDescent="0.3">
      <c r="B67" s="83" t="s">
        <v>308</v>
      </c>
      <c r="C67" s="52" t="s">
        <v>304</v>
      </c>
      <c r="E67" s="35"/>
    </row>
    <row r="68" spans="2:6" x14ac:dyDescent="0.3">
      <c r="B68" s="83" t="s">
        <v>309</v>
      </c>
      <c r="C68" s="52" t="s">
        <v>307</v>
      </c>
      <c r="E68" s="35"/>
    </row>
    <row r="69" spans="2:6" x14ac:dyDescent="0.3">
      <c r="B69" s="84" t="s">
        <v>326</v>
      </c>
      <c r="C69" s="52" t="s">
        <v>267</v>
      </c>
      <c r="D69" s="27" t="s">
        <v>327</v>
      </c>
      <c r="E69" s="35" t="s">
        <v>20</v>
      </c>
    </row>
    <row r="70" spans="2:6" x14ac:dyDescent="0.3">
      <c r="B70" s="84" t="s">
        <v>330</v>
      </c>
      <c r="C70" s="52">
        <f>C32</f>
        <v>10.5</v>
      </c>
      <c r="E70" s="35"/>
    </row>
    <row r="71" spans="2:6" x14ac:dyDescent="0.3">
      <c r="B71" s="84" t="s">
        <v>331</v>
      </c>
      <c r="C71" s="52">
        <f>C35</f>
        <v>1.7</v>
      </c>
      <c r="E71" s="35"/>
    </row>
    <row r="72" spans="2:6" x14ac:dyDescent="0.3">
      <c r="B72" s="97" t="s">
        <v>342</v>
      </c>
      <c r="C72" s="87" t="s">
        <v>267</v>
      </c>
      <c r="D72" s="27" t="s">
        <v>343</v>
      </c>
      <c r="E72" s="93" t="s">
        <v>344</v>
      </c>
    </row>
    <row r="73" spans="2:6" x14ac:dyDescent="0.25">
      <c r="B73" s="55" t="s">
        <v>328</v>
      </c>
      <c r="C73" s="40"/>
      <c r="D73" s="48"/>
      <c r="E73" s="34"/>
    </row>
    <row r="74" spans="2:6" x14ac:dyDescent="0.25">
      <c r="B74" s="84" t="s">
        <v>317</v>
      </c>
      <c r="C74" s="42" t="s">
        <v>267</v>
      </c>
      <c r="D74" s="25" t="s">
        <v>332</v>
      </c>
      <c r="E74" s="35" t="s">
        <v>20</v>
      </c>
    </row>
    <row r="75" spans="2:6" x14ac:dyDescent="0.25">
      <c r="B75" s="84" t="s">
        <v>318</v>
      </c>
      <c r="C75" s="42" t="s">
        <v>267</v>
      </c>
      <c r="D75" s="25" t="s">
        <v>319</v>
      </c>
      <c r="E75" s="35" t="s">
        <v>138</v>
      </c>
    </row>
    <row r="76" spans="2:6" x14ac:dyDescent="0.25">
      <c r="B76" s="13"/>
      <c r="C76" s="42">
        <v>350000</v>
      </c>
      <c r="D76" s="25" t="s">
        <v>329</v>
      </c>
      <c r="E76" s="35" t="s">
        <v>138</v>
      </c>
    </row>
    <row r="77" spans="2:6" x14ac:dyDescent="0.25">
      <c r="B77" s="55" t="s">
        <v>262</v>
      </c>
      <c r="C77" s="40"/>
      <c r="D77" s="48"/>
      <c r="E77" s="56"/>
    </row>
    <row r="78" spans="2:6" x14ac:dyDescent="0.3">
      <c r="B78" s="85" t="s">
        <v>162</v>
      </c>
      <c r="C78" s="63" t="s">
        <v>267</v>
      </c>
      <c r="D78" s="57" t="s">
        <v>234</v>
      </c>
      <c r="E78" s="58" t="s">
        <v>134</v>
      </c>
      <c r="F78" s="62"/>
    </row>
    <row r="79" spans="2:6" x14ac:dyDescent="0.3">
      <c r="B79" s="86" t="s">
        <v>161</v>
      </c>
      <c r="C79" s="20" t="s">
        <v>267</v>
      </c>
      <c r="D79" s="59" t="s">
        <v>235</v>
      </c>
      <c r="E79" s="60" t="s">
        <v>134</v>
      </c>
      <c r="F79" s="62"/>
    </row>
    <row r="80" spans="2:6" x14ac:dyDescent="0.25">
      <c r="B80" s="55" t="s">
        <v>277</v>
      </c>
      <c r="C80" s="40"/>
      <c r="D80" s="48"/>
      <c r="E80" s="56"/>
      <c r="F80" s="61"/>
    </row>
    <row r="81" spans="2:5" x14ac:dyDescent="0.3">
      <c r="B81" s="13" t="s">
        <v>278</v>
      </c>
      <c r="C81" s="17" t="s">
        <v>267</v>
      </c>
      <c r="D81" s="57" t="s">
        <v>280</v>
      </c>
      <c r="E81" s="58"/>
    </row>
    <row r="82" spans="2:5" x14ac:dyDescent="0.3">
      <c r="B82" s="13" t="s">
        <v>279</v>
      </c>
      <c r="C82" s="17" t="s">
        <v>267</v>
      </c>
      <c r="D82" s="16" t="s">
        <v>285</v>
      </c>
      <c r="E82" s="79"/>
    </row>
    <row r="83" spans="2:5" x14ac:dyDescent="0.3">
      <c r="B83" s="13" t="s">
        <v>284</v>
      </c>
      <c r="C83" s="17" t="s">
        <v>267</v>
      </c>
      <c r="D83" s="16" t="s">
        <v>281</v>
      </c>
      <c r="E83" s="79"/>
    </row>
    <row r="84" spans="2:5" x14ac:dyDescent="0.3">
      <c r="B84" s="86" t="s">
        <v>283</v>
      </c>
      <c r="C84" s="20" t="s">
        <v>267</v>
      </c>
      <c r="D84" s="59" t="s">
        <v>282</v>
      </c>
      <c r="E84" s="60"/>
    </row>
    <row r="85" spans="2:5" x14ac:dyDescent="0.3">
      <c r="B85" s="82"/>
      <c r="C85" s="41"/>
      <c r="D85" s="26"/>
    </row>
    <row r="86" spans="2:5" x14ac:dyDescent="0.3">
      <c r="B86" s="82"/>
      <c r="C86" s="41"/>
      <c r="D86" s="26"/>
    </row>
    <row r="87" spans="2:5" x14ac:dyDescent="0.3">
      <c r="B87" s="82"/>
      <c r="C87" s="41"/>
      <c r="D87" s="26"/>
    </row>
    <row r="88" spans="2:5" x14ac:dyDescent="0.3">
      <c r="B88" s="82"/>
      <c r="C88" s="41"/>
      <c r="D88" s="26"/>
    </row>
    <row r="89" spans="2:5" x14ac:dyDescent="0.3">
      <c r="B89" s="82"/>
      <c r="C89" s="41"/>
      <c r="D89" s="26"/>
    </row>
    <row r="90" spans="2:5" x14ac:dyDescent="0.3">
      <c r="B90" s="82"/>
      <c r="C90" s="41"/>
      <c r="D90" s="26"/>
    </row>
    <row r="91" spans="2:5" x14ac:dyDescent="0.3">
      <c r="B91" s="82"/>
      <c r="C91" s="41"/>
      <c r="D91" s="26"/>
    </row>
    <row r="92" spans="2:5" x14ac:dyDescent="0.3">
      <c r="B92" s="82"/>
      <c r="C92" s="41"/>
      <c r="D92" s="26"/>
    </row>
    <row r="93" spans="2:5" x14ac:dyDescent="0.3">
      <c r="B93" s="82"/>
      <c r="C93" s="41"/>
      <c r="D93" s="26"/>
    </row>
    <row r="94" spans="2:5" x14ac:dyDescent="0.3">
      <c r="B94" s="82"/>
      <c r="C94" s="41"/>
      <c r="D94" s="26"/>
    </row>
    <row r="95" spans="2:5" x14ac:dyDescent="0.3">
      <c r="B95" s="82"/>
      <c r="C95" s="41"/>
      <c r="D95" s="26"/>
    </row>
    <row r="96" spans="2:5" x14ac:dyDescent="0.3">
      <c r="B96" s="82"/>
      <c r="C96" s="41"/>
      <c r="D96" s="26"/>
    </row>
    <row r="97" spans="2:4" x14ac:dyDescent="0.3">
      <c r="B97" s="82"/>
      <c r="C97" s="41"/>
      <c r="D97" s="26"/>
    </row>
    <row r="98" spans="2:4" x14ac:dyDescent="0.3">
      <c r="B98" s="82"/>
      <c r="C98" s="41"/>
      <c r="D98" s="26"/>
    </row>
    <row r="99" spans="2:4" x14ac:dyDescent="0.3">
      <c r="B99" s="82"/>
      <c r="C99" s="41"/>
      <c r="D99" s="26"/>
    </row>
  </sheetData>
  <mergeCells count="2">
    <mergeCell ref="B53:B55"/>
    <mergeCell ref="B51:B5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0EDA4-D8A4-42CC-9CC6-71BCCFAAE4C3}">
  <dimension ref="A1:Z83"/>
  <sheetViews>
    <sheetView topLeftCell="A19" workbookViewId="0">
      <selection activeCell="G20" sqref="G20"/>
    </sheetView>
  </sheetViews>
  <sheetFormatPr defaultRowHeight="15.6" x14ac:dyDescent="0.3"/>
  <cols>
    <col min="1" max="1" width="8.88671875" style="18"/>
    <col min="2" max="2" width="31.6640625" style="16" customWidth="1"/>
    <col min="3" max="3" width="20.109375" style="16" customWidth="1"/>
    <col min="4" max="4" width="9.77734375" style="16" customWidth="1"/>
    <col min="5" max="5" width="20.44140625" style="16" customWidth="1"/>
    <col min="6" max="6" width="7.88671875" style="16" customWidth="1"/>
    <col min="7" max="7" width="9.33203125" style="16" customWidth="1"/>
    <col min="8" max="8" width="8.88671875" style="16"/>
    <col min="9" max="26" width="8.88671875" style="19"/>
    <col min="27" max="16384" width="8.88671875" style="16"/>
  </cols>
  <sheetData>
    <row r="1" spans="1:26" s="19" customFormat="1" x14ac:dyDescent="0.3">
      <c r="A1" s="18"/>
      <c r="I1" s="19" t="s">
        <v>263</v>
      </c>
    </row>
    <row r="2" spans="1:26" s="19" customFormat="1" x14ac:dyDescent="0.3">
      <c r="A2" s="18"/>
      <c r="F2" s="101" t="s">
        <v>269</v>
      </c>
      <c r="G2" s="101"/>
    </row>
    <row r="3" spans="1:26" s="17" customFormat="1" x14ac:dyDescent="0.3">
      <c r="A3" s="18"/>
      <c r="B3" s="20" t="s">
        <v>104</v>
      </c>
      <c r="C3" s="20" t="s">
        <v>55</v>
      </c>
      <c r="D3" s="20" t="s">
        <v>106</v>
      </c>
      <c r="E3" s="20" t="s">
        <v>270</v>
      </c>
      <c r="F3" s="20" t="s">
        <v>272</v>
      </c>
      <c r="G3" s="20" t="s">
        <v>271</v>
      </c>
      <c r="H3" s="20" t="s">
        <v>153</v>
      </c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5" spans="1:26" x14ac:dyDescent="0.3">
      <c r="A5" s="100" t="s">
        <v>111</v>
      </c>
      <c r="B5" s="11" t="s">
        <v>101</v>
      </c>
      <c r="C5" s="14" t="s">
        <v>105</v>
      </c>
      <c r="D5" s="16" t="s">
        <v>107</v>
      </c>
      <c r="E5" s="21" t="s">
        <v>241</v>
      </c>
      <c r="F5" s="16" t="str">
        <f t="shared" ref="F5:F17" si="0">IF(E5="NaN","PD","DET")</f>
        <v>DET</v>
      </c>
      <c r="G5" s="21"/>
    </row>
    <row r="6" spans="1:26" x14ac:dyDescent="0.3">
      <c r="A6" s="100"/>
      <c r="B6" s="16" t="s">
        <v>268</v>
      </c>
      <c r="C6" s="16" t="s">
        <v>115</v>
      </c>
      <c r="D6" s="16" t="s">
        <v>112</v>
      </c>
      <c r="E6" s="16">
        <f>MAIN!C23</f>
        <v>1990</v>
      </c>
      <c r="F6" s="16" t="str">
        <f t="shared" si="0"/>
        <v>DET</v>
      </c>
      <c r="H6" s="16" t="s">
        <v>4</v>
      </c>
    </row>
    <row r="7" spans="1:26" x14ac:dyDescent="0.3">
      <c r="A7" s="100"/>
      <c r="B7" s="16" t="s">
        <v>56</v>
      </c>
      <c r="C7" s="16" t="s">
        <v>129</v>
      </c>
      <c r="D7" s="16" t="s">
        <v>112</v>
      </c>
      <c r="E7" s="16">
        <f>MAIN!C13</f>
        <v>1</v>
      </c>
      <c r="F7" s="16" t="str">
        <f t="shared" si="0"/>
        <v>DET</v>
      </c>
      <c r="H7" s="16" t="s">
        <v>4</v>
      </c>
    </row>
    <row r="8" spans="1:26" x14ac:dyDescent="0.3">
      <c r="A8" s="100"/>
      <c r="B8" s="16" t="s">
        <v>116</v>
      </c>
      <c r="C8" s="16" t="s">
        <v>130</v>
      </c>
      <c r="D8" s="16" t="s">
        <v>112</v>
      </c>
      <c r="E8" s="16">
        <f>MAIN!C14</f>
        <v>0</v>
      </c>
      <c r="F8" s="16" t="str">
        <f t="shared" si="0"/>
        <v>DET</v>
      </c>
      <c r="H8" s="16" t="s">
        <v>4</v>
      </c>
    </row>
    <row r="9" spans="1:26" x14ac:dyDescent="0.3">
      <c r="A9" s="100"/>
      <c r="B9" s="16" t="s">
        <v>117</v>
      </c>
      <c r="C9" s="16" t="s">
        <v>131</v>
      </c>
      <c r="D9" s="16" t="s">
        <v>112</v>
      </c>
      <c r="E9" s="16">
        <f>MAIN!C15</f>
        <v>2</v>
      </c>
      <c r="F9" s="16" t="str">
        <f t="shared" si="0"/>
        <v>DET</v>
      </c>
      <c r="H9" s="16" t="s">
        <v>4</v>
      </c>
    </row>
    <row r="10" spans="1:26" x14ac:dyDescent="0.3">
      <c r="A10" s="100"/>
      <c r="B10" s="16" t="s">
        <v>11</v>
      </c>
      <c r="C10" s="16" t="s">
        <v>123</v>
      </c>
      <c r="D10" s="16" t="s">
        <v>112</v>
      </c>
      <c r="E10" s="16">
        <f>MAIN!C26</f>
        <v>99</v>
      </c>
      <c r="F10" s="16" t="str">
        <f t="shared" si="0"/>
        <v>DET</v>
      </c>
      <c r="H10" s="16" t="s">
        <v>20</v>
      </c>
    </row>
    <row r="11" spans="1:26" x14ac:dyDescent="0.3">
      <c r="A11" s="100"/>
      <c r="B11" s="16" t="s">
        <v>64</v>
      </c>
      <c r="C11" s="16" t="s">
        <v>128</v>
      </c>
      <c r="D11" s="16" t="s">
        <v>114</v>
      </c>
      <c r="E11" s="16">
        <f>MAIN!C27</f>
        <v>3</v>
      </c>
      <c r="F11" s="16" t="str">
        <f t="shared" si="0"/>
        <v>DET</v>
      </c>
      <c r="H11" s="16" t="s">
        <v>4</v>
      </c>
    </row>
    <row r="12" spans="1:26" x14ac:dyDescent="0.3">
      <c r="A12" s="100"/>
      <c r="B12" s="16" t="s">
        <v>118</v>
      </c>
      <c r="C12" s="16" t="s">
        <v>119</v>
      </c>
      <c r="D12" s="16" t="s">
        <v>112</v>
      </c>
      <c r="E12" s="16" t="str">
        <f>MAIN!C28</f>
        <v>33 33 33</v>
      </c>
      <c r="F12" s="16" t="str">
        <f t="shared" si="0"/>
        <v>DET</v>
      </c>
      <c r="H12" s="16" t="s">
        <v>20</v>
      </c>
      <c r="I12" s="19" t="s">
        <v>124</v>
      </c>
    </row>
    <row r="13" spans="1:26" x14ac:dyDescent="0.3">
      <c r="A13" s="102" t="s">
        <v>139</v>
      </c>
      <c r="B13" s="16" t="s">
        <v>12</v>
      </c>
      <c r="C13" s="16" t="s">
        <v>120</v>
      </c>
      <c r="D13" s="16" t="s">
        <v>112</v>
      </c>
      <c r="E13" s="16">
        <f>MAIN!C32</f>
        <v>10.5</v>
      </c>
      <c r="F13" s="16" t="str">
        <f t="shared" si="0"/>
        <v>DET</v>
      </c>
      <c r="H13" s="16" t="s">
        <v>20</v>
      </c>
    </row>
    <row r="14" spans="1:26" x14ac:dyDescent="0.3">
      <c r="A14" s="102"/>
      <c r="B14" s="16" t="s">
        <v>5</v>
      </c>
      <c r="C14" s="16" t="s">
        <v>121</v>
      </c>
      <c r="D14" s="16" t="s">
        <v>112</v>
      </c>
      <c r="E14" s="16">
        <f>MAIN!C33</f>
        <v>10.5</v>
      </c>
      <c r="F14" s="16" t="str">
        <f t="shared" si="0"/>
        <v>DET</v>
      </c>
      <c r="H14" s="16" t="s">
        <v>20</v>
      </c>
    </row>
    <row r="15" spans="1:26" x14ac:dyDescent="0.3">
      <c r="A15" s="102"/>
      <c r="B15" s="16" t="s">
        <v>9</v>
      </c>
      <c r="C15" s="16" t="s">
        <v>122</v>
      </c>
      <c r="D15" s="16" t="s">
        <v>112</v>
      </c>
      <c r="E15" s="16">
        <f>MAIN!C34</f>
        <v>0</v>
      </c>
      <c r="F15" s="16" t="str">
        <f t="shared" si="0"/>
        <v>DET</v>
      </c>
      <c r="H15" s="16" t="s">
        <v>20</v>
      </c>
    </row>
    <row r="16" spans="1:26" x14ac:dyDescent="0.3">
      <c r="A16" s="102"/>
      <c r="B16" s="16" t="s">
        <v>7</v>
      </c>
      <c r="C16" s="16" t="s">
        <v>126</v>
      </c>
      <c r="D16" s="16" t="s">
        <v>112</v>
      </c>
      <c r="E16" s="16">
        <f>MAIN!C35</f>
        <v>1.7</v>
      </c>
      <c r="F16" s="16" t="str">
        <f t="shared" si="0"/>
        <v>DET</v>
      </c>
      <c r="H16" s="16" t="s">
        <v>20</v>
      </c>
    </row>
    <row r="17" spans="1:9" x14ac:dyDescent="0.3">
      <c r="A17" s="102"/>
      <c r="B17" s="16" t="s">
        <v>8</v>
      </c>
      <c r="C17" s="16" t="s">
        <v>127</v>
      </c>
      <c r="D17" s="16" t="s">
        <v>112</v>
      </c>
      <c r="E17" s="16">
        <f>MAIN!C38</f>
        <v>0.3</v>
      </c>
      <c r="F17" s="16" t="str">
        <f t="shared" si="0"/>
        <v>DET</v>
      </c>
      <c r="H17" s="16" t="s">
        <v>20</v>
      </c>
    </row>
    <row r="18" spans="1:9" x14ac:dyDescent="0.3">
      <c r="A18" s="102"/>
      <c r="B18" s="16" t="str">
        <f>MAIN!B37</f>
        <v>Number of girder</v>
      </c>
      <c r="C18" s="16" t="s">
        <v>264</v>
      </c>
      <c r="D18" s="16" t="s">
        <v>112</v>
      </c>
      <c r="E18" s="16">
        <f>IF(MAIN!C37="U","NaN",MAIN!C37)</f>
        <v>4</v>
      </c>
      <c r="F18" s="16" t="str">
        <f>IF(E18="NaN","PD","DET")</f>
        <v>DET</v>
      </c>
      <c r="G18" s="77"/>
      <c r="H18" s="16" t="s">
        <v>4</v>
      </c>
    </row>
    <row r="19" spans="1:9" x14ac:dyDescent="0.3">
      <c r="A19" s="102"/>
      <c r="B19" s="16" t="str">
        <f>MAIN!B36</f>
        <v>Girder area</v>
      </c>
      <c r="C19" s="16" t="s">
        <v>273</v>
      </c>
      <c r="D19" s="16" t="s">
        <v>112</v>
      </c>
      <c r="E19" s="16">
        <f>IF(MAIN!C36="U","NaN",MAIN!C36)</f>
        <v>0.64999999999999991</v>
      </c>
      <c r="F19" s="16" t="str">
        <f t="shared" ref="F19:F22" si="1">IF(E19="NaN","PD","DET")</f>
        <v>DET</v>
      </c>
    </row>
    <row r="20" spans="1:9" x14ac:dyDescent="0.3">
      <c r="A20" s="102"/>
      <c r="B20" s="16" t="s">
        <v>136</v>
      </c>
      <c r="C20" s="16" t="s">
        <v>137</v>
      </c>
      <c r="D20" s="16" t="s">
        <v>112</v>
      </c>
      <c r="E20" s="16" t="str">
        <f>IF(MAIN!C41="U","NaN",MAIN!C41)</f>
        <v>NaN</v>
      </c>
      <c r="F20" s="16" t="str">
        <f t="shared" si="1"/>
        <v>PD</v>
      </c>
      <c r="G20" s="16">
        <v>10</v>
      </c>
      <c r="H20" s="16" t="s">
        <v>138</v>
      </c>
    </row>
    <row r="21" spans="1:9" x14ac:dyDescent="0.3">
      <c r="A21" s="104" t="s">
        <v>155</v>
      </c>
      <c r="B21" s="16" t="s">
        <v>175</v>
      </c>
      <c r="C21" s="16" t="s">
        <v>110</v>
      </c>
      <c r="D21" s="16" t="s">
        <v>107</v>
      </c>
      <c r="E21" s="16" t="str">
        <f>MAIN!C21</f>
        <v>SUPP</v>
      </c>
      <c r="F21" s="16" t="str">
        <f t="shared" si="1"/>
        <v>DET</v>
      </c>
      <c r="I21" s="19" t="s">
        <v>109</v>
      </c>
    </row>
    <row r="22" spans="1:9" x14ac:dyDescent="0.3">
      <c r="A22" s="104"/>
      <c r="B22" s="16" t="s">
        <v>140</v>
      </c>
      <c r="C22" s="16" t="s">
        <v>141</v>
      </c>
      <c r="D22" s="16" t="s">
        <v>107</v>
      </c>
      <c r="E22" s="16" t="str">
        <f>MAIN!C51</f>
        <v>CIRC</v>
      </c>
      <c r="F22" s="16" t="str">
        <f t="shared" si="1"/>
        <v>DET</v>
      </c>
      <c r="I22" s="19" t="s">
        <v>145</v>
      </c>
    </row>
    <row r="23" spans="1:9" x14ac:dyDescent="0.3">
      <c r="A23" s="104"/>
      <c r="B23" s="16" t="s">
        <v>146</v>
      </c>
      <c r="C23" s="16" t="s">
        <v>300</v>
      </c>
      <c r="D23" s="16" t="s">
        <v>107</v>
      </c>
      <c r="E23" s="16" t="str">
        <f>IF(MAIN!C46="U","NaN",MAIN!C46)</f>
        <v>XX XX</v>
      </c>
      <c r="F23" s="16" t="str">
        <f>IF(E23="NaN","PD","DET")</f>
        <v>DET</v>
      </c>
      <c r="I23" s="19" t="s">
        <v>166</v>
      </c>
    </row>
    <row r="24" spans="1:9" x14ac:dyDescent="0.3">
      <c r="A24" s="104"/>
      <c r="B24" s="16" t="s">
        <v>143</v>
      </c>
      <c r="C24" s="16" t="s">
        <v>301</v>
      </c>
      <c r="D24" s="16" t="s">
        <v>107</v>
      </c>
      <c r="E24" s="16" t="str">
        <f>IF(MAIN!C47="U","NaN",MAIN!C47)</f>
        <v>XX XX</v>
      </c>
      <c r="F24" s="16" t="str">
        <f>IF(E24="NaN","PD","DET")</f>
        <v>DET</v>
      </c>
    </row>
    <row r="25" spans="1:9" x14ac:dyDescent="0.3">
      <c r="A25" s="104"/>
      <c r="B25" s="16" t="str">
        <f>MAIN!B48</f>
        <v>Bearing type  (longitudinal)</v>
      </c>
      <c r="C25" s="16" t="s">
        <v>313</v>
      </c>
      <c r="D25" s="16" t="s">
        <v>107</v>
      </c>
      <c r="E25" s="16" t="str">
        <f>IF(MAIN!C48="U","NaN",MAIN!C48)</f>
        <v xml:space="preserve">N N </v>
      </c>
      <c r="F25" s="16" t="str">
        <f t="shared" ref="F25:F26" si="2">IF(E25="NaN","PD","DET")</f>
        <v>DET</v>
      </c>
    </row>
    <row r="26" spans="1:9" x14ac:dyDescent="0.3">
      <c r="A26" s="104"/>
      <c r="B26" s="16" t="str">
        <f>MAIN!B49</f>
        <v>Bearing type  (transverse)</v>
      </c>
      <c r="C26" s="16" t="s">
        <v>312</v>
      </c>
      <c r="D26" s="16" t="s">
        <v>107</v>
      </c>
      <c r="E26" s="16" t="str">
        <f>IF(MAIN!C49="U","NaN",MAIN!C49)</f>
        <v>X X</v>
      </c>
      <c r="F26" s="16" t="str">
        <f t="shared" si="2"/>
        <v>DET</v>
      </c>
    </row>
    <row r="27" spans="1:9" ht="31.2" x14ac:dyDescent="0.3">
      <c r="A27" s="104"/>
      <c r="B27" s="22" t="s">
        <v>148</v>
      </c>
      <c r="C27" s="16" t="s">
        <v>150</v>
      </c>
      <c r="D27" s="16" t="s">
        <v>112</v>
      </c>
      <c r="E27" s="16">
        <f>MAIN!C53</f>
        <v>0</v>
      </c>
      <c r="F27" s="16" t="str">
        <f t="shared" ref="F27:F33" si="3">IF(E27="NaN","PD","DET")</f>
        <v>DET</v>
      </c>
      <c r="H27" s="16" t="s">
        <v>20</v>
      </c>
    </row>
    <row r="28" spans="1:9" ht="31.2" x14ac:dyDescent="0.3">
      <c r="A28" s="104"/>
      <c r="B28" s="22" t="s">
        <v>149</v>
      </c>
      <c r="C28" s="16" t="s">
        <v>151</v>
      </c>
      <c r="D28" s="16" t="s">
        <v>112</v>
      </c>
      <c r="E28" s="16">
        <f>MAIN!C54</f>
        <v>0</v>
      </c>
      <c r="F28" s="16" t="str">
        <f t="shared" si="3"/>
        <v>DET</v>
      </c>
      <c r="H28" s="16" t="s">
        <v>20</v>
      </c>
    </row>
    <row r="29" spans="1:9" x14ac:dyDescent="0.3">
      <c r="A29" s="104"/>
      <c r="B29" s="22" t="s">
        <v>147</v>
      </c>
      <c r="C29" s="16" t="s">
        <v>152</v>
      </c>
      <c r="D29" s="16" t="s">
        <v>112</v>
      </c>
      <c r="E29" s="16" t="str">
        <f>MAIN!C55</f>
        <v xml:space="preserve">2,8 2,8 </v>
      </c>
      <c r="F29" s="16" t="str">
        <f t="shared" si="3"/>
        <v>DET</v>
      </c>
      <c r="H29" s="16" t="s">
        <v>20</v>
      </c>
    </row>
    <row r="30" spans="1:9" x14ac:dyDescent="0.3">
      <c r="A30" s="104"/>
      <c r="B30" s="16" t="s">
        <v>223</v>
      </c>
      <c r="C30" s="16" t="s">
        <v>224</v>
      </c>
      <c r="D30" s="16" t="s">
        <v>112</v>
      </c>
      <c r="E30" s="16" t="str">
        <f>MAIN!C50</f>
        <v>10 8 1 0.5 2,7</v>
      </c>
      <c r="F30" s="16" t="str">
        <f t="shared" si="3"/>
        <v>DET</v>
      </c>
      <c r="H30" s="16" t="s">
        <v>20</v>
      </c>
    </row>
    <row r="31" spans="1:9" x14ac:dyDescent="0.3">
      <c r="A31" s="104"/>
      <c r="B31" s="16" t="s">
        <v>239</v>
      </c>
      <c r="C31" s="16" t="s">
        <v>238</v>
      </c>
      <c r="D31" s="16" t="s">
        <v>112</v>
      </c>
      <c r="E31" s="16" t="str">
        <f>MAIN!C56</f>
        <v>0,2 0,2</v>
      </c>
      <c r="F31" s="16" t="str">
        <f t="shared" si="3"/>
        <v>DET</v>
      </c>
      <c r="H31" s="16" t="s">
        <v>20</v>
      </c>
    </row>
    <row r="32" spans="1:9" x14ac:dyDescent="0.3">
      <c r="A32" s="104"/>
      <c r="B32" s="16" t="s">
        <v>58</v>
      </c>
      <c r="C32" s="16" t="s">
        <v>154</v>
      </c>
      <c r="D32" s="16" t="s">
        <v>112</v>
      </c>
      <c r="E32" s="16" t="str">
        <f>MAIN!C57</f>
        <v>8,5 7,4</v>
      </c>
      <c r="F32" s="16" t="str">
        <f t="shared" si="3"/>
        <v>DET</v>
      </c>
      <c r="H32" s="16" t="s">
        <v>20</v>
      </c>
    </row>
    <row r="33" spans="1:26" x14ac:dyDescent="0.3">
      <c r="A33" s="104"/>
      <c r="B33" s="16" t="s">
        <v>243</v>
      </c>
      <c r="C33" s="16" t="s">
        <v>244</v>
      </c>
      <c r="D33" s="16" t="s">
        <v>112</v>
      </c>
      <c r="E33" s="16" t="str">
        <f>MAIN!C58</f>
        <v>0,75 0,75</v>
      </c>
      <c r="F33" s="16" t="str">
        <f t="shared" si="3"/>
        <v>DET</v>
      </c>
      <c r="H33" s="16" t="s">
        <v>20</v>
      </c>
    </row>
    <row r="34" spans="1:26" x14ac:dyDescent="0.3">
      <c r="A34" s="102" t="s">
        <v>176</v>
      </c>
      <c r="B34" s="16" t="s">
        <v>146</v>
      </c>
      <c r="C34" s="16" t="s">
        <v>177</v>
      </c>
      <c r="D34" s="16" t="s">
        <v>107</v>
      </c>
      <c r="E34" s="16" t="str">
        <f>IF(MAIN!C65="U","NaN",MAIN!C65)</f>
        <v>FX FX</v>
      </c>
      <c r="F34" s="16" t="str">
        <f>IF(E34="NaN","PD","DET")</f>
        <v>DET</v>
      </c>
    </row>
    <row r="35" spans="1:26" x14ac:dyDescent="0.3">
      <c r="A35" s="102"/>
      <c r="B35" s="16" t="s">
        <v>143</v>
      </c>
      <c r="C35" s="16" t="s">
        <v>178</v>
      </c>
      <c r="D35" s="16" t="s">
        <v>107</v>
      </c>
      <c r="E35" s="16" t="str">
        <f>IF(MAIN!C66="U","NaN",MAIN!C66)</f>
        <v>FX FX</v>
      </c>
      <c r="F35" s="16" t="str">
        <f t="shared" ref="F35:F44" si="4">IF(E35="NaN","PD","DET")</f>
        <v>DET</v>
      </c>
    </row>
    <row r="36" spans="1:26" x14ac:dyDescent="0.3">
      <c r="A36" s="102"/>
      <c r="B36" s="16" t="str">
        <f>MAIN!B67</f>
        <v>AB: Bearing type  (longitudinal)</v>
      </c>
      <c r="C36" s="16" t="s">
        <v>314</v>
      </c>
      <c r="D36" s="16" t="s">
        <v>107</v>
      </c>
      <c r="E36" s="16" t="str">
        <f>IF(MAIN!C67="U","NaN",MAIN!C67)</f>
        <v xml:space="preserve">N N </v>
      </c>
      <c r="F36" s="16" t="str">
        <f t="shared" si="4"/>
        <v>DET</v>
      </c>
    </row>
    <row r="37" spans="1:26" x14ac:dyDescent="0.3">
      <c r="A37" s="102"/>
      <c r="B37" s="16" t="str">
        <f>MAIN!B68</f>
        <v>AB: Bearing type  (transverse)</v>
      </c>
      <c r="C37" s="16" t="s">
        <v>315</v>
      </c>
      <c r="D37" s="16" t="s">
        <v>107</v>
      </c>
      <c r="E37" s="16" t="str">
        <f>IF(MAIN!C68="U","NaN",MAIN!C68)</f>
        <v>X X</v>
      </c>
      <c r="F37" s="16" t="str">
        <f t="shared" si="4"/>
        <v>DET</v>
      </c>
    </row>
    <row r="38" spans="1:26" x14ac:dyDescent="0.3">
      <c r="A38" s="81"/>
      <c r="B38" s="16" t="str">
        <f>MAIN!B69</f>
        <v>Gap dimension</v>
      </c>
      <c r="C38" s="16" t="s">
        <v>333</v>
      </c>
      <c r="D38" s="16" t="s">
        <v>112</v>
      </c>
      <c r="E38" s="16" t="str">
        <f>IF(MAIN!C69="U","NaN",MAIN!C69)</f>
        <v>NaN</v>
      </c>
      <c r="F38" s="16" t="str">
        <f t="shared" si="4"/>
        <v>PD</v>
      </c>
      <c r="G38" s="16">
        <v>8</v>
      </c>
    </row>
    <row r="39" spans="1:26" x14ac:dyDescent="0.3">
      <c r="A39" s="81"/>
      <c r="B39" s="16" t="str">
        <f>MAIN!B70</f>
        <v>Width of abutment backwall</v>
      </c>
      <c r="C39" s="16" t="s">
        <v>335</v>
      </c>
      <c r="D39" s="16" t="s">
        <v>112</v>
      </c>
      <c r="E39" s="16">
        <f>MAIN!C70</f>
        <v>10.5</v>
      </c>
      <c r="F39" s="16" t="str">
        <f t="shared" ref="F39:F41" si="5">IF(E39="NaN","PD","DET")</f>
        <v>DET</v>
      </c>
    </row>
    <row r="40" spans="1:26" x14ac:dyDescent="0.3">
      <c r="A40" s="81"/>
      <c r="B40" s="16" t="str">
        <f>MAIN!B71</f>
        <v>Height of abutment backwall</v>
      </c>
      <c r="C40" s="16" t="s">
        <v>334</v>
      </c>
      <c r="D40" s="16" t="s">
        <v>112</v>
      </c>
      <c r="E40" s="16">
        <f>MAIN!C71</f>
        <v>1.7</v>
      </c>
      <c r="F40" s="16" t="str">
        <f t="shared" si="5"/>
        <v>DET</v>
      </c>
    </row>
    <row r="41" spans="1:26" s="95" customFormat="1" x14ac:dyDescent="0.3">
      <c r="A41" s="94"/>
      <c r="B41" s="95" t="str">
        <f>[1]MAIN!B72</f>
        <v>Stiffness of abument backwall</v>
      </c>
      <c r="C41" s="95" t="s">
        <v>345</v>
      </c>
      <c r="D41" s="95" t="s">
        <v>112</v>
      </c>
      <c r="E41" s="95" t="str">
        <f>IF(MAIN!C72="U","NaN",[1]MAIN!C60)</f>
        <v>NaN</v>
      </c>
      <c r="F41" s="95" t="str">
        <f t="shared" si="5"/>
        <v>PD</v>
      </c>
      <c r="G41" s="95">
        <v>9</v>
      </c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 x14ac:dyDescent="0.3">
      <c r="A42" s="103" t="s">
        <v>324</v>
      </c>
      <c r="B42" s="16" t="str">
        <f>MAIN!B74</f>
        <v>Bearing height</v>
      </c>
      <c r="C42" s="16" t="s">
        <v>325</v>
      </c>
      <c r="D42" s="16" t="s">
        <v>112</v>
      </c>
      <c r="E42" s="16" t="str">
        <f>IF(MAIN!C61="U","NaN",MAIN!C61)</f>
        <v>NaN</v>
      </c>
      <c r="F42" s="16" t="str">
        <f t="shared" si="4"/>
        <v>PD</v>
      </c>
      <c r="G42" s="16">
        <v>6</v>
      </c>
    </row>
    <row r="43" spans="1:26" x14ac:dyDescent="0.3">
      <c r="A43" s="103"/>
      <c r="B43" s="16" t="s">
        <v>320</v>
      </c>
      <c r="C43" s="16" t="s">
        <v>322</v>
      </c>
      <c r="D43" s="16" t="s">
        <v>112</v>
      </c>
      <c r="E43" s="16" t="s">
        <v>290</v>
      </c>
      <c r="F43" s="16" t="str">
        <f t="shared" si="4"/>
        <v>PD</v>
      </c>
      <c r="G43" s="16">
        <v>7</v>
      </c>
    </row>
    <row r="44" spans="1:26" x14ac:dyDescent="0.3">
      <c r="A44" s="103"/>
      <c r="B44" s="16" t="s">
        <v>321</v>
      </c>
      <c r="C44" s="16" t="s">
        <v>323</v>
      </c>
      <c r="D44" s="16" t="s">
        <v>112</v>
      </c>
      <c r="E44" s="16">
        <f>MAIN!C76</f>
        <v>350000</v>
      </c>
      <c r="F44" s="16" t="str">
        <f t="shared" si="4"/>
        <v>DET</v>
      </c>
    </row>
    <row r="45" spans="1:26" x14ac:dyDescent="0.3">
      <c r="A45" s="100" t="s">
        <v>165</v>
      </c>
      <c r="B45" s="16" t="s">
        <v>159</v>
      </c>
      <c r="C45" s="16" t="s">
        <v>157</v>
      </c>
      <c r="D45" s="16" t="s">
        <v>112</v>
      </c>
      <c r="E45" s="16">
        <f>MAIN!C62</f>
        <v>30000</v>
      </c>
      <c r="F45" s="16" t="str">
        <f>IF(E45="NaN","PD","DET")</f>
        <v>DET</v>
      </c>
      <c r="H45" s="16" t="s">
        <v>134</v>
      </c>
    </row>
    <row r="46" spans="1:26" x14ac:dyDescent="0.3">
      <c r="A46" s="100"/>
      <c r="B46" s="16" t="s">
        <v>160</v>
      </c>
      <c r="C46" s="16" t="s">
        <v>156</v>
      </c>
      <c r="D46" s="16" t="s">
        <v>112</v>
      </c>
      <c r="E46" s="16">
        <f>MAIN!C60</f>
        <v>200000</v>
      </c>
      <c r="F46" s="16" t="str">
        <f t="shared" ref="F46" si="6">IF(E46="NaN","PD","DET")</f>
        <v>DET</v>
      </c>
      <c r="H46" s="16" t="s">
        <v>134</v>
      </c>
    </row>
    <row r="47" spans="1:26" x14ac:dyDescent="0.3">
      <c r="A47" s="100"/>
      <c r="B47" s="16" t="s">
        <v>265</v>
      </c>
      <c r="C47" s="16" t="s">
        <v>163</v>
      </c>
      <c r="D47" s="16" t="s">
        <v>112</v>
      </c>
      <c r="E47" s="16" t="str">
        <f>IF(MAIN!C59="U","NaN",MAIN!C59)</f>
        <v>NaN</v>
      </c>
      <c r="F47" s="16" t="str">
        <f>IF(E47="NaN","PD","DET")</f>
        <v>PD</v>
      </c>
      <c r="G47" s="77">
        <v>3</v>
      </c>
      <c r="H47" s="16" t="s">
        <v>134</v>
      </c>
    </row>
    <row r="48" spans="1:26" x14ac:dyDescent="0.3">
      <c r="A48" s="100"/>
      <c r="B48" s="16" t="s">
        <v>266</v>
      </c>
      <c r="C48" s="16" t="s">
        <v>164</v>
      </c>
      <c r="D48" s="16" t="s">
        <v>112</v>
      </c>
      <c r="E48" s="16" t="str">
        <f>IF(MAIN!C61="U","NaN",MAIN!C61)</f>
        <v>NaN</v>
      </c>
      <c r="F48" s="16" t="str">
        <f t="shared" ref="F48:F50" si="7">IF(E48="NaN","PD","DET")</f>
        <v>PD</v>
      </c>
      <c r="G48" s="77">
        <v>4</v>
      </c>
      <c r="H48" s="76" t="s">
        <v>134</v>
      </c>
    </row>
    <row r="49" spans="1:26" x14ac:dyDescent="0.3">
      <c r="A49" s="75"/>
      <c r="B49" s="16" t="s">
        <v>162</v>
      </c>
      <c r="C49" s="77" t="s">
        <v>234</v>
      </c>
      <c r="D49" s="16" t="s">
        <v>112</v>
      </c>
      <c r="E49" s="16" t="str">
        <f>IF(MAIN!C78="U","NaN",MAIN!C78)</f>
        <v>NaN</v>
      </c>
      <c r="F49" s="16" t="str">
        <f t="shared" si="7"/>
        <v>PD</v>
      </c>
      <c r="G49" s="77">
        <v>2</v>
      </c>
      <c r="H49" s="77" t="s">
        <v>134</v>
      </c>
    </row>
    <row r="50" spans="1:26" x14ac:dyDescent="0.3">
      <c r="A50" s="75"/>
      <c r="B50" s="16" t="s">
        <v>161</v>
      </c>
      <c r="C50" s="77" t="s">
        <v>235</v>
      </c>
      <c r="D50" s="16" t="s">
        <v>112</v>
      </c>
      <c r="E50" s="16" t="str">
        <f>IF(MAIN!C79="U","NaN",MAIN!C79)</f>
        <v>NaN</v>
      </c>
      <c r="F50" s="16" t="str">
        <f t="shared" si="7"/>
        <v>PD</v>
      </c>
      <c r="G50" s="77">
        <v>1</v>
      </c>
      <c r="H50" s="77" t="s">
        <v>134</v>
      </c>
    </row>
    <row r="51" spans="1:26" x14ac:dyDescent="0.3">
      <c r="A51" s="75"/>
      <c r="B51" s="16" t="str">
        <f>MAIN!B81</f>
        <v>Number of long bars</v>
      </c>
      <c r="C51" s="16" t="s">
        <v>286</v>
      </c>
      <c r="D51" s="16" t="s">
        <v>112</v>
      </c>
      <c r="E51" s="16" t="s">
        <v>290</v>
      </c>
      <c r="F51" s="16" t="s">
        <v>291</v>
      </c>
    </row>
    <row r="52" spans="1:26" x14ac:dyDescent="0.3">
      <c r="A52" s="75"/>
      <c r="B52" s="16" t="str">
        <f>MAIN!B82</f>
        <v>Diameter of long bars</v>
      </c>
      <c r="C52" s="16" t="s">
        <v>287</v>
      </c>
      <c r="D52" s="16" t="s">
        <v>112</v>
      </c>
      <c r="E52" s="16" t="s">
        <v>290</v>
      </c>
      <c r="F52" s="16" t="s">
        <v>291</v>
      </c>
      <c r="H52" s="16" t="s">
        <v>20</v>
      </c>
      <c r="Z52" s="16"/>
    </row>
    <row r="53" spans="1:26" x14ac:dyDescent="0.3">
      <c r="A53" s="75"/>
      <c r="B53" s="16" t="str">
        <f>MAIN!B83</f>
        <v>Step of transv reinf</v>
      </c>
      <c r="C53" s="16" t="s">
        <v>288</v>
      </c>
      <c r="D53" s="16" t="s">
        <v>112</v>
      </c>
      <c r="E53" s="16" t="s">
        <v>290</v>
      </c>
      <c r="F53" s="16" t="s">
        <v>292</v>
      </c>
      <c r="G53" s="16">
        <v>5</v>
      </c>
      <c r="H53" s="16" t="s">
        <v>20</v>
      </c>
      <c r="Z53" s="16"/>
    </row>
    <row r="54" spans="1:26" x14ac:dyDescent="0.3">
      <c r="A54" s="75"/>
      <c r="B54" s="16" t="str">
        <f>MAIN!B84</f>
        <v>Diameter of transv reinf</v>
      </c>
      <c r="C54" s="16" t="s">
        <v>289</v>
      </c>
      <c r="D54" s="16" t="s">
        <v>112</v>
      </c>
      <c r="E54" s="16" t="s">
        <v>290</v>
      </c>
      <c r="F54" s="16" t="s">
        <v>292</v>
      </c>
      <c r="G54" s="16">
        <v>5</v>
      </c>
      <c r="H54" s="16" t="s">
        <v>20</v>
      </c>
    </row>
    <row r="55" spans="1:26" x14ac:dyDescent="0.3">
      <c r="B55" s="19"/>
      <c r="C55" s="19"/>
      <c r="D55" s="19"/>
      <c r="E55" s="19"/>
      <c r="F55" s="19"/>
      <c r="G55" s="19"/>
      <c r="H55" s="19"/>
    </row>
    <row r="56" spans="1:26" x14ac:dyDescent="0.3">
      <c r="B56" s="19"/>
      <c r="C56" s="19"/>
      <c r="D56" s="19"/>
      <c r="E56" s="19"/>
      <c r="F56" s="19"/>
      <c r="G56" s="19"/>
      <c r="H56" s="19"/>
    </row>
    <row r="57" spans="1:26" x14ac:dyDescent="0.3">
      <c r="B57" s="19"/>
      <c r="C57" s="19"/>
      <c r="D57" s="19"/>
      <c r="E57" s="19"/>
      <c r="F57" s="19"/>
      <c r="G57" s="19"/>
      <c r="H57" s="19"/>
    </row>
    <row r="58" spans="1:26" x14ac:dyDescent="0.3">
      <c r="B58" s="19"/>
      <c r="C58" s="19"/>
      <c r="D58" s="19"/>
      <c r="E58" s="19"/>
      <c r="F58" s="19"/>
      <c r="G58" s="19"/>
      <c r="H58" s="19"/>
    </row>
    <row r="59" spans="1:26" x14ac:dyDescent="0.3">
      <c r="B59" s="19"/>
      <c r="C59" s="19"/>
      <c r="D59" s="19"/>
      <c r="E59" s="19"/>
      <c r="F59" s="19"/>
      <c r="G59" s="19"/>
      <c r="H59" s="19"/>
    </row>
    <row r="60" spans="1:26" x14ac:dyDescent="0.3">
      <c r="B60" s="19"/>
      <c r="C60" s="19"/>
      <c r="D60" s="19"/>
      <c r="E60" s="19"/>
      <c r="F60" s="19"/>
      <c r="G60" s="19"/>
      <c r="H60" s="19"/>
    </row>
    <row r="61" spans="1:26" x14ac:dyDescent="0.3">
      <c r="B61" s="19"/>
      <c r="C61" s="19"/>
      <c r="D61" s="19"/>
      <c r="E61" s="19"/>
      <c r="F61" s="19"/>
      <c r="G61" s="19"/>
      <c r="H61" s="19"/>
    </row>
    <row r="62" spans="1:26" x14ac:dyDescent="0.3">
      <c r="B62" s="19"/>
      <c r="C62" s="19"/>
      <c r="D62" s="19"/>
      <c r="E62" s="19"/>
      <c r="F62" s="19"/>
      <c r="G62" s="19"/>
      <c r="H62" s="19"/>
    </row>
    <row r="63" spans="1:26" x14ac:dyDescent="0.3">
      <c r="B63" s="19"/>
      <c r="C63" s="19"/>
      <c r="D63" s="19"/>
      <c r="E63" s="19"/>
      <c r="F63" s="19"/>
      <c r="G63" s="19"/>
      <c r="H63" s="19"/>
    </row>
    <row r="64" spans="1:26" x14ac:dyDescent="0.3">
      <c r="B64" s="19"/>
      <c r="C64" s="19"/>
      <c r="D64" s="19"/>
      <c r="E64" s="19"/>
      <c r="F64" s="19"/>
      <c r="G64" s="19"/>
      <c r="H64" s="19"/>
    </row>
    <row r="65" spans="2:8" x14ac:dyDescent="0.3">
      <c r="B65" s="19"/>
      <c r="C65" s="19"/>
      <c r="D65" s="19"/>
      <c r="E65" s="19"/>
      <c r="F65" s="19"/>
      <c r="G65" s="19"/>
      <c r="H65" s="19"/>
    </row>
    <row r="66" spans="2:8" x14ac:dyDescent="0.3">
      <c r="B66" s="19"/>
      <c r="C66" s="19"/>
      <c r="D66" s="19"/>
      <c r="E66" s="19"/>
      <c r="F66" s="19"/>
      <c r="G66" s="19"/>
      <c r="H66" s="19"/>
    </row>
    <row r="67" spans="2:8" x14ac:dyDescent="0.3">
      <c r="B67" s="19"/>
      <c r="C67" s="19"/>
      <c r="D67" s="19"/>
      <c r="E67" s="19"/>
      <c r="F67" s="19"/>
      <c r="G67" s="19"/>
      <c r="H67" s="19"/>
    </row>
    <row r="68" spans="2:8" x14ac:dyDescent="0.3">
      <c r="B68" s="19"/>
      <c r="C68" s="19"/>
      <c r="D68" s="19"/>
      <c r="E68" s="19"/>
      <c r="F68" s="19"/>
      <c r="G68" s="19"/>
      <c r="H68" s="19"/>
    </row>
    <row r="69" spans="2:8" x14ac:dyDescent="0.3">
      <c r="B69" s="19"/>
      <c r="C69" s="19"/>
      <c r="D69" s="19"/>
      <c r="E69" s="19"/>
      <c r="F69" s="19"/>
      <c r="G69" s="19"/>
      <c r="H69" s="19"/>
    </row>
    <row r="70" spans="2:8" x14ac:dyDescent="0.3">
      <c r="B70" s="19"/>
      <c r="C70" s="19"/>
      <c r="D70" s="19"/>
      <c r="E70" s="19"/>
      <c r="F70" s="19"/>
      <c r="G70" s="19"/>
      <c r="H70" s="19"/>
    </row>
    <row r="71" spans="2:8" x14ac:dyDescent="0.3">
      <c r="B71" s="19"/>
      <c r="C71" s="19"/>
      <c r="D71" s="19"/>
      <c r="E71" s="19"/>
      <c r="F71" s="19"/>
      <c r="G71" s="19"/>
      <c r="H71" s="19"/>
    </row>
    <row r="72" spans="2:8" x14ac:dyDescent="0.3">
      <c r="B72" s="19"/>
      <c r="C72" s="19"/>
      <c r="D72" s="19"/>
      <c r="E72" s="19"/>
      <c r="F72" s="19"/>
      <c r="G72" s="19"/>
      <c r="H72" s="19"/>
    </row>
    <row r="73" spans="2:8" x14ac:dyDescent="0.3">
      <c r="B73" s="19"/>
      <c r="C73" s="19"/>
      <c r="D73" s="19"/>
      <c r="E73" s="19"/>
      <c r="F73" s="19"/>
      <c r="G73" s="19"/>
      <c r="H73" s="19"/>
    </row>
    <row r="74" spans="2:8" x14ac:dyDescent="0.3">
      <c r="B74" s="19"/>
      <c r="C74" s="19"/>
      <c r="D74" s="19"/>
      <c r="E74" s="19"/>
      <c r="F74" s="19"/>
      <c r="G74" s="19"/>
      <c r="H74" s="19"/>
    </row>
    <row r="75" spans="2:8" x14ac:dyDescent="0.3">
      <c r="B75" s="19"/>
      <c r="C75" s="19"/>
      <c r="D75" s="19"/>
      <c r="E75" s="19"/>
      <c r="F75" s="19"/>
      <c r="G75" s="19"/>
      <c r="H75" s="19"/>
    </row>
    <row r="76" spans="2:8" x14ac:dyDescent="0.3">
      <c r="B76" s="19"/>
      <c r="C76" s="19"/>
      <c r="D76" s="19"/>
      <c r="E76" s="19"/>
      <c r="F76" s="19"/>
      <c r="G76" s="19"/>
      <c r="H76" s="19"/>
    </row>
    <row r="77" spans="2:8" x14ac:dyDescent="0.3">
      <c r="B77" s="19"/>
      <c r="C77" s="19"/>
      <c r="D77" s="19"/>
      <c r="E77" s="19"/>
      <c r="F77" s="19"/>
      <c r="G77" s="19"/>
      <c r="H77" s="19"/>
    </row>
    <row r="78" spans="2:8" x14ac:dyDescent="0.3">
      <c r="B78" s="19"/>
      <c r="C78" s="19"/>
      <c r="D78" s="19"/>
      <c r="E78" s="19"/>
      <c r="F78" s="19"/>
      <c r="G78" s="19"/>
      <c r="H78" s="19"/>
    </row>
    <row r="79" spans="2:8" x14ac:dyDescent="0.3">
      <c r="B79" s="19"/>
      <c r="C79" s="19"/>
      <c r="D79" s="19"/>
      <c r="E79" s="19"/>
      <c r="F79" s="19"/>
      <c r="G79" s="19"/>
      <c r="H79" s="19"/>
    </row>
    <row r="80" spans="2:8" x14ac:dyDescent="0.3">
      <c r="B80" s="19"/>
      <c r="C80" s="19"/>
      <c r="D80" s="19"/>
      <c r="E80" s="19"/>
      <c r="F80" s="19"/>
      <c r="G80" s="19"/>
      <c r="H80" s="19"/>
    </row>
    <row r="81" spans="2:8" x14ac:dyDescent="0.3">
      <c r="B81" s="19"/>
      <c r="C81" s="19"/>
      <c r="D81" s="19"/>
      <c r="E81" s="19"/>
      <c r="F81" s="19"/>
      <c r="G81" s="19"/>
      <c r="H81" s="19"/>
    </row>
    <row r="82" spans="2:8" x14ac:dyDescent="0.3">
      <c r="B82" s="19"/>
      <c r="C82" s="19"/>
      <c r="D82" s="19"/>
      <c r="E82" s="19"/>
      <c r="F82" s="19"/>
      <c r="G82" s="19"/>
      <c r="H82" s="19"/>
    </row>
    <row r="83" spans="2:8" x14ac:dyDescent="0.3">
      <c r="B83" s="19"/>
      <c r="C83" s="19"/>
      <c r="D83" s="19"/>
      <c r="E83" s="19"/>
      <c r="F83" s="19"/>
      <c r="G83" s="19"/>
      <c r="H83" s="19"/>
    </row>
  </sheetData>
  <mergeCells count="7">
    <mergeCell ref="A45:A48"/>
    <mergeCell ref="F2:G2"/>
    <mergeCell ref="A5:A12"/>
    <mergeCell ref="A13:A20"/>
    <mergeCell ref="A34:A37"/>
    <mergeCell ref="A42:A44"/>
    <mergeCell ref="A21:A3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D258A-6A29-4AA0-8AF9-C9B96E299F0D}">
  <dimension ref="A1:AI188"/>
  <sheetViews>
    <sheetView workbookViewId="0">
      <selection activeCell="D9" sqref="D9"/>
    </sheetView>
  </sheetViews>
  <sheetFormatPr defaultRowHeight="13.8" x14ac:dyDescent="0.25"/>
  <cols>
    <col min="1" max="1" width="12.109375" style="70" customWidth="1"/>
    <col min="2" max="2" width="21.21875" style="70" customWidth="1"/>
    <col min="3" max="4" width="17.77734375" style="70" customWidth="1"/>
    <col min="5" max="5" width="7.44140625" style="70" customWidth="1"/>
    <col min="6" max="6" width="9.109375" style="70" customWidth="1"/>
    <col min="7" max="7" width="9.6640625" style="69" customWidth="1"/>
    <col min="8" max="8" width="9.88671875" style="69" customWidth="1"/>
    <col min="9" max="35" width="8.88671875" style="69"/>
    <col min="36" max="16384" width="8.88671875" style="70"/>
  </cols>
  <sheetData>
    <row r="1" spans="1:8" s="64" customFormat="1" x14ac:dyDescent="0.25">
      <c r="A1" s="64" t="s">
        <v>254</v>
      </c>
    </row>
    <row r="2" spans="1:8" s="66" customFormat="1" x14ac:dyDescent="0.25">
      <c r="A2" s="65" t="s">
        <v>275</v>
      </c>
      <c r="B2" s="65" t="s">
        <v>63</v>
      </c>
      <c r="C2" s="65" t="s">
        <v>252</v>
      </c>
      <c r="D2" s="65" t="s">
        <v>253</v>
      </c>
      <c r="E2" s="65" t="s">
        <v>232</v>
      </c>
      <c r="F2" s="65" t="s">
        <v>233</v>
      </c>
      <c r="G2" s="66" t="s">
        <v>260</v>
      </c>
      <c r="H2" s="66" t="s">
        <v>259</v>
      </c>
    </row>
    <row r="3" spans="1:8" ht="19.8" customHeight="1" x14ac:dyDescent="0.25">
      <c r="A3" s="67">
        <v>1</v>
      </c>
      <c r="B3" s="68" t="s">
        <v>69</v>
      </c>
      <c r="C3" s="68">
        <v>1</v>
      </c>
      <c r="D3" s="68">
        <v>0.09</v>
      </c>
      <c r="E3" s="68">
        <v>0.4</v>
      </c>
      <c r="F3" s="68">
        <v>1.6</v>
      </c>
      <c r="G3" s="68">
        <v>0</v>
      </c>
      <c r="H3" s="68">
        <v>0</v>
      </c>
    </row>
    <row r="4" spans="1:8" ht="23.4" customHeight="1" x14ac:dyDescent="0.25">
      <c r="A4" s="67">
        <v>2</v>
      </c>
      <c r="B4" s="68" t="s">
        <v>69</v>
      </c>
      <c r="C4" s="68">
        <v>1</v>
      </c>
      <c r="D4" s="68">
        <v>0.18</v>
      </c>
      <c r="E4" s="68">
        <v>0.4</v>
      </c>
      <c r="F4" s="68">
        <v>1.6</v>
      </c>
      <c r="G4" s="68">
        <v>0</v>
      </c>
      <c r="H4" s="68">
        <v>0</v>
      </c>
    </row>
    <row r="5" spans="1:8" ht="25.2" customHeight="1" x14ac:dyDescent="0.25">
      <c r="A5" s="67">
        <v>3</v>
      </c>
      <c r="B5" s="68" t="s">
        <v>251</v>
      </c>
      <c r="C5" s="68">
        <v>0.5</v>
      </c>
      <c r="D5" s="68">
        <v>2.5</v>
      </c>
      <c r="E5" s="68">
        <v>0</v>
      </c>
      <c r="F5" s="68">
        <v>1000000</v>
      </c>
      <c r="G5" s="68" t="s">
        <v>346</v>
      </c>
      <c r="H5" s="68">
        <v>0</v>
      </c>
    </row>
    <row r="6" spans="1:8" s="73" customFormat="1" ht="25.2" customHeight="1" x14ac:dyDescent="0.25">
      <c r="A6" s="71">
        <v>4</v>
      </c>
      <c r="B6" s="68" t="s">
        <v>251</v>
      </c>
      <c r="C6" s="72">
        <v>0.5</v>
      </c>
      <c r="D6" s="72">
        <v>2.5</v>
      </c>
      <c r="E6" s="68">
        <v>0</v>
      </c>
      <c r="F6" s="68">
        <v>1000000</v>
      </c>
      <c r="G6" s="68" t="s">
        <v>274</v>
      </c>
      <c r="H6" s="68">
        <v>0</v>
      </c>
    </row>
    <row r="7" spans="1:8" s="73" customFormat="1" ht="26.4" customHeight="1" x14ac:dyDescent="0.25">
      <c r="A7" s="71">
        <v>5</v>
      </c>
      <c r="B7" s="68" t="s">
        <v>251</v>
      </c>
      <c r="C7" s="72">
        <v>0.5</v>
      </c>
      <c r="D7" s="72">
        <v>5.5</v>
      </c>
      <c r="E7" s="68">
        <v>0</v>
      </c>
      <c r="F7" s="68">
        <v>1000000</v>
      </c>
      <c r="G7" s="72" t="s">
        <v>347</v>
      </c>
      <c r="H7" s="72">
        <v>1</v>
      </c>
    </row>
    <row r="8" spans="1:8" s="73" customFormat="1" ht="27" customHeight="1" x14ac:dyDescent="0.25">
      <c r="A8" s="71">
        <v>6</v>
      </c>
      <c r="B8" s="68" t="s">
        <v>251</v>
      </c>
      <c r="C8" s="72">
        <v>0.05</v>
      </c>
      <c r="D8" s="72">
        <v>7.0000000000000007E-2</v>
      </c>
      <c r="E8" s="68">
        <v>0</v>
      </c>
      <c r="F8" s="68">
        <v>1000000</v>
      </c>
      <c r="G8" s="72">
        <v>0</v>
      </c>
      <c r="H8" s="72">
        <v>0</v>
      </c>
    </row>
    <row r="9" spans="1:8" s="74" customFormat="1" ht="27" customHeight="1" x14ac:dyDescent="0.25">
      <c r="A9" s="71">
        <v>7</v>
      </c>
      <c r="B9" s="68" t="s">
        <v>251</v>
      </c>
      <c r="C9" s="72">
        <f>800*(0.4*0.4)</f>
        <v>128.00000000000003</v>
      </c>
      <c r="D9" s="72">
        <f>1200*0.4*0.4</f>
        <v>192</v>
      </c>
      <c r="E9" s="68">
        <v>0</v>
      </c>
      <c r="F9" s="68">
        <v>1000000</v>
      </c>
      <c r="G9" s="72">
        <v>0</v>
      </c>
      <c r="H9" s="72">
        <v>0</v>
      </c>
    </row>
    <row r="10" spans="1:8" s="74" customFormat="1" ht="24" customHeight="1" x14ac:dyDescent="0.25">
      <c r="A10" s="90">
        <v>8</v>
      </c>
      <c r="B10" s="91" t="s">
        <v>69</v>
      </c>
      <c r="C10" s="92">
        <v>2.5000000000000001E-2</v>
      </c>
      <c r="D10" s="91">
        <v>2E-3</v>
      </c>
      <c r="E10" s="91">
        <v>0</v>
      </c>
      <c r="F10" s="91">
        <v>1000000</v>
      </c>
      <c r="G10" s="91">
        <v>0</v>
      </c>
      <c r="H10" s="91">
        <v>0</v>
      </c>
    </row>
    <row r="11" spans="1:8" s="74" customFormat="1" ht="21" customHeight="1" x14ac:dyDescent="0.25">
      <c r="A11" s="90">
        <v>9</v>
      </c>
      <c r="B11" s="91" t="s">
        <v>251</v>
      </c>
      <c r="C11" s="91">
        <v>115</v>
      </c>
      <c r="D11" s="91">
        <v>288</v>
      </c>
      <c r="E11" s="91">
        <v>0</v>
      </c>
      <c r="F11" s="91">
        <v>1000000</v>
      </c>
      <c r="G11" s="91">
        <v>0</v>
      </c>
      <c r="H11" s="91">
        <v>0</v>
      </c>
    </row>
    <row r="12" spans="1:8" s="74" customFormat="1" ht="15.6" x14ac:dyDescent="0.25">
      <c r="A12" s="98">
        <v>10</v>
      </c>
      <c r="B12" s="91" t="s">
        <v>251</v>
      </c>
      <c r="C12" s="92">
        <v>30</v>
      </c>
      <c r="D12" s="91">
        <v>42</v>
      </c>
      <c r="E12" s="91">
        <v>0</v>
      </c>
      <c r="F12" s="91">
        <v>1000000</v>
      </c>
      <c r="G12" s="91">
        <v>0</v>
      </c>
      <c r="H12" s="91">
        <v>0</v>
      </c>
    </row>
    <row r="13" spans="1:8" s="74" customFormat="1" ht="15.6" x14ac:dyDescent="0.25">
      <c r="C13" s="45"/>
    </row>
    <row r="14" spans="1:8" s="74" customFormat="1" ht="15.6" x14ac:dyDescent="0.25">
      <c r="C14" s="45"/>
    </row>
    <row r="15" spans="1:8" s="74" customFormat="1" ht="15.6" x14ac:dyDescent="0.25">
      <c r="C15" s="45"/>
    </row>
    <row r="16" spans="1:8" s="74" customFormat="1" ht="15.6" x14ac:dyDescent="0.25">
      <c r="C16" s="45"/>
    </row>
    <row r="17" spans="3:3" s="74" customFormat="1" ht="15.6" x14ac:dyDescent="0.25">
      <c r="C17" s="45"/>
    </row>
    <row r="18" spans="3:3" s="74" customFormat="1" ht="15.6" x14ac:dyDescent="0.25">
      <c r="C18" s="45"/>
    </row>
    <row r="19" spans="3:3" s="69" customFormat="1" x14ac:dyDescent="0.25"/>
    <row r="20" spans="3:3" s="69" customFormat="1" x14ac:dyDescent="0.25"/>
    <row r="21" spans="3:3" s="69" customFormat="1" x14ac:dyDescent="0.25"/>
    <row r="22" spans="3:3" s="69" customFormat="1" x14ac:dyDescent="0.25"/>
    <row r="23" spans="3:3" s="69" customFormat="1" x14ac:dyDescent="0.25"/>
    <row r="24" spans="3:3" s="69" customFormat="1" x14ac:dyDescent="0.25"/>
    <row r="25" spans="3:3" s="69" customFormat="1" x14ac:dyDescent="0.25"/>
    <row r="26" spans="3:3" s="69" customFormat="1" x14ac:dyDescent="0.25"/>
    <row r="27" spans="3:3" s="69" customFormat="1" x14ac:dyDescent="0.25"/>
    <row r="28" spans="3:3" s="69" customFormat="1" x14ac:dyDescent="0.25"/>
    <row r="29" spans="3:3" s="69" customFormat="1" x14ac:dyDescent="0.25"/>
    <row r="30" spans="3:3" s="69" customFormat="1" x14ac:dyDescent="0.25"/>
    <row r="31" spans="3:3" s="69" customFormat="1" x14ac:dyDescent="0.25"/>
    <row r="32" spans="3:3" s="69" customFormat="1" x14ac:dyDescent="0.25"/>
    <row r="33" s="69" customFormat="1" x14ac:dyDescent="0.25"/>
    <row r="34" s="69" customFormat="1" x14ac:dyDescent="0.25"/>
    <row r="35" s="69" customFormat="1" x14ac:dyDescent="0.25"/>
    <row r="36" s="69" customFormat="1" x14ac:dyDescent="0.25"/>
    <row r="37" s="69" customFormat="1" x14ac:dyDescent="0.25"/>
    <row r="38" s="69" customFormat="1" x14ac:dyDescent="0.25"/>
    <row r="39" s="69" customFormat="1" x14ac:dyDescent="0.25"/>
    <row r="40" s="69" customFormat="1" x14ac:dyDescent="0.25"/>
    <row r="41" s="69" customFormat="1" x14ac:dyDescent="0.25"/>
    <row r="42" s="69" customFormat="1" x14ac:dyDescent="0.25"/>
    <row r="43" s="69" customFormat="1" x14ac:dyDescent="0.25"/>
    <row r="44" s="69" customFormat="1" x14ac:dyDescent="0.25"/>
    <row r="45" s="69" customFormat="1" x14ac:dyDescent="0.25"/>
    <row r="46" s="69" customFormat="1" x14ac:dyDescent="0.25"/>
    <row r="47" s="69" customFormat="1" x14ac:dyDescent="0.25"/>
    <row r="48" s="69" customFormat="1" x14ac:dyDescent="0.25"/>
    <row r="49" s="69" customFormat="1" x14ac:dyDescent="0.25"/>
    <row r="50" s="69" customFormat="1" x14ac:dyDescent="0.25"/>
    <row r="51" s="69" customFormat="1" x14ac:dyDescent="0.25"/>
    <row r="52" s="69" customFormat="1" x14ac:dyDescent="0.25"/>
    <row r="53" s="69" customFormat="1" x14ac:dyDescent="0.25"/>
    <row r="54" s="69" customFormat="1" x14ac:dyDescent="0.25"/>
    <row r="55" s="69" customFormat="1" x14ac:dyDescent="0.25"/>
    <row r="56" s="69" customFormat="1" x14ac:dyDescent="0.25"/>
    <row r="57" s="69" customFormat="1" x14ac:dyDescent="0.25"/>
    <row r="58" s="69" customFormat="1" x14ac:dyDescent="0.25"/>
    <row r="59" s="69" customFormat="1" x14ac:dyDescent="0.25"/>
    <row r="60" s="69" customFormat="1" x14ac:dyDescent="0.25"/>
    <row r="61" s="69" customFormat="1" x14ac:dyDescent="0.25"/>
    <row r="62" s="69" customFormat="1" x14ac:dyDescent="0.25"/>
    <row r="63" s="69" customFormat="1" x14ac:dyDescent="0.25"/>
    <row r="64" s="69" customFormat="1" x14ac:dyDescent="0.25"/>
    <row r="65" s="69" customFormat="1" x14ac:dyDescent="0.25"/>
    <row r="66" s="69" customFormat="1" x14ac:dyDescent="0.25"/>
    <row r="67" s="69" customFormat="1" x14ac:dyDescent="0.25"/>
    <row r="68" s="69" customFormat="1" x14ac:dyDescent="0.25"/>
    <row r="69" s="69" customFormat="1" x14ac:dyDescent="0.25"/>
    <row r="70" s="69" customFormat="1" x14ac:dyDescent="0.25"/>
    <row r="71" s="69" customFormat="1" x14ac:dyDescent="0.25"/>
    <row r="72" s="69" customFormat="1" x14ac:dyDescent="0.25"/>
    <row r="73" s="69" customFormat="1" x14ac:dyDescent="0.25"/>
    <row r="74" s="69" customFormat="1" x14ac:dyDescent="0.25"/>
    <row r="75" s="69" customFormat="1" x14ac:dyDescent="0.25"/>
    <row r="76" s="69" customFormat="1" x14ac:dyDescent="0.25"/>
    <row r="77" s="69" customFormat="1" x14ac:dyDescent="0.25"/>
    <row r="78" s="69" customFormat="1" x14ac:dyDescent="0.25"/>
    <row r="79" s="69" customFormat="1" x14ac:dyDescent="0.25"/>
    <row r="80" s="69" customFormat="1" x14ac:dyDescent="0.25"/>
    <row r="81" s="69" customFormat="1" x14ac:dyDescent="0.25"/>
    <row r="82" s="69" customFormat="1" x14ac:dyDescent="0.25"/>
    <row r="83" s="69" customFormat="1" x14ac:dyDescent="0.25"/>
    <row r="84" s="69" customFormat="1" x14ac:dyDescent="0.25"/>
    <row r="85" s="69" customFormat="1" x14ac:dyDescent="0.25"/>
    <row r="86" s="69" customFormat="1" x14ac:dyDescent="0.25"/>
    <row r="87" s="69" customFormat="1" x14ac:dyDescent="0.25"/>
    <row r="88" s="69" customFormat="1" x14ac:dyDescent="0.25"/>
    <row r="89" s="69" customFormat="1" x14ac:dyDescent="0.25"/>
    <row r="90" s="69" customFormat="1" x14ac:dyDescent="0.25"/>
    <row r="91" s="69" customFormat="1" x14ac:dyDescent="0.25"/>
    <row r="92" s="69" customFormat="1" x14ac:dyDescent="0.25"/>
    <row r="93" s="69" customFormat="1" x14ac:dyDescent="0.25"/>
    <row r="94" s="69" customFormat="1" x14ac:dyDescent="0.25"/>
    <row r="95" s="69" customFormat="1" x14ac:dyDescent="0.25"/>
    <row r="96" s="69" customFormat="1" x14ac:dyDescent="0.25"/>
    <row r="97" s="69" customFormat="1" x14ac:dyDescent="0.25"/>
    <row r="98" s="69" customFormat="1" x14ac:dyDescent="0.25"/>
    <row r="99" s="69" customFormat="1" x14ac:dyDescent="0.25"/>
    <row r="100" s="69" customFormat="1" x14ac:dyDescent="0.25"/>
    <row r="101" s="69" customFormat="1" x14ac:dyDescent="0.25"/>
    <row r="102" s="69" customFormat="1" x14ac:dyDescent="0.25"/>
    <row r="103" s="69" customFormat="1" x14ac:dyDescent="0.25"/>
    <row r="104" s="69" customFormat="1" x14ac:dyDescent="0.25"/>
    <row r="105" s="69" customFormat="1" x14ac:dyDescent="0.25"/>
    <row r="106" s="69" customFormat="1" x14ac:dyDescent="0.25"/>
    <row r="107" s="69" customFormat="1" x14ac:dyDescent="0.25"/>
    <row r="108" s="69" customFormat="1" x14ac:dyDescent="0.25"/>
    <row r="109" s="69" customFormat="1" x14ac:dyDescent="0.25"/>
    <row r="110" s="69" customFormat="1" x14ac:dyDescent="0.25"/>
    <row r="111" s="69" customFormat="1" x14ac:dyDescent="0.25"/>
    <row r="112" s="69" customFormat="1" x14ac:dyDescent="0.25"/>
    <row r="113" s="69" customFormat="1" x14ac:dyDescent="0.25"/>
    <row r="114" s="69" customFormat="1" x14ac:dyDescent="0.25"/>
    <row r="115" s="69" customFormat="1" x14ac:dyDescent="0.25"/>
    <row r="116" s="69" customFormat="1" x14ac:dyDescent="0.25"/>
    <row r="117" s="69" customFormat="1" x14ac:dyDescent="0.25"/>
    <row r="118" s="69" customFormat="1" x14ac:dyDescent="0.25"/>
    <row r="119" s="69" customFormat="1" x14ac:dyDescent="0.25"/>
    <row r="120" s="69" customFormat="1" x14ac:dyDescent="0.25"/>
    <row r="121" s="69" customFormat="1" x14ac:dyDescent="0.25"/>
    <row r="122" s="69" customFormat="1" x14ac:dyDescent="0.25"/>
    <row r="123" s="69" customFormat="1" x14ac:dyDescent="0.25"/>
    <row r="124" s="69" customFormat="1" x14ac:dyDescent="0.25"/>
    <row r="125" s="69" customFormat="1" x14ac:dyDescent="0.25"/>
    <row r="126" s="69" customFormat="1" x14ac:dyDescent="0.25"/>
    <row r="127" s="69" customFormat="1" x14ac:dyDescent="0.25"/>
    <row r="128" s="69" customFormat="1" x14ac:dyDescent="0.25"/>
    <row r="129" s="69" customFormat="1" x14ac:dyDescent="0.25"/>
    <row r="130" s="69" customFormat="1" x14ac:dyDescent="0.25"/>
    <row r="131" s="69" customFormat="1" x14ac:dyDescent="0.25"/>
    <row r="132" s="69" customFormat="1" x14ac:dyDescent="0.25"/>
    <row r="133" s="69" customFormat="1" x14ac:dyDescent="0.25"/>
    <row r="134" s="69" customFormat="1" x14ac:dyDescent="0.25"/>
    <row r="135" s="69" customFormat="1" x14ac:dyDescent="0.25"/>
    <row r="136" s="69" customFormat="1" x14ac:dyDescent="0.25"/>
    <row r="137" s="69" customFormat="1" x14ac:dyDescent="0.25"/>
    <row r="138" s="69" customFormat="1" x14ac:dyDescent="0.25"/>
    <row r="139" s="69" customFormat="1" x14ac:dyDescent="0.25"/>
    <row r="140" s="69" customFormat="1" x14ac:dyDescent="0.25"/>
    <row r="141" s="69" customFormat="1" x14ac:dyDescent="0.25"/>
    <row r="142" s="69" customFormat="1" x14ac:dyDescent="0.25"/>
    <row r="143" s="69" customFormat="1" x14ac:dyDescent="0.25"/>
    <row r="144" s="69" customFormat="1" x14ac:dyDescent="0.25"/>
    <row r="145" s="69" customFormat="1" x14ac:dyDescent="0.25"/>
    <row r="146" s="69" customFormat="1" x14ac:dyDescent="0.25"/>
    <row r="147" s="69" customFormat="1" x14ac:dyDescent="0.25"/>
    <row r="148" s="69" customFormat="1" x14ac:dyDescent="0.25"/>
    <row r="149" s="69" customFormat="1" x14ac:dyDescent="0.25"/>
    <row r="150" s="69" customFormat="1" x14ac:dyDescent="0.25"/>
    <row r="151" s="69" customFormat="1" x14ac:dyDescent="0.25"/>
    <row r="152" s="69" customFormat="1" x14ac:dyDescent="0.25"/>
    <row r="153" s="69" customFormat="1" x14ac:dyDescent="0.25"/>
    <row r="154" s="69" customFormat="1" x14ac:dyDescent="0.25"/>
    <row r="155" s="69" customFormat="1" x14ac:dyDescent="0.25"/>
    <row r="156" s="69" customFormat="1" x14ac:dyDescent="0.25"/>
    <row r="157" s="69" customFormat="1" x14ac:dyDescent="0.25"/>
    <row r="158" s="69" customFormat="1" x14ac:dyDescent="0.25"/>
    <row r="159" s="69" customFormat="1" x14ac:dyDescent="0.25"/>
    <row r="160" s="69" customFormat="1" x14ac:dyDescent="0.25"/>
    <row r="161" s="69" customFormat="1" x14ac:dyDescent="0.25"/>
    <row r="162" s="69" customFormat="1" x14ac:dyDescent="0.25"/>
    <row r="163" s="69" customFormat="1" x14ac:dyDescent="0.25"/>
    <row r="164" s="69" customFormat="1" x14ac:dyDescent="0.25"/>
    <row r="165" s="69" customFormat="1" x14ac:dyDescent="0.25"/>
    <row r="166" s="69" customFormat="1" x14ac:dyDescent="0.25"/>
    <row r="167" s="69" customFormat="1" x14ac:dyDescent="0.25"/>
    <row r="168" s="69" customFormat="1" x14ac:dyDescent="0.25"/>
    <row r="169" s="69" customFormat="1" x14ac:dyDescent="0.25"/>
    <row r="170" s="69" customFormat="1" x14ac:dyDescent="0.25"/>
    <row r="171" s="69" customFormat="1" x14ac:dyDescent="0.25"/>
    <row r="172" s="69" customFormat="1" x14ac:dyDescent="0.25"/>
    <row r="173" s="69" customFormat="1" x14ac:dyDescent="0.25"/>
    <row r="174" s="69" customFormat="1" x14ac:dyDescent="0.25"/>
    <row r="175" s="69" customFormat="1" x14ac:dyDescent="0.25"/>
    <row r="176" s="69" customFormat="1" x14ac:dyDescent="0.25"/>
    <row r="177" s="69" customFormat="1" x14ac:dyDescent="0.25"/>
    <row r="178" s="69" customFormat="1" x14ac:dyDescent="0.25"/>
    <row r="179" s="69" customFormat="1" x14ac:dyDescent="0.25"/>
    <row r="180" s="69" customFormat="1" x14ac:dyDescent="0.25"/>
    <row r="181" s="69" customFormat="1" x14ac:dyDescent="0.25"/>
    <row r="182" s="69" customFormat="1" x14ac:dyDescent="0.25"/>
    <row r="183" s="69" customFormat="1" x14ac:dyDescent="0.25"/>
    <row r="184" s="69" customFormat="1" x14ac:dyDescent="0.25"/>
    <row r="185" s="69" customFormat="1" x14ac:dyDescent="0.25"/>
    <row r="186" s="69" customFormat="1" x14ac:dyDescent="0.25"/>
    <row r="187" s="69" customFormat="1" x14ac:dyDescent="0.25"/>
    <row r="188" s="69" customFormat="1" x14ac:dyDescent="0.25"/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1A630-5CB5-423F-81EC-DD1F683C17D8}">
  <dimension ref="A1:H4"/>
  <sheetViews>
    <sheetView workbookViewId="0">
      <selection activeCell="D3" sqref="D3:H4"/>
    </sheetView>
  </sheetViews>
  <sheetFormatPr defaultRowHeight="14.4" x14ac:dyDescent="0.3"/>
  <cols>
    <col min="1" max="1" width="29.5546875" customWidth="1"/>
    <col min="2" max="2" width="7.109375" customWidth="1"/>
    <col min="3" max="3" width="15" customWidth="1"/>
    <col min="4" max="4" width="15.88671875" customWidth="1"/>
    <col min="5" max="5" width="18.6640625" customWidth="1"/>
    <col min="6" max="6" width="17.88671875" customWidth="1"/>
    <col min="7" max="7" width="14.33203125" customWidth="1"/>
    <col min="8" max="8" width="17.21875" customWidth="1"/>
  </cols>
  <sheetData>
    <row r="1" spans="1:8" s="44" customFormat="1" ht="13.8" x14ac:dyDescent="0.25">
      <c r="A1" s="44" t="s">
        <v>261</v>
      </c>
    </row>
    <row r="2" spans="1:8" s="47" customFormat="1" ht="15.6" x14ac:dyDescent="0.3">
      <c r="A2" s="47" t="s">
        <v>90</v>
      </c>
      <c r="B2" s="47" t="s">
        <v>258</v>
      </c>
      <c r="C2" s="46" t="s">
        <v>55</v>
      </c>
      <c r="D2" s="47">
        <v>1</v>
      </c>
      <c r="E2" s="47">
        <v>2</v>
      </c>
      <c r="F2" s="47">
        <v>3</v>
      </c>
      <c r="G2" s="47">
        <v>4</v>
      </c>
      <c r="H2" s="47">
        <v>5</v>
      </c>
    </row>
    <row r="3" spans="1:8" x14ac:dyDescent="0.3">
      <c r="A3" t="str">
        <f>ISO!B53</f>
        <v>Step of transv reinf</v>
      </c>
      <c r="B3">
        <v>5</v>
      </c>
      <c r="C3" t="str">
        <f>ISO!C53</f>
        <v>step_trsv_bars</v>
      </c>
      <c r="D3">
        <v>0.2</v>
      </c>
      <c r="E3">
        <v>0.25</v>
      </c>
      <c r="F3">
        <v>0.2</v>
      </c>
      <c r="G3">
        <v>0.25</v>
      </c>
      <c r="H3">
        <v>0.2</v>
      </c>
    </row>
    <row r="4" spans="1:8" x14ac:dyDescent="0.3">
      <c r="A4" t="str">
        <f>ISO!B54</f>
        <v>Diameter of transv reinf</v>
      </c>
      <c r="B4">
        <v>5</v>
      </c>
      <c r="C4" t="str">
        <f>ISO!C54</f>
        <v>diam_trsv_bars</v>
      </c>
      <c r="D4">
        <v>0.08</v>
      </c>
      <c r="E4">
        <v>0.01</v>
      </c>
      <c r="F4">
        <v>0.01</v>
      </c>
      <c r="G4">
        <v>1.2E-2</v>
      </c>
      <c r="H4">
        <v>1.2E-2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6CF9A-A619-41E7-AA3B-60FA9DDBA135}">
  <dimension ref="A1:X71"/>
  <sheetViews>
    <sheetView topLeftCell="A19" workbookViewId="0">
      <selection activeCell="B37" sqref="B37"/>
    </sheetView>
  </sheetViews>
  <sheetFormatPr defaultRowHeight="15.6" x14ac:dyDescent="0.3"/>
  <cols>
    <col min="1" max="1" width="8.88671875" style="18"/>
    <col min="2" max="2" width="36" style="16" customWidth="1"/>
    <col min="3" max="3" width="20.109375" style="16" customWidth="1"/>
    <col min="4" max="4" width="9.77734375" style="16" customWidth="1"/>
    <col min="5" max="5" width="20.44140625" style="16" customWidth="1"/>
    <col min="6" max="6" width="8.88671875" style="16"/>
    <col min="7" max="24" width="8.88671875" style="19"/>
    <col min="25" max="16384" width="8.88671875" style="16"/>
  </cols>
  <sheetData>
    <row r="1" spans="1:24" s="19" customFormat="1" x14ac:dyDescent="0.3">
      <c r="A1" s="18"/>
      <c r="G1" s="19" t="s">
        <v>142</v>
      </c>
    </row>
    <row r="2" spans="1:24" s="19" customFormat="1" x14ac:dyDescent="0.3">
      <c r="A2" s="18"/>
    </row>
    <row r="3" spans="1:24" s="17" customFormat="1" x14ac:dyDescent="0.3">
      <c r="A3" s="18"/>
      <c r="B3" s="20" t="s">
        <v>104</v>
      </c>
      <c r="C3" s="20" t="s">
        <v>55</v>
      </c>
      <c r="D3" s="20" t="s">
        <v>106</v>
      </c>
      <c r="E3" s="20"/>
      <c r="F3" s="20" t="s">
        <v>153</v>
      </c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5" spans="1:24" x14ac:dyDescent="0.3">
      <c r="A5" s="100" t="s">
        <v>111</v>
      </c>
      <c r="B5" s="11" t="s">
        <v>101</v>
      </c>
      <c r="C5" s="14" t="s">
        <v>105</v>
      </c>
      <c r="D5" s="16" t="s">
        <v>107</v>
      </c>
      <c r="E5" s="21" t="s">
        <v>202</v>
      </c>
    </row>
    <row r="6" spans="1:24" x14ac:dyDescent="0.3">
      <c r="A6" s="100"/>
      <c r="B6" s="16" t="s">
        <v>113</v>
      </c>
      <c r="C6" s="16" t="s">
        <v>115</v>
      </c>
      <c r="D6" s="16" t="s">
        <v>112</v>
      </c>
      <c r="E6" s="16">
        <f>MAIN!C23</f>
        <v>1990</v>
      </c>
      <c r="F6" s="16" t="s">
        <v>4</v>
      </c>
    </row>
    <row r="7" spans="1:24" x14ac:dyDescent="0.3">
      <c r="A7" s="100"/>
      <c r="B7" s="16" t="s">
        <v>56</v>
      </c>
      <c r="C7" s="16" t="s">
        <v>129</v>
      </c>
      <c r="D7" s="16" t="s">
        <v>112</v>
      </c>
      <c r="E7" s="16">
        <f>MAIN!C13</f>
        <v>1</v>
      </c>
      <c r="F7" s="16" t="s">
        <v>4</v>
      </c>
    </row>
    <row r="8" spans="1:24" x14ac:dyDescent="0.3">
      <c r="A8" s="100"/>
      <c r="B8" s="16" t="s">
        <v>116</v>
      </c>
      <c r="C8" s="16" t="s">
        <v>130</v>
      </c>
      <c r="D8" s="16" t="s">
        <v>112</v>
      </c>
      <c r="E8" s="16">
        <f>MAIN!C14</f>
        <v>0</v>
      </c>
      <c r="F8" s="16" t="s">
        <v>4</v>
      </c>
    </row>
    <row r="9" spans="1:24" x14ac:dyDescent="0.3">
      <c r="A9" s="100"/>
      <c r="B9" s="16" t="s">
        <v>117</v>
      </c>
      <c r="C9" s="16" t="s">
        <v>131</v>
      </c>
      <c r="D9" s="16" t="s">
        <v>112</v>
      </c>
      <c r="E9" s="16">
        <f>MAIN!C15</f>
        <v>2</v>
      </c>
      <c r="F9" s="16" t="s">
        <v>4</v>
      </c>
    </row>
    <row r="10" spans="1:24" x14ac:dyDescent="0.3">
      <c r="A10" s="100"/>
      <c r="B10" s="16" t="s">
        <v>11</v>
      </c>
      <c r="C10" s="16" t="s">
        <v>123</v>
      </c>
      <c r="D10" s="16" t="s">
        <v>112</v>
      </c>
      <c r="E10" s="16">
        <f>MAIN!C26</f>
        <v>99</v>
      </c>
      <c r="F10" s="16" t="s">
        <v>20</v>
      </c>
    </row>
    <row r="11" spans="1:24" x14ac:dyDescent="0.3">
      <c r="A11" s="100"/>
      <c r="B11" s="16" t="s">
        <v>64</v>
      </c>
      <c r="C11" s="16" t="s">
        <v>128</v>
      </c>
      <c r="D11" s="16" t="s">
        <v>114</v>
      </c>
      <c r="E11" s="16">
        <f>MAIN!C27</f>
        <v>3</v>
      </c>
      <c r="F11" s="16" t="s">
        <v>4</v>
      </c>
    </row>
    <row r="12" spans="1:24" x14ac:dyDescent="0.3">
      <c r="A12" s="100"/>
      <c r="B12" s="16" t="s">
        <v>118</v>
      </c>
      <c r="C12" s="16" t="s">
        <v>119</v>
      </c>
      <c r="D12" s="16" t="s">
        <v>112</v>
      </c>
      <c r="E12" s="16" t="str">
        <f>MAIN!C28</f>
        <v>33 33 33</v>
      </c>
      <c r="F12" s="16" t="s">
        <v>20</v>
      </c>
      <c r="G12" s="19" t="s">
        <v>124</v>
      </c>
    </row>
    <row r="13" spans="1:24" x14ac:dyDescent="0.3">
      <c r="A13" s="102" t="s">
        <v>139</v>
      </c>
      <c r="B13" s="16" t="s">
        <v>12</v>
      </c>
      <c r="C13" s="16" t="s">
        <v>120</v>
      </c>
      <c r="D13" s="16" t="s">
        <v>112</v>
      </c>
      <c r="E13" s="16">
        <f>MAIN!C32</f>
        <v>10.5</v>
      </c>
      <c r="F13" s="16" t="s">
        <v>20</v>
      </c>
    </row>
    <row r="14" spans="1:24" x14ac:dyDescent="0.3">
      <c r="A14" s="102"/>
      <c r="B14" s="16" t="s">
        <v>5</v>
      </c>
      <c r="C14" s="16" t="s">
        <v>121</v>
      </c>
      <c r="D14" s="16" t="s">
        <v>112</v>
      </c>
      <c r="E14" s="16">
        <f>MAIN!C33</f>
        <v>10.5</v>
      </c>
      <c r="F14" s="16" t="s">
        <v>20</v>
      </c>
    </row>
    <row r="15" spans="1:24" x14ac:dyDescent="0.3">
      <c r="A15" s="102"/>
      <c r="B15" s="16" t="s">
        <v>9</v>
      </c>
      <c r="C15" s="16" t="s">
        <v>122</v>
      </c>
      <c r="D15" s="16" t="s">
        <v>112</v>
      </c>
      <c r="E15" s="16">
        <f>MAIN!C34</f>
        <v>0</v>
      </c>
      <c r="F15" s="16" t="s">
        <v>20</v>
      </c>
    </row>
    <row r="16" spans="1:24" x14ac:dyDescent="0.3">
      <c r="A16" s="102"/>
      <c r="B16" s="16" t="s">
        <v>158</v>
      </c>
      <c r="C16" s="16" t="s">
        <v>125</v>
      </c>
      <c r="D16" s="16" t="s">
        <v>112</v>
      </c>
      <c r="F16" s="16" t="s">
        <v>134</v>
      </c>
    </row>
    <row r="17" spans="1:7" x14ac:dyDescent="0.3">
      <c r="A17" s="102"/>
      <c r="B17" s="16" t="s">
        <v>7</v>
      </c>
      <c r="C17" s="16" t="s">
        <v>126</v>
      </c>
      <c r="D17" s="16" t="s">
        <v>112</v>
      </c>
      <c r="E17" s="16">
        <f>MAIN!C35</f>
        <v>1.7</v>
      </c>
      <c r="F17" s="16" t="s">
        <v>20</v>
      </c>
    </row>
    <row r="18" spans="1:7" x14ac:dyDescent="0.3">
      <c r="A18" s="102"/>
      <c r="B18" s="16" t="s">
        <v>8</v>
      </c>
      <c r="C18" s="16" t="s">
        <v>127</v>
      </c>
      <c r="D18" s="16" t="s">
        <v>112</v>
      </c>
      <c r="E18" s="16">
        <f>MAIN!C38</f>
        <v>0.3</v>
      </c>
      <c r="F18" s="16" t="s">
        <v>20</v>
      </c>
    </row>
    <row r="19" spans="1:7" x14ac:dyDescent="0.3">
      <c r="A19" s="102"/>
      <c r="B19" s="16" t="s">
        <v>132</v>
      </c>
      <c r="C19" s="16" t="s">
        <v>133</v>
      </c>
      <c r="D19" s="16" t="s">
        <v>112</v>
      </c>
      <c r="E19" s="16">
        <f>MAIN!C40</f>
        <v>0</v>
      </c>
      <c r="F19" s="16" t="s">
        <v>135</v>
      </c>
    </row>
    <row r="20" spans="1:7" x14ac:dyDescent="0.3">
      <c r="A20" s="102"/>
      <c r="B20" s="16" t="s">
        <v>171</v>
      </c>
      <c r="C20" s="16" t="s">
        <v>172</v>
      </c>
      <c r="D20" s="16" t="s">
        <v>112</v>
      </c>
      <c r="E20" s="16">
        <f>IF(MAIN!C36="",MAIN!C38,(MAIN!C36*MAIN!C37)+(MAIN!C38*MAIN!C32))*25</f>
        <v>143.75</v>
      </c>
      <c r="F20" s="16" t="s">
        <v>138</v>
      </c>
    </row>
    <row r="21" spans="1:7" x14ac:dyDescent="0.3">
      <c r="A21" s="102"/>
      <c r="B21" s="16" t="s">
        <v>136</v>
      </c>
      <c r="C21" s="16" t="s">
        <v>137</v>
      </c>
      <c r="D21" s="16" t="s">
        <v>112</v>
      </c>
      <c r="E21" s="16" t="str">
        <f>MAIN!C41</f>
        <v>U</v>
      </c>
      <c r="F21" s="16" t="s">
        <v>138</v>
      </c>
    </row>
    <row r="22" spans="1:7" x14ac:dyDescent="0.3">
      <c r="A22" s="100" t="s">
        <v>155</v>
      </c>
      <c r="B22" s="16" t="s">
        <v>175</v>
      </c>
      <c r="C22" s="16" t="s">
        <v>110</v>
      </c>
      <c r="D22" s="16" t="s">
        <v>107</v>
      </c>
      <c r="E22" s="16">
        <f>MAIN!C20</f>
        <v>0</v>
      </c>
      <c r="G22" s="19" t="s">
        <v>109</v>
      </c>
    </row>
    <row r="23" spans="1:7" x14ac:dyDescent="0.3">
      <c r="A23" s="100"/>
      <c r="B23" s="16" t="s">
        <v>140</v>
      </c>
      <c r="C23" s="16" t="s">
        <v>141</v>
      </c>
      <c r="D23" s="16" t="s">
        <v>107</v>
      </c>
      <c r="E23" s="16" t="str">
        <f>MAIN!C51</f>
        <v>CIRC</v>
      </c>
      <c r="G23" s="19" t="s">
        <v>145</v>
      </c>
    </row>
    <row r="24" spans="1:7" x14ac:dyDescent="0.3">
      <c r="A24" s="100"/>
      <c r="B24" s="16" t="s">
        <v>146</v>
      </c>
      <c r="C24" s="16" t="s">
        <v>144</v>
      </c>
      <c r="D24" s="16" t="s">
        <v>107</v>
      </c>
      <c r="E24" s="16" t="str">
        <f>MAIN!C46</f>
        <v>XX XX</v>
      </c>
      <c r="G24" s="19" t="s">
        <v>166</v>
      </c>
    </row>
    <row r="25" spans="1:7" x14ac:dyDescent="0.3">
      <c r="A25" s="100"/>
      <c r="B25" s="22" t="s">
        <v>148</v>
      </c>
      <c r="C25" s="16" t="s">
        <v>150</v>
      </c>
      <c r="D25" s="16" t="s">
        <v>112</v>
      </c>
      <c r="E25" s="16">
        <f>MAIN!C53</f>
        <v>0</v>
      </c>
      <c r="F25" s="16" t="s">
        <v>20</v>
      </c>
      <c r="G25" s="19" t="s">
        <v>167</v>
      </c>
    </row>
    <row r="26" spans="1:7" x14ac:dyDescent="0.3">
      <c r="A26" s="100"/>
      <c r="B26" s="22" t="s">
        <v>149</v>
      </c>
      <c r="C26" s="16" t="s">
        <v>151</v>
      </c>
      <c r="D26" s="16" t="s">
        <v>112</v>
      </c>
      <c r="E26" s="16">
        <f>MAIN!C54</f>
        <v>0</v>
      </c>
      <c r="F26" s="16" t="s">
        <v>20</v>
      </c>
      <c r="G26" s="19" t="s">
        <v>168</v>
      </c>
    </row>
    <row r="27" spans="1:7" x14ac:dyDescent="0.3">
      <c r="A27" s="100"/>
      <c r="B27" s="22" t="s">
        <v>147</v>
      </c>
      <c r="C27" s="16" t="s">
        <v>152</v>
      </c>
      <c r="D27" s="16" t="s">
        <v>112</v>
      </c>
      <c r="F27" s="16" t="s">
        <v>20</v>
      </c>
      <c r="G27" s="19" t="s">
        <v>169</v>
      </c>
    </row>
    <row r="28" spans="1:7" x14ac:dyDescent="0.3">
      <c r="A28" s="100"/>
      <c r="B28" s="16" t="s">
        <v>223</v>
      </c>
      <c r="C28" s="16" t="s">
        <v>224</v>
      </c>
      <c r="D28" s="16" t="s">
        <v>112</v>
      </c>
      <c r="E28" s="16" t="str">
        <f>MAIN!C50</f>
        <v>10 8 1 0.5 2,7</v>
      </c>
      <c r="F28" s="16" t="s">
        <v>20</v>
      </c>
      <c r="G28" s="19" t="s">
        <v>225</v>
      </c>
    </row>
    <row r="29" spans="1:7" x14ac:dyDescent="0.3">
      <c r="A29" s="100"/>
      <c r="B29" s="16" t="s">
        <v>239</v>
      </c>
      <c r="C29" s="16" t="s">
        <v>238</v>
      </c>
      <c r="D29" s="16" t="s">
        <v>112</v>
      </c>
      <c r="E29" s="16" t="str">
        <f>MAIN!C56</f>
        <v>0,2 0,2</v>
      </c>
      <c r="F29" s="16" t="s">
        <v>20</v>
      </c>
      <c r="G29" s="19" t="s">
        <v>240</v>
      </c>
    </row>
    <row r="30" spans="1:7" x14ac:dyDescent="0.3">
      <c r="A30" s="100"/>
      <c r="B30" s="16" t="s">
        <v>58</v>
      </c>
      <c r="C30" s="16" t="s">
        <v>154</v>
      </c>
      <c r="D30" s="16" t="s">
        <v>112</v>
      </c>
      <c r="E30" s="16" t="str">
        <f>MAIN!C57</f>
        <v>8,5 7,4</v>
      </c>
      <c r="F30" s="16" t="s">
        <v>20</v>
      </c>
      <c r="G30" s="19" t="s">
        <v>170</v>
      </c>
    </row>
    <row r="31" spans="1:7" x14ac:dyDescent="0.3">
      <c r="A31" s="102" t="s">
        <v>176</v>
      </c>
      <c r="B31" s="16" t="s">
        <v>146</v>
      </c>
      <c r="C31" s="16" t="s">
        <v>177</v>
      </c>
      <c r="D31" s="16" t="s">
        <v>107</v>
      </c>
      <c r="E31" s="16" t="str">
        <f>MAIN!C65</f>
        <v>FX FX</v>
      </c>
      <c r="G31" s="19" t="s">
        <v>179</v>
      </c>
    </row>
    <row r="32" spans="1:7" x14ac:dyDescent="0.3">
      <c r="A32" s="102"/>
      <c r="B32" s="16" t="s">
        <v>143</v>
      </c>
      <c r="C32" s="16" t="s">
        <v>178</v>
      </c>
      <c r="D32" s="16" t="s">
        <v>107</v>
      </c>
      <c r="E32" s="16" t="str">
        <f>MAIN!C66</f>
        <v>FX FX</v>
      </c>
      <c r="G32" s="19" t="s">
        <v>179</v>
      </c>
    </row>
    <row r="33" spans="1:6" x14ac:dyDescent="0.3">
      <c r="A33" s="100" t="s">
        <v>165</v>
      </c>
      <c r="B33" s="16" t="s">
        <v>159</v>
      </c>
      <c r="C33" s="16" t="s">
        <v>157</v>
      </c>
      <c r="D33" s="16" t="s">
        <v>112</v>
      </c>
      <c r="E33" s="16">
        <f>MAIN!C62</f>
        <v>30000</v>
      </c>
      <c r="F33" s="16" t="s">
        <v>134</v>
      </c>
    </row>
    <row r="34" spans="1:6" x14ac:dyDescent="0.3">
      <c r="A34" s="100"/>
      <c r="B34" s="16" t="s">
        <v>160</v>
      </c>
      <c r="C34" s="16" t="s">
        <v>156</v>
      </c>
      <c r="D34" s="16" t="s">
        <v>112</v>
      </c>
      <c r="E34" s="16">
        <f>MAIN!C60</f>
        <v>200000</v>
      </c>
      <c r="F34" s="16" t="s">
        <v>134</v>
      </c>
    </row>
    <row r="35" spans="1:6" x14ac:dyDescent="0.3">
      <c r="A35" s="100"/>
      <c r="B35" s="16" t="s">
        <v>265</v>
      </c>
      <c r="C35" s="16" t="s">
        <v>163</v>
      </c>
      <c r="D35" s="16" t="s">
        <v>112</v>
      </c>
      <c r="E35" s="16" t="str">
        <f>MAIN!C59</f>
        <v>U</v>
      </c>
      <c r="F35" s="16" t="s">
        <v>134</v>
      </c>
    </row>
    <row r="36" spans="1:6" x14ac:dyDescent="0.3">
      <c r="A36" s="100"/>
      <c r="B36" s="16" t="s">
        <v>266</v>
      </c>
      <c r="C36" s="16" t="s">
        <v>164</v>
      </c>
      <c r="D36" s="16" t="s">
        <v>112</v>
      </c>
      <c r="E36" s="16" t="str">
        <f>MAIN!C61</f>
        <v>U</v>
      </c>
      <c r="F36" s="16" t="s">
        <v>134</v>
      </c>
    </row>
    <row r="37" spans="1:6" x14ac:dyDescent="0.3">
      <c r="B37" s="19"/>
      <c r="C37" s="19"/>
      <c r="D37" s="19"/>
      <c r="E37" s="19"/>
      <c r="F37" s="19"/>
    </row>
    <row r="38" spans="1:6" x14ac:dyDescent="0.3">
      <c r="B38" s="19"/>
      <c r="C38" s="19"/>
      <c r="D38" s="19"/>
      <c r="E38" s="19"/>
      <c r="F38" s="19"/>
    </row>
    <row r="39" spans="1:6" x14ac:dyDescent="0.3">
      <c r="B39" s="19"/>
      <c r="C39" s="19"/>
      <c r="D39" s="19"/>
      <c r="E39" s="19"/>
      <c r="F39" s="19"/>
    </row>
    <row r="40" spans="1:6" x14ac:dyDescent="0.3">
      <c r="B40" s="19"/>
      <c r="C40" s="19"/>
      <c r="D40" s="19"/>
      <c r="E40" s="19"/>
      <c r="F40" s="19"/>
    </row>
    <row r="41" spans="1:6" x14ac:dyDescent="0.3">
      <c r="B41" s="19"/>
      <c r="C41" s="19"/>
      <c r="D41" s="19"/>
      <c r="E41" s="19"/>
      <c r="F41" s="19"/>
    </row>
    <row r="42" spans="1:6" x14ac:dyDescent="0.3">
      <c r="B42" s="19"/>
      <c r="C42" s="19"/>
      <c r="D42" s="19"/>
      <c r="E42" s="19"/>
      <c r="F42" s="19"/>
    </row>
    <row r="43" spans="1:6" x14ac:dyDescent="0.3">
      <c r="B43" s="19"/>
      <c r="C43" s="19"/>
      <c r="D43" s="19"/>
      <c r="E43" s="19"/>
      <c r="F43" s="19"/>
    </row>
    <row r="44" spans="1:6" x14ac:dyDescent="0.3">
      <c r="B44" s="19"/>
      <c r="C44" s="19"/>
      <c r="D44" s="19"/>
      <c r="E44" s="19"/>
      <c r="F44" s="19"/>
    </row>
    <row r="45" spans="1:6" x14ac:dyDescent="0.3">
      <c r="B45" s="19"/>
      <c r="C45" s="19"/>
      <c r="D45" s="19"/>
      <c r="E45" s="19"/>
      <c r="F45" s="19"/>
    </row>
    <row r="46" spans="1:6" x14ac:dyDescent="0.3">
      <c r="B46" s="19"/>
      <c r="C46" s="19"/>
      <c r="D46" s="19"/>
      <c r="E46" s="19"/>
      <c r="F46" s="19"/>
    </row>
    <row r="47" spans="1:6" x14ac:dyDescent="0.3">
      <c r="B47" s="19"/>
      <c r="C47" s="19"/>
      <c r="D47" s="19"/>
      <c r="E47" s="19"/>
      <c r="F47" s="19"/>
    </row>
    <row r="48" spans="1:6" x14ac:dyDescent="0.3">
      <c r="B48" s="19"/>
      <c r="C48" s="19"/>
      <c r="D48" s="19"/>
      <c r="E48" s="19"/>
      <c r="F48" s="19"/>
    </row>
    <row r="49" spans="2:6" x14ac:dyDescent="0.3">
      <c r="B49" s="19"/>
      <c r="C49" s="19"/>
      <c r="D49" s="19"/>
      <c r="E49" s="19"/>
      <c r="F49" s="19"/>
    </row>
    <row r="50" spans="2:6" x14ac:dyDescent="0.3">
      <c r="B50" s="19"/>
      <c r="C50" s="19"/>
      <c r="D50" s="19"/>
      <c r="E50" s="19"/>
      <c r="F50" s="19"/>
    </row>
    <row r="51" spans="2:6" x14ac:dyDescent="0.3">
      <c r="B51" s="19"/>
      <c r="C51" s="19"/>
      <c r="D51" s="19"/>
      <c r="E51" s="19"/>
      <c r="F51" s="19"/>
    </row>
    <row r="52" spans="2:6" x14ac:dyDescent="0.3">
      <c r="B52" s="19"/>
      <c r="C52" s="19"/>
      <c r="D52" s="19"/>
      <c r="E52" s="19"/>
      <c r="F52" s="19"/>
    </row>
    <row r="53" spans="2:6" x14ac:dyDescent="0.3">
      <c r="B53" s="19"/>
      <c r="C53" s="19"/>
      <c r="D53" s="19"/>
      <c r="E53" s="19"/>
      <c r="F53" s="19"/>
    </row>
    <row r="54" spans="2:6" x14ac:dyDescent="0.3">
      <c r="B54" s="19"/>
      <c r="C54" s="19"/>
      <c r="D54" s="19"/>
      <c r="E54" s="19"/>
      <c r="F54" s="19"/>
    </row>
    <row r="55" spans="2:6" x14ac:dyDescent="0.3">
      <c r="B55" s="19"/>
      <c r="C55" s="19"/>
      <c r="D55" s="19"/>
      <c r="E55" s="19"/>
      <c r="F55" s="19"/>
    </row>
    <row r="56" spans="2:6" x14ac:dyDescent="0.3">
      <c r="B56" s="19"/>
      <c r="C56" s="19"/>
      <c r="D56" s="19"/>
      <c r="E56" s="19"/>
      <c r="F56" s="19"/>
    </row>
    <row r="57" spans="2:6" x14ac:dyDescent="0.3">
      <c r="B57" s="19"/>
      <c r="C57" s="19"/>
      <c r="D57" s="19"/>
      <c r="E57" s="19"/>
      <c r="F57" s="19"/>
    </row>
    <row r="58" spans="2:6" x14ac:dyDescent="0.3">
      <c r="B58" s="19"/>
      <c r="C58" s="19"/>
      <c r="D58" s="19"/>
      <c r="E58" s="19"/>
      <c r="F58" s="19"/>
    </row>
    <row r="59" spans="2:6" x14ac:dyDescent="0.3">
      <c r="B59" s="19"/>
      <c r="C59" s="19"/>
      <c r="D59" s="19"/>
      <c r="E59" s="19"/>
      <c r="F59" s="19"/>
    </row>
    <row r="60" spans="2:6" x14ac:dyDescent="0.3">
      <c r="B60" s="19"/>
      <c r="C60" s="19"/>
      <c r="D60" s="19"/>
      <c r="E60" s="19"/>
      <c r="F60" s="19"/>
    </row>
    <row r="61" spans="2:6" x14ac:dyDescent="0.3">
      <c r="B61" s="19"/>
      <c r="C61" s="19"/>
      <c r="D61" s="19"/>
      <c r="E61" s="19"/>
      <c r="F61" s="19"/>
    </row>
    <row r="62" spans="2:6" x14ac:dyDescent="0.3">
      <c r="B62" s="19"/>
      <c r="C62" s="19"/>
      <c r="D62" s="19"/>
      <c r="E62" s="19"/>
      <c r="F62" s="19"/>
    </row>
    <row r="63" spans="2:6" x14ac:dyDescent="0.3">
      <c r="B63" s="19"/>
      <c r="C63" s="19"/>
      <c r="D63" s="19"/>
      <c r="E63" s="19"/>
      <c r="F63" s="19"/>
    </row>
    <row r="64" spans="2:6" x14ac:dyDescent="0.3">
      <c r="B64" s="19"/>
      <c r="C64" s="19"/>
      <c r="D64" s="19"/>
      <c r="E64" s="19"/>
      <c r="F64" s="19"/>
    </row>
    <row r="65" spans="2:6" x14ac:dyDescent="0.3">
      <c r="B65" s="19"/>
      <c r="C65" s="19"/>
      <c r="D65" s="19"/>
      <c r="E65" s="19"/>
      <c r="F65" s="19"/>
    </row>
    <row r="66" spans="2:6" x14ac:dyDescent="0.3">
      <c r="B66" s="19"/>
      <c r="C66" s="19"/>
      <c r="D66" s="19"/>
      <c r="E66" s="19"/>
      <c r="F66" s="19"/>
    </row>
    <row r="67" spans="2:6" x14ac:dyDescent="0.3">
      <c r="B67" s="19"/>
      <c r="C67" s="19"/>
      <c r="D67" s="19"/>
      <c r="E67" s="19"/>
      <c r="F67" s="19"/>
    </row>
    <row r="68" spans="2:6" x14ac:dyDescent="0.3">
      <c r="B68" s="19"/>
      <c r="C68" s="19"/>
      <c r="D68" s="19"/>
      <c r="E68" s="19"/>
      <c r="F68" s="19"/>
    </row>
    <row r="69" spans="2:6" x14ac:dyDescent="0.3">
      <c r="B69" s="19"/>
      <c r="C69" s="19"/>
      <c r="D69" s="19"/>
      <c r="E69" s="19"/>
      <c r="F69" s="19"/>
    </row>
    <row r="70" spans="2:6" x14ac:dyDescent="0.3">
      <c r="B70" s="19"/>
      <c r="C70" s="19"/>
      <c r="D70" s="19"/>
      <c r="E70" s="19"/>
      <c r="F70" s="19"/>
    </row>
    <row r="71" spans="2:6" x14ac:dyDescent="0.3">
      <c r="B71" s="19"/>
      <c r="C71" s="19"/>
      <c r="D71" s="19"/>
      <c r="E71" s="19"/>
      <c r="F71" s="19"/>
    </row>
  </sheetData>
  <mergeCells count="5">
    <mergeCell ref="A33:A36"/>
    <mergeCell ref="A13:A21"/>
    <mergeCell ref="A5:A12"/>
    <mergeCell ref="A22:A30"/>
    <mergeCell ref="A31:A3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workbookViewId="0">
      <selection activeCell="C29" sqref="C29"/>
    </sheetView>
  </sheetViews>
  <sheetFormatPr defaultRowHeight="14.4" x14ac:dyDescent="0.3"/>
  <cols>
    <col min="1" max="1" width="43.21875" customWidth="1"/>
    <col min="2" max="2" width="21.6640625" customWidth="1"/>
  </cols>
  <sheetData>
    <row r="1" spans="1:3" s="2" customFormat="1" ht="21" x14ac:dyDescent="0.4">
      <c r="A1" s="2" t="s">
        <v>13</v>
      </c>
    </row>
    <row r="2" spans="1:3" x14ac:dyDescent="0.3">
      <c r="B2" s="5" t="s">
        <v>55</v>
      </c>
    </row>
    <row r="3" spans="1:3" x14ac:dyDescent="0.3">
      <c r="A3" s="4" t="e">
        <f>#REF!</f>
        <v>#REF!</v>
      </c>
      <c r="B3" s="3" t="s">
        <v>14</v>
      </c>
      <c r="C3" s="3" t="s">
        <v>15</v>
      </c>
    </row>
    <row r="4" spans="1:3" x14ac:dyDescent="0.3">
      <c r="A4" s="4" t="e">
        <f>#REF!</f>
        <v>#REF!</v>
      </c>
      <c r="B4" s="3" t="s">
        <v>16</v>
      </c>
      <c r="C4" s="3" t="s">
        <v>15</v>
      </c>
    </row>
    <row r="5" spans="1:3" x14ac:dyDescent="0.3">
      <c r="A5" s="4" t="e">
        <f>#REF!</f>
        <v>#REF!</v>
      </c>
      <c r="B5" s="3" t="s">
        <v>17</v>
      </c>
      <c r="C5" s="3" t="s">
        <v>15</v>
      </c>
    </row>
    <row r="6" spans="1:3" x14ac:dyDescent="0.3">
      <c r="A6" s="4" t="e">
        <f>#REF!</f>
        <v>#REF!</v>
      </c>
      <c r="B6" s="3" t="s">
        <v>18</v>
      </c>
      <c r="C6" s="3" t="s">
        <v>15</v>
      </c>
    </row>
    <row r="7" spans="1:3" x14ac:dyDescent="0.3">
      <c r="A7" s="4" t="e">
        <f>#REF!</f>
        <v>#REF!</v>
      </c>
      <c r="B7" s="3"/>
      <c r="C7" s="3" t="s">
        <v>15</v>
      </c>
    </row>
    <row r="8" spans="1:3" x14ac:dyDescent="0.3">
      <c r="A8" s="4" t="e">
        <f>A7</f>
        <v>#REF!</v>
      </c>
      <c r="B8" s="3" t="s">
        <v>19</v>
      </c>
      <c r="C8" s="3" t="s">
        <v>20</v>
      </c>
    </row>
    <row r="9" spans="1:3" x14ac:dyDescent="0.3">
      <c r="A9" s="4" t="e">
        <f>#REF!</f>
        <v>#REF!</v>
      </c>
      <c r="B9" s="3" t="s">
        <v>21</v>
      </c>
      <c r="C9" s="3" t="s">
        <v>15</v>
      </c>
    </row>
    <row r="10" spans="1:3" x14ac:dyDescent="0.3">
      <c r="A10" s="4" t="s">
        <v>22</v>
      </c>
      <c r="B10" s="3" t="s">
        <v>23</v>
      </c>
      <c r="C10" s="3" t="s">
        <v>20</v>
      </c>
    </row>
    <row r="11" spans="1:3" x14ac:dyDescent="0.3">
      <c r="A11" s="4" t="s">
        <v>24</v>
      </c>
      <c r="B11" s="3" t="s">
        <v>24</v>
      </c>
      <c r="C11" s="3" t="s">
        <v>20</v>
      </c>
    </row>
    <row r="12" spans="1:3" x14ac:dyDescent="0.3">
      <c r="A12" s="4" t="s">
        <v>25</v>
      </c>
      <c r="B12" s="3" t="s">
        <v>26</v>
      </c>
      <c r="C12" s="3" t="s">
        <v>20</v>
      </c>
    </row>
    <row r="13" spans="1:3" x14ac:dyDescent="0.3">
      <c r="A13" s="4" t="s">
        <v>27</v>
      </c>
      <c r="B13" s="3" t="s">
        <v>27</v>
      </c>
      <c r="C13" s="3" t="s">
        <v>20</v>
      </c>
    </row>
    <row r="14" spans="1:3" x14ac:dyDescent="0.3">
      <c r="A14" s="4" t="s">
        <v>28</v>
      </c>
      <c r="B14" s="3" t="s">
        <v>28</v>
      </c>
      <c r="C14" s="3" t="s">
        <v>20</v>
      </c>
    </row>
    <row r="15" spans="1:3" x14ac:dyDescent="0.3">
      <c r="A15" s="4" t="s">
        <v>29</v>
      </c>
      <c r="B15" s="3" t="s">
        <v>29</v>
      </c>
      <c r="C15" s="3" t="s">
        <v>20</v>
      </c>
    </row>
    <row r="16" spans="1:3" x14ac:dyDescent="0.3">
      <c r="A16" s="4" t="s">
        <v>30</v>
      </c>
      <c r="B16" s="3" t="s">
        <v>31</v>
      </c>
      <c r="C16" s="3" t="s">
        <v>20</v>
      </c>
    </row>
    <row r="17" spans="1:3" x14ac:dyDescent="0.3">
      <c r="A17" s="4" t="s">
        <v>32</v>
      </c>
      <c r="B17" s="3" t="s">
        <v>33</v>
      </c>
      <c r="C17" s="3" t="s">
        <v>20</v>
      </c>
    </row>
    <row r="18" spans="1:3" x14ac:dyDescent="0.3">
      <c r="A18" s="4" t="s">
        <v>34</v>
      </c>
      <c r="B18" s="3" t="s">
        <v>35</v>
      </c>
      <c r="C18" s="3" t="s">
        <v>20</v>
      </c>
    </row>
    <row r="19" spans="1:3" x14ac:dyDescent="0.3">
      <c r="A19" s="4" t="s">
        <v>36</v>
      </c>
      <c r="B19" s="3" t="s">
        <v>37</v>
      </c>
      <c r="C19" s="3" t="s">
        <v>20</v>
      </c>
    </row>
    <row r="20" spans="1:3" x14ac:dyDescent="0.3">
      <c r="A20" s="4" t="s">
        <v>38</v>
      </c>
      <c r="B20" s="3" t="s">
        <v>39</v>
      </c>
      <c r="C20" s="3" t="s">
        <v>20</v>
      </c>
    </row>
    <row r="21" spans="1:3" x14ac:dyDescent="0.3">
      <c r="A21" s="4" t="s">
        <v>40</v>
      </c>
      <c r="B21" s="3" t="s">
        <v>41</v>
      </c>
      <c r="C21" s="3" t="s">
        <v>42</v>
      </c>
    </row>
    <row r="22" spans="1:3" x14ac:dyDescent="0.3">
      <c r="A22" s="4" t="s">
        <v>43</v>
      </c>
      <c r="B22" s="3" t="s">
        <v>44</v>
      </c>
      <c r="C22" s="3" t="s">
        <v>42</v>
      </c>
    </row>
    <row r="23" spans="1:3" x14ac:dyDescent="0.3">
      <c r="A23" s="4" t="s">
        <v>45</v>
      </c>
      <c r="B23" s="3" t="s">
        <v>46</v>
      </c>
      <c r="C23" s="3" t="s">
        <v>47</v>
      </c>
    </row>
    <row r="24" spans="1:3" x14ac:dyDescent="0.3">
      <c r="A24" s="4" t="s">
        <v>48</v>
      </c>
      <c r="B24" s="3" t="s">
        <v>49</v>
      </c>
      <c r="C24" s="3" t="s">
        <v>47</v>
      </c>
    </row>
    <row r="25" spans="1:3" x14ac:dyDescent="0.3">
      <c r="A25" s="4" t="s">
        <v>50</v>
      </c>
      <c r="B25" s="3" t="s">
        <v>51</v>
      </c>
      <c r="C25" s="3" t="s">
        <v>52</v>
      </c>
    </row>
    <row r="26" spans="1:3" x14ac:dyDescent="0.3">
      <c r="A26" s="4" t="s">
        <v>53</v>
      </c>
      <c r="B26" s="3" t="s">
        <v>54</v>
      </c>
      <c r="C26" s="3" t="s"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"/>
  <sheetViews>
    <sheetView workbookViewId="0">
      <selection activeCell="C14" sqref="C14"/>
    </sheetView>
  </sheetViews>
  <sheetFormatPr defaultRowHeight="14.4" x14ac:dyDescent="0.3"/>
  <cols>
    <col min="1" max="1" width="32.21875" customWidth="1"/>
    <col min="2" max="2" width="21.21875" customWidth="1"/>
    <col min="3" max="3" width="28.109375" customWidth="1"/>
  </cols>
  <sheetData>
    <row r="1" spans="1:4" s="1" customFormat="1" x14ac:dyDescent="0.3">
      <c r="A1" s="1" t="s">
        <v>62</v>
      </c>
    </row>
    <row r="2" spans="1:4" ht="15.6" x14ac:dyDescent="0.3">
      <c r="A2" s="49" t="s">
        <v>90</v>
      </c>
      <c r="B2" s="49" t="s">
        <v>63</v>
      </c>
      <c r="C2" s="49" t="s">
        <v>91</v>
      </c>
    </row>
    <row r="3" spans="1:4" ht="15.6" x14ac:dyDescent="0.3">
      <c r="A3" s="6" t="s">
        <v>66</v>
      </c>
      <c r="B3" s="6" t="s">
        <v>61</v>
      </c>
      <c r="C3" s="6" t="s">
        <v>65</v>
      </c>
      <c r="D3" s="6"/>
    </row>
    <row r="4" spans="1:4" ht="15.6" x14ac:dyDescent="0.3">
      <c r="A4" s="50" t="s">
        <v>67</v>
      </c>
      <c r="B4" s="50" t="s">
        <v>61</v>
      </c>
      <c r="C4" s="6" t="s">
        <v>71</v>
      </c>
    </row>
    <row r="5" spans="1:4" ht="15.6" x14ac:dyDescent="0.3">
      <c r="A5" s="50" t="s">
        <v>68</v>
      </c>
      <c r="B5" s="50" t="s">
        <v>69</v>
      </c>
      <c r="C5" s="6" t="s">
        <v>72</v>
      </c>
    </row>
    <row r="6" spans="1:4" ht="15.6" x14ac:dyDescent="0.3">
      <c r="A6" s="50" t="s">
        <v>70</v>
      </c>
      <c r="B6" s="50" t="s">
        <v>69</v>
      </c>
      <c r="C6" s="6" t="s">
        <v>73</v>
      </c>
    </row>
    <row r="7" spans="1:4" ht="15.6" x14ac:dyDescent="0.3">
      <c r="A7" s="50" t="s">
        <v>64</v>
      </c>
      <c r="B7" s="50" t="s">
        <v>74</v>
      </c>
      <c r="C7" s="6" t="s">
        <v>75</v>
      </c>
    </row>
    <row r="8" spans="1:4" ht="15.6" x14ac:dyDescent="0.3">
      <c r="A8" s="50" t="s">
        <v>76</v>
      </c>
      <c r="B8" s="50" t="s">
        <v>61</v>
      </c>
      <c r="C8" s="6" t="s">
        <v>77</v>
      </c>
    </row>
    <row r="9" spans="1:4" ht="15.6" x14ac:dyDescent="0.3">
      <c r="A9" s="50" t="s">
        <v>79</v>
      </c>
      <c r="B9" s="50" t="s">
        <v>69</v>
      </c>
      <c r="C9" s="6" t="s">
        <v>78</v>
      </c>
    </row>
    <row r="10" spans="1:4" ht="15.6" x14ac:dyDescent="0.3">
      <c r="A10" s="50" t="s">
        <v>80</v>
      </c>
      <c r="B10" s="50" t="s">
        <v>81</v>
      </c>
      <c r="C10" s="6" t="s">
        <v>83</v>
      </c>
    </row>
    <row r="11" spans="1:4" ht="15.6" x14ac:dyDescent="0.3">
      <c r="A11" s="50" t="s">
        <v>82</v>
      </c>
      <c r="B11" s="50" t="s">
        <v>81</v>
      </c>
      <c r="C11" s="6" t="s">
        <v>84</v>
      </c>
    </row>
    <row r="12" spans="1:4" ht="15.6" x14ac:dyDescent="0.3">
      <c r="A12" s="50" t="s">
        <v>85</v>
      </c>
      <c r="B12" s="50" t="s">
        <v>69</v>
      </c>
      <c r="C12" s="6" t="s">
        <v>86</v>
      </c>
    </row>
    <row r="13" spans="1:4" ht="15.6" x14ac:dyDescent="0.3">
      <c r="A13" s="50" t="s">
        <v>87</v>
      </c>
      <c r="B13" s="50" t="s">
        <v>69</v>
      </c>
      <c r="C13" s="6" t="s">
        <v>88</v>
      </c>
    </row>
    <row r="14" spans="1:4" ht="15.6" x14ac:dyDescent="0.3">
      <c r="A14" s="50" t="s">
        <v>89</v>
      </c>
      <c r="B14" s="50" t="s">
        <v>69</v>
      </c>
      <c r="C14" s="6" t="s">
        <v>276</v>
      </c>
    </row>
  </sheetData>
  <phoneticPr fontId="6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87265CDA3F2BD44A6ED745AB66A4FB8" ma:contentTypeVersion="13" ma:contentTypeDescription="Creare un nuovo documento." ma:contentTypeScope="" ma:versionID="a5ac5b189f8606a6d6fcce01e404ec70">
  <xsd:schema xmlns:xsd="http://www.w3.org/2001/XMLSchema" xmlns:xs="http://www.w3.org/2001/XMLSchema" xmlns:p="http://schemas.microsoft.com/office/2006/metadata/properties" xmlns:ns3="6c63593e-8997-4064-8c44-21a4845a6246" xmlns:ns4="250e18a9-0f62-48d8-a123-82f9b69bbf40" targetNamespace="http://schemas.microsoft.com/office/2006/metadata/properties" ma:root="true" ma:fieldsID="34757ba88f74640b943ccd4c0529420d" ns3:_="" ns4:_="">
    <xsd:import namespace="6c63593e-8997-4064-8c44-21a4845a6246"/>
    <xsd:import namespace="250e18a9-0f62-48d8-a123-82f9b69bbf4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Loca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63593e-8997-4064-8c44-21a4845a624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0e18a9-0f62-48d8-a123-82f9b69bbf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39DFAE2-244C-4C11-AEE1-E368B061744C}">
  <ds:schemaRefs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6c63593e-8997-4064-8c44-21a4845a6246"/>
    <ds:schemaRef ds:uri="250e18a9-0f62-48d8-a123-82f9b69bbf40"/>
    <ds:schemaRef ds:uri="http://purl.org/dc/dcmitype/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8A10A2D3-C03A-4B6B-BE84-BE079D56F2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1FF0EFD-95F9-4B0B-A6FF-1583A3DDC1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63593e-8997-4064-8c44-21a4845a6246"/>
    <ds:schemaRef ds:uri="250e18a9-0f62-48d8-a123-82f9b69bbf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MAIN</vt:lpstr>
      <vt:lpstr>ISO</vt:lpstr>
      <vt:lpstr>PD</vt:lpstr>
      <vt:lpstr>TRASP</vt:lpstr>
      <vt:lpstr>HYP</vt:lpstr>
      <vt:lpstr>Simulated design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andreant</dc:creator>
  <cp:lastModifiedBy>Andrea Nettis</cp:lastModifiedBy>
  <dcterms:created xsi:type="dcterms:W3CDTF">2019-11-28T09:16:20Z</dcterms:created>
  <dcterms:modified xsi:type="dcterms:W3CDTF">2022-11-15T15:45:44Z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0x010100487265CDA3F2BD44A6ED745AB66A4FB8</vt:lpwstr>
  </property>
</Properties>
</file>