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1"/>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s="1"/>
  <c r="E2" i="2"/>
  <c r="E1" s="1"/>
  <c r="F2"/>
  <c r="E54" i="3" s="1"/>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BP1" i="2"/>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L52" i="3"/>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CT2"/>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CY51" i="3"/>
  <c r="BQ51"/>
  <c r="CL1" i="1"/>
  <c r="CZ1" i="2"/>
  <c r="DA1" i="15" s="1"/>
  <c r="CQ51" i="3"/>
  <c r="BW51"/>
  <c r="P1" i="1"/>
  <c r="BP1" i="15"/>
  <c r="O1" i="1"/>
  <c r="T1"/>
  <c r="BU1" i="2"/>
  <c r="BY1" i="1" s="1"/>
  <c r="D5" i="15" a="1"/>
  <c r="D7" a="1"/>
  <c r="D11" a="1"/>
  <c r="D19" a="1"/>
  <c r="D17" a="1"/>
  <c r="D13" a="1"/>
  <c r="D3" a="1"/>
  <c r="D12" a="1"/>
  <c r="D14" a="1"/>
  <c r="D16" a="1"/>
  <c r="D20" a="1"/>
  <c r="D10" a="1"/>
  <c r="D8" a="1"/>
  <c r="D4" a="1"/>
  <c r="BV1"/>
  <c r="Z1" i="1"/>
  <c r="BR1" i="15"/>
  <c r="AN1"/>
  <c r="CP1" i="1"/>
  <c r="AW1"/>
  <c r="AQ1" i="15"/>
  <c r="H1" i="2"/>
  <c r="I1" i="15" s="1"/>
  <c r="Q2" i="1"/>
  <c r="Y2" i="15"/>
  <c r="AR51" i="3"/>
  <c r="AW2" i="15"/>
  <c r="CB54" i="3"/>
  <c r="CG2" i="1"/>
  <c r="CI2"/>
  <c r="CF54" i="3"/>
  <c r="CG1" i="2"/>
  <c r="CH1" i="15" s="1"/>
  <c r="CL2"/>
  <c r="CS2" i="1"/>
  <c r="H2"/>
  <c r="Q1" i="2"/>
  <c r="R1" i="15" s="1"/>
  <c r="X2" i="1"/>
  <c r="AZ1" i="2"/>
  <c r="BD1" i="1" s="1"/>
  <c r="BI2"/>
  <c r="BF2" i="15"/>
  <c r="CT2"/>
  <c r="CB2" i="1"/>
  <c r="CU2"/>
  <c r="AW1" i="15"/>
  <c r="A28"/>
  <c r="A20"/>
  <c r="A16"/>
  <c r="A12"/>
  <c r="A4"/>
  <c r="A31"/>
  <c r="A27"/>
  <c r="A19"/>
  <c r="A15"/>
  <c r="A11"/>
  <c r="A3"/>
  <c r="DB2"/>
  <c r="CX54" i="3"/>
  <c r="CV54"/>
  <c r="CT51"/>
  <c r="BZ54"/>
  <c r="AW51"/>
  <c r="BF2" i="1"/>
  <c r="CD2"/>
  <c r="CW1" i="2"/>
  <c r="DA1" i="1" s="1"/>
  <c r="BF54" i="3"/>
  <c r="AN51"/>
  <c r="AJ51"/>
  <c r="BJ2" i="15"/>
  <c r="DE2" i="1"/>
  <c r="CU1" i="2"/>
  <c r="CV1" i="15" s="1"/>
  <c r="CA2"/>
  <c r="BA2"/>
  <c r="AI1" i="2"/>
  <c r="AJ1" i="15" s="1"/>
  <c r="G1"/>
  <c r="J2" i="1"/>
  <c r="AD2"/>
  <c r="BV1" i="2"/>
  <c r="BZ1" i="1" s="1"/>
  <c r="AS2"/>
  <c r="AO2"/>
  <c r="AG1" i="2"/>
  <c r="AK1" i="1" s="1"/>
  <c r="AD51" i="3"/>
  <c r="AB51"/>
  <c r="AE2" i="1"/>
  <c r="AL2" i="15"/>
  <c r="CP54" i="3"/>
  <c r="BC2" i="15"/>
  <c r="AX1" i="2"/>
  <c r="BB1" i="1" s="1"/>
  <c r="Z1" i="2"/>
  <c r="AA1" i="15" s="1"/>
  <c r="X1" i="2"/>
  <c r="Y1" i="15" s="1"/>
  <c r="AD1" i="2"/>
  <c r="AH1" i="1" s="1"/>
  <c r="AF1" i="2"/>
  <c r="AJ1" i="1" s="1"/>
  <c r="AJ1" i="2"/>
  <c r="AN1" i="1" s="1"/>
  <c r="AI2" i="15"/>
  <c r="AM2"/>
  <c r="BW2"/>
  <c r="BY54" i="3"/>
  <c r="CQ1" i="2"/>
  <c r="CR1" i="15" s="1"/>
  <c r="CV51" i="3"/>
  <c r="CY1" i="2"/>
  <c r="DC1" i="1" s="1"/>
  <c r="AE1" i="2"/>
  <c r="AF1" i="15" s="1"/>
  <c r="BC1" i="2"/>
  <c r="BD1" i="15" s="1"/>
  <c r="CS1" i="2"/>
  <c r="CW1" i="1" s="1"/>
  <c r="O2"/>
  <c r="AG2"/>
  <c r="AC1" i="2"/>
  <c r="AG1" i="1" s="1"/>
  <c r="AD54" i="3"/>
  <c r="AF54"/>
  <c r="AK1" i="2"/>
  <c r="AO1" i="1" s="1"/>
  <c r="AO1" i="2"/>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P1"/>
  <c r="BG1" i="1"/>
  <c r="CU1"/>
  <c r="AK1" i="15"/>
  <c r="AE1"/>
  <c r="AD1" i="1"/>
  <c r="AM1"/>
  <c r="BA1" i="15"/>
  <c r="U1" i="1"/>
  <c r="AL1" i="15"/>
  <c r="CT1"/>
  <c r="AI1" i="1"/>
  <c r="AG1" i="15"/>
  <c r="AY1"/>
  <c r="AH1"/>
  <c r="CY1" i="1"/>
  <c r="CX1" i="15"/>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N1" i="15"/>
  <c r="CK1"/>
  <c r="CQ1" i="1" l="1"/>
  <c r="CW2" i="15"/>
  <c r="CF2" i="1"/>
  <c r="BW33" i="15"/>
  <c r="F1"/>
  <c r="I1" i="1"/>
  <c r="S1"/>
  <c r="BF1"/>
  <c r="AB1"/>
  <c r="N1"/>
  <c r="BW1" i="15"/>
  <c r="CZ1"/>
  <c r="AD1"/>
  <c r="CJ1"/>
  <c r="CU2"/>
  <c r="CY2"/>
  <c r="BZ1" i="2"/>
  <c r="BX2" i="1"/>
  <c r="AN54" i="3"/>
  <c r="AY33" i="15"/>
  <c r="AM52" i="3"/>
  <c r="AN8" i="2" s="1"/>
  <c r="BI52" i="3"/>
  <c r="S52"/>
  <c r="CY52"/>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BF8" i="2" s="1"/>
  <c r="BG33" i="15" s="1"/>
  <c r="AW52" i="3"/>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G58" s="1"/>
  <c r="H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F59" i="3" l="1"/>
  <c r="I58"/>
  <c r="H59"/>
  <c r="D59"/>
  <c r="CD1" i="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<sst xmlns="http://schemas.openxmlformats.org/spreadsheetml/2006/main" count="68" uniqueCount="51">
  <si>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</si>
  <si>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</si>
  <si>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</si>
  <si>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</si>
  <si>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</si>
  <si>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</si>
  <si>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</si>
  <si>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</si>
  <si>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</si>
  <si>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</si>
  <si>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</si>
  <si>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</si>
  <si>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</si>
  <si>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</si>
  <si>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</si>
  <si>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</si>
  <si>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</si>
  <si>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</si>
  <si>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</si>
  <si>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</si>
  <si>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</si>
  <si>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</si>
  <si>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</si>
  <si>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</si>
  <si>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</si>
  <si>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</si>
  <si>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</si>
  <si>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</si>
  <si>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</si>
  <si>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</si>
  <si>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</si>
  <si>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</si>
  <si>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</si>
  <si>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</si>
  <si>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Tabellendarstellung</t>
  </si>
  <si>
    <t>Registrierung</t>
  </si>
  <si>
    <t>Notification Daemon</t>
  </si>
  <si>
    <t>Menü</t>
  </si>
  <si>
    <t>Hochladen eines Bildes</t>
  </si>
  <si>
    <t>Ändern der Daten</t>
  </si>
  <si>
    <t>Notifications auswählbar machen</t>
  </si>
  <si>
    <t>Favoriten zurücksetzen</t>
  </si>
  <si>
    <t>Fix async Timeout SMS</t>
  </si>
  <si>
    <t>Fix Datepicker Bug</t>
  </si>
  <si>
    <t>Hinweise bei der Registrierung</t>
  </si>
  <si>
    <t>Flashingnachticht TourCreate</t>
  </si>
  <si>
    <t>Fix Timer Bugs</t>
  </si>
  <si>
    <t>Redirect Telefonbestellung Links</t>
  </si>
  <si>
    <t>Tourseite anpassen</t>
  </si>
  <si>
    <t>Doku (alle)</t>
  </si>
  <si>
    <t>Automatisierte Buchung</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</si>
</sst>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6">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36">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b/>
        <i val="0"/>
        <condense val="0"/>
        <extend val="0"/>
        <color indexed="17"/>
      </font>
      <border>
        <left/>
        <right/>
        <top/>
        <bottom/>
      </border>
    </dxf>
    <dxf>
      <font>
        <condense val="0"/>
        <extend val="0"/>
        <color indexed="10"/>
      </font>
      <border>
        <left/>
        <right/>
        <top/>
        <bottom/>
      </border>
    </dxf>
    <dxf>
      <font>
        <condense val="0"/>
        <extend val="0"/>
        <color indexed="9"/>
      </font>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4 - Gruppe 1</a:t>
            </a:r>
            <a:endParaRPr lang="de-DE"/>
          </a:p>
        </c:rich>
      </c:tx>
      <c:layout>
        <c:manualLayout>
          <c:xMode val="edge"/>
          <c:yMode val="edge"/>
          <c:x val="0.38247699037620397"/>
          <c:y val="1.9575856443719442E-2"/>
        </c:manualLayout>
      </c:layout>
      <c:spPr>
        <a:noFill/>
        <a:ln w="25400">
          <a:noFill/>
        </a:ln>
      </c:spPr>
    </c:title>
    <c:plotArea>
      <c:layout>
        <c:manualLayout>
          <c:layoutTarget val="inner"/>
          <c:xMode val="edge"/>
          <c:yMode val="edge"/>
          <c:x val="6.3263041065482792E-2"/>
          <c:y val="0.11092985318107668"/>
          <c:w val="0.78912319644839213"/>
          <c:h val="0.79282218597063425"/>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2"/>
                <c:pt idx="0">
                  <c:v>17.5</c:v>
                </c:pt>
                <c:pt idx="1">
                  <c:v>15.90909090909091</c:v>
                </c:pt>
                <c:pt idx="2">
                  <c:v>14.318181818181818</c:v>
                </c:pt>
                <c:pt idx="3">
                  <c:v>12.727272727272727</c:v>
                </c:pt>
                <c:pt idx="4">
                  <c:v>11.136363636363637</c:v>
                </c:pt>
                <c:pt idx="5">
                  <c:v>9.5454545454545467</c:v>
                </c:pt>
                <c:pt idx="6">
                  <c:v>7.954545454545455</c:v>
                </c:pt>
                <c:pt idx="7">
                  <c:v>6.3636363636363633</c:v>
                </c:pt>
                <c:pt idx="8">
                  <c:v>4.7727272727272734</c:v>
                </c:pt>
                <c:pt idx="9">
                  <c:v>3.1818181818181817</c:v>
                </c:pt>
                <c:pt idx="10">
                  <c:v>1.5909090909090917</c:v>
                </c:pt>
                <c:pt idx="11">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2"/>
                <c:pt idx="0">
                  <c:v>17.5</c:v>
                </c:pt>
                <c:pt idx="1">
                  <c:v>13.75</c:v>
                </c:pt>
                <c:pt idx="2">
                  <c:v>11.75</c:v>
                </c:pt>
                <c:pt idx="3">
                  <c:v>10.75</c:v>
                </c:pt>
                <c:pt idx="4">
                  <c:v>10.75</c:v>
                </c:pt>
                <c:pt idx="5">
                  <c:v>10.75</c:v>
                </c:pt>
                <c:pt idx="6">
                  <c:v>9</c:v>
                </c:pt>
                <c:pt idx="7">
                  <c:v>7.5</c:v>
                </c:pt>
                <c:pt idx="8">
                  <c:v>6.5</c:v>
                </c:pt>
                <c:pt idx="9">
                  <c:v>6.5</c:v>
                </c:pt>
                <c:pt idx="10">
                  <c:v>6.5</c:v>
                </c:pt>
                <c:pt idx="11">
                  <c:v>6.5</c:v>
                </c:pt>
              </c:numCache>
            </c:numRef>
          </c:val>
        </c:ser>
        <c:marker val="1"/>
        <c:axId val="36675968"/>
        <c:axId val="36678272"/>
      </c:lineChart>
      <c:catAx>
        <c:axId val="36675968"/>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36678272"/>
        <c:crosses val="autoZero"/>
        <c:auto val="1"/>
        <c:lblAlgn val="ctr"/>
        <c:lblOffset val="100"/>
        <c:tickLblSkip val="1"/>
        <c:tickMarkSkip val="1"/>
      </c:catAx>
      <c:valAx>
        <c:axId val="36678272"/>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2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36675968"/>
        <c:crosses val="autoZero"/>
        <c:crossBetween val="between"/>
      </c:valAx>
      <c:spPr>
        <a:noFill/>
        <a:ln w="12700">
          <a:solidFill>
            <a:srgbClr val="808080"/>
          </a:solidFill>
          <a:prstDash val="solid"/>
        </a:ln>
      </c:spPr>
    </c:plotArea>
    <c:legend>
      <c:legendPos val="r"/>
      <c:layout>
        <c:manualLayout>
          <c:xMode val="edge"/>
          <c:yMode val="edge"/>
          <c:x val="0.86459489650161003"/>
          <c:y val="0.47634588537670097"/>
          <c:w val="0.13096554606043795"/>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36878592"/>
        <c:axId val="36884480"/>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36878592"/>
        <c:axId val="36884480"/>
      </c:lineChart>
      <c:catAx>
        <c:axId val="36878592"/>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36884480"/>
        <c:crosses val="autoZero"/>
        <c:auto val="1"/>
        <c:lblAlgn val="ctr"/>
        <c:lblOffset val="100"/>
      </c:catAx>
      <c:valAx>
        <c:axId val="36884480"/>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36878592"/>
        <c:crosses val="autoZero"/>
        <c:crossBetween val="between"/>
      </c:valAx>
    </c:plotArea>
    <c:legend>
      <c:legendPos val="r"/>
      <c:layout>
        <c:manualLayout>
          <c:xMode val="edge"/>
          <c:yMode val="edge"/>
          <c:x val="0.77880952380952584"/>
          <c:y val="0.38324174513150894"/>
          <c:w val="0.20690476190476192"/>
          <c:h val="0.20622139015839869"/>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144" l="0.70000000000000062" r="0.70000000000000062" t="0.75000000000000144" header="0.30000000000000032" footer="0.30000000000000032"/>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tabSelected="1"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11</v>
      </c>
      <c r="D1" s="14">
        <f>IF(ISNUMBER('Resource Allocation'!D$2),Sprint_Length-'Resource Allocation'!D$2+1,"")</f>
        <v>10</v>
      </c>
      <c r="E1" s="14">
        <f>IF(ISNUMBER('Resource Allocation'!E$2),Sprint_Length-'Resource Allocation'!E$2+1,"")</f>
        <v>9</v>
      </c>
      <c r="F1" s="14">
        <f>IF(ISNUMBER('Resource Allocation'!F$2),Sprint_Length-'Resource Allocation'!F$2+1,"")</f>
        <v>8</v>
      </c>
      <c r="G1" s="14">
        <f>IF(ISNUMBER('Resource Allocation'!G$2),Sprint_Length-'Resource Allocation'!G$2+1,"")</f>
        <v>7</v>
      </c>
      <c r="H1" s="14">
        <f>IF(ISNUMBER('Resource Allocation'!H$2),Sprint_Length-'Resource Allocation'!H$2+1,"")</f>
        <v>6</v>
      </c>
      <c r="I1" s="14">
        <f>IF(ISNUMBER('Resource Allocation'!I$2),Sprint_Length-'Resource Allocation'!I$2+1,"")</f>
        <v>5</v>
      </c>
      <c r="J1" s="14">
        <f>IF(ISNUMBER('Resource Allocation'!J$2),Sprint_Length-'Resource Allocation'!J$2+1,"")</f>
        <v>4</v>
      </c>
      <c r="K1" s="14">
        <f>IF(ISNUMBER('Resource Allocation'!K$2),Sprint_Length-'Resource Allocation'!K$2+1,"")</f>
        <v>3</v>
      </c>
      <c r="L1" s="14">
        <f>IF(ISNUMBER('Resource Allocation'!L$2),Sprint_Length-'Resource Allocation'!L$2+1,"")</f>
        <v>2</v>
      </c>
      <c r="M1" s="14">
        <f>IF(ISNUMBER('Resource Allocation'!M$2),Sprint_Length-'Resource Allocation'!M$2+1,"")</f>
        <v>1</v>
      </c>
      <c r="N1" s="14">
        <f>IF(ISNUMBER('Resource Allocation'!N$2),Sprint_Length-'Resource Allocation'!N$2+1,"")</f>
        <v>0</v>
      </c>
      <c r="O1" s="14" t="str">
        <f>IF(ISNUMBER('Resource Allocation'!O$2),Sprint_Length-'Resource Allocation'!O$2+1,"")</f>
        <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t="str">
        <f t="shared" si="0"/>
        <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2</v>
      </c>
      <c r="D3" s="11">
        <f ca="1"/>
        <v>1</v>
      </c>
      <c r="E3" s="11">
        <f ca="1"/>
        <v>0.5</v>
      </c>
      <c r="F3" s="11">
        <f ca="1"/>
        <v>0</v>
      </c>
      <c r="G3" s="11">
        <f ca="1"/>
        <v>0</v>
      </c>
      <c r="H3" s="11">
        <f ca="1"/>
        <v>0</v>
      </c>
      <c r="I3" s="11">
        <f ca="1"/>
        <v>0</v>
      </c>
      <c r="J3" s="11">
        <f ca="1"/>
        <v>0</v>
      </c>
      <c r="K3" s="11">
        <f ca="1"/>
        <v>0</v>
      </c>
      <c r="L3" s="11">
        <f ca="1"/>
        <v>0</v>
      </c>
      <c r="M3" s="11">
        <f ca="1"/>
        <v>0</v>
      </c>
      <c r="N3" s="11">
        <f ca="1"/>
        <v>0</v>
      </c>
      <c r="O3" s="11" t="str">
        <f ca="1"/>
        <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6</v>
      </c>
      <c r="D4" s="11">
        <f ca="1"/>
        <v>5.75</v>
      </c>
      <c r="E4" s="11">
        <f ca="1"/>
        <v>5.25</v>
      </c>
      <c r="F4" s="11">
        <f ca="1"/>
        <v>5.25</v>
      </c>
      <c r="G4" s="11">
        <f ca="1"/>
        <v>5.25</v>
      </c>
      <c r="H4" s="11">
        <f ca="1"/>
        <v>5.25</v>
      </c>
      <c r="I4" s="11">
        <f ca="1"/>
        <v>4</v>
      </c>
      <c r="J4" s="11">
        <f ca="1"/>
        <v>4</v>
      </c>
      <c r="K4" s="11">
        <f ca="1"/>
        <v>4</v>
      </c>
      <c r="L4" s="11">
        <f ca="1"/>
        <v>4</v>
      </c>
      <c r="M4" s="11">
        <f ca="1"/>
        <v>4</v>
      </c>
      <c r="N4" s="11">
        <f ca="1"/>
        <v>4</v>
      </c>
      <c r="O4" s="11" t="str">
        <f ca="1"/>
        <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4</v>
      </c>
      <c r="D5" s="11">
        <f ca="1"/>
        <v>1.5</v>
      </c>
      <c r="E5" s="11">
        <f ca="1"/>
        <v>1</v>
      </c>
      <c r="F5" s="11">
        <f ca="1"/>
        <v>1</v>
      </c>
      <c r="G5" s="11">
        <f ca="1"/>
        <v>1</v>
      </c>
      <c r="H5" s="11">
        <f ca="1"/>
        <v>1</v>
      </c>
      <c r="I5" s="11">
        <f ca="1"/>
        <v>0.5</v>
      </c>
      <c r="J5" s="11">
        <f ca="1"/>
        <v>0</v>
      </c>
      <c r="K5" s="11">
        <f ca="1"/>
        <v>0</v>
      </c>
      <c r="L5" s="11">
        <f ca="1"/>
        <v>0</v>
      </c>
      <c r="M5" s="11">
        <f ca="1"/>
        <v>0</v>
      </c>
      <c r="N5" s="11">
        <f ca="1"/>
        <v>0</v>
      </c>
      <c r="O5" s="11" t="str">
        <f ca="1"/>
        <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0</v>
      </c>
      <c r="D6" s="11">
        <f ca="1"/>
        <v>0</v>
      </c>
      <c r="E6" s="11">
        <f ca="1"/>
        <v>0</v>
      </c>
      <c r="F6" s="11">
        <f ca="1"/>
        <v>0</v>
      </c>
      <c r="G6" s="11">
        <f ca="1"/>
        <v>0</v>
      </c>
      <c r="H6" s="11">
        <f ca="1"/>
        <v>0</v>
      </c>
      <c r="I6" s="11">
        <f ca="1"/>
        <v>0</v>
      </c>
      <c r="J6" s="11">
        <f ca="1"/>
        <v>0</v>
      </c>
      <c r="K6" s="11">
        <f ca="1"/>
        <v>0</v>
      </c>
      <c r="L6" s="11">
        <f ca="1"/>
        <v>0</v>
      </c>
      <c r="M6" s="11">
        <f ca="1"/>
        <v>0</v>
      </c>
      <c r="N6" s="11">
        <f ca="1"/>
        <v>0</v>
      </c>
      <c r="O6" s="11" t="str">
        <f ca="1"/>
        <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5.5</v>
      </c>
      <c r="D7" s="11">
        <f ca="1"/>
        <v>5.5</v>
      </c>
      <c r="E7" s="11">
        <f ca="1"/>
        <v>5</v>
      </c>
      <c r="F7" s="11">
        <f ca="1"/>
        <v>4.5</v>
      </c>
      <c r="G7" s="11">
        <f ca="1"/>
        <v>4.5</v>
      </c>
      <c r="H7" s="11">
        <f ca="1"/>
        <v>4.5</v>
      </c>
      <c r="I7" s="11">
        <f ca="1"/>
        <v>4.5</v>
      </c>
      <c r="J7" s="11">
        <f ca="1"/>
        <v>3.5</v>
      </c>
      <c r="K7" s="11">
        <f ca="1"/>
        <v>2.5</v>
      </c>
      <c r="L7" s="11">
        <f ca="1"/>
        <v>2.5</v>
      </c>
      <c r="M7" s="11">
        <f ca="1"/>
        <v>2.5</v>
      </c>
      <c r="N7" s="11">
        <f ca="1"/>
        <v>2.5</v>
      </c>
      <c r="O7" s="11" t="str">
        <f ca="1"/>
        <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17.5</v>
      </c>
      <c r="D8" s="12">
        <f ca="1">IF('Sprint Information'!C$52,SUM(OFFSET(D$2,1,0,ROW()-3,1)),"")</f>
        <v>13.75</v>
      </c>
      <c r="E8" s="12">
        <f ca="1">IF('Sprint Information'!D$52,SUM(OFFSET(E$2,1,0,ROW()-3,1)),"")</f>
        <v>11.75</v>
      </c>
      <c r="F8" s="12">
        <f ca="1">IF('Sprint Information'!E$52,SUM(OFFSET(F$2,1,0,ROW()-3,1)),"")</f>
        <v>10.75</v>
      </c>
      <c r="G8" s="12">
        <f ca="1">IF('Sprint Information'!F$52,SUM(OFFSET(G$2,1,0,ROW()-3,1)),"")</f>
        <v>10.75</v>
      </c>
      <c r="H8" s="12">
        <f ca="1">IF('Sprint Information'!G$52,SUM(OFFSET(H$2,1,0,ROW()-3,1)),"")</f>
        <v>10.75</v>
      </c>
      <c r="I8" s="12">
        <f ca="1">IF('Sprint Information'!H$52,SUM(OFFSET(I$2,1,0,ROW()-3,1)),"")</f>
        <v>9</v>
      </c>
      <c r="J8" s="12">
        <f ca="1">IF('Sprint Information'!I$52,SUM(OFFSET(J$2,1,0,ROW()-3,1)),"")</f>
        <v>7.5</v>
      </c>
      <c r="K8" s="12">
        <f ca="1">IF('Sprint Information'!J$52,SUM(OFFSET(K$2,1,0,ROW()-3,1)),"")</f>
        <v>6.5</v>
      </c>
      <c r="L8" s="12">
        <f ca="1">IF('Sprint Information'!K$52,SUM(OFFSET(L$2,1,0,ROW()-3,1)),"")</f>
        <v>6.5</v>
      </c>
      <c r="M8" s="12">
        <f ca="1">IF('Sprint Information'!L$52,SUM(OFFSET(M$2,1,0,ROW()-3,1)),"")</f>
        <v>6.5</v>
      </c>
      <c r="N8" s="12">
        <f ca="1">IF('Sprint Information'!M$52,SUM(OFFSET(N$2,1,0,ROW()-3,1)),"")</f>
        <v>6.5</v>
      </c>
      <c r="O8" s="12" t="str">
        <f ca="1">IF('Sprint Information'!N$52,SUM(OFFSET(O$2,1,0,ROW()-3,1)),"")</f>
        <v/>
      </c>
      <c r="P8" s="12" t="str">
        <f ca="1">IF('Sprint Information'!O$52,SUM(OFFSET(P$2,1,0,ROW()-3,1)),"")</f>
        <v/>
      </c>
      <c r="Q8" s="12" t="str">
        <f ca="1">IF('Sprint Information'!P$52,SUM(OFFSET(Q$2,1,0,ROW()-3,1)),"")</f>
        <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35" priority="1" stopIfTrue="1" operator="greaterThan">
      <formula>C$1*Work_Hours_in_Day</formula>
    </cfRule>
    <cfRule type="cellIs" dxfId="34" priority="2" stopIfTrue="1" operator="lessThan">
      <formula>C$1*Work_Hours_in_Day</formula>
    </cfRule>
  </conditionalFormatting>
  <conditionalFormatting sqref="C8:IV8">
    <cfRule type="expression" dxfId="33" priority="3" stopIfTrue="1">
      <formula>NOT(ISNUMBER(C$2))</formula>
    </cfRule>
  </conditionalFormatting>
  <conditionalFormatting sqref="A2:XFD2">
    <cfRule type="cellIs" dxfId="32"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workbookViewId="0">
      <pane xSplit="3" ySplit="2" topLeftCell="J3" activePane="bottomRight" state="frozenSplit"/>
      <selection pane="topRight" activeCell="J1" sqref="J1"/>
      <selection pane="bottomLeft" activeCell="A2" sqref="A2"/>
      <selection pane="bottomRight" activeCell="M18" sqref="M18"/>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4" t="s">
        <v>8</v>
      </c>
      <c r="B1" s="32" t="s">
        <v>1</v>
      </c>
      <c r="C1" s="35" t="s">
        <v>2</v>
      </c>
      <c r="D1" s="32" t="s">
        <v>7</v>
      </c>
      <c r="E1" s="32" t="s">
        <v>0</v>
      </c>
      <c r="F1" s="32" t="s">
        <v>6</v>
      </c>
      <c r="G1" s="14">
        <f>'Resource Allocation'!C1</f>
        <v>11</v>
      </c>
      <c r="H1" s="14">
        <f>'Resource Allocation'!D1</f>
        <v>10</v>
      </c>
      <c r="I1" s="14">
        <f>'Resource Allocation'!E1</f>
        <v>9</v>
      </c>
      <c r="J1" s="14">
        <f>'Resource Allocation'!F1</f>
        <v>8</v>
      </c>
      <c r="K1" s="14">
        <f>'Resource Allocation'!G1</f>
        <v>7</v>
      </c>
      <c r="L1" s="14">
        <f>'Resource Allocation'!H1</f>
        <v>6</v>
      </c>
      <c r="M1" s="14">
        <f>'Resource Allocation'!I1</f>
        <v>5</v>
      </c>
      <c r="N1" s="14">
        <f>'Resource Allocation'!J1</f>
        <v>4</v>
      </c>
      <c r="O1" s="14">
        <f>'Resource Allocation'!K1</f>
        <v>3</v>
      </c>
      <c r="P1" s="14">
        <f>'Resource Allocation'!L1</f>
        <v>2</v>
      </c>
      <c r="Q1" s="14">
        <f>'Resource Allocation'!M1</f>
        <v>1</v>
      </c>
      <c r="R1" s="14">
        <f>'Resource Allocation'!N1</f>
        <v>0</v>
      </c>
      <c r="S1" s="14" t="str">
        <f>'Resource Allocation'!O1</f>
        <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3"/>
      <c r="B2" s="33"/>
      <c r="C2" s="35"/>
      <c r="D2" s="33"/>
      <c r="E2" s="33"/>
      <c r="F2" s="33"/>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t="str">
        <f>'Resource Allocation'!O2</f>
        <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25</v>
      </c>
      <c r="B3" t="s">
        <v>34</v>
      </c>
      <c r="C3" s="30" t="s">
        <v>33</v>
      </c>
      <c r="G3" s="25">
        <v>1</v>
      </c>
      <c r="H3" s="25">
        <v>1</v>
      </c>
      <c r="I3" s="25">
        <v>1</v>
      </c>
      <c r="J3" s="25">
        <v>0.5</v>
      </c>
      <c r="K3" s="25">
        <v>0.5</v>
      </c>
      <c r="L3" s="25">
        <v>0.5</v>
      </c>
      <c r="M3" s="25">
        <v>0.5</v>
      </c>
      <c r="N3" s="25">
        <v>0.5</v>
      </c>
      <c r="O3" s="26">
        <v>0</v>
      </c>
      <c r="P3" s="26">
        <v>0</v>
      </c>
      <c r="Q3" s="26">
        <v>0</v>
      </c>
      <c r="R3" s="26">
        <v>0</v>
      </c>
      <c r="S3" s="27"/>
      <c r="T3" s="27"/>
      <c r="U3" s="27"/>
    </row>
    <row r="4" spans="1:109" ht="15">
      <c r="A4" s="4">
        <v>25</v>
      </c>
      <c r="B4" t="s">
        <v>35</v>
      </c>
      <c r="C4" s="30" t="s">
        <v>30</v>
      </c>
      <c r="G4" s="25">
        <v>0.5</v>
      </c>
      <c r="H4" s="25">
        <v>0.5</v>
      </c>
      <c r="I4" s="25">
        <v>0</v>
      </c>
      <c r="J4" s="25">
        <v>0</v>
      </c>
      <c r="K4" s="25">
        <v>0</v>
      </c>
      <c r="L4" s="25">
        <v>0</v>
      </c>
      <c r="M4" s="25">
        <v>0</v>
      </c>
      <c r="N4" s="25">
        <v>0</v>
      </c>
      <c r="O4" s="28">
        <v>0</v>
      </c>
      <c r="P4" s="28">
        <v>0</v>
      </c>
      <c r="Q4" s="28">
        <v>0</v>
      </c>
      <c r="R4" s="28">
        <v>0</v>
      </c>
      <c r="S4" s="29"/>
      <c r="T4" s="29"/>
      <c r="U4" s="29"/>
    </row>
    <row r="5" spans="1:109" ht="15">
      <c r="A5" s="4">
        <v>25</v>
      </c>
      <c r="B5" s="22" t="s">
        <v>36</v>
      </c>
      <c r="C5" s="30" t="s">
        <v>33</v>
      </c>
      <c r="G5" s="25">
        <v>3</v>
      </c>
      <c r="H5" s="25">
        <v>3</v>
      </c>
      <c r="I5" s="25">
        <v>3</v>
      </c>
      <c r="J5" s="25">
        <v>3</v>
      </c>
      <c r="K5" s="25">
        <v>3</v>
      </c>
      <c r="L5" s="25">
        <v>3</v>
      </c>
      <c r="M5" s="25">
        <v>3</v>
      </c>
      <c r="N5" s="25">
        <v>3</v>
      </c>
      <c r="O5" s="28">
        <v>2.5</v>
      </c>
      <c r="P5" s="28">
        <v>2.5</v>
      </c>
      <c r="Q5" s="28">
        <v>2.5</v>
      </c>
      <c r="R5" s="28">
        <v>2.5</v>
      </c>
      <c r="S5" s="28"/>
      <c r="T5" s="28"/>
      <c r="U5" s="28"/>
    </row>
    <row r="6" spans="1:109" ht="15">
      <c r="A6" s="4">
        <v>25</v>
      </c>
      <c r="B6" t="s">
        <v>37</v>
      </c>
      <c r="C6" s="30" t="s">
        <v>33</v>
      </c>
      <c r="G6" s="25">
        <v>0.5</v>
      </c>
      <c r="H6" s="25">
        <v>0.5</v>
      </c>
      <c r="I6" s="25">
        <v>0</v>
      </c>
      <c r="J6" s="25">
        <v>0</v>
      </c>
      <c r="K6" s="25">
        <v>0</v>
      </c>
      <c r="L6" s="25">
        <v>0</v>
      </c>
      <c r="M6" s="25">
        <v>0</v>
      </c>
      <c r="N6" s="25">
        <v>0</v>
      </c>
      <c r="O6" s="25">
        <v>0</v>
      </c>
      <c r="P6" s="25">
        <v>0</v>
      </c>
      <c r="Q6" s="25">
        <v>0</v>
      </c>
      <c r="R6" s="25">
        <v>0</v>
      </c>
      <c r="S6" s="25"/>
      <c r="T6" s="28"/>
      <c r="U6" s="28"/>
    </row>
    <row r="7" spans="1:109" ht="15">
      <c r="A7" s="4">
        <v>10</v>
      </c>
      <c r="B7" t="s">
        <v>38</v>
      </c>
      <c r="C7" s="30" t="s">
        <v>29</v>
      </c>
      <c r="G7" s="25"/>
      <c r="H7" s="25"/>
      <c r="I7" s="25"/>
      <c r="J7" s="25"/>
      <c r="K7" s="25"/>
      <c r="L7" s="25"/>
      <c r="M7" s="25"/>
      <c r="N7" s="25"/>
      <c r="O7" s="28"/>
      <c r="P7" s="28"/>
      <c r="Q7" s="28"/>
      <c r="R7" s="28"/>
      <c r="S7" s="28"/>
      <c r="T7" s="28"/>
      <c r="U7" s="28"/>
    </row>
    <row r="8" spans="1:109" ht="15">
      <c r="A8" s="4">
        <v>10</v>
      </c>
      <c r="B8" t="s">
        <v>39</v>
      </c>
      <c r="C8" s="30" t="s">
        <v>29</v>
      </c>
      <c r="G8" s="25">
        <v>0.5</v>
      </c>
      <c r="H8" s="25">
        <v>0.5</v>
      </c>
      <c r="I8" s="25">
        <v>0.5</v>
      </c>
      <c r="J8" s="25">
        <v>0</v>
      </c>
      <c r="K8" s="25">
        <v>0</v>
      </c>
      <c r="L8" s="25">
        <v>0</v>
      </c>
      <c r="M8" s="25">
        <v>0</v>
      </c>
      <c r="N8" s="25">
        <v>0</v>
      </c>
      <c r="O8" s="28">
        <v>0</v>
      </c>
      <c r="P8" s="28">
        <v>0</v>
      </c>
      <c r="Q8" s="28">
        <v>0</v>
      </c>
      <c r="R8" s="28">
        <v>0</v>
      </c>
      <c r="S8" s="28"/>
      <c r="T8" s="28"/>
      <c r="U8" s="28"/>
    </row>
    <row r="9" spans="1:109" ht="15">
      <c r="A9" s="4">
        <v>10</v>
      </c>
      <c r="B9" t="s">
        <v>40</v>
      </c>
      <c r="C9" s="6" t="s">
        <v>29</v>
      </c>
      <c r="G9" s="25">
        <v>0.5</v>
      </c>
      <c r="H9" s="25">
        <v>0.5</v>
      </c>
      <c r="I9" s="25">
        <v>0</v>
      </c>
      <c r="J9" s="25">
        <v>0</v>
      </c>
      <c r="K9" s="25">
        <v>0</v>
      </c>
      <c r="L9" s="25">
        <v>0</v>
      </c>
      <c r="M9" s="25">
        <v>0</v>
      </c>
      <c r="N9" s="25">
        <v>0</v>
      </c>
      <c r="O9" s="25">
        <v>0</v>
      </c>
      <c r="P9" s="25">
        <v>0</v>
      </c>
      <c r="Q9" s="25">
        <v>0</v>
      </c>
      <c r="R9" s="25">
        <v>0</v>
      </c>
      <c r="S9" s="28"/>
      <c r="T9" s="28"/>
      <c r="U9" s="28"/>
    </row>
    <row r="10" spans="1:109" ht="15">
      <c r="A10" s="4">
        <v>28</v>
      </c>
      <c r="B10" t="s">
        <v>41</v>
      </c>
      <c r="C10" s="6" t="s">
        <v>31</v>
      </c>
      <c r="G10" s="25">
        <v>0.5</v>
      </c>
      <c r="H10" s="25">
        <v>0</v>
      </c>
      <c r="I10" s="25">
        <v>0</v>
      </c>
      <c r="J10" s="25">
        <v>0</v>
      </c>
      <c r="K10" s="25">
        <v>0</v>
      </c>
      <c r="L10" s="25">
        <v>0</v>
      </c>
      <c r="M10" s="25">
        <v>0</v>
      </c>
      <c r="N10" s="25">
        <v>0</v>
      </c>
      <c r="O10" s="25">
        <v>0</v>
      </c>
      <c r="P10" s="25">
        <v>0</v>
      </c>
      <c r="Q10" s="25">
        <v>0</v>
      </c>
      <c r="R10" s="25">
        <v>0</v>
      </c>
      <c r="S10" s="28"/>
      <c r="T10" s="28"/>
      <c r="U10" s="28"/>
    </row>
    <row r="11" spans="1:109" ht="15">
      <c r="A11" s="4">
        <v>5</v>
      </c>
      <c r="B11" t="s">
        <v>42</v>
      </c>
      <c r="C11" s="30" t="s">
        <v>33</v>
      </c>
      <c r="G11" s="25">
        <v>1</v>
      </c>
      <c r="H11" s="25">
        <v>1</v>
      </c>
      <c r="I11" s="25">
        <v>1</v>
      </c>
      <c r="J11" s="25">
        <v>1</v>
      </c>
      <c r="K11" s="25">
        <v>1</v>
      </c>
      <c r="L11" s="25">
        <v>1</v>
      </c>
      <c r="M11" s="25">
        <v>1</v>
      </c>
      <c r="N11" s="25">
        <v>0</v>
      </c>
      <c r="O11" s="28">
        <v>0</v>
      </c>
      <c r="P11" s="28">
        <v>0</v>
      </c>
      <c r="Q11" s="28">
        <v>0</v>
      </c>
      <c r="R11" s="28">
        <v>0</v>
      </c>
      <c r="S11" s="29"/>
      <c r="T11" s="29"/>
      <c r="U11" s="29"/>
    </row>
    <row r="12" spans="1:109" ht="15">
      <c r="A12" s="4">
        <v>2</v>
      </c>
      <c r="B12" t="s">
        <v>43</v>
      </c>
      <c r="C12" s="30" t="s">
        <v>29</v>
      </c>
      <c r="G12" s="25">
        <v>0.5</v>
      </c>
      <c r="H12" s="25">
        <v>0</v>
      </c>
      <c r="I12" s="25">
        <v>0</v>
      </c>
      <c r="J12" s="25">
        <v>0</v>
      </c>
      <c r="K12" s="25">
        <v>0</v>
      </c>
      <c r="L12" s="28">
        <v>0</v>
      </c>
      <c r="M12" s="28">
        <v>0</v>
      </c>
      <c r="N12" s="28">
        <v>0</v>
      </c>
      <c r="O12" s="28">
        <v>0</v>
      </c>
      <c r="P12" s="28">
        <v>0</v>
      </c>
      <c r="Q12" s="28">
        <v>0</v>
      </c>
      <c r="R12" s="28">
        <v>0</v>
      </c>
      <c r="S12" s="28"/>
      <c r="T12" s="28"/>
      <c r="U12" s="28"/>
    </row>
    <row r="13" spans="1:109" ht="15">
      <c r="A13" s="4">
        <v>1</v>
      </c>
      <c r="B13" t="s">
        <v>44</v>
      </c>
      <c r="C13" s="30" t="s">
        <v>31</v>
      </c>
      <c r="G13" s="25">
        <v>0.5</v>
      </c>
      <c r="H13" s="25">
        <v>0.5</v>
      </c>
      <c r="I13" s="25">
        <v>0.5</v>
      </c>
      <c r="J13" s="25">
        <v>0.5</v>
      </c>
      <c r="K13" s="25">
        <v>0.5</v>
      </c>
      <c r="L13" s="25">
        <v>0.5</v>
      </c>
      <c r="M13" s="25">
        <v>0</v>
      </c>
      <c r="N13" s="25">
        <v>0</v>
      </c>
      <c r="O13" s="28">
        <v>0</v>
      </c>
      <c r="P13" s="28">
        <v>0</v>
      </c>
      <c r="Q13" s="28">
        <v>0</v>
      </c>
      <c r="R13" s="28">
        <v>0</v>
      </c>
      <c r="S13" s="28"/>
      <c r="T13" s="28"/>
      <c r="U13" s="28"/>
    </row>
    <row r="14" spans="1:109" ht="15">
      <c r="A14" s="4">
        <v>2</v>
      </c>
      <c r="B14" t="s">
        <v>45</v>
      </c>
      <c r="C14" s="31" t="s">
        <v>31</v>
      </c>
      <c r="G14" s="25">
        <v>0.5</v>
      </c>
      <c r="H14" s="25">
        <v>0</v>
      </c>
      <c r="I14" s="25">
        <v>0</v>
      </c>
      <c r="J14" s="25">
        <v>0</v>
      </c>
      <c r="K14" s="25">
        <v>0</v>
      </c>
      <c r="L14" s="25">
        <v>0</v>
      </c>
      <c r="M14" s="25">
        <v>0</v>
      </c>
      <c r="N14" s="25">
        <v>0</v>
      </c>
      <c r="O14" s="28">
        <v>0</v>
      </c>
      <c r="P14" s="28">
        <v>0</v>
      </c>
      <c r="Q14" s="28">
        <v>0</v>
      </c>
      <c r="R14" s="28">
        <v>0</v>
      </c>
      <c r="S14" s="28"/>
      <c r="T14" s="28"/>
      <c r="U14" s="28"/>
    </row>
    <row r="15" spans="1:109" ht="15">
      <c r="A15" s="4">
        <v>5</v>
      </c>
      <c r="B15" t="s">
        <v>46</v>
      </c>
      <c r="C15" s="31" t="s">
        <v>29</v>
      </c>
      <c r="G15" s="25">
        <v>0.5</v>
      </c>
      <c r="H15" s="25">
        <v>0</v>
      </c>
      <c r="I15" s="25">
        <v>0</v>
      </c>
      <c r="J15" s="25">
        <v>0</v>
      </c>
      <c r="K15" s="25">
        <v>0</v>
      </c>
      <c r="L15" s="25">
        <v>0</v>
      </c>
      <c r="M15" s="25">
        <v>0</v>
      </c>
      <c r="N15" s="25">
        <v>0</v>
      </c>
      <c r="O15" s="28">
        <v>0</v>
      </c>
      <c r="P15" s="28">
        <v>0</v>
      </c>
      <c r="Q15" s="28">
        <v>0</v>
      </c>
      <c r="R15" s="28">
        <v>0</v>
      </c>
      <c r="S15" s="28"/>
      <c r="T15" s="28"/>
      <c r="U15" s="28"/>
    </row>
    <row r="16" spans="1:109" ht="15">
      <c r="A16" s="4">
        <v>5</v>
      </c>
      <c r="B16" t="s">
        <v>47</v>
      </c>
      <c r="C16" s="31" t="s">
        <v>31</v>
      </c>
      <c r="G16" s="25">
        <v>0.5</v>
      </c>
      <c r="H16" s="25">
        <v>0</v>
      </c>
      <c r="I16" s="25">
        <v>0</v>
      </c>
      <c r="J16" s="25">
        <v>0</v>
      </c>
      <c r="K16" s="25">
        <v>0</v>
      </c>
      <c r="L16" s="25">
        <v>0</v>
      </c>
      <c r="M16" s="25">
        <v>0</v>
      </c>
      <c r="N16" s="25">
        <v>0</v>
      </c>
      <c r="O16" s="28">
        <v>0</v>
      </c>
      <c r="P16" s="28">
        <v>0</v>
      </c>
      <c r="Q16" s="28">
        <v>0</v>
      </c>
      <c r="R16" s="28">
        <v>0</v>
      </c>
      <c r="S16" s="28"/>
      <c r="T16" s="28"/>
      <c r="U16" s="28"/>
    </row>
    <row r="17" spans="1:21" ht="15">
      <c r="A17" s="4">
        <v>2</v>
      </c>
      <c r="B17" t="s">
        <v>48</v>
      </c>
      <c r="C17" s="31" t="s">
        <v>31</v>
      </c>
      <c r="G17" s="25">
        <v>2</v>
      </c>
      <c r="H17" s="25">
        <v>1</v>
      </c>
      <c r="I17" s="25">
        <v>0.5</v>
      </c>
      <c r="J17" s="25">
        <v>0.5</v>
      </c>
      <c r="K17" s="25">
        <v>0.5</v>
      </c>
      <c r="L17" s="25">
        <v>0.5</v>
      </c>
      <c r="M17" s="25">
        <v>0.5</v>
      </c>
      <c r="N17" s="25">
        <v>0</v>
      </c>
      <c r="O17" s="25">
        <v>0</v>
      </c>
      <c r="P17" s="25">
        <v>0</v>
      </c>
      <c r="Q17" s="28">
        <v>0</v>
      </c>
      <c r="R17" s="28">
        <v>0</v>
      </c>
      <c r="S17" s="28"/>
      <c r="T17" s="28"/>
      <c r="U17" s="28"/>
    </row>
    <row r="18" spans="1:21" ht="15">
      <c r="A18" s="4">
        <v>30</v>
      </c>
      <c r="B18" t="s">
        <v>49</v>
      </c>
      <c r="C18" s="24"/>
      <c r="G18" s="25">
        <v>5</v>
      </c>
      <c r="H18" s="25">
        <v>5</v>
      </c>
      <c r="I18" s="25">
        <v>5</v>
      </c>
      <c r="J18" s="25">
        <v>5</v>
      </c>
      <c r="K18" s="28">
        <v>4.5</v>
      </c>
      <c r="L18" s="28">
        <v>4.5</v>
      </c>
      <c r="M18" s="28">
        <v>4.5</v>
      </c>
      <c r="N18" s="28">
        <v>4.5</v>
      </c>
      <c r="O18" s="28">
        <v>4.5</v>
      </c>
      <c r="P18" s="28">
        <v>4.5</v>
      </c>
      <c r="Q18" s="28">
        <v>4.5</v>
      </c>
      <c r="R18" s="28">
        <v>4.5</v>
      </c>
      <c r="S18" s="28"/>
      <c r="T18" s="28"/>
      <c r="U18" s="28"/>
    </row>
    <row r="19" spans="1:21" ht="15">
      <c r="A19" s="4">
        <v>4</v>
      </c>
      <c r="B19" t="s">
        <v>50</v>
      </c>
      <c r="C19" s="24" t="s">
        <v>30</v>
      </c>
      <c r="G19" s="25">
        <v>5.5</v>
      </c>
      <c r="H19" s="25">
        <v>5.25</v>
      </c>
      <c r="I19" s="25">
        <v>5.25</v>
      </c>
      <c r="J19" s="25">
        <v>5.25</v>
      </c>
      <c r="K19" s="25">
        <v>5.25</v>
      </c>
      <c r="L19" s="25">
        <v>5.25</v>
      </c>
      <c r="M19" s="25">
        <v>4</v>
      </c>
      <c r="N19" s="25">
        <v>4</v>
      </c>
      <c r="O19" s="25">
        <v>4</v>
      </c>
      <c r="P19" s="28">
        <v>4</v>
      </c>
      <c r="Q19" s="28">
        <v>4</v>
      </c>
      <c r="R19" s="28">
        <v>4</v>
      </c>
      <c r="S19" s="28"/>
      <c r="T19" s="28"/>
      <c r="U19" s="28"/>
    </row>
    <row r="20" spans="1:21" ht="15">
      <c r="C20" s="24"/>
      <c r="G20" s="25"/>
      <c r="H20" s="25"/>
      <c r="I20" s="25"/>
      <c r="J20" s="25"/>
      <c r="K20" s="25"/>
      <c r="L20" s="25"/>
      <c r="M20" s="25"/>
      <c r="N20" s="25"/>
      <c r="O20" s="28"/>
      <c r="P20" s="28"/>
      <c r="Q20" s="28"/>
      <c r="R20" s="28"/>
      <c r="S20" s="28"/>
      <c r="T20" s="28"/>
      <c r="U20" s="28"/>
    </row>
    <row r="21" spans="1:21" ht="15">
      <c r="C21" s="24"/>
      <c r="G21" s="25"/>
      <c r="H21" s="25"/>
      <c r="I21" s="25"/>
      <c r="J21" s="25"/>
      <c r="K21" s="25"/>
      <c r="L21" s="25"/>
      <c r="M21" s="25"/>
      <c r="N21" s="25"/>
      <c r="O21" s="25"/>
      <c r="P21" s="25"/>
      <c r="Q21" s="25"/>
      <c r="R21" s="25"/>
      <c r="S21" s="25"/>
      <c r="T21" s="25"/>
      <c r="U21" s="28"/>
    </row>
    <row r="22" spans="1:21" ht="15">
      <c r="G22" s="25"/>
      <c r="H22" s="25"/>
      <c r="I22" s="25"/>
      <c r="J22" s="25"/>
      <c r="K22" s="25"/>
      <c r="L22" s="25"/>
      <c r="M22" s="25"/>
      <c r="N22" s="25"/>
      <c r="O22" s="28"/>
      <c r="P22" s="28"/>
      <c r="Q22" s="28"/>
      <c r="R22" s="28"/>
      <c r="S22" s="28"/>
      <c r="T22" s="28"/>
      <c r="U22" s="28"/>
    </row>
    <row r="23" spans="1:21" ht="15">
      <c r="G23" s="25"/>
      <c r="H23" s="25"/>
      <c r="I23" s="25"/>
      <c r="J23" s="25"/>
      <c r="K23" s="25"/>
      <c r="L23" s="25"/>
      <c r="M23" s="25"/>
      <c r="N23" s="25"/>
      <c r="O23" s="25"/>
      <c r="P23" s="25"/>
      <c r="Q23" s="25"/>
      <c r="R23" s="25"/>
      <c r="S23" s="25"/>
      <c r="T23" s="25"/>
      <c r="U23" s="28"/>
    </row>
  </sheetData>
  <autoFilter ref="C1:C2"/>
  <mergeCells count="6">
    <mergeCell ref="E1:E2"/>
    <mergeCell ref="F1:F2"/>
    <mergeCell ref="A1:A2"/>
    <mergeCell ref="B1:B2"/>
    <mergeCell ref="C1:C2"/>
    <mergeCell ref="D1:D2"/>
  </mergeCells>
  <phoneticPr fontId="2" type="noConversion"/>
  <conditionalFormatting sqref="B24:B65536 B7:B21">
    <cfRule type="expression" dxfId="31" priority="10" stopIfTrue="1">
      <formula>IF($F7=INDEX(Postponed_Values,1,1),TRUE)</formula>
    </cfRule>
    <cfRule type="expression" dxfId="30" priority="11" stopIfTrue="1">
      <formula>IF(ISBLANK($G7),FALSE,OFFSET($G7,0,COUNT($G7:$DE7)-1)=0)</formula>
    </cfRule>
  </conditionalFormatting>
  <conditionalFormatting sqref="G24:T65536 O22:T22 O11:P16 U3:DE65536 T3:T20 O3:S5 S7:S20 O7:R8 P19:P20 O20 Q11:R20">
    <cfRule type="expression" dxfId="29" priority="12" stopIfTrue="1">
      <formula>AND($F3=INDEX(Postponed_Values,1,1),ISNUMBER(G$1))</formula>
    </cfRule>
  </conditionalFormatting>
  <conditionalFormatting sqref="A2:B2 D2:IV2">
    <cfRule type="cellIs" dxfId="28" priority="13" stopIfTrue="1" operator="equal">
      <formula>Sprint_Length + 1</formula>
    </cfRule>
  </conditionalFormatting>
  <conditionalFormatting sqref="C1:C1048576">
    <cfRule type="expression" dxfId="27" priority="14" stopIfTrue="1">
      <formula>AND(ISBLANK($C1),ISNUMBER($G1))</formula>
    </cfRule>
    <cfRule type="expression" dxfId="26" priority="15" stopIfTrue="1">
      <formula>AND(VLOOKUP($C1,Commitment,3,FALSE)&gt;0,VLOOKUP($C1,Commitment,3,FALSE)&lt;&gt;"")</formula>
    </cfRule>
    <cfRule type="expression" dxfId="25" priority="16" stopIfTrue="1">
      <formula>AND(VLOOKUP($C1,Commitment,3,FALSE)&lt;0,VLOOKUP($C1,Commitment,3,FALSE)&lt;&gt;"")</formula>
    </cfRule>
  </conditionalFormatting>
  <conditionalFormatting sqref="B3">
    <cfRule type="expression" dxfId="24" priority="19" stopIfTrue="1">
      <formula>IF($F4=INDEX(Postponed_Values,1,1),TRUE)</formula>
    </cfRule>
    <cfRule type="expression" dxfId="23" priority="20" stopIfTrue="1">
      <formula>IF(ISBLANK($G4),FALSE,OFFSET($G4,0,COUNT($G4:$DE4)-1)=0)</formula>
    </cfRule>
  </conditionalFormatting>
  <conditionalFormatting sqref="B4">
    <cfRule type="expression" dxfId="22" priority="23" stopIfTrue="1">
      <formula>IF($F11=INDEX(Postponed_Values,1,1),TRUE)</formula>
    </cfRule>
    <cfRule type="expression" dxfId="21" priority="24" stopIfTrue="1">
      <formula>IF(ISBLANK($G11),FALSE,OFFSET($G11,0,COUNT($G11:$DE11)-1)=0)</formula>
    </cfRule>
  </conditionalFormatting>
  <conditionalFormatting sqref="B5:B6">
    <cfRule type="expression" dxfId="20" priority="27" stopIfTrue="1">
      <formula>IF($F22=INDEX(Postponed_Values,1,1),TRUE)</formula>
    </cfRule>
    <cfRule type="expression" dxfId="19" priority="28" stopIfTrue="1">
      <formula>IF(ISBLANK($G22),FALSE,OFFSET($G22,0,COUNT($G22:$DE22)-1)=0)</formula>
    </cfRule>
  </conditionalFormatting>
  <conditionalFormatting sqref="N12">
    <cfRule type="expression" dxfId="18" priority="9" stopIfTrue="1">
      <formula>AND($F12=INDEX(Postponed_Values,1,1),ISNUMBER(N$1))</formula>
    </cfRule>
  </conditionalFormatting>
  <conditionalFormatting sqref="M12">
    <cfRule type="expression" dxfId="17" priority="8" stopIfTrue="1">
      <formula>AND($F12=INDEX(Postponed_Values,1,1),ISNUMBER(M$1))</formula>
    </cfRule>
  </conditionalFormatting>
  <conditionalFormatting sqref="L12">
    <cfRule type="expression" dxfId="16" priority="7" stopIfTrue="1">
      <formula>AND($F12=INDEX(Postponed_Values,1,1),ISNUMBER(L$1))</formula>
    </cfRule>
  </conditionalFormatting>
  <conditionalFormatting sqref="P18">
    <cfRule type="expression" dxfId="11" priority="6" stopIfTrue="1">
      <formula>AND($F18=INDEX(Postponed_Values,1,1),ISNUMBER(P$1))</formula>
    </cfRule>
  </conditionalFormatting>
  <conditionalFormatting sqref="O18">
    <cfRule type="expression" dxfId="9" priority="5" stopIfTrue="1">
      <formula>AND($F18=INDEX(Postponed_Values,1,1),ISNUMBER(O$1))</formula>
    </cfRule>
  </conditionalFormatting>
  <conditionalFormatting sqref="N18">
    <cfRule type="expression" dxfId="7" priority="4" stopIfTrue="1">
      <formula>AND($F18=INDEX(Postponed_Values,1,1),ISNUMBER(N$1))</formula>
    </cfRule>
  </conditionalFormatting>
  <conditionalFormatting sqref="K18">
    <cfRule type="expression" dxfId="5" priority="3" stopIfTrue="1">
      <formula>AND($F18=INDEX(Postponed_Values,1,1),ISNUMBER(K$1))</formula>
    </cfRule>
  </conditionalFormatting>
  <conditionalFormatting sqref="L18">
    <cfRule type="expression" dxfId="3" priority="2" stopIfTrue="1">
      <formula>AND($F18=INDEX(Postponed_Values,1,1),ISNUMBER(L$1))</formula>
    </cfRule>
  </conditionalFormatting>
  <conditionalFormatting sqref="M18">
    <cfRule type="expression" dxfId="1" priority="1" stopIfTrue="1">
      <formula>AND($F18=INDEX(Postponed_Values,1,1),ISNUMBER(M$1))</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11</v>
      </c>
      <c r="E1" s="14">
        <f>'Resource Allocation'!D$1</f>
        <v>10</v>
      </c>
      <c r="F1" s="14">
        <f>'Resource Allocation'!E$1</f>
        <v>9</v>
      </c>
      <c r="G1" s="14">
        <f>'Resource Allocation'!F$1</f>
        <v>8</v>
      </c>
      <c r="H1" s="14">
        <f>'Resource Allocation'!G$1</f>
        <v>7</v>
      </c>
      <c r="I1" s="14">
        <f>'Resource Allocation'!H$1</f>
        <v>6</v>
      </c>
      <c r="J1" s="14">
        <f>'Resource Allocation'!I$1</f>
        <v>5</v>
      </c>
      <c r="K1" s="14">
        <f>'Resource Allocation'!J$1</f>
        <v>4</v>
      </c>
      <c r="L1" s="14">
        <f>'Resource Allocation'!K$1</f>
        <v>3</v>
      </c>
      <c r="M1" s="14">
        <f>'Resource Allocation'!L$1</f>
        <v>2</v>
      </c>
      <c r="N1" s="14">
        <f>'Resource Allocation'!M$1</f>
        <v>1</v>
      </c>
      <c r="O1" s="14">
        <f>'Resource Allocation'!N$1</f>
        <v>0</v>
      </c>
      <c r="P1" s="14" t="str">
        <f>'Resource Allocation'!O$1</f>
        <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t="str">
        <f>'Resource Allocation'!O$2</f>
        <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v>
      </c>
      <c r="D3" s="11">
        <f t="array" ref="D3:DB3" ca="1">IF(ROW()&gt;COUNTA(Resource)+3,"",IF(Held_Standup,IF(ROW()=COUNTA(Resource)+3,SUM(INDEX(OFFSET($D$2,1,0,ROW()-3,Sprint_Length+1),0,COLUMN()-3)),OFFSET('Resource Allocation'!$C$2,INDEX(ROW(),1,1)-2,0,1,103)*OFFSET('Resource Allocation'!$A$2,INDEX(ROW(),1,1)-2,0)),""))</f>
        <v>2</v>
      </c>
      <c r="E3" s="11">
        <f ca="1"/>
        <v>1</v>
      </c>
      <c r="F3" s="11">
        <f ca="1"/>
        <v>0.5</v>
      </c>
      <c r="G3" s="11">
        <f ca="1"/>
        <v>0</v>
      </c>
      <c r="H3" s="11">
        <f ca="1"/>
        <v>0</v>
      </c>
      <c r="I3" s="11">
        <f ca="1"/>
        <v>0</v>
      </c>
      <c r="J3" s="11">
        <f ca="1"/>
        <v>0</v>
      </c>
      <c r="K3" s="11">
        <f ca="1"/>
        <v>0</v>
      </c>
      <c r="L3" s="11">
        <f ca="1"/>
        <v>0</v>
      </c>
      <c r="M3" s="11">
        <f ca="1"/>
        <v>0</v>
      </c>
      <c r="N3" s="11">
        <f ca="1"/>
        <v>0</v>
      </c>
      <c r="O3" s="11">
        <f ca="1"/>
        <v>0</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4</v>
      </c>
      <c r="D4" s="11">
        <f t="array" ref="D4:DB4" ca="1">IF(ROW()&gt;COUNTA(Resource)+3,"",IF(Held_Standup,IF(ROW()=COUNTA(Resource)+3,SUM(INDEX(OFFSET($D$2,1,0,ROW()-3,Sprint_Length+1),0,COLUMN()-3)),OFFSET('Resource Allocation'!$C$2,INDEX(ROW(),1,1)-2,0,1,103)*OFFSET('Resource Allocation'!$A$2,INDEX(ROW(),1,1)-2,0)),""))</f>
        <v>6</v>
      </c>
      <c r="E4" s="11">
        <f ca="1"/>
        <v>5.75</v>
      </c>
      <c r="F4" s="11">
        <f ca="1"/>
        <v>5.25</v>
      </c>
      <c r="G4" s="11">
        <f ca="1"/>
        <v>5.25</v>
      </c>
      <c r="H4" s="11">
        <f ca="1"/>
        <v>5.25</v>
      </c>
      <c r="I4" s="11">
        <f ca="1"/>
        <v>5.25</v>
      </c>
      <c r="J4" s="11">
        <f ca="1"/>
        <v>4</v>
      </c>
      <c r="K4" s="11">
        <f ca="1"/>
        <v>4</v>
      </c>
      <c r="L4" s="11">
        <f ca="1"/>
        <v>4</v>
      </c>
      <c r="M4" s="11">
        <f ca="1"/>
        <v>4</v>
      </c>
      <c r="N4" s="11">
        <f ca="1"/>
        <v>4</v>
      </c>
      <c r="O4" s="11">
        <f ca="1"/>
        <v>4</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4</v>
      </c>
      <c r="E5" s="11">
        <f ca="1"/>
        <v>1.5</v>
      </c>
      <c r="F5" s="11">
        <f ca="1"/>
        <v>1</v>
      </c>
      <c r="G5" s="11">
        <f ca="1"/>
        <v>1</v>
      </c>
      <c r="H5" s="11">
        <f ca="1"/>
        <v>1</v>
      </c>
      <c r="I5" s="11">
        <f ca="1"/>
        <v>1</v>
      </c>
      <c r="J5" s="11">
        <f ca="1"/>
        <v>0.5</v>
      </c>
      <c r="K5" s="11">
        <f ca="1"/>
        <v>0</v>
      </c>
      <c r="L5" s="11">
        <f ca="1"/>
        <v>0</v>
      </c>
      <c r="M5" s="11">
        <f ca="1"/>
        <v>0</v>
      </c>
      <c r="N5" s="11">
        <f ca="1"/>
        <v>0</v>
      </c>
      <c r="O5" s="11">
        <f ca="1"/>
        <v>0</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0</v>
      </c>
      <c r="D6" s="11">
        <f t="array" ref="D6:DB6" ca="1">IF(ROW()&gt;COUNTA(Resource)+3,"",IF(Held_Standup,IF(ROW()=COUNTA(Resource)+3,SUM(INDEX(OFFSET($D$2,1,0,ROW()-3,Sprint_Length+1),0,COLUMN()-3)),OFFSET('Resource Allocation'!$C$2,INDEX(ROW(),1,1)-2,0,1,103)*OFFSET('Resource Allocation'!$A$2,INDEX(ROW(),1,1)-2,0)),""))</f>
        <v>0</v>
      </c>
      <c r="E6" s="11">
        <f ca="1"/>
        <v>0</v>
      </c>
      <c r="F6" s="11">
        <f ca="1"/>
        <v>0</v>
      </c>
      <c r="G6" s="11">
        <f ca="1"/>
        <v>0</v>
      </c>
      <c r="H6" s="11">
        <f ca="1"/>
        <v>0</v>
      </c>
      <c r="I6" s="11">
        <f ca="1"/>
        <v>0</v>
      </c>
      <c r="J6" s="11">
        <f ca="1"/>
        <v>0</v>
      </c>
      <c r="K6" s="11">
        <f ca="1"/>
        <v>0</v>
      </c>
      <c r="L6" s="11">
        <f ca="1"/>
        <v>0</v>
      </c>
      <c r="M6" s="11">
        <f ca="1"/>
        <v>0</v>
      </c>
      <c r="N6" s="11">
        <f ca="1"/>
        <v>0</v>
      </c>
      <c r="O6" s="11">
        <f ca="1"/>
        <v>0</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2.5</v>
      </c>
      <c r="D7" s="11">
        <f t="array" ref="D7:DB7" ca="1">IF(ROW()&gt;COUNTA(Resource)+3,"",IF(Held_Standup,IF(ROW()=COUNTA(Resource)+3,SUM(INDEX(OFFSET($D$2,1,0,ROW()-3,Sprint_Length+1),0,COLUMN()-3)),OFFSET('Resource Allocation'!$C$2,INDEX(ROW(),1,1)-2,0,1,103)*OFFSET('Resource Allocation'!$A$2,INDEX(ROW(),1,1)-2,0)),""))</f>
        <v>5.5</v>
      </c>
      <c r="E7" s="11">
        <f ca="1"/>
        <v>5.5</v>
      </c>
      <c r="F7" s="11">
        <f ca="1"/>
        <v>5</v>
      </c>
      <c r="G7" s="11">
        <f ca="1"/>
        <v>4.5</v>
      </c>
      <c r="H7" s="11">
        <f ca="1"/>
        <v>4.5</v>
      </c>
      <c r="I7" s="11">
        <f ca="1"/>
        <v>4.5</v>
      </c>
      <c r="J7" s="11">
        <f ca="1"/>
        <v>4.5</v>
      </c>
      <c r="K7" s="11">
        <f ca="1"/>
        <v>3.5</v>
      </c>
      <c r="L7" s="11">
        <f ca="1"/>
        <v>2.5</v>
      </c>
      <c r="M7" s="11">
        <f ca="1"/>
        <v>2.5</v>
      </c>
      <c r="N7" s="11">
        <f ca="1"/>
        <v>2.5</v>
      </c>
      <c r="O7" s="11">
        <f ca="1"/>
        <v>2.5</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17.5</v>
      </c>
      <c r="E8" s="11">
        <f ca="1"/>
        <v>13.75</v>
      </c>
      <c r="F8" s="11">
        <f ca="1"/>
        <v>11.75</v>
      </c>
      <c r="G8" s="11">
        <f ca="1"/>
        <v>10.75</v>
      </c>
      <c r="H8" s="11">
        <f ca="1"/>
        <v>10.75</v>
      </c>
      <c r="I8" s="11">
        <f ca="1"/>
        <v>10.75</v>
      </c>
      <c r="J8" s="11">
        <f ca="1"/>
        <v>9</v>
      </c>
      <c r="K8" s="11">
        <f ca="1"/>
        <v>7.5</v>
      </c>
      <c r="L8" s="11">
        <f ca="1"/>
        <v>6.5</v>
      </c>
      <c r="M8" s="11">
        <f ca="1"/>
        <v>6.5</v>
      </c>
      <c r="N8" s="11">
        <f ca="1"/>
        <v>6.5</v>
      </c>
      <c r="O8" s="11">
        <f ca="1"/>
        <v>6.5</v>
      </c>
      <c r="P8" s="11" t="str">
        <f ca="1"/>
        <v/>
      </c>
      <c r="Q8" s="11" t="str">
        <f ca="1"/>
        <v/>
      </c>
      <c r="R8" s="11" t="str">
        <f ca="1"/>
        <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15" priority="3" stopIfTrue="1" operator="equal">
      <formula>Sprint_Length+1</formula>
    </cfRule>
  </conditionalFormatting>
  <conditionalFormatting sqref="D3:DB65536">
    <cfRule type="cellIs" dxfId="14" priority="1" stopIfTrue="1" operator="greaterThan">
      <formula>D$1*Work_Hours_in_Day*OFFSET(Resource,MATCH($A3,Resource,0)-1,-1,1,1)</formula>
    </cfRule>
    <cfRule type="cellIs" dxfId="13"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1" sqref="B1"/>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11</v>
      </c>
    </row>
    <row r="2" spans="1:3">
      <c r="A2" t="s">
        <v>14</v>
      </c>
      <c r="B2" s="3">
        <v>1</v>
      </c>
      <c r="C2" t="s">
        <v>15</v>
      </c>
    </row>
    <row r="48" spans="1:1">
      <c r="A48" s="10" t="s">
        <v>16</v>
      </c>
    </row>
    <row r="49" spans="1:157">
      <c r="B49" s="2"/>
    </row>
    <row r="50" spans="1:157">
      <c r="A50" t="s">
        <v>12</v>
      </c>
      <c r="B50">
        <f>COUNTA('Burn Down'!$B:$B)-1</f>
        <v>17</v>
      </c>
    </row>
    <row r="51" spans="1:157">
      <c r="A51" t="s">
        <v>5</v>
      </c>
      <c r="B51">
        <f ca="1">'Resource Allocation'!C8</f>
        <v>17.5</v>
      </c>
      <c r="C51" s="3">
        <f ca="1">IF(ISNUMBER('Resource Allocation'!D2),$B$51-('Resource Allocation'!C2*$B$51/'Sprint Information'!$B$1),"")</f>
        <v>15.90909090909091</v>
      </c>
      <c r="D51" s="3">
        <f ca="1">IF(ISNUMBER('Resource Allocation'!E2),$B$51-('Resource Allocation'!D2*$B$51/'Sprint Information'!$B$1),"")</f>
        <v>14.318181818181818</v>
      </c>
      <c r="E51" s="3">
        <f ca="1">IF(ISNUMBER('Resource Allocation'!F2),$B$51-('Resource Allocation'!E2*$B$51/'Sprint Information'!$B$1),"")</f>
        <v>12.727272727272727</v>
      </c>
      <c r="F51" s="3">
        <f ca="1">IF(ISNUMBER('Resource Allocation'!G2),$B$51-('Resource Allocation'!F2*$B$51/'Sprint Information'!$B$1),"")</f>
        <v>11.136363636363637</v>
      </c>
      <c r="G51" s="3">
        <f ca="1">IF(ISNUMBER('Resource Allocation'!H2),$B$51-('Resource Allocation'!G2*$B$51/'Sprint Information'!$B$1),"")</f>
        <v>9.5454545454545467</v>
      </c>
      <c r="H51" s="3">
        <f ca="1">IF(ISNUMBER('Resource Allocation'!I2),$B$51-('Resource Allocation'!H2*$B$51/'Sprint Information'!$B$1),"")</f>
        <v>7.954545454545455</v>
      </c>
      <c r="I51" s="3">
        <f ca="1">IF(ISNUMBER('Resource Allocation'!J2),$B$51-('Resource Allocation'!I2*$B$51/'Sprint Information'!$B$1),"")</f>
        <v>6.3636363636363633</v>
      </c>
      <c r="J51" s="3">
        <f ca="1">IF(ISNUMBER('Resource Allocation'!K2),$B$51-('Resource Allocation'!J2*$B$51/'Sprint Information'!$B$1),"")</f>
        <v>4.7727272727272734</v>
      </c>
      <c r="K51" s="3">
        <f ca="1">IF(ISNUMBER('Resource Allocation'!L2),$B$51-('Resource Allocation'!K2*$B$51/'Sprint Information'!$B$1),"")</f>
        <v>3.1818181818181817</v>
      </c>
      <c r="L51" s="3">
        <f ca="1">IF(ISNUMBER('Resource Allocation'!M2),$B$51-('Resource Allocation'!L2*$B$51/'Sprint Information'!$B$1),"")</f>
        <v>1.5909090909090917</v>
      </c>
      <c r="M51" s="3">
        <f ca="1">IF(ISNUMBER('Resource Allocation'!N2),$B$51-('Resource Allocation'!M2*$B$51/'Sprint Information'!$B$1),"")</f>
        <v>0</v>
      </c>
      <c r="N51" s="3" t="str">
        <f>IF(ISNUMBER('Resource Allocation'!O2),$B$51-('Resource Allocation'!N2*$B$51/'Sprint Information'!$B$1),"")</f>
        <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0</v>
      </c>
      <c r="O52" t="b">
        <f ca="1">COUNT(OFFSET('Burn Down'!$G$2,1,COLUMN()-2,Number_Tasks,1))&gt;0</f>
        <v>0</v>
      </c>
      <c r="P52" t="b">
        <f ca="1">COUNT(OFFSET('Burn Down'!$G$2,1,COLUMN()-2,Number_Tasks,1))&gt;0</f>
        <v>0</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t="str">
        <f>IF(ISNUMBER('Resource Allocation'!O$2),0,"")</f>
        <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str">
        <f ca="1">MID(CELL("filename"),FIND("[",CELL("filename"))+1,FIND("]",CELL("filename"))-FIND("[",CELL("filename"))-IF(MID(CELL("filename"),FIND("]",CELL("filename"))-4,1)=".",5,6))</f>
        <v>Burndown</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2012-06-28T14:06:02Z</cp:lastPrinted>
  <dcterms:created xsi:type="dcterms:W3CDTF">2006-01-11T17:05:02Z</dcterms:created>
  <dcterms:modified xsi:type="dcterms:W3CDTF">2012-07-05T16:39:55Z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