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/>
  </bookViews>
  <sheets>
    <sheet name="Hauptblatt" sheetId="1" r:id="rId1"/>
    <sheet name="Strecken" sheetId="3" r:id="rId2"/>
    <sheet name="Pauschalen" sheetId="2" r:id="rId3"/>
  </sheets>
  <definedNames>
    <definedName name="_xlnm.Print_Area" localSheetId="0">Hauptblatt!$A$1:$U$53</definedName>
    <definedName name="_xlnm.Print_Area" localSheetId="1">Strecken!$A$1:$E$40</definedName>
  </definedNames>
  <calcPr calcId="145621"/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" i="1"/>
  <c r="N8" i="1"/>
  <c r="N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10" i="1"/>
  <c r="P12" i="1"/>
  <c r="P17" i="1"/>
  <c r="P18" i="1"/>
  <c r="P19" i="1"/>
  <c r="P20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R43" i="1" l="1"/>
  <c r="S43" i="1" s="1"/>
  <c r="Q43" i="1"/>
  <c r="O43" i="1"/>
  <c r="R42" i="1"/>
  <c r="S42" i="1" s="1"/>
  <c r="Q42" i="1"/>
  <c r="O42" i="1"/>
  <c r="O41" i="1"/>
  <c r="Q41" i="1"/>
  <c r="R41" i="1"/>
  <c r="S41" i="1" s="1"/>
  <c r="O44" i="1"/>
  <c r="Q44" i="1"/>
  <c r="R44" i="1"/>
  <c r="S44" i="1" s="1"/>
  <c r="R37" i="1"/>
  <c r="S37" i="1" s="1"/>
  <c r="Q37" i="1"/>
  <c r="O37" i="1"/>
  <c r="R36" i="1"/>
  <c r="S36" i="1" s="1"/>
  <c r="Q36" i="1"/>
  <c r="O36" i="1"/>
  <c r="R35" i="1"/>
  <c r="S35" i="1" s="1"/>
  <c r="Q35" i="1"/>
  <c r="O35" i="1"/>
  <c r="R34" i="1"/>
  <c r="S34" i="1" s="1"/>
  <c r="Q34" i="1"/>
  <c r="O34" i="1"/>
  <c r="R33" i="1"/>
  <c r="S33" i="1" s="1"/>
  <c r="Q33" i="1"/>
  <c r="O33" i="1"/>
  <c r="R32" i="1"/>
  <c r="S32" i="1" s="1"/>
  <c r="Q32" i="1"/>
  <c r="O32" i="1"/>
  <c r="R31" i="1"/>
  <c r="S31" i="1" s="1"/>
  <c r="Q31" i="1"/>
  <c r="O31" i="1"/>
  <c r="R30" i="1"/>
  <c r="S30" i="1" s="1"/>
  <c r="Q30" i="1"/>
  <c r="O30" i="1"/>
  <c r="R29" i="1"/>
  <c r="S29" i="1" s="1"/>
  <c r="Q29" i="1"/>
  <c r="O29" i="1"/>
  <c r="R28" i="1"/>
  <c r="S28" i="1" s="1"/>
  <c r="Q28" i="1"/>
  <c r="O28" i="1"/>
  <c r="R27" i="1"/>
  <c r="S27" i="1" s="1"/>
  <c r="Q27" i="1"/>
  <c r="O27" i="1"/>
  <c r="M47" i="1"/>
  <c r="L47" i="1"/>
  <c r="K47" i="1"/>
  <c r="J47" i="1"/>
  <c r="D47" i="1"/>
  <c r="C47" i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38" i="1"/>
  <c r="S38" i="1" s="1"/>
  <c r="R39" i="1"/>
  <c r="S39" i="1" s="1"/>
  <c r="R40" i="1"/>
  <c r="S40" i="1" s="1"/>
  <c r="R45" i="1"/>
  <c r="S45" i="1" s="1"/>
  <c r="R46" i="1"/>
  <c r="S46" i="1" s="1"/>
  <c r="R7" i="1"/>
  <c r="S7" i="1" s="1"/>
  <c r="Q20" i="1"/>
  <c r="Q19" i="1"/>
  <c r="Q21" i="1"/>
  <c r="Q24" i="1"/>
  <c r="Q25" i="1"/>
  <c r="Q26" i="1"/>
  <c r="Q38" i="1"/>
  <c r="Q39" i="1"/>
  <c r="Q40" i="1"/>
  <c r="Q45" i="1"/>
  <c r="A8" i="1"/>
  <c r="A9" i="1"/>
  <c r="A10" i="1"/>
  <c r="A11" i="1"/>
  <c r="A12" i="1"/>
  <c r="A7" i="1"/>
  <c r="O8" i="1"/>
  <c r="P8" i="1" s="1"/>
  <c r="O9" i="1"/>
  <c r="P9" i="1" s="1"/>
  <c r="O10" i="1"/>
  <c r="O11" i="1"/>
  <c r="P11" i="1" s="1"/>
  <c r="O12" i="1"/>
  <c r="O13" i="1"/>
  <c r="O14" i="1"/>
  <c r="P14" i="1" s="1"/>
  <c r="O15" i="1"/>
  <c r="P15" i="1" s="1"/>
  <c r="O16" i="1"/>
  <c r="O17" i="1"/>
  <c r="Q17" i="1" s="1"/>
  <c r="O18" i="1"/>
  <c r="Q18" i="1" s="1"/>
  <c r="O19" i="1"/>
  <c r="O20" i="1"/>
  <c r="O21" i="1"/>
  <c r="O22" i="1"/>
  <c r="O23" i="1"/>
  <c r="O24" i="1"/>
  <c r="O25" i="1"/>
  <c r="O26" i="1"/>
  <c r="O38" i="1"/>
  <c r="O39" i="1"/>
  <c r="O40" i="1"/>
  <c r="O45" i="1"/>
  <c r="O46" i="1"/>
  <c r="O7" i="1"/>
  <c r="P7" i="1" s="1"/>
  <c r="P13" i="1" l="1"/>
  <c r="Q13" i="1" s="1"/>
  <c r="P16" i="1"/>
  <c r="U16" i="1" s="1"/>
  <c r="Q11" i="1"/>
  <c r="U43" i="1"/>
  <c r="U42" i="1"/>
  <c r="Q10" i="1"/>
  <c r="Q46" i="1"/>
  <c r="U41" i="1"/>
  <c r="U44" i="1"/>
  <c r="U28" i="1"/>
  <c r="U35" i="1"/>
  <c r="U29" i="1"/>
  <c r="U11" i="1"/>
  <c r="U36" i="1"/>
  <c r="U34" i="1"/>
  <c r="Q22" i="1"/>
  <c r="U27" i="1"/>
  <c r="U21" i="1"/>
  <c r="U33" i="1"/>
  <c r="U30" i="1"/>
  <c r="U31" i="1"/>
  <c r="U32" i="1"/>
  <c r="U37" i="1"/>
  <c r="U20" i="1"/>
  <c r="U10" i="1"/>
  <c r="T47" i="1"/>
  <c r="U38" i="1"/>
  <c r="U25" i="1"/>
  <c r="U9" i="1"/>
  <c r="S47" i="1"/>
  <c r="U22" i="1"/>
  <c r="U14" i="1"/>
  <c r="U46" i="1"/>
  <c r="U40" i="1"/>
  <c r="U45" i="1"/>
  <c r="U39" i="1"/>
  <c r="U12" i="1"/>
  <c r="U19" i="1"/>
  <c r="U18" i="1"/>
  <c r="R47" i="1"/>
  <c r="N47" i="1"/>
  <c r="U26" i="1"/>
  <c r="U17" i="1"/>
  <c r="U24" i="1"/>
  <c r="U23" i="1"/>
  <c r="U15" i="1"/>
  <c r="U7" i="1"/>
  <c r="U8" i="1"/>
  <c r="Q23" i="1"/>
  <c r="Q14" i="1"/>
  <c r="Q15" i="1"/>
  <c r="Q9" i="1"/>
  <c r="Q7" i="1"/>
  <c r="Q12" i="1"/>
  <c r="Q8" i="1"/>
  <c r="U13" i="1" l="1"/>
  <c r="P47" i="1"/>
  <c r="Q16" i="1"/>
  <c r="Q47" i="1" s="1"/>
  <c r="U47" i="1"/>
  <c r="U51" i="1" s="1"/>
</calcChain>
</file>

<file path=xl/comments1.xml><?xml version="1.0" encoding="utf-8"?>
<comments xmlns="http://schemas.openxmlformats.org/spreadsheetml/2006/main">
  <authors>
    <author>Autor</author>
  </authors>
  <commentList>
    <comment ref="A2" authorId="0">
      <text>
        <r>
          <rPr>
            <sz val="9"/>
            <color indexed="81"/>
            <rFont val="Tahoma"/>
            <family val="2"/>
          </rPr>
          <t>Name des Reisenden eintragen.</t>
        </r>
      </text>
    </comment>
    <comment ref="A3" authorId="0">
      <text>
        <r>
          <rPr>
            <sz val="9"/>
            <color indexed="81"/>
            <rFont val="Tahoma"/>
            <family val="2"/>
          </rPr>
          <t xml:space="preserve">Kennzeichen des Fahrzeugs für Fahrtkostenerstattung eintragen.
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Hier das Datum des jeweiligen Reisetages eintragen. Format: TT.MM.YYYY
Für Zwischentage brauchen keine Daten eingetragen werden.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Verpflegungspauschale bei An- und Abreisetage, unabhängig von der Reisezeit. (12 Euro)
1=ja
0,leer=nein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Verpflegungspauschale für Abwesendheiten von 24 Stunden. 
Hier wird ein 1 für einen vollen Abwesendheitstag eingetragen, oder eine Anzahl für mehrere volle Abwesendheitstage, die identische Daten haben bzgl. Mahlzeiten, Strecke, Land und Privatübernachtungen.
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Nur bei eintägigen Reisen relevant.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Nur bei eintägigen Reisen relevant.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Das Reiseziel (Stadt) und der Anlass (z.B. Kundenbesuch) muss für jeden Zeile der Reise angegeben werden. Ansonsten werden die Pauschalen nicht berechnet.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Das Land mit den jweiligen Pauschalen wird auf dem Tabellenblatt Pauschalen definiert.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Sie Strecke wird im Tabellenblatt Strecke definiert und hier nur ausgewählt.
Die Streckenlänge wird mit der Anzahl der Zwischentage multipiziert.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Falls privat übernachtet wurde wird eine Übernachtungspauschale gezahlt. Dann hier eine 1 für eine Privatübernachtung eingetragen.
Bei mehreren Zwischentagen wird hier die Anzahl der Privatübernachtungen eingetragen.
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1: Frühstück erhalten.
Leer: sonst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1: Mittag erhalten.
Leer: sonst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1: Abendessen erhalten.
Leer: sonst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Erhält ein Arbeitnehmer neben der Verpflegungspauschale zusätzlich eine oder mehrere „übliche“ Mahlzeiten von seinem Arbeitgeber gestellt, muss der Betrag der Pauschale für ein erhaltenes Frühstück um 20%, für ein Mittag- oder Abendessen um jeweils 40% gekürzt werden. Die Kürzung wird ausgehend von für das Reiseland gültigen Ganztagespauschale vorgenommen.
Bei Zwischentagen wird dieser Wert mit ihrer Anzahl multipliziert.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Nur bei eintägigen Reisen relevant. Bei einer Abwesendheit von mehr als 8 Stunden wird eine Pauschale für Verpflegungsmehraufwendung gewährt. (12 Euro)
Dieser Wert wird aus "Antritt" und "Ende" ermittelt.</t>
        </r>
      </text>
    </comment>
    <comment ref="P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Die ungekürzte Verpflegungspauschale wird anhand der Pauschalentabelle berechnet:
Reisetag: Wenn An- oder Abreise = 1 oder
              Dauer ist größer oder gleich 8 h
24h Tag: Wenn Zwischentage größer als 0 ist
               Der Wert aus der Pauschalentabelle wird mit der Anzahl
               der Zwischentage multipiziert.
Land: Das Land kann über die Dropdown Liste ausgewählt werden und
         stellt ein Index in die Pauschalentabelle dar.</t>
        </r>
      </text>
    </comment>
    <comment ref="Q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Diese Verpflegungspauschalen sind um die "Kürzung für Mahlzeiten" gekürzt. Wenn die Kürzung größer als die Pauschale ist, dann wird der Wert auf 0 gesetzt.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Dies ist die Streckenlänge wie in der Tabelle Strecken angegeben. Sie wird mit der Anzahl der Zwischentage multipliziert.</t>
        </r>
      </text>
    </comment>
    <comment ref="S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Das Kilomentergeld wird aus der Streckenlänge durch Multiplikation mit 30 Cent berechnet.
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Die Übernachtungspauschale wird aus der Tabelle Pauschalen entnommen und mit der Anzahl der Privatübernachtungen multipliziert.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Pauschbeträge für Verpflegungsmehraufwendungen bei einer Abwesenheitsdauer von mindestens 24 Stunden je Kalendertag. 
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Pauschbeträge für Verpflegungsmehraufwendungen für den An- und Abreisetag sowie bei einer Abwesenheitsdauer von mehr als 8 Stunden je Kalendertag.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Pauschbetrag
für Übernachtungskosten</t>
        </r>
      </text>
    </comment>
  </commentList>
</comments>
</file>

<file path=xl/sharedStrings.xml><?xml version="1.0" encoding="utf-8"?>
<sst xmlns="http://schemas.openxmlformats.org/spreadsheetml/2006/main" count="151" uniqueCount="108">
  <si>
    <t>Name:</t>
  </si>
  <si>
    <t>Reisetag</t>
  </si>
  <si>
    <t>Wochentag</t>
  </si>
  <si>
    <t>An- oder Abreise</t>
  </si>
  <si>
    <t>Zwischentage</t>
  </si>
  <si>
    <t>Antritt</t>
  </si>
  <si>
    <t>Ende</t>
  </si>
  <si>
    <t>Dauer</t>
  </si>
  <si>
    <t>Reiseziel und Anlass</t>
  </si>
  <si>
    <t>Land</t>
  </si>
  <si>
    <t>Frühstück enthalten</t>
  </si>
  <si>
    <t>Strecke</t>
  </si>
  <si>
    <t>Datum</t>
  </si>
  <si>
    <t>Uhrzeit</t>
  </si>
  <si>
    <t>Reise</t>
  </si>
  <si>
    <t>€</t>
  </si>
  <si>
    <t>km</t>
  </si>
  <si>
    <t>Deutschland</t>
  </si>
  <si>
    <t>Kürzung für Mahl- zeiten</t>
  </si>
  <si>
    <t>Kilo- meter- geld</t>
  </si>
  <si>
    <t>Gesamt- betrag</t>
  </si>
  <si>
    <t>Reisezeit</t>
  </si>
  <si>
    <t>Verpflegung</t>
  </si>
  <si>
    <t>Fahrkosten</t>
  </si>
  <si>
    <t>Reisekostenabrechnung - Pauschalen 2017</t>
  </si>
  <si>
    <t>Pauschalen für den Verpflegungsmehraufwand</t>
  </si>
  <si>
    <t>24 Stunden</t>
  </si>
  <si>
    <t xml:space="preserve">Quelle: </t>
  </si>
  <si>
    <t>http://www.bundesfinanzministerium.de/Content/DE/Downloads/BMF_Schreiben/Steuerarten/Lohnsteuer/2016-12-14-steuerliche-behandlung-reisekosten-reisekostenverguetungen-2017.pdf?__blob=publicationFile&amp;v=2</t>
  </si>
  <si>
    <t>Übernachtung</t>
  </si>
  <si>
    <t>Schweiz (Genf)</t>
  </si>
  <si>
    <t>Schweiz (sonst)</t>
  </si>
  <si>
    <t>unbenutzt</t>
  </si>
  <si>
    <t>Verpflegungs -pauschale ungekürzt</t>
  </si>
  <si>
    <t>Niederlande</t>
  </si>
  <si>
    <t>Diese Tabelle muss jedes Jahr aktualisiert werden.</t>
  </si>
  <si>
    <t>Die unbenutzen Einträge können durch bereiste Länder erweitert werden.</t>
  </si>
  <si>
    <t>Österreich</t>
  </si>
  <si>
    <t>Verpflegungs -pauschale gekürzt</t>
  </si>
  <si>
    <t>Strecken für die Berechnung der Kilomenterpauschale.</t>
  </si>
  <si>
    <t xml:space="preserve">Namen </t>
  </si>
  <si>
    <t>Ziel 1</t>
  </si>
  <si>
    <t>Ziel 3</t>
  </si>
  <si>
    <t>Eine Strecke wird für beide Richtungen verwendet (hin und zurück).</t>
  </si>
  <si>
    <t>Diese Tabelle enthält Einträge für Fahrtstrecken.  Die Kilomenter werden mit Google Maps ermittelt.</t>
  </si>
  <si>
    <t xml:space="preserve">Ziel 2 </t>
  </si>
  <si>
    <t>h</t>
  </si>
  <si>
    <t>Streckenlänge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</si>
  <si>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</si>
  <si>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</si>
  <si>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</si>
  <si>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</si>
  <si>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</si>
  <si>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</si>
  <si>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</si>
  <si>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</si>
  <si>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</si>
  <si>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</si>
  <si>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</si>
  <si>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</si>
  <si>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</si>
  <si>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</si>
  <si>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</si>
  <si>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</si>
  <si>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</si>
  <si>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</si>
  <si>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</si>
  <si>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</si>
  <si>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</si>
  <si>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</si>
  <si>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</si>
  <si>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</si>
  <si>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</si>
  <si>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</si>
  <si>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Übernachtungs-pauschale</t>
  </si>
  <si>
    <t>Privatüber- nachtung</t>
  </si>
  <si>
    <t>Fahrzeug:</t>
  </si>
  <si>
    <t>01 Ohne Auto</t>
  </si>
  <si>
    <t>Summen:</t>
  </si>
  <si>
    <t xml:space="preserve">Unterschrift Reisender: </t>
  </si>
  <si>
    <t>Ort, Datum:</t>
  </si>
  <si>
    <t>Gesamtbetrag:</t>
  </si>
  <si>
    <t>Anz.</t>
  </si>
  <si>
    <t>Text</t>
  </si>
  <si>
    <t>Auswahl</t>
  </si>
  <si>
    <t>Anz</t>
  </si>
  <si>
    <t>Legende:</t>
  </si>
  <si>
    <t>ausfüllen oder kopieren.</t>
  </si>
  <si>
    <t>blau:</t>
  </si>
  <si>
    <t>grün:</t>
  </si>
  <si>
    <t>weiß: Zwischenergebnisse</t>
  </si>
  <si>
    <t xml:space="preserve">rot: </t>
  </si>
  <si>
    <t>Summe der berechneten Pauschalen.</t>
  </si>
  <si>
    <t>berechnete Pauschalen.</t>
  </si>
  <si>
    <t>Mittagessen enthalten</t>
  </si>
  <si>
    <t>Aben essen enthalten</t>
  </si>
  <si>
    <t>Berlin,  Kundenbesuch Berlin-IT</t>
  </si>
  <si>
    <t>Fruchtallee 130, 20259 Hamburg</t>
  </si>
  <si>
    <t>Alt-Moabit 21, 10559 Berlin</t>
  </si>
  <si>
    <t>Hotel Berlin,  Lützowpl. 17, 10785 Berlin</t>
  </si>
  <si>
    <t>02 Heim - Berlin-IT - Hotel Berlin</t>
  </si>
  <si>
    <t>03 Hotel Berlin - Berlin-IT - Hotel Berlin</t>
  </si>
  <si>
    <t>Hannover, Leine-IT, Aquise</t>
  </si>
  <si>
    <t>Lister Kirchweg 39, 30163 Hannover</t>
  </si>
  <si>
    <t>04 Heim - Leine-IT - Heim</t>
  </si>
  <si>
    <t>Zürich, Kundenbesuch</t>
  </si>
  <si>
    <t>HH-BM 2011</t>
  </si>
  <si>
    <t>Max Mustermann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</si>
</sst>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"/>
    <numFmt numFmtId="165" formatCode="#,##0.00\ &quot;€&quot;"/>
    <numFmt numFmtId="166" formatCode="h:m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3" borderId="1" applyNumberFormat="0" applyFont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49" fontId="0" fillId="0" borderId="0" xfId="0" applyNumberFormat="1" applyAlignment="1">
      <alignment wrapText="1"/>
    </xf>
    <xf numFmtId="20" fontId="0" fillId="0" borderId="0" xfId="0" applyNumberFormat="1"/>
    <xf numFmtId="0" fontId="3" fillId="0" borderId="0" xfId="0" applyFont="1"/>
    <xf numFmtId="0" fontId="7" fillId="0" borderId="0" xfId="2"/>
    <xf numFmtId="49" fontId="0" fillId="0" borderId="0" xfId="0" applyNumberFormat="1"/>
    <xf numFmtId="49" fontId="2" fillId="3" borderId="2" xfId="1" applyNumberFormat="1" applyFont="1" applyBorder="1" applyAlignment="1">
      <alignment textRotation="90" wrapText="1"/>
    </xf>
    <xf numFmtId="49" fontId="2" fillId="3" borderId="2" xfId="1" applyNumberFormat="1" applyFont="1" applyBorder="1" applyAlignment="1">
      <alignment wrapText="1"/>
    </xf>
    <xf numFmtId="20" fontId="0" fillId="0" borderId="2" xfId="0" applyNumberFormat="1" applyBorder="1" applyProtection="1"/>
    <xf numFmtId="2" fontId="0" fillId="0" borderId="2" xfId="0" applyNumberFormat="1" applyBorder="1" applyProtection="1"/>
    <xf numFmtId="2" fontId="0" fillId="4" borderId="2" xfId="0" applyNumberFormat="1" applyFill="1" applyBorder="1" applyProtection="1"/>
    <xf numFmtId="4" fontId="0" fillId="4" borderId="2" xfId="0" applyNumberFormat="1" applyFill="1" applyBorder="1" applyProtection="1"/>
    <xf numFmtId="0" fontId="0" fillId="6" borderId="3" xfId="0" applyFill="1" applyBorder="1"/>
    <xf numFmtId="0" fontId="0" fillId="6" borderId="4" xfId="0" applyFill="1" applyBorder="1"/>
    <xf numFmtId="0" fontId="0" fillId="3" borderId="0" xfId="1" applyFont="1" applyBorder="1"/>
    <xf numFmtId="0" fontId="0" fillId="3" borderId="6" xfId="1" applyFont="1" applyBorder="1"/>
    <xf numFmtId="49" fontId="2" fillId="3" borderId="10" xfId="1" applyNumberFormat="1" applyFont="1" applyBorder="1" applyAlignment="1">
      <alignment textRotation="90" wrapText="1"/>
    </xf>
    <xf numFmtId="49" fontId="2" fillId="3" borderId="11" xfId="1" applyNumberFormat="1" applyFont="1" applyBorder="1" applyAlignment="1">
      <alignment wrapText="1"/>
    </xf>
    <xf numFmtId="0" fontId="0" fillId="3" borderId="12" xfId="1" applyFont="1" applyBorder="1"/>
    <xf numFmtId="0" fontId="0" fillId="3" borderId="13" xfId="1" applyFont="1" applyBorder="1"/>
    <xf numFmtId="0" fontId="0" fillId="3" borderId="14" xfId="1" applyFont="1" applyBorder="1"/>
    <xf numFmtId="14" fontId="0" fillId="5" borderId="2" xfId="0" applyNumberFormat="1" applyFill="1" applyBorder="1" applyProtection="1">
      <protection locked="0"/>
    </xf>
    <xf numFmtId="0" fontId="0" fillId="5" borderId="2" xfId="0" applyFill="1" applyBorder="1" applyProtection="1">
      <protection locked="0"/>
    </xf>
    <xf numFmtId="166" fontId="0" fillId="5" borderId="2" xfId="0" applyNumberFormat="1" applyFill="1" applyBorder="1" applyProtection="1">
      <protection locked="0"/>
    </xf>
    <xf numFmtId="3" fontId="0" fillId="5" borderId="2" xfId="0" applyNumberFormat="1" applyFill="1" applyBorder="1" applyProtection="1">
      <protection locked="0"/>
    </xf>
    <xf numFmtId="1" fontId="0" fillId="0" borderId="2" xfId="0" applyNumberFormat="1" applyBorder="1" applyProtection="1"/>
    <xf numFmtId="2" fontId="0" fillId="6" borderId="4" xfId="0" applyNumberFormat="1" applyFill="1" applyBorder="1" applyProtection="1"/>
    <xf numFmtId="0" fontId="0" fillId="6" borderId="4" xfId="0" applyFill="1" applyBorder="1" applyProtection="1"/>
    <xf numFmtId="1" fontId="0" fillId="6" borderId="4" xfId="0" applyNumberFormat="1" applyFill="1" applyBorder="1" applyProtection="1"/>
    <xf numFmtId="2" fontId="1" fillId="6" borderId="5" xfId="0" applyNumberFormat="1" applyFont="1" applyFill="1" applyBorder="1" applyProtection="1"/>
    <xf numFmtId="0" fontId="0" fillId="3" borderId="0" xfId="1" applyFont="1" applyBorder="1" applyProtection="1"/>
    <xf numFmtId="0" fontId="0" fillId="3" borderId="13" xfId="1" applyFont="1" applyBorder="1" applyProtection="1"/>
    <xf numFmtId="0" fontId="1" fillId="3" borderId="7" xfId="1" applyFont="1" applyBorder="1" applyProtection="1"/>
    <xf numFmtId="0" fontId="1" fillId="3" borderId="8" xfId="1" applyFont="1" applyBorder="1" applyProtection="1"/>
    <xf numFmtId="165" fontId="1" fillId="3" borderId="9" xfId="1" applyNumberFormat="1" applyFont="1" applyBorder="1" applyProtection="1"/>
    <xf numFmtId="0" fontId="0" fillId="3" borderId="6" xfId="1" applyFont="1" applyBorder="1" applyProtection="1"/>
    <xf numFmtId="0" fontId="0" fillId="3" borderId="15" xfId="1" applyFont="1" applyBorder="1" applyProtection="1"/>
    <xf numFmtId="4" fontId="0" fillId="7" borderId="11" xfId="0" applyNumberFormat="1" applyFill="1" applyBorder="1" applyProtection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49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49" fontId="0" fillId="0" borderId="10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2" fontId="0" fillId="0" borderId="11" xfId="0" applyNumberFormat="1" applyBorder="1" applyProtection="1">
      <protection locked="0"/>
    </xf>
    <xf numFmtId="49" fontId="0" fillId="0" borderId="19" xfId="0" applyNumberFormat="1" applyBorder="1" applyProtection="1">
      <protection locked="0"/>
    </xf>
    <xf numFmtId="2" fontId="0" fillId="0" borderId="20" xfId="0" applyNumberFormat="1" applyBorder="1" applyProtection="1">
      <protection locked="0"/>
    </xf>
    <xf numFmtId="2" fontId="0" fillId="0" borderId="21" xfId="0" applyNumberFormat="1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8" fillId="0" borderId="0" xfId="0" applyFont="1"/>
    <xf numFmtId="0" fontId="0" fillId="3" borderId="26" xfId="1" applyFont="1" applyBorder="1" applyProtection="1">
      <protection locked="0"/>
    </xf>
    <xf numFmtId="0" fontId="0" fillId="3" borderId="26" xfId="1" applyFont="1" applyBorder="1" applyAlignment="1" applyProtection="1">
      <protection locked="0"/>
    </xf>
    <xf numFmtId="0" fontId="0" fillId="3" borderId="26" xfId="1" applyFont="1" applyBorder="1"/>
    <xf numFmtId="0" fontId="0" fillId="3" borderId="27" xfId="1" applyFont="1" applyBorder="1"/>
    <xf numFmtId="14" fontId="0" fillId="5" borderId="23" xfId="0" applyNumberFormat="1" applyFill="1" applyBorder="1" applyProtection="1">
      <protection locked="0"/>
    </xf>
    <xf numFmtId="0" fontId="0" fillId="5" borderId="23" xfId="0" applyFill="1" applyBorder="1" applyProtection="1">
      <protection locked="0"/>
    </xf>
    <xf numFmtId="166" fontId="0" fillId="5" borderId="23" xfId="0" applyNumberFormat="1" applyFill="1" applyBorder="1" applyProtection="1">
      <protection locked="0"/>
    </xf>
    <xf numFmtId="3" fontId="0" fillId="5" borderId="23" xfId="0" applyNumberFormat="1" applyFill="1" applyBorder="1" applyProtection="1">
      <protection locked="0"/>
    </xf>
    <xf numFmtId="2" fontId="0" fillId="0" borderId="23" xfId="0" applyNumberFormat="1" applyBorder="1" applyProtection="1"/>
    <xf numFmtId="20" fontId="0" fillId="0" borderId="23" xfId="0" applyNumberFormat="1" applyBorder="1" applyProtection="1"/>
    <xf numFmtId="2" fontId="0" fillId="4" borderId="23" xfId="0" applyNumberFormat="1" applyFill="1" applyBorder="1" applyProtection="1"/>
    <xf numFmtId="1" fontId="0" fillId="0" borderId="23" xfId="0" applyNumberFormat="1" applyBorder="1" applyProtection="1"/>
    <xf numFmtId="4" fontId="0" fillId="4" borderId="23" xfId="0" applyNumberFormat="1" applyFill="1" applyBorder="1" applyProtection="1"/>
    <xf numFmtId="4" fontId="0" fillId="7" borderId="24" xfId="0" applyNumberFormat="1" applyFill="1" applyBorder="1" applyProtection="1"/>
    <xf numFmtId="0" fontId="0" fillId="2" borderId="16" xfId="0" applyFill="1" applyBorder="1"/>
    <xf numFmtId="0" fontId="0" fillId="2" borderId="30" xfId="0" applyFill="1" applyBorder="1" applyAlignment="1">
      <alignment horizontal="center"/>
    </xf>
    <xf numFmtId="0" fontId="0" fillId="2" borderId="18" xfId="0" applyFill="1" applyBorder="1"/>
    <xf numFmtId="0" fontId="0" fillId="2" borderId="20" xfId="0" applyFill="1" applyBorder="1" applyAlignment="1">
      <alignment horizontal="center"/>
    </xf>
    <xf numFmtId="0" fontId="0" fillId="2" borderId="20" xfId="0" applyFill="1" applyBorder="1"/>
    <xf numFmtId="0" fontId="0" fillId="2" borderId="34" xfId="0" applyFill="1" applyBorder="1" applyAlignment="1"/>
    <xf numFmtId="0" fontId="0" fillId="2" borderId="21" xfId="0" applyFill="1" applyBorder="1"/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3" borderId="0" xfId="1" applyFont="1" applyBorder="1" applyAlignment="1">
      <alignment horizontal="right"/>
    </xf>
    <xf numFmtId="164" fontId="0" fillId="0" borderId="22" xfId="0" applyNumberFormat="1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12" xfId="1" applyFont="1" applyBorder="1" applyAlignment="1">
      <alignment horizontal="center"/>
    </xf>
    <xf numFmtId="0" fontId="0" fillId="3" borderId="0" xfId="1" applyFont="1" applyBorder="1" applyAlignment="1">
      <alignment horizontal="center"/>
    </xf>
    <xf numFmtId="0" fontId="0" fillId="3" borderId="25" xfId="1" applyFont="1" applyBorder="1" applyAlignment="1">
      <alignment horizontal="center"/>
    </xf>
    <xf numFmtId="0" fontId="0" fillId="3" borderId="26" xfId="1" applyFont="1" applyBorder="1" applyAlignment="1">
      <alignment horizontal="center"/>
    </xf>
    <xf numFmtId="0" fontId="0" fillId="3" borderId="0" xfId="1" applyFont="1" applyBorder="1" applyAlignment="1" applyProtection="1">
      <alignment horizontal="left" vertical="top"/>
      <protection locked="0"/>
    </xf>
    <xf numFmtId="0" fontId="0" fillId="3" borderId="0" xfId="1" applyFont="1" applyBorder="1" applyAlignment="1">
      <alignment horizontal="right"/>
    </xf>
    <xf numFmtId="0" fontId="0" fillId="2" borderId="17" xfId="0" applyFill="1" applyBorder="1" applyAlignment="1">
      <alignment horizontal="center"/>
    </xf>
    <xf numFmtId="0" fontId="0" fillId="3" borderId="6" xfId="1" applyFont="1" applyBorder="1" applyAlignment="1" applyProtection="1">
      <alignment horizontal="center"/>
      <protection locked="0"/>
    </xf>
  </cellXfs>
  <cellStyles count="3">
    <cellStyle name="Hyperlink" xfId="2" builtinId="8"/>
    <cellStyle name="Notiz" xfId="1" builtinId="10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undesfinanzministerium.de/Content/DE/Downloads/BMF_Schreiben/Steuerarten/Lohnsteuer/2016-12-14-steuerliche-behandlung-reisekosten-reisekostenverguetungen-2017.pdf?__blob=publicationFile&amp;v=2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V53"/>
  <sheetViews>
    <sheetView tabSelected="1" zoomScale="115" zoomScaleNormal="115" workbookViewId="0">
      <selection activeCell="W21" sqref="W21"/>
    </sheetView>
  </sheetViews>
  <sheetFormatPr baseColWidth="10" defaultColWidth="9.140625" defaultRowHeight="15" x14ac:dyDescent="0.25"/>
  <cols>
    <col min="1" max="1" width="5.42578125" customWidth="1"/>
    <col min="2" max="2" width="11.42578125" customWidth="1"/>
    <col min="3" max="3" width="5.5703125" customWidth="1"/>
    <col min="4" max="4" width="3.85546875" customWidth="1"/>
    <col min="5" max="5" width="6.28515625" customWidth="1"/>
    <col min="6" max="6" width="6" customWidth="1"/>
    <col min="7" max="7" width="41.42578125" customWidth="1"/>
    <col min="8" max="8" width="15.85546875" customWidth="1"/>
    <col min="9" max="9" width="29.42578125" customWidth="1"/>
    <col min="10" max="10" width="5.5703125" customWidth="1"/>
    <col min="11" max="11" width="6.28515625" customWidth="1"/>
    <col min="12" max="12" width="5.5703125" customWidth="1"/>
    <col min="13" max="13" width="5.85546875" customWidth="1"/>
    <col min="15" max="15" width="7.140625" customWidth="1"/>
    <col min="16" max="16" width="8.5703125" customWidth="1"/>
    <col min="17" max="17" width="8.7109375" customWidth="1"/>
    <col min="18" max="18" width="6.7109375" customWidth="1"/>
    <col min="19" max="19" width="8.5703125" customWidth="1"/>
    <col min="20" max="20" width="8.85546875" customWidth="1"/>
    <col min="21" max="21" width="10.28515625" bestFit="1" customWidth="1"/>
  </cols>
  <sheetData>
    <row r="1" spans="1:22" ht="21" customHeight="1" thickBot="1" x14ac:dyDescent="0.3">
      <c r="A1" s="86" t="s">
        <v>24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  <c r="V1" s="2"/>
    </row>
    <row r="2" spans="1:22" x14ac:dyDescent="0.25">
      <c r="A2" s="98" t="s">
        <v>0</v>
      </c>
      <c r="B2" s="99"/>
      <c r="C2" s="60" t="s">
        <v>107</v>
      </c>
      <c r="D2" s="61"/>
      <c r="E2" s="61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3"/>
    </row>
    <row r="3" spans="1:22" ht="15.75" thickBot="1" x14ac:dyDescent="0.3">
      <c r="A3" s="96" t="s">
        <v>76</v>
      </c>
      <c r="B3" s="97"/>
      <c r="C3" s="100" t="s">
        <v>106</v>
      </c>
      <c r="D3" s="100"/>
      <c r="E3" s="100"/>
      <c r="F3" s="100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9"/>
    </row>
    <row r="4" spans="1:22" x14ac:dyDescent="0.25">
      <c r="A4" s="74"/>
      <c r="B4" s="102" t="s">
        <v>21</v>
      </c>
      <c r="C4" s="102"/>
      <c r="D4" s="102"/>
      <c r="E4" s="102"/>
      <c r="F4" s="102"/>
      <c r="G4" s="89" t="s">
        <v>14</v>
      </c>
      <c r="H4" s="91"/>
      <c r="I4" s="90"/>
      <c r="J4" s="75"/>
      <c r="K4" s="89" t="s">
        <v>22</v>
      </c>
      <c r="L4" s="91"/>
      <c r="M4" s="91"/>
      <c r="N4" s="91"/>
      <c r="O4" s="91"/>
      <c r="P4" s="91"/>
      <c r="Q4" s="90"/>
      <c r="R4" s="89" t="s">
        <v>23</v>
      </c>
      <c r="S4" s="90"/>
      <c r="T4" s="75"/>
      <c r="U4" s="76"/>
    </row>
    <row r="5" spans="1:22" s="1" customFormat="1" ht="66.75" customHeight="1" x14ac:dyDescent="0.25">
      <c r="A5" s="16" t="s">
        <v>2</v>
      </c>
      <c r="B5" s="7" t="s">
        <v>1</v>
      </c>
      <c r="C5" s="6" t="s">
        <v>3</v>
      </c>
      <c r="D5" s="6" t="s">
        <v>4</v>
      </c>
      <c r="E5" s="7" t="s">
        <v>5</v>
      </c>
      <c r="F5" s="7" t="s">
        <v>6</v>
      </c>
      <c r="G5" s="7" t="s">
        <v>8</v>
      </c>
      <c r="H5" s="7" t="s">
        <v>9</v>
      </c>
      <c r="I5" s="7" t="s">
        <v>11</v>
      </c>
      <c r="J5" s="6" t="s">
        <v>75</v>
      </c>
      <c r="K5" s="6" t="s">
        <v>10</v>
      </c>
      <c r="L5" s="6" t="s">
        <v>94</v>
      </c>
      <c r="M5" s="6" t="s">
        <v>95</v>
      </c>
      <c r="N5" s="7" t="s">
        <v>18</v>
      </c>
      <c r="O5" s="7" t="s">
        <v>7</v>
      </c>
      <c r="P5" s="6" t="s">
        <v>33</v>
      </c>
      <c r="Q5" s="6" t="s">
        <v>38</v>
      </c>
      <c r="R5" s="6" t="s">
        <v>47</v>
      </c>
      <c r="S5" s="7" t="s">
        <v>19</v>
      </c>
      <c r="T5" s="6" t="s">
        <v>74</v>
      </c>
      <c r="U5" s="17" t="s">
        <v>20</v>
      </c>
    </row>
    <row r="6" spans="1:22" ht="15.75" thickBot="1" x14ac:dyDescent="0.3">
      <c r="A6" s="94" t="s">
        <v>12</v>
      </c>
      <c r="B6" s="95"/>
      <c r="C6" s="81">
        <v>1</v>
      </c>
      <c r="D6" s="77" t="s">
        <v>85</v>
      </c>
      <c r="E6" s="92" t="s">
        <v>13</v>
      </c>
      <c r="F6" s="93"/>
      <c r="G6" s="81" t="s">
        <v>83</v>
      </c>
      <c r="H6" s="82" t="s">
        <v>84</v>
      </c>
      <c r="I6" s="77" t="s">
        <v>84</v>
      </c>
      <c r="J6" s="78" t="s">
        <v>82</v>
      </c>
      <c r="K6" s="81">
        <v>1</v>
      </c>
      <c r="L6" s="81">
        <v>1</v>
      </c>
      <c r="M6" s="81">
        <v>1</v>
      </c>
      <c r="N6" s="79" t="s">
        <v>15</v>
      </c>
      <c r="O6" s="77" t="s">
        <v>46</v>
      </c>
      <c r="P6" s="77" t="s">
        <v>15</v>
      </c>
      <c r="Q6" s="77" t="s">
        <v>15</v>
      </c>
      <c r="R6" s="77" t="s">
        <v>16</v>
      </c>
      <c r="S6" s="77" t="s">
        <v>15</v>
      </c>
      <c r="T6" s="78" t="s">
        <v>15</v>
      </c>
      <c r="U6" s="80" t="s">
        <v>15</v>
      </c>
    </row>
    <row r="7" spans="1:22" x14ac:dyDescent="0.25">
      <c r="A7" s="84">
        <f>IF(B7&lt;&gt;"",B7,"")</f>
        <v>42737</v>
      </c>
      <c r="B7" s="64">
        <v>42737</v>
      </c>
      <c r="C7" s="65">
        <v>1</v>
      </c>
      <c r="D7" s="65"/>
      <c r="E7" s="66"/>
      <c r="F7" s="66"/>
      <c r="G7" s="65" t="s">
        <v>96</v>
      </c>
      <c r="H7" s="22" t="s">
        <v>17</v>
      </c>
      <c r="I7" s="65" t="s">
        <v>100</v>
      </c>
      <c r="J7" s="67"/>
      <c r="K7" s="65"/>
      <c r="L7" s="65"/>
      <c r="M7" s="65"/>
      <c r="N7" s="68">
        <f>IF(G7&lt;&gt;"",IF(K7=1,VLOOKUP(H7,Pauschalen!$A$11:$C$31,2,0)*20/100*IF(D7&lt;&gt;"",D7,1),0)+IF(L7=1,VLOOKUP(H7,Pauschalen!$A$11:$C$31,2,0)*40/100*IF(D7&lt;&gt;"",D7,1),0)+IF(M7=1,VLOOKUP(H7,Pauschalen!$A$11:$C$31,2,0)*40/100*IF(D7&lt;&gt;"",D7,1),0),"")</f>
        <v>0</v>
      </c>
      <c r="O7" s="69" t="str">
        <f>IF(AND((E7&lt;&gt;""),  (F7&lt;&gt;"")),F7-E7,"")</f>
        <v/>
      </c>
      <c r="P7" s="9">
        <f>IF(G7&lt;&gt;"",IF(OR(C7=1,AND(O7&lt;&gt;"",O7&gt;=(8/24))),VLOOKUP(H7,Pauschalen!$A$11:$C$31,3,0),D7*VLOOKUP(H7,Pauschalen!$A$11:$C$31,2,0)),"")</f>
        <v>12</v>
      </c>
      <c r="Q7" s="70">
        <f>IF(G7&lt;&gt;"",IF(P7-N7&lt;0,0,P7-N7),"")</f>
        <v>12</v>
      </c>
      <c r="R7" s="71">
        <f>IF(I7&lt;&gt;"",IF(D7&lt;&gt;"",D7*VLOOKUP(I7,Strecken!$A$10:$E$39,2,0),VLOOKUP(I7,Strecken!$A$10:$E$39,2,0)),"")</f>
        <v>288</v>
      </c>
      <c r="S7" s="72">
        <f>IF(R7&lt;&gt;"",R7*0.3,"")</f>
        <v>86.399999999999991</v>
      </c>
      <c r="T7" s="72" t="str">
        <f>IF(J7&lt;&gt;"",J7*VLOOKUP(H7,Pauschalen!$A$11:$D$31,4,0),"")</f>
        <v/>
      </c>
      <c r="U7" s="73">
        <f>IF(SUM(P7,S7,T7)&gt;0,SUM(P7,S7,T7),"")</f>
        <v>98.399999999999991</v>
      </c>
    </row>
    <row r="8" spans="1:22" x14ac:dyDescent="0.25">
      <c r="A8" s="85">
        <f t="shared" ref="A8:A46" si="0">IF(B8&lt;&gt;"",B8,"")</f>
        <v>42738</v>
      </c>
      <c r="B8" s="64">
        <v>42738</v>
      </c>
      <c r="C8" s="22"/>
      <c r="D8" s="22">
        <v>3</v>
      </c>
      <c r="E8" s="23"/>
      <c r="F8" s="23"/>
      <c r="G8" s="65" t="s">
        <v>96</v>
      </c>
      <c r="H8" s="22" t="s">
        <v>17</v>
      </c>
      <c r="I8" s="22" t="s">
        <v>101</v>
      </c>
      <c r="J8" s="24"/>
      <c r="K8" s="22">
        <v>1</v>
      </c>
      <c r="L8" s="22"/>
      <c r="M8" s="22"/>
      <c r="N8" s="68">
        <f>IF(G8&lt;&gt;"",IF(K8=1,VLOOKUP(H8,Pauschalen!$A$11:$C$31,2,0)*20/100*IF(D8&lt;&gt;"",D8,1),0)+IF(L8=1,VLOOKUP(H8,Pauschalen!$A$11:$C$31,2,0)*40/100*IF(D8&lt;&gt;"",D8,1),0)+IF(M8=1,VLOOKUP(H8,Pauschalen!$A$11:$C$31,2,0)*40/100*IF(D8&lt;&gt;"",D8,1),0),"")</f>
        <v>14.399999999999999</v>
      </c>
      <c r="O8" s="8" t="str">
        <f t="shared" ref="O8:O46" si="1">IF(AND((E8&lt;&gt;""),  (F8&lt;&gt;"")),F8-E8,"")</f>
        <v/>
      </c>
      <c r="P8" s="9">
        <f>IF(G8&lt;&gt;"",IF(OR(C8=1,AND(O8&lt;&gt;"",O8&gt;=(8/24))),VLOOKUP(H8,Pauschalen!$A$11:$C$31,3,0),D8*VLOOKUP(H8,Pauschalen!$A$11:$C$31,2,0)),"")</f>
        <v>72</v>
      </c>
      <c r="Q8" s="10">
        <f t="shared" ref="Q8:Q46" si="2">IF(G8&lt;&gt;"",IF(P8-N8&lt;0,0,P8-N8),"")</f>
        <v>57.6</v>
      </c>
      <c r="R8" s="25">
        <f>IF(I8&lt;&gt;"",IF(D8&lt;&gt;"",D8*VLOOKUP(I8,Strecken!$A$10:$E$39,2,0),VLOOKUP(I8,Strecken!$A$10:$E$39,2,0)),"")</f>
        <v>18</v>
      </c>
      <c r="S8" s="11">
        <f t="shared" ref="S8:S46" si="3">IF(R8&lt;&gt;"",R8*0.3,"")</f>
        <v>5.3999999999999995</v>
      </c>
      <c r="T8" s="72" t="str">
        <f>IF(J8&lt;&gt;"",J8*VLOOKUP(H8,Pauschalen!$A$11:$D$31,4,0),"")</f>
        <v/>
      </c>
      <c r="U8" s="37">
        <f t="shared" ref="U8:U46" si="4">IF(SUM(P8,S8,T8)&gt;0,SUM(P8,S8,T8),"")</f>
        <v>77.400000000000006</v>
      </c>
    </row>
    <row r="9" spans="1:22" x14ac:dyDescent="0.25">
      <c r="A9" s="85">
        <f t="shared" si="0"/>
        <v>42739</v>
      </c>
      <c r="B9" s="64">
        <v>42739</v>
      </c>
      <c r="C9" s="22">
        <v>1</v>
      </c>
      <c r="D9" s="22"/>
      <c r="E9" s="23"/>
      <c r="F9" s="23"/>
      <c r="G9" s="65" t="s">
        <v>96</v>
      </c>
      <c r="H9" s="22" t="s">
        <v>17</v>
      </c>
      <c r="I9" s="22" t="s">
        <v>100</v>
      </c>
      <c r="J9" s="24"/>
      <c r="K9" s="22">
        <v>1</v>
      </c>
      <c r="L9" s="22"/>
      <c r="M9" s="22"/>
      <c r="N9" s="68">
        <f>IF(G9&lt;&gt;"",IF(K9=1,VLOOKUP(H9,Pauschalen!$A$11:$C$31,2,0)*20/100*IF(D9&lt;&gt;"",D9,1),0)+IF(L9=1,VLOOKUP(H9,Pauschalen!$A$11:$C$31,2,0)*40/100*IF(D9&lt;&gt;"",D9,1),0)+IF(M9=1,VLOOKUP(H9,Pauschalen!$A$11:$C$31,2,0)*40/100*IF(D9&lt;&gt;"",D9,1),0),"")</f>
        <v>4.8</v>
      </c>
      <c r="O9" s="8" t="str">
        <f t="shared" si="1"/>
        <v/>
      </c>
      <c r="P9" s="9">
        <f>IF(G9&lt;&gt;"",IF(OR(C9=1,AND(O9&lt;&gt;"",O9&gt;=(8/24))),VLOOKUP(H9,Pauschalen!$A$11:$C$31,3,0),D9*VLOOKUP(H9,Pauschalen!$A$11:$C$31,2,0)),"")</f>
        <v>12</v>
      </c>
      <c r="Q9" s="10">
        <f t="shared" si="2"/>
        <v>7.2</v>
      </c>
      <c r="R9" s="25">
        <f>IF(I9&lt;&gt;"",IF(D9&lt;&gt;"",D9*VLOOKUP(I9,Strecken!$A$10:$E$39,2,0),VLOOKUP(I9,Strecken!$A$10:$E$39,2,0)),"")</f>
        <v>288</v>
      </c>
      <c r="S9" s="11">
        <f t="shared" si="3"/>
        <v>86.399999999999991</v>
      </c>
      <c r="T9" s="72" t="str">
        <f>IF(J9&lt;&gt;"",J9*VLOOKUP(H9,Pauschalen!$A$11:$D$31,4,0),"")</f>
        <v/>
      </c>
      <c r="U9" s="37">
        <f t="shared" si="4"/>
        <v>98.399999999999991</v>
      </c>
    </row>
    <row r="10" spans="1:22" x14ac:dyDescent="0.25">
      <c r="A10" s="85" t="str">
        <f t="shared" si="0"/>
        <v/>
      </c>
      <c r="B10" s="21"/>
      <c r="C10" s="22"/>
      <c r="D10" s="22"/>
      <c r="E10" s="23"/>
      <c r="F10" s="23"/>
      <c r="G10" s="65"/>
      <c r="H10" s="22"/>
      <c r="I10" s="22"/>
      <c r="J10" s="24"/>
      <c r="K10" s="22"/>
      <c r="L10" s="22"/>
      <c r="M10" s="22"/>
      <c r="N10" s="68" t="str">
        <f>IF(G10&lt;&gt;"",IF(K10=1,VLOOKUP(H10,Pauschalen!$A$11:$C$31,2,0)*20/100*IF(D10&lt;&gt;"",D10,1),0)+IF(L10=1,VLOOKUP(H10,Pauschalen!$A$11:$C$31,2,0)*40/100*IF(D10&lt;&gt;"",D10,1),0)+IF(M10=1,VLOOKUP(H10,Pauschalen!$A$11:$C$31,2,0)*40/100*IF(D10&lt;&gt;"",D10,1),0),"")</f>
        <v/>
      </c>
      <c r="O10" s="8" t="str">
        <f t="shared" si="1"/>
        <v/>
      </c>
      <c r="P10" s="9" t="str">
        <f>IF(G10&lt;&gt;"",IF(OR(C10=1,AND(O10&lt;&gt;"",O10&gt;=(8/24))),VLOOKUP(H10,Pauschalen!$A$11:$C$31,3,0),D10*VLOOKUP(H10,Pauschalen!$A$11:$C$31,2,0)),"")</f>
        <v/>
      </c>
      <c r="Q10" s="10" t="str">
        <f t="shared" si="2"/>
        <v/>
      </c>
      <c r="R10" s="25" t="str">
        <f>IF(I10&lt;&gt;"",IF(D10&lt;&gt;"",D10*VLOOKUP(I10,Strecken!$A$10:$E$39,2,0),VLOOKUP(I10,Strecken!$A$10:$E$39,2,0)),"")</f>
        <v/>
      </c>
      <c r="S10" s="11" t="str">
        <f t="shared" si="3"/>
        <v/>
      </c>
      <c r="T10" s="72" t="str">
        <f>IF(J10&lt;&gt;"",J10*VLOOKUP(H10,Pauschalen!$A$11:$D$31,4,0),"")</f>
        <v/>
      </c>
      <c r="U10" s="37" t="str">
        <f t="shared" si="4"/>
        <v/>
      </c>
    </row>
    <row r="11" spans="1:22" x14ac:dyDescent="0.25">
      <c r="A11" s="85">
        <f t="shared" si="0"/>
        <v>42775</v>
      </c>
      <c r="B11" s="21">
        <v>42775</v>
      </c>
      <c r="C11" s="22"/>
      <c r="D11" s="22"/>
      <c r="E11" s="23">
        <v>0.29166666666666669</v>
      </c>
      <c r="F11" s="23">
        <v>0.75</v>
      </c>
      <c r="G11" s="65" t="s">
        <v>102</v>
      </c>
      <c r="H11" s="22" t="s">
        <v>17</v>
      </c>
      <c r="I11" s="22" t="s">
        <v>104</v>
      </c>
      <c r="J11" s="24"/>
      <c r="K11" s="22"/>
      <c r="L11" s="22"/>
      <c r="M11" s="22"/>
      <c r="N11" s="68">
        <f>IF(G11&lt;&gt;"",IF(K11=1,VLOOKUP(H11,Pauschalen!$A$11:$C$31,2,0)*20/100*IF(D11&lt;&gt;"",D11,1),0)+IF(L11=1,VLOOKUP(H11,Pauschalen!$A$11:$C$31,2,0)*40/100*IF(D11&lt;&gt;"",D11,1),0)+IF(M11=1,VLOOKUP(H11,Pauschalen!$A$11:$C$31,2,0)*40/100*IF(D11&lt;&gt;"",D11,1),0),"")</f>
        <v>0</v>
      </c>
      <c r="O11" s="8">
        <f t="shared" si="1"/>
        <v>0.45833333333333331</v>
      </c>
      <c r="P11" s="9">
        <f>IF(G11&lt;&gt;"",IF(OR(C11=1,AND(O11&lt;&gt;"",O11&gt;=(8/24))),VLOOKUP(H11,Pauschalen!$A$11:$C$31,3,0),D11*VLOOKUP(H11,Pauschalen!$A$11:$C$31,2,0)),"")</f>
        <v>12</v>
      </c>
      <c r="Q11" s="10">
        <f t="shared" si="2"/>
        <v>12</v>
      </c>
      <c r="R11" s="25">
        <f>IF(I11&lt;&gt;"",IF(D11&lt;&gt;"",D11*VLOOKUP(I11,Strecken!$A$10:$E$39,2,0),VLOOKUP(I11,Strecken!$A$10:$E$39,2,0)),"")</f>
        <v>315</v>
      </c>
      <c r="S11" s="11">
        <f t="shared" si="3"/>
        <v>94.5</v>
      </c>
      <c r="T11" s="72" t="str">
        <f>IF(J11&lt;&gt;"",J11*VLOOKUP(H11,Pauschalen!$A$11:$D$31,4,0),"")</f>
        <v/>
      </c>
      <c r="U11" s="37">
        <f t="shared" si="4"/>
        <v>106.5</v>
      </c>
    </row>
    <row r="12" spans="1:22" x14ac:dyDescent="0.25">
      <c r="A12" s="85" t="str">
        <f t="shared" si="0"/>
        <v/>
      </c>
      <c r="B12" s="21"/>
      <c r="C12" s="22"/>
      <c r="D12" s="22"/>
      <c r="E12" s="23"/>
      <c r="F12" s="23"/>
      <c r="G12" s="22"/>
      <c r="H12" s="22"/>
      <c r="I12" s="22"/>
      <c r="J12" s="24"/>
      <c r="K12" s="22"/>
      <c r="L12" s="22"/>
      <c r="M12" s="22"/>
      <c r="N12" s="68" t="str">
        <f>IF(G12&lt;&gt;"",IF(K12=1,VLOOKUP(H12,Pauschalen!$A$11:$C$31,2,0)*20/100*IF(D12&lt;&gt;"",D12,1),0)+IF(L12=1,VLOOKUP(H12,Pauschalen!$A$11:$C$31,2,0)*40/100*IF(D12&lt;&gt;"",D12,1),0)+IF(M12=1,VLOOKUP(H12,Pauschalen!$A$11:$C$31,2,0)*40/100*IF(D12&lt;&gt;"",D12,1),0),"")</f>
        <v/>
      </c>
      <c r="O12" s="8" t="str">
        <f t="shared" si="1"/>
        <v/>
      </c>
      <c r="P12" s="9" t="str">
        <f>IF(G12&lt;&gt;"",IF(OR(C12=1,AND(O12&lt;&gt;"",O12&gt;=(8/24))),VLOOKUP(H12,Pauschalen!$A$11:$C$31,3,0),D12*VLOOKUP(H12,Pauschalen!$A$11:$C$31,2,0)),"")</f>
        <v/>
      </c>
      <c r="Q12" s="10" t="str">
        <f t="shared" si="2"/>
        <v/>
      </c>
      <c r="R12" s="25" t="str">
        <f>IF(I12&lt;&gt;"",IF(D12&lt;&gt;"",D12*VLOOKUP(I12,Strecken!$A$10:$E$39,2,0),VLOOKUP(I12,Strecken!$A$10:$E$39,2,0)),"")</f>
        <v/>
      </c>
      <c r="S12" s="11" t="str">
        <f t="shared" si="3"/>
        <v/>
      </c>
      <c r="T12" s="72" t="str">
        <f>IF(J12&lt;&gt;"",J12*VLOOKUP(H12,Pauschalen!$A$11:$D$31,4,0),"")</f>
        <v/>
      </c>
      <c r="U12" s="37" t="str">
        <f t="shared" si="4"/>
        <v/>
      </c>
    </row>
    <row r="13" spans="1:22" x14ac:dyDescent="0.25">
      <c r="A13" s="85">
        <f>IF(B13&lt;&gt;"",B13,"")</f>
        <v>42779</v>
      </c>
      <c r="B13" s="21">
        <v>42779</v>
      </c>
      <c r="C13" s="22">
        <v>1</v>
      </c>
      <c r="D13" s="22"/>
      <c r="E13" s="23"/>
      <c r="F13" s="23"/>
      <c r="G13" s="22" t="s">
        <v>105</v>
      </c>
      <c r="H13" s="22" t="s">
        <v>31</v>
      </c>
      <c r="I13" s="22"/>
      <c r="J13" s="24">
        <v>1</v>
      </c>
      <c r="K13" s="22"/>
      <c r="L13" s="22"/>
      <c r="M13" s="22"/>
      <c r="N13" s="68">
        <f>IF(G13&lt;&gt;"",IF(K13=1,VLOOKUP(H13,Pauschalen!$A$11:$C$31,2,0)*20/100*IF(D13&lt;&gt;"",D13,1),0)+IF(L13=1,VLOOKUP(H13,Pauschalen!$A$11:$C$31,2,0)*40/100*IF(D13&lt;&gt;"",D13,1),0)+IF(M13=1,VLOOKUP(H13,Pauschalen!$A$11:$C$31,2,0)*40/100*IF(D13&lt;&gt;"",D13,1),0),"")</f>
        <v>0</v>
      </c>
      <c r="O13" s="8" t="str">
        <f>IF(AND((E13&lt;&gt;""),  (F13&lt;&gt;"")),F13-E13,"")</f>
        <v/>
      </c>
      <c r="P13" s="9">
        <f>IF(G13&lt;&gt;"",IF(OR(C13=1,AND(O13&lt;&gt;"",O13&gt;=(8/24))),VLOOKUP(H13,Pauschalen!$A$11:$C$31,3,0),D13*VLOOKUP(H13,Pauschalen!$A$11:$C$31,2,0)),"")</f>
        <v>41</v>
      </c>
      <c r="Q13" s="10">
        <f>IF(G13&lt;&gt;"",IF(P13-N13&lt;0,0,P13-N13),"")</f>
        <v>41</v>
      </c>
      <c r="R13" s="25" t="str">
        <f>IF(I13&lt;&gt;"",IF(D13&lt;&gt;"",D13*VLOOKUP(I13,Strecken!$A$10:$E$39,2,0),VLOOKUP(I13,Strecken!$A$10:$E$39,2,0)),"")</f>
        <v/>
      </c>
      <c r="S13" s="11" t="str">
        <f t="shared" si="3"/>
        <v/>
      </c>
      <c r="T13" s="72">
        <f>IF(J13&lt;&gt;"",J13*VLOOKUP(H13,Pauschalen!$A$11:$D$31,4,0),"")</f>
        <v>169</v>
      </c>
      <c r="U13" s="37">
        <f t="shared" si="4"/>
        <v>210</v>
      </c>
    </row>
    <row r="14" spans="1:22" x14ac:dyDescent="0.25">
      <c r="A14" s="85">
        <f>IF(B14&lt;&gt;"",B14,"")</f>
        <v>42780</v>
      </c>
      <c r="B14" s="21">
        <v>42780</v>
      </c>
      <c r="C14" s="22"/>
      <c r="D14" s="22">
        <v>1</v>
      </c>
      <c r="E14" s="23"/>
      <c r="F14" s="23"/>
      <c r="G14" s="22" t="s">
        <v>105</v>
      </c>
      <c r="H14" s="22" t="s">
        <v>31</v>
      </c>
      <c r="I14" s="22"/>
      <c r="J14" s="24">
        <v>1</v>
      </c>
      <c r="K14" s="22"/>
      <c r="L14" s="22">
        <v>1</v>
      </c>
      <c r="M14" s="22"/>
      <c r="N14" s="68">
        <f>IF(G14&lt;&gt;"",IF(K14=1,VLOOKUP(H14,Pauschalen!$A$11:$C$31,2,0)*20/100*IF(D14&lt;&gt;"",D14,1),0)+IF(L14=1,VLOOKUP(H14,Pauschalen!$A$11:$C$31,2,0)*40/100*IF(D14&lt;&gt;"",D14,1),0)+IF(M14=1,VLOOKUP(H14,Pauschalen!$A$11:$C$31,2,0)*40/100*IF(D14&lt;&gt;"",D14,1),0),"")</f>
        <v>24.8</v>
      </c>
      <c r="O14" s="8" t="str">
        <f>IF(AND((E14&lt;&gt;""),  (F14&lt;&gt;"")),F14-E14,"")</f>
        <v/>
      </c>
      <c r="P14" s="9">
        <f>IF(G14&lt;&gt;"",IF(OR(C14=1,AND(O14&lt;&gt;"",O14&gt;=(8/24))),VLOOKUP(H14,Pauschalen!$A$11:$C$31,3,0),D14*VLOOKUP(H14,Pauschalen!$A$11:$C$31,2,0)),"")</f>
        <v>62</v>
      </c>
      <c r="Q14" s="10">
        <f>IF(G14&lt;&gt;"",IF(P14-N14&lt;0,0,P14-N14),"")</f>
        <v>37.200000000000003</v>
      </c>
      <c r="R14" s="25" t="str">
        <f>IF(I14&lt;&gt;"",IF(D14&lt;&gt;"",D14*VLOOKUP(I14,Strecken!$A$10:$E$39,2,0),VLOOKUP(I14,Strecken!$A$10:$E$39,2,0)),"")</f>
        <v/>
      </c>
      <c r="S14" s="11" t="str">
        <f t="shared" si="3"/>
        <v/>
      </c>
      <c r="T14" s="72">
        <f>IF(J14&lt;&gt;"",J14*VLOOKUP(H14,Pauschalen!$A$11:$D$31,4,0),"")</f>
        <v>169</v>
      </c>
      <c r="U14" s="37">
        <f t="shared" si="4"/>
        <v>231</v>
      </c>
    </row>
    <row r="15" spans="1:22" x14ac:dyDescent="0.25">
      <c r="A15" s="85">
        <f>IF(B15&lt;&gt;"",B15,"")</f>
        <v>42781</v>
      </c>
      <c r="B15" s="21">
        <v>42781</v>
      </c>
      <c r="C15" s="22">
        <v>1</v>
      </c>
      <c r="D15" s="22"/>
      <c r="E15" s="23"/>
      <c r="F15" s="23"/>
      <c r="G15" s="22" t="s">
        <v>105</v>
      </c>
      <c r="H15" s="22" t="s">
        <v>31</v>
      </c>
      <c r="I15" s="22"/>
      <c r="J15" s="24"/>
      <c r="K15" s="22"/>
      <c r="L15" s="22">
        <v>1</v>
      </c>
      <c r="M15" s="22"/>
      <c r="N15" s="68">
        <f>IF(G15&lt;&gt;"",IF(K15=1,VLOOKUP(H15,Pauschalen!$A$11:$C$31,2,0)*20/100*IF(D15&lt;&gt;"",D15,1),0)+IF(L15=1,VLOOKUP(H15,Pauschalen!$A$11:$C$31,2,0)*40/100*IF(D15&lt;&gt;"",D15,1),0)+IF(M15=1,VLOOKUP(H15,Pauschalen!$A$11:$C$31,2,0)*40/100*IF(D15&lt;&gt;"",D15,1),0),"")</f>
        <v>24.8</v>
      </c>
      <c r="O15" s="8" t="str">
        <f>IF(AND((E15&lt;&gt;""),  (F15&lt;&gt;"")),F15-E15,"")</f>
        <v/>
      </c>
      <c r="P15" s="9">
        <f>IF(G15&lt;&gt;"",IF(OR(C15=1,AND(O15&lt;&gt;"",O15&gt;=(8/24))),VLOOKUP(H15,Pauschalen!$A$11:$C$31,3,0),D15*VLOOKUP(H15,Pauschalen!$A$11:$C$31,2,0)),"")</f>
        <v>41</v>
      </c>
      <c r="Q15" s="10">
        <f>IF(G15&lt;&gt;"",IF(P15-N15&lt;0,0,P15-N15),"")</f>
        <v>16.2</v>
      </c>
      <c r="R15" s="25" t="str">
        <f>IF(I15&lt;&gt;"",IF(D15&lt;&gt;"",D15*VLOOKUP(I15,Strecken!$A$10:$E$39,2,0),VLOOKUP(I15,Strecken!$A$10:$E$39,2,0)),"")</f>
        <v/>
      </c>
      <c r="S15" s="11" t="str">
        <f t="shared" si="3"/>
        <v/>
      </c>
      <c r="T15" s="72" t="str">
        <f>IF(J15&lt;&gt;"",J15*VLOOKUP(H15,Pauschalen!$A$11:$D$31,4,0),"")</f>
        <v/>
      </c>
      <c r="U15" s="37">
        <f t="shared" si="4"/>
        <v>41</v>
      </c>
    </row>
    <row r="16" spans="1:22" x14ac:dyDescent="0.25">
      <c r="A16" s="85" t="str">
        <f>IF(B16&lt;&gt;"",B16,"")</f>
        <v/>
      </c>
      <c r="B16" s="21"/>
      <c r="C16" s="22"/>
      <c r="D16" s="22"/>
      <c r="E16" s="23"/>
      <c r="F16" s="23"/>
      <c r="G16" s="22"/>
      <c r="H16" s="22"/>
      <c r="I16" s="22"/>
      <c r="J16" s="24"/>
      <c r="K16" s="22"/>
      <c r="L16" s="22"/>
      <c r="M16" s="22"/>
      <c r="N16" s="68" t="str">
        <f>IF(G16&lt;&gt;"",IF(K16=1,VLOOKUP(H16,Pauschalen!$A$11:$C$31,2,0)*20/100*IF(D16&lt;&gt;"",D16,1),0)+IF(L16=1,VLOOKUP(H16,Pauschalen!$A$11:$C$31,2,0)*40/100*IF(D16&lt;&gt;"",D16,1),0)+IF(M16=1,VLOOKUP(H16,Pauschalen!$A$11:$C$31,2,0)*40/100*IF(D16&lt;&gt;"",D16,1),0),"")</f>
        <v/>
      </c>
      <c r="O16" s="8" t="str">
        <f>IF(AND((E16&lt;&gt;""),  (F16&lt;&gt;"")),F16-E16,"")</f>
        <v/>
      </c>
      <c r="P16" s="9" t="str">
        <f>IF(G16&lt;&gt;"",IF(OR(C16=1,AND(O16&lt;&gt;"",O16&gt;=(8/24))),VLOOKUP(H16,Pauschalen!$A$11:$C$31,3,0),D16*VLOOKUP(H16,Pauschalen!$A$11:$C$31,2,0)),"")</f>
        <v/>
      </c>
      <c r="Q16" s="10" t="str">
        <f>IF(G16&lt;&gt;"",IF(P16-N16&lt;0,0,P16-N16),"")</f>
        <v/>
      </c>
      <c r="R16" s="25" t="str">
        <f>IF(I16&lt;&gt;"",IF(D16&lt;&gt;"",D16*VLOOKUP(I16,Strecken!$A$10:$E$39,2,0),VLOOKUP(I16,Strecken!$A$10:$E$39,2,0)),"")</f>
        <v/>
      </c>
      <c r="S16" s="11" t="str">
        <f t="shared" si="3"/>
        <v/>
      </c>
      <c r="T16" s="72" t="str">
        <f>IF(J16&lt;&gt;"",J16*VLOOKUP(H16,Pauschalen!$A$11:$D$31,4,0),"")</f>
        <v/>
      </c>
      <c r="U16" s="37" t="str">
        <f t="shared" si="4"/>
        <v/>
      </c>
    </row>
    <row r="17" spans="1:21" x14ac:dyDescent="0.25">
      <c r="A17" s="85" t="str">
        <f>IF(B17&lt;&gt;"",B17,"")</f>
        <v/>
      </c>
      <c r="B17" s="21"/>
      <c r="C17" s="22"/>
      <c r="D17" s="22"/>
      <c r="E17" s="23"/>
      <c r="F17" s="23"/>
      <c r="G17" s="22"/>
      <c r="H17" s="22"/>
      <c r="I17" s="22"/>
      <c r="J17" s="24"/>
      <c r="K17" s="22"/>
      <c r="L17" s="22"/>
      <c r="M17" s="22"/>
      <c r="N17" s="68" t="str">
        <f>IF(G17&lt;&gt;"",IF(K17=1,VLOOKUP(H17,Pauschalen!$A$11:$C$31,2,0)*20/100*IF(D17&lt;&gt;"",D17,1),0)+IF(L17=1,VLOOKUP(H17,Pauschalen!$A$11:$C$31,2,0)*40/100*IF(D17&lt;&gt;"",D17,1),0)+IF(M17=1,VLOOKUP(H17,Pauschalen!$A$11:$C$31,2,0)*40/100*IF(D17&lt;&gt;"",D17,1),0),"")</f>
        <v/>
      </c>
      <c r="O17" s="8" t="str">
        <f>IF(AND((E17&lt;&gt;""),  (F17&lt;&gt;"")),F17-E17,"")</f>
        <v/>
      </c>
      <c r="P17" s="9" t="str">
        <f>IF(G17&lt;&gt;"",IF(OR(C17=1,AND(O17&lt;&gt;"",O17&gt;=(8/24))),VLOOKUP(H17,Pauschalen!$A$11:$C$31,3,0),D17*VLOOKUP(H17,Pauschalen!$A$11:$C$31,2,0)),"")</f>
        <v/>
      </c>
      <c r="Q17" s="10" t="str">
        <f>IF(G17&lt;&gt;"",IF(P17-N17&lt;0,0,P17-N17),"")</f>
        <v/>
      </c>
      <c r="R17" s="25" t="str">
        <f>IF(I17&lt;&gt;"",IF(D17&lt;&gt;"",D17*VLOOKUP(I17,Strecken!$A$10:$E$39,2,0),VLOOKUP(I17,Strecken!$A$10:$E$39,2,0)),"")</f>
        <v/>
      </c>
      <c r="S17" s="11" t="str">
        <f t="shared" si="3"/>
        <v/>
      </c>
      <c r="T17" s="72" t="str">
        <f>IF(J17&lt;&gt;"",J17*VLOOKUP(H17,Pauschalen!$A$11:$D$31,4,0),"")</f>
        <v/>
      </c>
      <c r="U17" s="37" t="str">
        <f t="shared" si="4"/>
        <v/>
      </c>
    </row>
    <row r="18" spans="1:21" x14ac:dyDescent="0.25">
      <c r="A18" s="85" t="str">
        <f t="shared" si="0"/>
        <v/>
      </c>
      <c r="B18" s="21"/>
      <c r="C18" s="22"/>
      <c r="D18" s="22"/>
      <c r="E18" s="23"/>
      <c r="F18" s="23"/>
      <c r="G18" s="22"/>
      <c r="H18" s="22"/>
      <c r="I18" s="22"/>
      <c r="J18" s="24"/>
      <c r="K18" s="22"/>
      <c r="L18" s="22"/>
      <c r="M18" s="22"/>
      <c r="N18" s="68" t="str">
        <f>IF(G18&lt;&gt;"",IF(K18=1,VLOOKUP(H18,Pauschalen!$A$11:$C$31,2,0)*20/100*IF(D18&lt;&gt;"",D18,1),0)+IF(L18=1,VLOOKUP(H18,Pauschalen!$A$11:$C$31,2,0)*40/100*IF(D18&lt;&gt;"",D18,1),0)+IF(M18=1,VLOOKUP(H18,Pauschalen!$A$11:$C$31,2,0)*40/100*IF(D18&lt;&gt;"",D18,1),0),"")</f>
        <v/>
      </c>
      <c r="O18" s="8" t="str">
        <f t="shared" si="1"/>
        <v/>
      </c>
      <c r="P18" s="9" t="str">
        <f>IF(G18&lt;&gt;"",IF(OR(C18=1,AND(O18&lt;&gt;"",O18&gt;=(8/24))),VLOOKUP(H18,Pauschalen!$A$11:$C$31,3,0),D18*VLOOKUP(H18,Pauschalen!$A$11:$C$31,2,0)),"")</f>
        <v/>
      </c>
      <c r="Q18" s="10" t="str">
        <f t="shared" si="2"/>
        <v/>
      </c>
      <c r="R18" s="25" t="str">
        <f>IF(I18&lt;&gt;"",IF(D18&lt;&gt;"",D18*VLOOKUP(I18,Strecken!$A$10:$E$39,2,0),VLOOKUP(I18,Strecken!$A$10:$E$39,2,0)),"")</f>
        <v/>
      </c>
      <c r="S18" s="11" t="str">
        <f t="shared" si="3"/>
        <v/>
      </c>
      <c r="T18" s="72" t="str">
        <f>IF(J18&lt;&gt;"",J18*VLOOKUP(H18,Pauschalen!$A$11:$D$31,4,0),"")</f>
        <v/>
      </c>
      <c r="U18" s="37" t="str">
        <f t="shared" si="4"/>
        <v/>
      </c>
    </row>
    <row r="19" spans="1:21" x14ac:dyDescent="0.25">
      <c r="A19" s="85" t="str">
        <f t="shared" si="0"/>
        <v/>
      </c>
      <c r="B19" s="21"/>
      <c r="C19" s="22"/>
      <c r="D19" s="22"/>
      <c r="E19" s="23"/>
      <c r="F19" s="23"/>
      <c r="G19" s="22"/>
      <c r="H19" s="22"/>
      <c r="I19" s="22"/>
      <c r="J19" s="24"/>
      <c r="K19" s="22"/>
      <c r="L19" s="22"/>
      <c r="M19" s="22"/>
      <c r="N19" s="68" t="str">
        <f>IF(G19&lt;&gt;"",IF(K19=1,VLOOKUP(H19,Pauschalen!$A$11:$C$31,2,0)*20/100*IF(D19&lt;&gt;"",D19,1),0)+IF(L19=1,VLOOKUP(H19,Pauschalen!$A$11:$C$31,2,0)*40/100*IF(D19&lt;&gt;"",D19,1),0)+IF(M19=1,VLOOKUP(H19,Pauschalen!$A$11:$C$31,2,0)*40/100*IF(D19&lt;&gt;"",D19,1),0),"")</f>
        <v/>
      </c>
      <c r="O19" s="8" t="str">
        <f t="shared" si="1"/>
        <v/>
      </c>
      <c r="P19" s="9" t="str">
        <f>IF(G19&lt;&gt;"",IF(OR(C19=1,AND(O19&lt;&gt;"",O19&gt;=(8/24))),VLOOKUP(H19,Pauschalen!$A$11:$C$31,3,0),D19*VLOOKUP(H19,Pauschalen!$A$11:$C$31,2,0)),"")</f>
        <v/>
      </c>
      <c r="Q19" s="10" t="str">
        <f t="shared" si="2"/>
        <v/>
      </c>
      <c r="R19" s="25" t="str">
        <f>IF(I19&lt;&gt;"",IF(D19&lt;&gt;"",D19*VLOOKUP(I19,Strecken!$A$10:$E$39,2,0),VLOOKUP(I19,Strecken!$A$10:$E$39,2,0)),"")</f>
        <v/>
      </c>
      <c r="S19" s="11" t="str">
        <f t="shared" si="3"/>
        <v/>
      </c>
      <c r="T19" s="72" t="str">
        <f>IF(J19&lt;&gt;"",J19*VLOOKUP(H19,Pauschalen!$A$11:$D$31,4,0),"")</f>
        <v/>
      </c>
      <c r="U19" s="37" t="str">
        <f t="shared" si="4"/>
        <v/>
      </c>
    </row>
    <row r="20" spans="1:21" x14ac:dyDescent="0.25">
      <c r="A20" s="85" t="str">
        <f t="shared" si="0"/>
        <v/>
      </c>
      <c r="B20" s="21"/>
      <c r="C20" s="22"/>
      <c r="D20" s="22"/>
      <c r="E20" s="23"/>
      <c r="F20" s="23"/>
      <c r="G20" s="22"/>
      <c r="H20" s="22"/>
      <c r="I20" s="22"/>
      <c r="J20" s="24"/>
      <c r="K20" s="22"/>
      <c r="L20" s="22"/>
      <c r="M20" s="22"/>
      <c r="N20" s="68" t="str">
        <f>IF(G20&lt;&gt;"",IF(K20=1,VLOOKUP(H20,Pauschalen!$A$11:$C$31,2,0)*20/100*IF(D20&lt;&gt;"",D20,1),0)+IF(L20=1,VLOOKUP(H20,Pauschalen!$A$11:$C$31,2,0)*40/100*IF(D20&lt;&gt;"",D20,1),0)+IF(M20=1,VLOOKUP(H20,Pauschalen!$A$11:$C$31,2,0)*40/100*IF(D20&lt;&gt;"",D20,1),0),"")</f>
        <v/>
      </c>
      <c r="O20" s="8" t="str">
        <f t="shared" si="1"/>
        <v/>
      </c>
      <c r="P20" s="9" t="str">
        <f>IF(G20&lt;&gt;"",IF(OR(C20=1,AND(O20&lt;&gt;"",O20&gt;=(8/24))),VLOOKUP(H20,Pauschalen!$A$11:$C$31,3,0),D20*VLOOKUP(H20,Pauschalen!$A$11:$C$31,2,0)),"")</f>
        <v/>
      </c>
      <c r="Q20" s="10" t="str">
        <f t="shared" si="2"/>
        <v/>
      </c>
      <c r="R20" s="25" t="str">
        <f>IF(I20&lt;&gt;"",IF(D20&lt;&gt;"",D20*VLOOKUP(I20,Strecken!$A$10:$E$39,2,0),VLOOKUP(I20,Strecken!$A$10:$E$39,2,0)),"")</f>
        <v/>
      </c>
      <c r="S20" s="11" t="str">
        <f t="shared" si="3"/>
        <v/>
      </c>
      <c r="T20" s="72" t="str">
        <f>IF(J20&lt;&gt;"",J20*VLOOKUP(H20,Pauschalen!$A$11:$D$31,4,0),"")</f>
        <v/>
      </c>
      <c r="U20" s="37" t="str">
        <f t="shared" si="4"/>
        <v/>
      </c>
    </row>
    <row r="21" spans="1:21" x14ac:dyDescent="0.25">
      <c r="A21" s="85" t="str">
        <f t="shared" si="0"/>
        <v/>
      </c>
      <c r="B21" s="21"/>
      <c r="C21" s="22"/>
      <c r="D21" s="22"/>
      <c r="E21" s="23"/>
      <c r="F21" s="23"/>
      <c r="G21" s="22"/>
      <c r="H21" s="22"/>
      <c r="I21" s="22"/>
      <c r="J21" s="24"/>
      <c r="K21" s="22"/>
      <c r="L21" s="22"/>
      <c r="M21" s="22"/>
      <c r="N21" s="68" t="str">
        <f>IF(G21&lt;&gt;"",IF(K21=1,VLOOKUP(H21,Pauschalen!$A$11:$C$31,2,0)*20/100*IF(D21&lt;&gt;"",D21,1),0)+IF(L21=1,VLOOKUP(H21,Pauschalen!$A$11:$C$31,2,0)*40/100*IF(D21&lt;&gt;"",D21,1),0)+IF(M21=1,VLOOKUP(H21,Pauschalen!$A$11:$C$31,2,0)*40/100*IF(D21&lt;&gt;"",D21,1),0),"")</f>
        <v/>
      </c>
      <c r="O21" s="8" t="str">
        <f t="shared" si="1"/>
        <v/>
      </c>
      <c r="P21" s="9" t="str">
        <f>IF(G21&lt;&gt;"",IF(OR(C21=1,AND(O21&lt;&gt;"",O21&gt;=(8/24))),VLOOKUP(H21,Pauschalen!$A$11:$C$31,3,0),D21*VLOOKUP(H21,Pauschalen!$A$11:$C$31,2,0)),"")</f>
        <v/>
      </c>
      <c r="Q21" s="10" t="str">
        <f t="shared" si="2"/>
        <v/>
      </c>
      <c r="R21" s="25" t="str">
        <f>IF(I21&lt;&gt;"",IF(D21&lt;&gt;"",D21*VLOOKUP(I21,Strecken!$A$10:$E$39,2,0),VLOOKUP(I21,Strecken!$A$10:$E$39,2,0)),"")</f>
        <v/>
      </c>
      <c r="S21" s="11" t="str">
        <f t="shared" si="3"/>
        <v/>
      </c>
      <c r="T21" s="72" t="str">
        <f>IF(J21&lt;&gt;"",J21*VLOOKUP(H21,Pauschalen!$A$11:$D$31,4,0),"")</f>
        <v/>
      </c>
      <c r="U21" s="37" t="str">
        <f t="shared" si="4"/>
        <v/>
      </c>
    </row>
    <row r="22" spans="1:21" x14ac:dyDescent="0.25">
      <c r="A22" s="85" t="str">
        <f t="shared" si="0"/>
        <v/>
      </c>
      <c r="B22" s="21"/>
      <c r="C22" s="22"/>
      <c r="D22" s="22"/>
      <c r="E22" s="23"/>
      <c r="F22" s="23"/>
      <c r="G22" s="22"/>
      <c r="H22" s="22"/>
      <c r="I22" s="22"/>
      <c r="J22" s="24"/>
      <c r="K22" s="22"/>
      <c r="L22" s="22"/>
      <c r="M22" s="22"/>
      <c r="N22" s="68" t="str">
        <f>IF(G22&lt;&gt;"",IF(K22=1,VLOOKUP(H22,Pauschalen!$A$11:$C$31,2,0)*20/100*IF(D22&lt;&gt;"",D22,1),0)+IF(L22=1,VLOOKUP(H22,Pauschalen!$A$11:$C$31,2,0)*40/100*IF(D22&lt;&gt;"",D22,1),0)+IF(M22=1,VLOOKUP(H22,Pauschalen!$A$11:$C$31,2,0)*40/100*IF(D22&lt;&gt;"",D22,1),0),"")</f>
        <v/>
      </c>
      <c r="O22" s="8" t="str">
        <f t="shared" si="1"/>
        <v/>
      </c>
      <c r="P22" s="9" t="str">
        <f>IF(G22&lt;&gt;"",IF(OR(C22=1,AND(O22&lt;&gt;"",O22&gt;=(8/24))),VLOOKUP(H22,Pauschalen!$A$11:$C$31,3,0),D22*VLOOKUP(H22,Pauschalen!$A$11:$C$31,2,0)),"")</f>
        <v/>
      </c>
      <c r="Q22" s="10" t="str">
        <f t="shared" si="2"/>
        <v/>
      </c>
      <c r="R22" s="25" t="str">
        <f>IF(I22&lt;&gt;"",IF(D22&lt;&gt;"",D22*VLOOKUP(I22,Strecken!$A$10:$E$39,2,0),VLOOKUP(I22,Strecken!$A$10:$E$39,2,0)),"")</f>
        <v/>
      </c>
      <c r="S22" s="11" t="str">
        <f t="shared" si="3"/>
        <v/>
      </c>
      <c r="T22" s="72" t="str">
        <f>IF(J22&lt;&gt;"",J22*VLOOKUP(H22,Pauschalen!$A$11:$D$31,4,0),"")</f>
        <v/>
      </c>
      <c r="U22" s="37" t="str">
        <f t="shared" si="4"/>
        <v/>
      </c>
    </row>
    <row r="23" spans="1:21" x14ac:dyDescent="0.25">
      <c r="A23" s="85" t="str">
        <f t="shared" si="0"/>
        <v/>
      </c>
      <c r="B23" s="21"/>
      <c r="C23" s="22"/>
      <c r="D23" s="22"/>
      <c r="E23" s="23"/>
      <c r="F23" s="23"/>
      <c r="G23" s="22"/>
      <c r="H23" s="22"/>
      <c r="I23" s="22"/>
      <c r="J23" s="24"/>
      <c r="K23" s="22"/>
      <c r="L23" s="22"/>
      <c r="M23" s="22"/>
      <c r="N23" s="68" t="str">
        <f>IF(G23&lt;&gt;"",IF(K23=1,VLOOKUP(H23,Pauschalen!$A$11:$C$31,2,0)*20/100*IF(D23&lt;&gt;"",D23,1),0)+IF(L23=1,VLOOKUP(H23,Pauschalen!$A$11:$C$31,2,0)*40/100*IF(D23&lt;&gt;"",D23,1),0)+IF(M23=1,VLOOKUP(H23,Pauschalen!$A$11:$C$31,2,0)*40/100*IF(D23&lt;&gt;"",D23,1),0),"")</f>
        <v/>
      </c>
      <c r="O23" s="8" t="str">
        <f t="shared" si="1"/>
        <v/>
      </c>
      <c r="P23" s="9" t="str">
        <f>IF(G23&lt;&gt;"",IF(OR(C23=1,AND(O23&lt;&gt;"",O23&gt;=(8/24))),VLOOKUP(H23,Pauschalen!$A$11:$C$31,3,0),D23*VLOOKUP(H23,Pauschalen!$A$11:$C$31,2,0)),"")</f>
        <v/>
      </c>
      <c r="Q23" s="10" t="str">
        <f t="shared" si="2"/>
        <v/>
      </c>
      <c r="R23" s="25" t="str">
        <f>IF(I23&lt;&gt;"",IF(D23&lt;&gt;"",D23*VLOOKUP(I23,Strecken!$A$10:$E$39,2,0),VLOOKUP(I23,Strecken!$A$10:$E$39,2,0)),"")</f>
        <v/>
      </c>
      <c r="S23" s="11" t="str">
        <f t="shared" si="3"/>
        <v/>
      </c>
      <c r="T23" s="72" t="str">
        <f>IF(J23&lt;&gt;"",J23*VLOOKUP(H23,Pauschalen!$A$11:$D$31,4,0),"")</f>
        <v/>
      </c>
      <c r="U23" s="37" t="str">
        <f t="shared" si="4"/>
        <v/>
      </c>
    </row>
    <row r="24" spans="1:21" x14ac:dyDescent="0.25">
      <c r="A24" s="85" t="str">
        <f t="shared" si="0"/>
        <v/>
      </c>
      <c r="B24" s="21"/>
      <c r="C24" s="22"/>
      <c r="D24" s="22"/>
      <c r="E24" s="23"/>
      <c r="F24" s="23"/>
      <c r="G24" s="22"/>
      <c r="H24" s="22"/>
      <c r="I24" s="22"/>
      <c r="J24" s="24"/>
      <c r="K24" s="22"/>
      <c r="L24" s="22"/>
      <c r="M24" s="22"/>
      <c r="N24" s="68" t="str">
        <f>IF(G24&lt;&gt;"",IF(K24=1,VLOOKUP(H24,Pauschalen!$A$11:$C$31,2,0)*20/100*IF(D24&lt;&gt;"",D24,1),0)+IF(L24=1,VLOOKUP(H24,Pauschalen!$A$11:$C$31,2,0)*40/100*IF(D24&lt;&gt;"",D24,1),0)+IF(M24=1,VLOOKUP(H24,Pauschalen!$A$11:$C$31,2,0)*40/100*IF(D24&lt;&gt;"",D24,1),0),"")</f>
        <v/>
      </c>
      <c r="O24" s="8" t="str">
        <f t="shared" si="1"/>
        <v/>
      </c>
      <c r="P24" s="9" t="str">
        <f>IF(G24&lt;&gt;"",IF(OR(C24=1,AND(O24&lt;&gt;"",O24&gt;=(8/24))),VLOOKUP(H24,Pauschalen!$A$11:$C$31,3,0),D24*VLOOKUP(H24,Pauschalen!$A$11:$C$31,2,0)),"")</f>
        <v/>
      </c>
      <c r="Q24" s="10" t="str">
        <f t="shared" si="2"/>
        <v/>
      </c>
      <c r="R24" s="25" t="str">
        <f>IF(I24&lt;&gt;"",IF(D24&lt;&gt;"",D24*VLOOKUP(I24,Strecken!$A$10:$E$39,2,0),VLOOKUP(I24,Strecken!$A$10:$E$39,2,0)),"")</f>
        <v/>
      </c>
      <c r="S24" s="11" t="str">
        <f t="shared" si="3"/>
        <v/>
      </c>
      <c r="T24" s="72" t="str">
        <f>IF(J24&lt;&gt;"",J24*VLOOKUP(H24,Pauschalen!$A$11:$D$31,4,0),"")</f>
        <v/>
      </c>
      <c r="U24" s="37" t="str">
        <f t="shared" si="4"/>
        <v/>
      </c>
    </row>
    <row r="25" spans="1:21" x14ac:dyDescent="0.25">
      <c r="A25" s="85" t="str">
        <f t="shared" si="0"/>
        <v/>
      </c>
      <c r="B25" s="21"/>
      <c r="C25" s="22"/>
      <c r="D25" s="22"/>
      <c r="E25" s="23"/>
      <c r="F25" s="23"/>
      <c r="G25" s="22"/>
      <c r="H25" s="22"/>
      <c r="I25" s="22"/>
      <c r="J25" s="24"/>
      <c r="K25" s="22"/>
      <c r="L25" s="22"/>
      <c r="M25" s="22"/>
      <c r="N25" s="68" t="str">
        <f>IF(G25&lt;&gt;"",IF(K25=1,VLOOKUP(H25,Pauschalen!$A$11:$C$31,2,0)*20/100*IF(D25&lt;&gt;"",D25,1),0)+IF(L25=1,VLOOKUP(H25,Pauschalen!$A$11:$C$31,2,0)*40/100*IF(D25&lt;&gt;"",D25,1),0)+IF(M25=1,VLOOKUP(H25,Pauschalen!$A$11:$C$31,2,0)*40/100*IF(D25&lt;&gt;"",D25,1),0),"")</f>
        <v/>
      </c>
      <c r="O25" s="8" t="str">
        <f t="shared" si="1"/>
        <v/>
      </c>
      <c r="P25" s="9" t="str">
        <f>IF(G25&lt;&gt;"",IF(OR(C25=1,AND(O25&lt;&gt;"",O25&gt;=(8/24))),VLOOKUP(H25,Pauschalen!$A$11:$C$31,3,0),D25*VLOOKUP(H25,Pauschalen!$A$11:$C$31,2,0)),"")</f>
        <v/>
      </c>
      <c r="Q25" s="10" t="str">
        <f t="shared" si="2"/>
        <v/>
      </c>
      <c r="R25" s="25" t="str">
        <f>IF(I25&lt;&gt;"",IF(D25&lt;&gt;"",D25*VLOOKUP(I25,Strecken!$A$10:$E$39,2,0),VLOOKUP(I25,Strecken!$A$10:$E$39,2,0)),"")</f>
        <v/>
      </c>
      <c r="S25" s="11" t="str">
        <f t="shared" si="3"/>
        <v/>
      </c>
      <c r="T25" s="72" t="str">
        <f>IF(J25&lt;&gt;"",J25*VLOOKUP(H25,Pauschalen!$A$11:$D$31,4,0),"")</f>
        <v/>
      </c>
      <c r="U25" s="37" t="str">
        <f t="shared" si="4"/>
        <v/>
      </c>
    </row>
    <row r="26" spans="1:21" x14ac:dyDescent="0.25">
      <c r="A26" s="85" t="str">
        <f t="shared" si="0"/>
        <v/>
      </c>
      <c r="B26" s="21"/>
      <c r="C26" s="22"/>
      <c r="D26" s="22"/>
      <c r="E26" s="23"/>
      <c r="F26" s="23"/>
      <c r="G26" s="22"/>
      <c r="H26" s="22"/>
      <c r="I26" s="22"/>
      <c r="J26" s="24"/>
      <c r="K26" s="22"/>
      <c r="L26" s="22"/>
      <c r="M26" s="22"/>
      <c r="N26" s="68" t="str">
        <f>IF(G26&lt;&gt;"",IF(K26=1,VLOOKUP(H26,Pauschalen!$A$11:$C$31,2,0)*20/100*IF(D26&lt;&gt;"",D26,1),0)+IF(L26=1,VLOOKUP(H26,Pauschalen!$A$11:$C$31,2,0)*40/100*IF(D26&lt;&gt;"",D26,1),0)+IF(M26=1,VLOOKUP(H26,Pauschalen!$A$11:$C$31,2,0)*40/100*IF(D26&lt;&gt;"",D26,1),0),"")</f>
        <v/>
      </c>
      <c r="O26" s="8" t="str">
        <f t="shared" si="1"/>
        <v/>
      </c>
      <c r="P26" s="9" t="str">
        <f>IF(G26&lt;&gt;"",IF(OR(C26=1,AND(O26&lt;&gt;"",O26&gt;=(8/24))),VLOOKUP(H26,Pauschalen!$A$11:$C$31,3,0),D26*VLOOKUP(H26,Pauschalen!$A$11:$C$31,2,0)),"")</f>
        <v/>
      </c>
      <c r="Q26" s="10" t="str">
        <f t="shared" si="2"/>
        <v/>
      </c>
      <c r="R26" s="25" t="str">
        <f>IF(I26&lt;&gt;"",IF(D26&lt;&gt;"",D26*VLOOKUP(I26,Strecken!$A$10:$E$39,2,0),VLOOKUP(I26,Strecken!$A$10:$E$39,2,0)),"")</f>
        <v/>
      </c>
      <c r="S26" s="11" t="str">
        <f t="shared" si="3"/>
        <v/>
      </c>
      <c r="T26" s="72" t="str">
        <f>IF(J26&lt;&gt;"",J26*VLOOKUP(H26,Pauschalen!$A$11:$D$31,4,0),"")</f>
        <v/>
      </c>
      <c r="U26" s="37" t="str">
        <f t="shared" si="4"/>
        <v/>
      </c>
    </row>
    <row r="27" spans="1:21" x14ac:dyDescent="0.25">
      <c r="A27" s="85" t="str">
        <f t="shared" si="0"/>
        <v/>
      </c>
      <c r="B27" s="21"/>
      <c r="C27" s="22"/>
      <c r="D27" s="22"/>
      <c r="E27" s="23"/>
      <c r="F27" s="23"/>
      <c r="G27" s="22"/>
      <c r="H27" s="22"/>
      <c r="I27" s="22"/>
      <c r="J27" s="24"/>
      <c r="K27" s="22"/>
      <c r="L27" s="22"/>
      <c r="M27" s="22"/>
      <c r="N27" s="68" t="str">
        <f>IF(G27&lt;&gt;"",IF(K27=1,VLOOKUP(H27,Pauschalen!$A$11:$C$31,2,0)*20/100*IF(D27&lt;&gt;"",D27,1),0)+IF(L27=1,VLOOKUP(H27,Pauschalen!$A$11:$C$31,2,0)*40/100*IF(D27&lt;&gt;"",D27,1),0)+IF(M27=1,VLOOKUP(H27,Pauschalen!$A$11:$C$31,2,0)*40/100*IF(D27&lt;&gt;"",D27,1),0),"")</f>
        <v/>
      </c>
      <c r="O27" s="8" t="str">
        <f t="shared" ref="O27:O37" si="5">IF(AND((E27&lt;&gt;""),  (F27&lt;&gt;"")),F27-E27,"")</f>
        <v/>
      </c>
      <c r="P27" s="9" t="str">
        <f>IF(G27&lt;&gt;"",IF(OR(C27=1,AND(O27&lt;&gt;"",O27&gt;=(8/24))),VLOOKUP(H27,Pauschalen!$A$11:$C$31,3,0),D27*VLOOKUP(H27,Pauschalen!$A$11:$C$31,2,0)),"")</f>
        <v/>
      </c>
      <c r="Q27" s="10" t="str">
        <f t="shared" ref="Q27:Q37" si="6">IF(G27&lt;&gt;"",IF(P27-N27&lt;0,0,P27-N27),"")</f>
        <v/>
      </c>
      <c r="R27" s="25" t="str">
        <f>IF(I27&lt;&gt;"",IF(D27&lt;&gt;"",D27*VLOOKUP(I27,Strecken!$A$10:$E$39,2,0),VLOOKUP(I27,Strecken!$A$10:$E$39,2,0)),"")</f>
        <v/>
      </c>
      <c r="S27" s="11" t="str">
        <f t="shared" si="3"/>
        <v/>
      </c>
      <c r="T27" s="72" t="str">
        <f>IF(J27&lt;&gt;"",J27*VLOOKUP(H27,Pauschalen!$A$11:$D$31,4,0),"")</f>
        <v/>
      </c>
      <c r="U27" s="37" t="str">
        <f t="shared" ref="U27:U37" si="7">IF(SUM(P27,S27,T27)&gt;0,SUM(P27,S27,T27),"")</f>
        <v/>
      </c>
    </row>
    <row r="28" spans="1:21" x14ac:dyDescent="0.25">
      <c r="A28" s="85" t="str">
        <f t="shared" si="0"/>
        <v/>
      </c>
      <c r="B28" s="21"/>
      <c r="C28" s="22"/>
      <c r="D28" s="22"/>
      <c r="E28" s="23"/>
      <c r="F28" s="23"/>
      <c r="G28" s="22"/>
      <c r="H28" s="22"/>
      <c r="I28" s="22"/>
      <c r="J28" s="24"/>
      <c r="K28" s="22"/>
      <c r="L28" s="22"/>
      <c r="M28" s="22"/>
      <c r="N28" s="68" t="str">
        <f>IF(G28&lt;&gt;"",IF(K28=1,VLOOKUP(H28,Pauschalen!$A$11:$C$31,2,0)*20/100*IF(D28&lt;&gt;"",D28,1),0)+IF(L28=1,VLOOKUP(H28,Pauschalen!$A$11:$C$31,2,0)*40/100*IF(D28&lt;&gt;"",D28,1),0)+IF(M28=1,VLOOKUP(H28,Pauschalen!$A$11:$C$31,2,0)*40/100*IF(D28&lt;&gt;"",D28,1),0),"")</f>
        <v/>
      </c>
      <c r="O28" s="8" t="str">
        <f t="shared" si="5"/>
        <v/>
      </c>
      <c r="P28" s="9" t="str">
        <f>IF(G28&lt;&gt;"",IF(OR(C28=1,AND(O28&lt;&gt;"",O28&gt;=(8/24))),VLOOKUP(H28,Pauschalen!$A$11:$C$31,3,0),D28*VLOOKUP(H28,Pauschalen!$A$11:$C$31,2,0)),"")</f>
        <v/>
      </c>
      <c r="Q28" s="10" t="str">
        <f t="shared" si="6"/>
        <v/>
      </c>
      <c r="R28" s="25" t="str">
        <f>IF(I28&lt;&gt;"",IF(D28&lt;&gt;"",D28*VLOOKUP(I28,Strecken!$A$10:$E$39,2,0),VLOOKUP(I28,Strecken!$A$10:$E$39,2,0)),"")</f>
        <v/>
      </c>
      <c r="S28" s="11" t="str">
        <f t="shared" si="3"/>
        <v/>
      </c>
      <c r="T28" s="72" t="str">
        <f>IF(J28&lt;&gt;"",J28*VLOOKUP(H28,Pauschalen!$A$11:$D$31,4,0),"")</f>
        <v/>
      </c>
      <c r="U28" s="37" t="str">
        <f t="shared" si="7"/>
        <v/>
      </c>
    </row>
    <row r="29" spans="1:21" x14ac:dyDescent="0.25">
      <c r="A29" s="85" t="str">
        <f t="shared" si="0"/>
        <v/>
      </c>
      <c r="B29" s="21"/>
      <c r="C29" s="22"/>
      <c r="D29" s="22"/>
      <c r="E29" s="23"/>
      <c r="F29" s="23"/>
      <c r="G29" s="22"/>
      <c r="H29" s="22"/>
      <c r="I29" s="22"/>
      <c r="J29" s="24"/>
      <c r="K29" s="22"/>
      <c r="L29" s="22"/>
      <c r="M29" s="22"/>
      <c r="N29" s="68" t="str">
        <f>IF(G29&lt;&gt;"",IF(K29=1,VLOOKUP(H29,Pauschalen!$A$11:$C$31,2,0)*20/100*IF(D29&lt;&gt;"",D29,1),0)+IF(L29=1,VLOOKUP(H29,Pauschalen!$A$11:$C$31,2,0)*40/100*IF(D29&lt;&gt;"",D29,1),0)+IF(M29=1,VLOOKUP(H29,Pauschalen!$A$11:$C$31,2,0)*40/100*IF(D29&lt;&gt;"",D29,1),0),"")</f>
        <v/>
      </c>
      <c r="O29" s="8" t="str">
        <f t="shared" si="5"/>
        <v/>
      </c>
      <c r="P29" s="9" t="str">
        <f>IF(G29&lt;&gt;"",IF(OR(C29=1,AND(O29&lt;&gt;"",O29&gt;=(8/24))),VLOOKUP(H29,Pauschalen!$A$11:$C$31,3,0),D29*VLOOKUP(H29,Pauschalen!$A$11:$C$31,2,0)),"")</f>
        <v/>
      </c>
      <c r="Q29" s="10" t="str">
        <f t="shared" si="6"/>
        <v/>
      </c>
      <c r="R29" s="25" t="str">
        <f>IF(I29&lt;&gt;"",IF(D29&lt;&gt;"",D29*VLOOKUP(I29,Strecken!$A$10:$E$39,2,0),VLOOKUP(I29,Strecken!$A$10:$E$39,2,0)),"")</f>
        <v/>
      </c>
      <c r="S29" s="11" t="str">
        <f t="shared" si="3"/>
        <v/>
      </c>
      <c r="T29" s="72" t="str">
        <f>IF(J29&lt;&gt;"",J29*VLOOKUP(H29,Pauschalen!$A$11:$D$31,4,0),"")</f>
        <v/>
      </c>
      <c r="U29" s="37" t="str">
        <f t="shared" si="7"/>
        <v/>
      </c>
    </row>
    <row r="30" spans="1:21" x14ac:dyDescent="0.25">
      <c r="A30" s="85" t="str">
        <f t="shared" si="0"/>
        <v/>
      </c>
      <c r="B30" s="21"/>
      <c r="C30" s="22"/>
      <c r="D30" s="22"/>
      <c r="E30" s="23"/>
      <c r="F30" s="23"/>
      <c r="G30" s="22"/>
      <c r="H30" s="22"/>
      <c r="I30" s="22"/>
      <c r="J30" s="24"/>
      <c r="K30" s="22"/>
      <c r="L30" s="22"/>
      <c r="M30" s="22"/>
      <c r="N30" s="68" t="str">
        <f>IF(G30&lt;&gt;"",IF(K30=1,VLOOKUP(H30,Pauschalen!$A$11:$C$31,2,0)*20/100*IF(D30&lt;&gt;"",D30,1),0)+IF(L30=1,VLOOKUP(H30,Pauschalen!$A$11:$C$31,2,0)*40/100*IF(D30&lt;&gt;"",D30,1),0)+IF(M30=1,VLOOKUP(H30,Pauschalen!$A$11:$C$31,2,0)*40/100*IF(D30&lt;&gt;"",D30,1),0),"")</f>
        <v/>
      </c>
      <c r="O30" s="8" t="str">
        <f t="shared" si="5"/>
        <v/>
      </c>
      <c r="P30" s="9" t="str">
        <f>IF(G30&lt;&gt;"",IF(OR(C30=1,AND(O30&lt;&gt;"",O30&gt;=(8/24))),VLOOKUP(H30,Pauschalen!$A$11:$C$31,3,0),D30*VLOOKUP(H30,Pauschalen!$A$11:$C$31,2,0)),"")</f>
        <v/>
      </c>
      <c r="Q30" s="10" t="str">
        <f t="shared" si="6"/>
        <v/>
      </c>
      <c r="R30" s="25" t="str">
        <f>IF(I30&lt;&gt;"",IF(D30&lt;&gt;"",D30*VLOOKUP(I30,Strecken!$A$10:$E$39,2,0),VLOOKUP(I30,Strecken!$A$10:$E$39,2,0)),"")</f>
        <v/>
      </c>
      <c r="S30" s="11" t="str">
        <f t="shared" si="3"/>
        <v/>
      </c>
      <c r="T30" s="72" t="str">
        <f>IF(J30&lt;&gt;"",J30*VLOOKUP(H30,Pauschalen!$A$11:$D$31,4,0),"")</f>
        <v/>
      </c>
      <c r="U30" s="37" t="str">
        <f t="shared" si="7"/>
        <v/>
      </c>
    </row>
    <row r="31" spans="1:21" x14ac:dyDescent="0.25">
      <c r="A31" s="85" t="str">
        <f t="shared" si="0"/>
        <v/>
      </c>
      <c r="B31" s="21"/>
      <c r="C31" s="22"/>
      <c r="D31" s="22"/>
      <c r="E31" s="23"/>
      <c r="F31" s="23"/>
      <c r="G31" s="22"/>
      <c r="H31" s="22"/>
      <c r="I31" s="22"/>
      <c r="J31" s="24"/>
      <c r="K31" s="22"/>
      <c r="L31" s="22"/>
      <c r="M31" s="22"/>
      <c r="N31" s="68" t="str">
        <f>IF(G31&lt;&gt;"",IF(K31=1,VLOOKUP(H31,Pauschalen!$A$11:$C$31,2,0)*20/100*IF(D31&lt;&gt;"",D31,1),0)+IF(L31=1,VLOOKUP(H31,Pauschalen!$A$11:$C$31,2,0)*40/100*IF(D31&lt;&gt;"",D31,1),0)+IF(M31=1,VLOOKUP(H31,Pauschalen!$A$11:$C$31,2,0)*40/100*IF(D31&lt;&gt;"",D31,1),0),"")</f>
        <v/>
      </c>
      <c r="O31" s="8" t="str">
        <f t="shared" si="5"/>
        <v/>
      </c>
      <c r="P31" s="9" t="str">
        <f>IF(G31&lt;&gt;"",IF(OR(C31=1,AND(O31&lt;&gt;"",O31&gt;=(8/24))),VLOOKUP(H31,Pauschalen!$A$11:$C$31,3,0),D31*VLOOKUP(H31,Pauschalen!$A$11:$C$31,2,0)),"")</f>
        <v/>
      </c>
      <c r="Q31" s="10" t="str">
        <f t="shared" si="6"/>
        <v/>
      </c>
      <c r="R31" s="25" t="str">
        <f>IF(I31&lt;&gt;"",IF(D31&lt;&gt;"",D31*VLOOKUP(I31,Strecken!$A$10:$E$39,2,0),VLOOKUP(I31,Strecken!$A$10:$E$39,2,0)),"")</f>
        <v/>
      </c>
      <c r="S31" s="11" t="str">
        <f t="shared" si="3"/>
        <v/>
      </c>
      <c r="T31" s="72" t="str">
        <f>IF(J31&lt;&gt;"",J31*VLOOKUP(H31,Pauschalen!$A$11:$D$31,4,0),"")</f>
        <v/>
      </c>
      <c r="U31" s="37" t="str">
        <f t="shared" si="7"/>
        <v/>
      </c>
    </row>
    <row r="32" spans="1:21" x14ac:dyDescent="0.25">
      <c r="A32" s="85" t="str">
        <f t="shared" si="0"/>
        <v/>
      </c>
      <c r="B32" s="21"/>
      <c r="C32" s="22"/>
      <c r="D32" s="22"/>
      <c r="E32" s="23"/>
      <c r="F32" s="23"/>
      <c r="G32" s="22"/>
      <c r="H32" s="22"/>
      <c r="I32" s="22"/>
      <c r="J32" s="24"/>
      <c r="K32" s="22"/>
      <c r="L32" s="22"/>
      <c r="M32" s="22"/>
      <c r="N32" s="68" t="str">
        <f>IF(G32&lt;&gt;"",IF(K32=1,VLOOKUP(H32,Pauschalen!$A$11:$C$31,2,0)*20/100*IF(D32&lt;&gt;"",D32,1),0)+IF(L32=1,VLOOKUP(H32,Pauschalen!$A$11:$C$31,2,0)*40/100*IF(D32&lt;&gt;"",D32,1),0)+IF(M32=1,VLOOKUP(H32,Pauschalen!$A$11:$C$31,2,0)*40/100*IF(D32&lt;&gt;"",D32,1),0),"")</f>
        <v/>
      </c>
      <c r="O32" s="8" t="str">
        <f t="shared" si="5"/>
        <v/>
      </c>
      <c r="P32" s="9" t="str">
        <f>IF(G32&lt;&gt;"",IF(OR(C32=1,AND(O32&lt;&gt;"",O32&gt;=(8/24))),VLOOKUP(H32,Pauschalen!$A$11:$C$31,3,0),D32*VLOOKUP(H32,Pauschalen!$A$11:$C$31,2,0)),"")</f>
        <v/>
      </c>
      <c r="Q32" s="10" t="str">
        <f t="shared" si="6"/>
        <v/>
      </c>
      <c r="R32" s="25" t="str">
        <f>IF(I32&lt;&gt;"",IF(D32&lt;&gt;"",D32*VLOOKUP(I32,Strecken!$A$10:$E$39,2,0),VLOOKUP(I32,Strecken!$A$10:$E$39,2,0)),"")</f>
        <v/>
      </c>
      <c r="S32" s="11" t="str">
        <f t="shared" si="3"/>
        <v/>
      </c>
      <c r="T32" s="72" t="str">
        <f>IF(J32&lt;&gt;"",J32*VLOOKUP(H32,Pauschalen!$A$11:$D$31,4,0),"")</f>
        <v/>
      </c>
      <c r="U32" s="37" t="str">
        <f t="shared" si="7"/>
        <v/>
      </c>
    </row>
    <row r="33" spans="1:21" x14ac:dyDescent="0.25">
      <c r="A33" s="85" t="str">
        <f t="shared" si="0"/>
        <v/>
      </c>
      <c r="B33" s="21"/>
      <c r="C33" s="22"/>
      <c r="D33" s="22"/>
      <c r="E33" s="23"/>
      <c r="F33" s="23"/>
      <c r="G33" s="22"/>
      <c r="H33" s="22"/>
      <c r="I33" s="22"/>
      <c r="J33" s="24"/>
      <c r="K33" s="22"/>
      <c r="L33" s="22"/>
      <c r="M33" s="22"/>
      <c r="N33" s="68" t="str">
        <f>IF(G33&lt;&gt;"",IF(K33=1,VLOOKUP(H33,Pauschalen!$A$11:$C$31,2,0)*20/100*IF(D33&lt;&gt;"",D33,1),0)+IF(L33=1,VLOOKUP(H33,Pauschalen!$A$11:$C$31,2,0)*40/100*IF(D33&lt;&gt;"",D33,1),0)+IF(M33=1,VLOOKUP(H33,Pauschalen!$A$11:$C$31,2,0)*40/100*IF(D33&lt;&gt;"",D33,1),0),"")</f>
        <v/>
      </c>
      <c r="O33" s="8" t="str">
        <f t="shared" si="5"/>
        <v/>
      </c>
      <c r="P33" s="9" t="str">
        <f>IF(G33&lt;&gt;"",IF(OR(C33=1,AND(O33&lt;&gt;"",O33&gt;=(8/24))),VLOOKUP(H33,Pauschalen!$A$11:$C$31,3,0),D33*VLOOKUP(H33,Pauschalen!$A$11:$C$31,2,0)),"")</f>
        <v/>
      </c>
      <c r="Q33" s="10" t="str">
        <f t="shared" si="6"/>
        <v/>
      </c>
      <c r="R33" s="25" t="str">
        <f>IF(I33&lt;&gt;"",IF(D33&lt;&gt;"",D33*VLOOKUP(I33,Strecken!$A$10:$E$39,2,0),VLOOKUP(I33,Strecken!$A$10:$E$39,2,0)),"")</f>
        <v/>
      </c>
      <c r="S33" s="11" t="str">
        <f t="shared" si="3"/>
        <v/>
      </c>
      <c r="T33" s="72" t="str">
        <f>IF(J33&lt;&gt;"",J33*VLOOKUP(H33,Pauschalen!$A$11:$D$31,4,0),"")</f>
        <v/>
      </c>
      <c r="U33" s="37" t="str">
        <f t="shared" si="7"/>
        <v/>
      </c>
    </row>
    <row r="34" spans="1:21" x14ac:dyDescent="0.25">
      <c r="A34" s="85" t="str">
        <f t="shared" si="0"/>
        <v/>
      </c>
      <c r="B34" s="21"/>
      <c r="C34" s="22"/>
      <c r="D34" s="22"/>
      <c r="E34" s="23"/>
      <c r="F34" s="23"/>
      <c r="G34" s="22"/>
      <c r="H34" s="22"/>
      <c r="I34" s="22"/>
      <c r="J34" s="24"/>
      <c r="K34" s="22"/>
      <c r="L34" s="22"/>
      <c r="M34" s="22"/>
      <c r="N34" s="68" t="str">
        <f>IF(G34&lt;&gt;"",IF(K34=1,VLOOKUP(H34,Pauschalen!$A$11:$C$31,2,0)*20/100*IF(D34&lt;&gt;"",D34,1),0)+IF(L34=1,VLOOKUP(H34,Pauschalen!$A$11:$C$31,2,0)*40/100*IF(D34&lt;&gt;"",D34,1),0)+IF(M34=1,VLOOKUP(H34,Pauschalen!$A$11:$C$31,2,0)*40/100*IF(D34&lt;&gt;"",D34,1),0),"")</f>
        <v/>
      </c>
      <c r="O34" s="8" t="str">
        <f t="shared" si="5"/>
        <v/>
      </c>
      <c r="P34" s="9" t="str">
        <f>IF(G34&lt;&gt;"",IF(OR(C34=1,AND(O34&lt;&gt;"",O34&gt;=(8/24))),VLOOKUP(H34,Pauschalen!$A$11:$C$31,3,0),D34*VLOOKUP(H34,Pauschalen!$A$11:$C$31,2,0)),"")</f>
        <v/>
      </c>
      <c r="Q34" s="10" t="str">
        <f t="shared" si="6"/>
        <v/>
      </c>
      <c r="R34" s="25" t="str">
        <f>IF(I34&lt;&gt;"",IF(D34&lt;&gt;"",D34*VLOOKUP(I34,Strecken!$A$10:$E$39,2,0),VLOOKUP(I34,Strecken!$A$10:$E$39,2,0)),"")</f>
        <v/>
      </c>
      <c r="S34" s="11" t="str">
        <f t="shared" si="3"/>
        <v/>
      </c>
      <c r="T34" s="72" t="str">
        <f>IF(J34&lt;&gt;"",J34*VLOOKUP(H34,Pauschalen!$A$11:$D$31,4,0),"")</f>
        <v/>
      </c>
      <c r="U34" s="37" t="str">
        <f t="shared" si="7"/>
        <v/>
      </c>
    </row>
    <row r="35" spans="1:21" x14ac:dyDescent="0.25">
      <c r="A35" s="85" t="str">
        <f t="shared" si="0"/>
        <v/>
      </c>
      <c r="B35" s="21"/>
      <c r="C35" s="22"/>
      <c r="D35" s="22"/>
      <c r="E35" s="23"/>
      <c r="F35" s="23"/>
      <c r="G35" s="22"/>
      <c r="H35" s="22"/>
      <c r="I35" s="22"/>
      <c r="J35" s="24"/>
      <c r="K35" s="22"/>
      <c r="L35" s="22"/>
      <c r="M35" s="22"/>
      <c r="N35" s="68" t="str">
        <f>IF(G35&lt;&gt;"",IF(K35=1,VLOOKUP(H35,Pauschalen!$A$11:$C$31,2,0)*20/100*IF(D35&lt;&gt;"",D35,1),0)+IF(L35=1,VLOOKUP(H35,Pauschalen!$A$11:$C$31,2,0)*40/100*IF(D35&lt;&gt;"",D35,1),0)+IF(M35=1,VLOOKUP(H35,Pauschalen!$A$11:$C$31,2,0)*40/100*IF(D35&lt;&gt;"",D35,1),0),"")</f>
        <v/>
      </c>
      <c r="O35" s="8" t="str">
        <f t="shared" si="5"/>
        <v/>
      </c>
      <c r="P35" s="9" t="str">
        <f>IF(G35&lt;&gt;"",IF(OR(C35=1,AND(O35&lt;&gt;"",O35&gt;=(8/24))),VLOOKUP(H35,Pauschalen!$A$11:$C$31,3,0),D35*VLOOKUP(H35,Pauschalen!$A$11:$C$31,2,0)),"")</f>
        <v/>
      </c>
      <c r="Q35" s="10" t="str">
        <f t="shared" si="6"/>
        <v/>
      </c>
      <c r="R35" s="25" t="str">
        <f>IF(I35&lt;&gt;"",IF(D35&lt;&gt;"",D35*VLOOKUP(I35,Strecken!$A$10:$E$39,2,0),VLOOKUP(I35,Strecken!$A$10:$E$39,2,0)),"")</f>
        <v/>
      </c>
      <c r="S35" s="11" t="str">
        <f t="shared" si="3"/>
        <v/>
      </c>
      <c r="T35" s="72" t="str">
        <f>IF(J35&lt;&gt;"",J35*VLOOKUP(H35,Pauschalen!$A$11:$D$31,4,0),"")</f>
        <v/>
      </c>
      <c r="U35" s="37" t="str">
        <f t="shared" si="7"/>
        <v/>
      </c>
    </row>
    <row r="36" spans="1:21" x14ac:dyDescent="0.25">
      <c r="A36" s="85" t="str">
        <f t="shared" si="0"/>
        <v/>
      </c>
      <c r="B36" s="21"/>
      <c r="C36" s="22"/>
      <c r="D36" s="22"/>
      <c r="E36" s="23"/>
      <c r="F36" s="23"/>
      <c r="G36" s="22"/>
      <c r="H36" s="22"/>
      <c r="I36" s="22"/>
      <c r="J36" s="24"/>
      <c r="K36" s="22"/>
      <c r="L36" s="22"/>
      <c r="M36" s="22"/>
      <c r="N36" s="68" t="str">
        <f>IF(G36&lt;&gt;"",IF(K36=1,VLOOKUP(H36,Pauschalen!$A$11:$C$31,2,0)*20/100*IF(D36&lt;&gt;"",D36,1),0)+IF(L36=1,VLOOKUP(H36,Pauschalen!$A$11:$C$31,2,0)*40/100*IF(D36&lt;&gt;"",D36,1),0)+IF(M36=1,VLOOKUP(H36,Pauschalen!$A$11:$C$31,2,0)*40/100*IF(D36&lt;&gt;"",D36,1),0),"")</f>
        <v/>
      </c>
      <c r="O36" s="8" t="str">
        <f t="shared" si="5"/>
        <v/>
      </c>
      <c r="P36" s="9" t="str">
        <f>IF(G36&lt;&gt;"",IF(OR(C36=1,AND(O36&lt;&gt;"",O36&gt;=(8/24))),VLOOKUP(H36,Pauschalen!$A$11:$C$31,3,0),D36*VLOOKUP(H36,Pauschalen!$A$11:$C$31,2,0)),"")</f>
        <v/>
      </c>
      <c r="Q36" s="10" t="str">
        <f t="shared" si="6"/>
        <v/>
      </c>
      <c r="R36" s="25" t="str">
        <f>IF(I36&lt;&gt;"",IF(D36&lt;&gt;"",D36*VLOOKUP(I36,Strecken!$A$10:$E$39,2,0),VLOOKUP(I36,Strecken!$A$10:$E$39,2,0)),"")</f>
        <v/>
      </c>
      <c r="S36" s="11" t="str">
        <f t="shared" si="3"/>
        <v/>
      </c>
      <c r="T36" s="72" t="str">
        <f>IF(J36&lt;&gt;"",J36*VLOOKUP(H36,Pauschalen!$A$11:$D$31,4,0),"")</f>
        <v/>
      </c>
      <c r="U36" s="37" t="str">
        <f t="shared" si="7"/>
        <v/>
      </c>
    </row>
    <row r="37" spans="1:21" x14ac:dyDescent="0.25">
      <c r="A37" s="85" t="str">
        <f t="shared" si="0"/>
        <v/>
      </c>
      <c r="B37" s="21"/>
      <c r="C37" s="22"/>
      <c r="D37" s="22"/>
      <c r="E37" s="23"/>
      <c r="F37" s="23"/>
      <c r="G37" s="22"/>
      <c r="H37" s="22"/>
      <c r="I37" s="22"/>
      <c r="J37" s="24"/>
      <c r="K37" s="22"/>
      <c r="L37" s="22"/>
      <c r="M37" s="22"/>
      <c r="N37" s="68" t="str">
        <f>IF(G37&lt;&gt;"",IF(K37=1,VLOOKUP(H37,Pauschalen!$A$11:$C$31,2,0)*20/100*IF(D37&lt;&gt;"",D37,1),0)+IF(L37=1,VLOOKUP(H37,Pauschalen!$A$11:$C$31,2,0)*40/100*IF(D37&lt;&gt;"",D37,1),0)+IF(M37=1,VLOOKUP(H37,Pauschalen!$A$11:$C$31,2,0)*40/100*IF(D37&lt;&gt;"",D37,1),0),"")</f>
        <v/>
      </c>
      <c r="O37" s="8" t="str">
        <f t="shared" si="5"/>
        <v/>
      </c>
      <c r="P37" s="9" t="str">
        <f>IF(G37&lt;&gt;"",IF(OR(C37=1,AND(O37&lt;&gt;"",O37&gt;=(8/24))),VLOOKUP(H37,Pauschalen!$A$11:$C$31,3,0),D37*VLOOKUP(H37,Pauschalen!$A$11:$C$31,2,0)),"")</f>
        <v/>
      </c>
      <c r="Q37" s="10" t="str">
        <f t="shared" si="6"/>
        <v/>
      </c>
      <c r="R37" s="25" t="str">
        <f>IF(I37&lt;&gt;"",IF(D37&lt;&gt;"",D37*VLOOKUP(I37,Strecken!$A$10:$E$39,2,0),VLOOKUP(I37,Strecken!$A$10:$E$39,2,0)),"")</f>
        <v/>
      </c>
      <c r="S37" s="11" t="str">
        <f t="shared" si="3"/>
        <v/>
      </c>
      <c r="T37" s="72" t="str">
        <f>IF(J37&lt;&gt;"",J37*VLOOKUP(H37,Pauschalen!$A$11:$D$31,4,0),"")</f>
        <v/>
      </c>
      <c r="U37" s="37" t="str">
        <f t="shared" si="7"/>
        <v/>
      </c>
    </row>
    <row r="38" spans="1:21" x14ac:dyDescent="0.25">
      <c r="A38" s="85" t="str">
        <f t="shared" si="0"/>
        <v/>
      </c>
      <c r="B38" s="21"/>
      <c r="C38" s="22"/>
      <c r="D38" s="22"/>
      <c r="E38" s="23"/>
      <c r="F38" s="23"/>
      <c r="G38" s="22"/>
      <c r="H38" s="22"/>
      <c r="I38" s="22"/>
      <c r="J38" s="24"/>
      <c r="K38" s="22"/>
      <c r="L38" s="22"/>
      <c r="M38" s="22"/>
      <c r="N38" s="68" t="str">
        <f>IF(G38&lt;&gt;"",IF(K38=1,VLOOKUP(H38,Pauschalen!$A$11:$C$31,2,0)*20/100*IF(D38&lt;&gt;"",D38,1),0)+IF(L38=1,VLOOKUP(H38,Pauschalen!$A$11:$C$31,2,0)*40/100*IF(D38&lt;&gt;"",D38,1),0)+IF(M38=1,VLOOKUP(H38,Pauschalen!$A$11:$C$31,2,0)*40/100*IF(D38&lt;&gt;"",D38,1),0),"")</f>
        <v/>
      </c>
      <c r="O38" s="8" t="str">
        <f t="shared" si="1"/>
        <v/>
      </c>
      <c r="P38" s="9" t="str">
        <f>IF(G38&lt;&gt;"",IF(OR(C38=1,AND(O38&lt;&gt;"",O38&gt;=(8/24))),VLOOKUP(H38,Pauschalen!$A$11:$C$31,3,0),D38*VLOOKUP(H38,Pauschalen!$A$11:$C$31,2,0)),"")</f>
        <v/>
      </c>
      <c r="Q38" s="10" t="str">
        <f t="shared" si="2"/>
        <v/>
      </c>
      <c r="R38" s="25" t="str">
        <f>IF(I38&lt;&gt;"",IF(D38&lt;&gt;"",D38*VLOOKUP(I38,Strecken!$A$10:$E$39,2,0),VLOOKUP(I38,Strecken!$A$10:$E$39,2,0)),"")</f>
        <v/>
      </c>
      <c r="S38" s="11" t="str">
        <f t="shared" si="3"/>
        <v/>
      </c>
      <c r="T38" s="72" t="str">
        <f>IF(J38&lt;&gt;"",J38*VLOOKUP(H38,Pauschalen!$A$11:$D$31,4,0),"")</f>
        <v/>
      </c>
      <c r="U38" s="37" t="str">
        <f t="shared" si="4"/>
        <v/>
      </c>
    </row>
    <row r="39" spans="1:21" x14ac:dyDescent="0.25">
      <c r="A39" s="85" t="str">
        <f t="shared" si="0"/>
        <v/>
      </c>
      <c r="B39" s="21"/>
      <c r="C39" s="22"/>
      <c r="D39" s="22"/>
      <c r="E39" s="23"/>
      <c r="F39" s="23"/>
      <c r="G39" s="22"/>
      <c r="H39" s="22"/>
      <c r="I39" s="22"/>
      <c r="J39" s="24"/>
      <c r="K39" s="22"/>
      <c r="L39" s="22"/>
      <c r="M39" s="22"/>
      <c r="N39" s="68" t="str">
        <f>IF(G39&lt;&gt;"",IF(K39=1,VLOOKUP(H39,Pauschalen!$A$11:$C$31,2,0)*20/100*IF(D39&lt;&gt;"",D39,1),0)+IF(L39=1,VLOOKUP(H39,Pauschalen!$A$11:$C$31,2,0)*40/100*IF(D39&lt;&gt;"",D39,1),0)+IF(M39=1,VLOOKUP(H39,Pauschalen!$A$11:$C$31,2,0)*40/100*IF(D39&lt;&gt;"",D39,1),0),"")</f>
        <v/>
      </c>
      <c r="O39" s="8" t="str">
        <f t="shared" si="1"/>
        <v/>
      </c>
      <c r="P39" s="9" t="str">
        <f>IF(G39&lt;&gt;"",IF(OR(C39=1,AND(O39&lt;&gt;"",O39&gt;=(8/24))),VLOOKUP(H39,Pauschalen!$A$11:$C$31,3,0),D39*VLOOKUP(H39,Pauschalen!$A$11:$C$31,2,0)),"")</f>
        <v/>
      </c>
      <c r="Q39" s="10" t="str">
        <f t="shared" si="2"/>
        <v/>
      </c>
      <c r="R39" s="25" t="str">
        <f>IF(I39&lt;&gt;"",IF(D39&lt;&gt;"",D39*VLOOKUP(I39,Strecken!$A$10:$E$39,2,0),VLOOKUP(I39,Strecken!$A$10:$E$39,2,0)),"")</f>
        <v/>
      </c>
      <c r="S39" s="11" t="str">
        <f t="shared" si="3"/>
        <v/>
      </c>
      <c r="T39" s="72" t="str">
        <f>IF(J39&lt;&gt;"",J39*VLOOKUP(H39,Pauschalen!$A$11:$D$31,4,0),"")</f>
        <v/>
      </c>
      <c r="U39" s="37" t="str">
        <f t="shared" si="4"/>
        <v/>
      </c>
    </row>
    <row r="40" spans="1:21" x14ac:dyDescent="0.25">
      <c r="A40" s="85" t="str">
        <f t="shared" si="0"/>
        <v/>
      </c>
      <c r="B40" s="21"/>
      <c r="C40" s="22"/>
      <c r="D40" s="22"/>
      <c r="E40" s="23"/>
      <c r="F40" s="23"/>
      <c r="G40" s="22"/>
      <c r="H40" s="22"/>
      <c r="I40" s="22"/>
      <c r="J40" s="24"/>
      <c r="K40" s="22"/>
      <c r="L40" s="22"/>
      <c r="M40" s="22"/>
      <c r="N40" s="68" t="str">
        <f>IF(G40&lt;&gt;"",IF(K40=1,VLOOKUP(H40,Pauschalen!$A$11:$C$31,2,0)*20/100*IF(D40&lt;&gt;"",D40,1),0)+IF(L40=1,VLOOKUP(H40,Pauschalen!$A$11:$C$31,2,0)*40/100*IF(D40&lt;&gt;"",D40,1),0)+IF(M40=1,VLOOKUP(H40,Pauschalen!$A$11:$C$31,2,0)*40/100*IF(D40&lt;&gt;"",D40,1),0),"")</f>
        <v/>
      </c>
      <c r="O40" s="8" t="str">
        <f t="shared" si="1"/>
        <v/>
      </c>
      <c r="P40" s="9" t="str">
        <f>IF(G40&lt;&gt;"",IF(OR(C40=1,AND(O40&lt;&gt;"",O40&gt;=(8/24))),VLOOKUP(H40,Pauschalen!$A$11:$C$31,3,0),D40*VLOOKUP(H40,Pauschalen!$A$11:$C$31,2,0)),"")</f>
        <v/>
      </c>
      <c r="Q40" s="10" t="str">
        <f t="shared" si="2"/>
        <v/>
      </c>
      <c r="R40" s="25" t="str">
        <f>IF(I40&lt;&gt;"",IF(D40&lt;&gt;"",D40*VLOOKUP(I40,Strecken!$A$10:$E$39,2,0),VLOOKUP(I40,Strecken!$A$10:$E$39,2,0)),"")</f>
        <v/>
      </c>
      <c r="S40" s="11" t="str">
        <f t="shared" si="3"/>
        <v/>
      </c>
      <c r="T40" s="72" t="str">
        <f>IF(J40&lt;&gt;"",J40*VLOOKUP(H40,Pauschalen!$A$11:$D$31,4,0),"")</f>
        <v/>
      </c>
      <c r="U40" s="37" t="str">
        <f t="shared" si="4"/>
        <v/>
      </c>
    </row>
    <row r="41" spans="1:21" x14ac:dyDescent="0.25">
      <c r="A41" s="85" t="str">
        <f t="shared" si="0"/>
        <v/>
      </c>
      <c r="B41" s="21"/>
      <c r="C41" s="22"/>
      <c r="D41" s="22"/>
      <c r="E41" s="23"/>
      <c r="F41" s="23"/>
      <c r="G41" s="22"/>
      <c r="H41" s="22"/>
      <c r="I41" s="22"/>
      <c r="J41" s="24"/>
      <c r="K41" s="22"/>
      <c r="L41" s="22"/>
      <c r="M41" s="22"/>
      <c r="N41" s="68" t="str">
        <f>IF(G41&lt;&gt;"",IF(K41=1,VLOOKUP(H41,Pauschalen!$A$11:$C$31,2,0)*20/100*IF(D41&lt;&gt;"",D41,1),0)+IF(L41=1,VLOOKUP(H41,Pauschalen!$A$11:$C$31,2,0)*40/100*IF(D41&lt;&gt;"",D41,1),0)+IF(M41=1,VLOOKUP(H41,Pauschalen!$A$11:$C$31,2,0)*40/100*IF(D41&lt;&gt;"",D41,1),0),"")</f>
        <v/>
      </c>
      <c r="O41" s="8" t="str">
        <f t="shared" si="1"/>
        <v/>
      </c>
      <c r="P41" s="9" t="str">
        <f>IF(G41&lt;&gt;"",IF(OR(C41=1,AND(O41&lt;&gt;"",O41&gt;=(8/24))),VLOOKUP(H41,Pauschalen!$A$11:$C$31,3,0),D41*VLOOKUP(H41,Pauschalen!$A$11:$C$31,2,0)),"")</f>
        <v/>
      </c>
      <c r="Q41" s="10" t="str">
        <f t="shared" si="2"/>
        <v/>
      </c>
      <c r="R41" s="25" t="str">
        <f>IF(I41&lt;&gt;"",IF(D41&lt;&gt;"",D41*VLOOKUP(I41,Strecken!$A$10:$E$39,2,0),VLOOKUP(I41,Strecken!$A$10:$E$39,2,0)),"")</f>
        <v/>
      </c>
      <c r="S41" s="11" t="str">
        <f t="shared" si="3"/>
        <v/>
      </c>
      <c r="T41" s="72" t="str">
        <f>IF(J41&lt;&gt;"",J41*VLOOKUP(H41,Pauschalen!$A$11:$D$31,4,0),"")</f>
        <v/>
      </c>
      <c r="U41" s="37" t="str">
        <f t="shared" si="4"/>
        <v/>
      </c>
    </row>
    <row r="42" spans="1:21" x14ac:dyDescent="0.25">
      <c r="A42" s="85" t="str">
        <f t="shared" si="0"/>
        <v/>
      </c>
      <c r="B42" s="21"/>
      <c r="C42" s="22"/>
      <c r="D42" s="22"/>
      <c r="E42" s="23"/>
      <c r="F42" s="23"/>
      <c r="G42" s="22"/>
      <c r="H42" s="22"/>
      <c r="I42" s="22"/>
      <c r="J42" s="24"/>
      <c r="K42" s="22"/>
      <c r="L42" s="22"/>
      <c r="M42" s="22"/>
      <c r="N42" s="68" t="str">
        <f>IF(G42&lt;&gt;"",IF(K42=1,VLOOKUP(H42,Pauschalen!$A$11:$C$31,2,0)*20/100*IF(D42&lt;&gt;"",D42,1),0)+IF(L42=1,VLOOKUP(H42,Pauschalen!$A$11:$C$31,2,0)*40/100*IF(D42&lt;&gt;"",D42,1),0)+IF(M42=1,VLOOKUP(H42,Pauschalen!$A$11:$C$31,2,0)*40/100*IF(D42&lt;&gt;"",D42,1),0),"")</f>
        <v/>
      </c>
      <c r="O42" s="8" t="str">
        <f t="shared" ref="O42:O43" si="8">IF(AND((E42&lt;&gt;""),  (F42&lt;&gt;"")),F42-E42,"")</f>
        <v/>
      </c>
      <c r="P42" s="9" t="str">
        <f>IF(G42&lt;&gt;"",IF(OR(C42=1,AND(O42&lt;&gt;"",O42&gt;=(8/24))),VLOOKUP(H42,Pauschalen!$A$11:$C$31,3,0),D42*VLOOKUP(H42,Pauschalen!$A$11:$C$31,2,0)),"")</f>
        <v/>
      </c>
      <c r="Q42" s="10" t="str">
        <f t="shared" ref="Q42:Q43" si="9">IF(G42&lt;&gt;"",IF(P42-N42&lt;0,0,P42-N42),"")</f>
        <v/>
      </c>
      <c r="R42" s="25" t="str">
        <f>IF(I42&lt;&gt;"",IF(D42&lt;&gt;"",D42*VLOOKUP(I42,Strecken!$A$10:$E$39,2,0),VLOOKUP(I42,Strecken!$A$10:$E$39,2,0)),"")</f>
        <v/>
      </c>
      <c r="S42" s="11" t="str">
        <f t="shared" si="3"/>
        <v/>
      </c>
      <c r="T42" s="72" t="str">
        <f>IF(J42&lt;&gt;"",J42*VLOOKUP(H42,Pauschalen!$A$11:$D$31,4,0),"")</f>
        <v/>
      </c>
      <c r="U42" s="37" t="str">
        <f t="shared" ref="U42:U43" si="10">IF(SUM(P42,S42,T42)&gt;0,SUM(P42,S42,T42),"")</f>
        <v/>
      </c>
    </row>
    <row r="43" spans="1:21" x14ac:dyDescent="0.25">
      <c r="A43" s="85" t="str">
        <f t="shared" si="0"/>
        <v/>
      </c>
      <c r="B43" s="21"/>
      <c r="C43" s="22"/>
      <c r="D43" s="22"/>
      <c r="E43" s="23"/>
      <c r="F43" s="23"/>
      <c r="G43" s="22"/>
      <c r="H43" s="22"/>
      <c r="I43" s="22"/>
      <c r="J43" s="24"/>
      <c r="K43" s="22"/>
      <c r="L43" s="22"/>
      <c r="M43" s="22"/>
      <c r="N43" s="68" t="str">
        <f>IF(G43&lt;&gt;"",IF(K43=1,VLOOKUP(H43,Pauschalen!$A$11:$C$31,2,0)*20/100*IF(D43&lt;&gt;"",D43,1),0)+IF(L43=1,VLOOKUP(H43,Pauschalen!$A$11:$C$31,2,0)*40/100*IF(D43&lt;&gt;"",D43,1),0)+IF(M43=1,VLOOKUP(H43,Pauschalen!$A$11:$C$31,2,0)*40/100*IF(D43&lt;&gt;"",D43,1),0),"")</f>
        <v/>
      </c>
      <c r="O43" s="8" t="str">
        <f t="shared" si="8"/>
        <v/>
      </c>
      <c r="P43" s="9" t="str">
        <f>IF(G43&lt;&gt;"",IF(OR(C43=1,AND(O43&lt;&gt;"",O43&gt;=(8/24))),VLOOKUP(H43,Pauschalen!$A$11:$C$31,3,0),D43*VLOOKUP(H43,Pauschalen!$A$11:$C$31,2,0)),"")</f>
        <v/>
      </c>
      <c r="Q43" s="10" t="str">
        <f t="shared" si="9"/>
        <v/>
      </c>
      <c r="R43" s="25" t="str">
        <f>IF(I43&lt;&gt;"",IF(D43&lt;&gt;"",D43*VLOOKUP(I43,Strecken!$A$10:$E$39,2,0),VLOOKUP(I43,Strecken!$A$10:$E$39,2,0)),"")</f>
        <v/>
      </c>
      <c r="S43" s="11" t="str">
        <f t="shared" si="3"/>
        <v/>
      </c>
      <c r="T43" s="72" t="str">
        <f>IF(J43&lt;&gt;"",J43*VLOOKUP(H43,Pauschalen!$A$11:$D$31,4,0),"")</f>
        <v/>
      </c>
      <c r="U43" s="37" t="str">
        <f t="shared" si="10"/>
        <v/>
      </c>
    </row>
    <row r="44" spans="1:21" x14ac:dyDescent="0.25">
      <c r="A44" s="85" t="str">
        <f t="shared" si="0"/>
        <v/>
      </c>
      <c r="B44" s="21"/>
      <c r="C44" s="22"/>
      <c r="D44" s="22"/>
      <c r="E44" s="23"/>
      <c r="F44" s="23"/>
      <c r="G44" s="22"/>
      <c r="H44" s="22"/>
      <c r="I44" s="22"/>
      <c r="J44" s="24"/>
      <c r="K44" s="22"/>
      <c r="L44" s="22"/>
      <c r="M44" s="22"/>
      <c r="N44" s="68" t="str">
        <f>IF(G44&lt;&gt;"",IF(K44=1,VLOOKUP(H44,Pauschalen!$A$11:$C$31,2,0)*20/100*IF(D44&lt;&gt;"",D44,1),0)+IF(L44=1,VLOOKUP(H44,Pauschalen!$A$11:$C$31,2,0)*40/100*IF(D44&lt;&gt;"",D44,1),0)+IF(M44=1,VLOOKUP(H44,Pauschalen!$A$11:$C$31,2,0)*40/100*IF(D44&lt;&gt;"",D44,1),0),"")</f>
        <v/>
      </c>
      <c r="O44" s="8" t="str">
        <f t="shared" si="1"/>
        <v/>
      </c>
      <c r="P44" s="9" t="str">
        <f>IF(G44&lt;&gt;"",IF(OR(C44=1,AND(O44&lt;&gt;"",O44&gt;=(8/24))),VLOOKUP(H44,Pauschalen!$A$11:$C$31,3,0),D44*VLOOKUP(H44,Pauschalen!$A$11:$C$31,2,0)),"")</f>
        <v/>
      </c>
      <c r="Q44" s="10" t="str">
        <f t="shared" si="2"/>
        <v/>
      </c>
      <c r="R44" s="25" t="str">
        <f>IF(I44&lt;&gt;"",IF(D44&lt;&gt;"",D44*VLOOKUP(I44,Strecken!$A$10:$E$39,2,0),VLOOKUP(I44,Strecken!$A$10:$E$39,2,0)),"")</f>
        <v/>
      </c>
      <c r="S44" s="11" t="str">
        <f t="shared" si="3"/>
        <v/>
      </c>
      <c r="T44" s="72" t="str">
        <f>IF(J44&lt;&gt;"",J44*VLOOKUP(H44,Pauschalen!$A$11:$D$31,4,0),"")</f>
        <v/>
      </c>
      <c r="U44" s="37" t="str">
        <f t="shared" si="4"/>
        <v/>
      </c>
    </row>
    <row r="45" spans="1:21" x14ac:dyDescent="0.25">
      <c r="A45" s="85" t="str">
        <f t="shared" si="0"/>
        <v/>
      </c>
      <c r="B45" s="21"/>
      <c r="C45" s="22"/>
      <c r="D45" s="22"/>
      <c r="E45" s="23"/>
      <c r="F45" s="23"/>
      <c r="G45" s="22"/>
      <c r="H45" s="22"/>
      <c r="I45" s="22"/>
      <c r="J45" s="24"/>
      <c r="K45" s="22"/>
      <c r="L45" s="22"/>
      <c r="M45" s="22"/>
      <c r="N45" s="68" t="str">
        <f>IF(G45&lt;&gt;"",IF(K45=1,VLOOKUP(H45,Pauschalen!$A$11:$C$31,2,0)*20/100*IF(D45&lt;&gt;"",D45,1),0)+IF(L45=1,VLOOKUP(H45,Pauschalen!$A$11:$C$31,2,0)*40/100*IF(D45&lt;&gt;"",D45,1),0)+IF(M45=1,VLOOKUP(H45,Pauschalen!$A$11:$C$31,2,0)*40/100*IF(D45&lt;&gt;"",D45,1),0),"")</f>
        <v/>
      </c>
      <c r="O45" s="8" t="str">
        <f t="shared" si="1"/>
        <v/>
      </c>
      <c r="P45" s="9" t="str">
        <f>IF(G45&lt;&gt;"",IF(OR(C45=1,AND(O45&lt;&gt;"",O45&gt;=(8/24))),VLOOKUP(H45,Pauschalen!$A$11:$C$31,3,0),D45*VLOOKUP(H45,Pauschalen!$A$11:$C$31,2,0)),"")</f>
        <v/>
      </c>
      <c r="Q45" s="10" t="str">
        <f t="shared" si="2"/>
        <v/>
      </c>
      <c r="R45" s="25" t="str">
        <f>IF(I45&lt;&gt;"",IF(D45&lt;&gt;"",D45*VLOOKUP(I45,Strecken!$A$10:$E$39,2,0),VLOOKUP(I45,Strecken!$A$10:$E$39,2,0)),"")</f>
        <v/>
      </c>
      <c r="S45" s="11" t="str">
        <f t="shared" si="3"/>
        <v/>
      </c>
      <c r="T45" s="72" t="str">
        <f>IF(J45&lt;&gt;"",J45*VLOOKUP(H45,Pauschalen!$A$11:$D$31,4,0),"")</f>
        <v/>
      </c>
      <c r="U45" s="37" t="str">
        <f t="shared" si="4"/>
        <v/>
      </c>
    </row>
    <row r="46" spans="1:21" ht="15.75" thickBot="1" x14ac:dyDescent="0.3">
      <c r="A46" s="85" t="str">
        <f t="shared" si="0"/>
        <v/>
      </c>
      <c r="B46" s="21"/>
      <c r="C46" s="22"/>
      <c r="D46" s="22"/>
      <c r="E46" s="23"/>
      <c r="F46" s="23"/>
      <c r="G46" s="22"/>
      <c r="H46" s="22"/>
      <c r="I46" s="22"/>
      <c r="J46" s="24"/>
      <c r="K46" s="22"/>
      <c r="L46" s="22"/>
      <c r="M46" s="22"/>
      <c r="N46" s="68" t="str">
        <f>IF(G46&lt;&gt;"",IF(K46=1,VLOOKUP(H46,Pauschalen!$A$11:$C$31,2,0)*20/100*IF(D46&lt;&gt;"",D46,1),0)+IF(L46=1,VLOOKUP(H46,Pauschalen!$A$11:$C$31,2,0)*40/100*IF(D46&lt;&gt;"",D46,1),0)+IF(M46=1,VLOOKUP(H46,Pauschalen!$A$11:$C$31,2,0)*40/100*IF(D46&lt;&gt;"",D46,1),0),"")</f>
        <v/>
      </c>
      <c r="O46" s="8" t="str">
        <f t="shared" si="1"/>
        <v/>
      </c>
      <c r="P46" s="9" t="str">
        <f>IF(G46&lt;&gt;"",IF(OR(C46=1,AND(O46&lt;&gt;"",O46&gt;=(8/24))),VLOOKUP(H46,Pauschalen!$A$11:$C$31,3,0),D46*VLOOKUP(H46,Pauschalen!$A$11:$C$31,2,0)),"")</f>
        <v/>
      </c>
      <c r="Q46" s="10" t="str">
        <f t="shared" si="2"/>
        <v/>
      </c>
      <c r="R46" s="25" t="str">
        <f>IF(I46&lt;&gt;"",IF(D46&lt;&gt;"",D46*VLOOKUP(I46,Strecken!$A$10:$E$39,2,0),VLOOKUP(I46,Strecken!$A$10:$E$39,2,0)),"")</f>
        <v/>
      </c>
      <c r="S46" s="11" t="str">
        <f t="shared" si="3"/>
        <v/>
      </c>
      <c r="T46" s="72" t="str">
        <f>IF(J46&lt;&gt;"",J46*VLOOKUP(H46,Pauschalen!$A$11:$D$31,4,0),"")</f>
        <v/>
      </c>
      <c r="U46" s="37" t="str">
        <f t="shared" si="4"/>
        <v/>
      </c>
    </row>
    <row r="47" spans="1:21" ht="15.75" thickBot="1" x14ac:dyDescent="0.3">
      <c r="A47" s="12"/>
      <c r="B47" s="13" t="s">
        <v>78</v>
      </c>
      <c r="C47" s="13">
        <f>SUM(C7:C46)</f>
        <v>4</v>
      </c>
      <c r="D47" s="13">
        <f>SUM(D7:D46)</f>
        <v>4</v>
      </c>
      <c r="E47" s="13"/>
      <c r="F47" s="13"/>
      <c r="G47" s="13"/>
      <c r="H47" s="13"/>
      <c r="I47" s="13"/>
      <c r="J47" s="13">
        <f>SUM(J7:J46)</f>
        <v>2</v>
      </c>
      <c r="K47" s="13">
        <f>SUM(K7:K46)</f>
        <v>2</v>
      </c>
      <c r="L47" s="13">
        <f>SUM(L7:L46)</f>
        <v>2</v>
      </c>
      <c r="M47" s="13">
        <f>SUM(M7:M46)</f>
        <v>0</v>
      </c>
      <c r="N47" s="26">
        <f>SUM(N7:N46)</f>
        <v>68.8</v>
      </c>
      <c r="O47" s="27"/>
      <c r="P47" s="26">
        <f t="shared" ref="P47:U47" si="11">SUM(P7:P46)</f>
        <v>252</v>
      </c>
      <c r="Q47" s="26">
        <f t="shared" si="11"/>
        <v>183.2</v>
      </c>
      <c r="R47" s="28">
        <f t="shared" si="11"/>
        <v>909</v>
      </c>
      <c r="S47" s="26">
        <f t="shared" si="11"/>
        <v>272.7</v>
      </c>
      <c r="T47" s="26">
        <f t="shared" si="11"/>
        <v>338</v>
      </c>
      <c r="U47" s="29">
        <f t="shared" si="11"/>
        <v>862.7</v>
      </c>
    </row>
    <row r="48" spans="1:21" x14ac:dyDescent="0.25">
      <c r="A48" s="18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30"/>
      <c r="O48" s="30"/>
      <c r="P48" s="30"/>
      <c r="Q48" s="30"/>
      <c r="R48" s="30"/>
      <c r="S48" s="30"/>
      <c r="T48" s="30"/>
      <c r="U48" s="31"/>
    </row>
    <row r="49" spans="1:21" ht="15.75" thickBot="1" x14ac:dyDescent="0.3">
      <c r="A49" s="18"/>
      <c r="B49" s="101" t="s">
        <v>80</v>
      </c>
      <c r="C49" s="101"/>
      <c r="D49" s="101"/>
      <c r="E49" s="103"/>
      <c r="F49" s="103"/>
      <c r="G49" s="103"/>
      <c r="H49" s="103"/>
      <c r="I49" s="83" t="s">
        <v>86</v>
      </c>
      <c r="J49" s="14" t="s">
        <v>88</v>
      </c>
      <c r="K49" s="14" t="s">
        <v>87</v>
      </c>
      <c r="L49" s="14"/>
      <c r="M49" s="14"/>
      <c r="N49" s="30"/>
      <c r="O49" s="30"/>
      <c r="P49" s="30"/>
      <c r="Q49" s="30"/>
      <c r="R49" s="30"/>
      <c r="S49" s="30"/>
      <c r="T49" s="30"/>
      <c r="U49" s="31"/>
    </row>
    <row r="50" spans="1:21" ht="15.75" thickBot="1" x14ac:dyDescent="0.3">
      <c r="A50" s="18"/>
      <c r="B50" s="14"/>
      <c r="C50" s="14"/>
      <c r="D50" s="14"/>
      <c r="E50" s="14"/>
      <c r="F50" s="14"/>
      <c r="G50" s="14"/>
      <c r="H50" s="14"/>
      <c r="I50" s="14"/>
      <c r="J50" s="14" t="s">
        <v>89</v>
      </c>
      <c r="K50" s="14" t="s">
        <v>93</v>
      </c>
      <c r="L50" s="14"/>
      <c r="M50" s="14"/>
      <c r="N50" s="30"/>
      <c r="O50" s="30"/>
      <c r="P50" s="30"/>
      <c r="Q50" s="30"/>
      <c r="R50" s="30"/>
      <c r="S50" s="30"/>
      <c r="T50" s="30"/>
      <c r="U50" s="31"/>
    </row>
    <row r="51" spans="1:21" ht="15.75" thickBot="1" x14ac:dyDescent="0.3">
      <c r="A51" s="18"/>
      <c r="B51" s="97" t="s">
        <v>79</v>
      </c>
      <c r="C51" s="97"/>
      <c r="D51" s="97"/>
      <c r="E51" s="15"/>
      <c r="F51" s="15"/>
      <c r="G51" s="15"/>
      <c r="H51" s="15"/>
      <c r="I51" s="14"/>
      <c r="J51" s="14" t="s">
        <v>90</v>
      </c>
      <c r="K51" s="14"/>
      <c r="L51" s="14"/>
      <c r="M51" s="14"/>
      <c r="N51" s="30"/>
      <c r="O51" s="30"/>
      <c r="P51" s="30"/>
      <c r="Q51" s="30"/>
      <c r="R51" s="32" t="s">
        <v>81</v>
      </c>
      <c r="S51" s="33"/>
      <c r="T51" s="33"/>
      <c r="U51" s="34">
        <f>U47</f>
        <v>862.7</v>
      </c>
    </row>
    <row r="52" spans="1:21" x14ac:dyDescent="0.25">
      <c r="A52" s="18"/>
      <c r="B52" s="14"/>
      <c r="C52" s="14"/>
      <c r="D52" s="14"/>
      <c r="E52" s="14"/>
      <c r="F52" s="14"/>
      <c r="G52" s="14"/>
      <c r="H52" s="14"/>
      <c r="I52" s="14"/>
      <c r="J52" s="14" t="s">
        <v>91</v>
      </c>
      <c r="K52" s="14" t="s">
        <v>92</v>
      </c>
      <c r="L52" s="14"/>
      <c r="M52" s="14"/>
      <c r="N52" s="30"/>
      <c r="O52" s="30"/>
      <c r="P52" s="30"/>
      <c r="Q52" s="30"/>
      <c r="R52" s="30"/>
      <c r="S52" s="30"/>
      <c r="T52" s="30"/>
      <c r="U52" s="31"/>
    </row>
    <row r="53" spans="1:21" ht="15.75" thickBot="1" x14ac:dyDescent="0.3">
      <c r="A53" s="20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5"/>
      <c r="O53" s="35"/>
      <c r="P53" s="35"/>
      <c r="Q53" s="35"/>
      <c r="R53" s="35"/>
      <c r="S53" s="35"/>
      <c r="T53" s="35"/>
      <c r="U53" s="36"/>
    </row>
  </sheetData>
  <sheetProtection sheet="1" objects="1" scenarios="1"/>
  <mergeCells count="13">
    <mergeCell ref="B49:D49"/>
    <mergeCell ref="B51:D51"/>
    <mergeCell ref="B4:F4"/>
    <mergeCell ref="E49:H49"/>
    <mergeCell ref="A1:U1"/>
    <mergeCell ref="R4:S4"/>
    <mergeCell ref="G4:I4"/>
    <mergeCell ref="E6:F6"/>
    <mergeCell ref="A6:B6"/>
    <mergeCell ref="A3:B3"/>
    <mergeCell ref="A2:B2"/>
    <mergeCell ref="K4:Q4"/>
    <mergeCell ref="C3:F3"/>
  </mergeCells>
  <dataValidations count="2">
    <dataValidation type="whole" allowBlank="1" showInputMessage="1" showErrorMessage="1" sqref="K7:M46 C7:C46">
      <formula1>0</formula1>
      <formula2>1</formula2>
    </dataValidation>
    <dataValidation type="whole" allowBlank="1" showInputMessage="1" showErrorMessage="1" sqref="J7:J46">
      <formula1>0</formula1>
      <formula2>1000</formula2>
    </dataValidation>
  </dataValidations>
  <pageMargins left="0.23622047244094491" right="0.23622047244094491" top="0.31496062992125984" bottom="0.19685039370078741" header="0.31496062992125984" footer="0.31496062992125984"/>
  <pageSetup paperSize="9" scale="67" fitToHeight="0" orientation="landscape" blackAndWhite="1" horizontalDpi="1200" verticalDpi="1200" r:id="rId1"/>
  <cellWatches>
    <cellWatch r="P8"/>
  </cellWatche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Pauschalen!$A$11:$A$31</xm:f>
          </x14:formula1>
          <xm:sqref>H7:H46</xm:sqref>
        </x14:dataValidation>
        <x14:dataValidation type="list" allowBlank="1" showInputMessage="1" showErrorMessage="1">
          <x14:formula1>
            <xm:f>Strecken!$A$10:$A$39</xm:f>
          </x14:formula1>
          <xm:sqref>I7:I46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3:E40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35.140625" customWidth="1"/>
    <col min="2" max="2" width="11.5703125" customWidth="1"/>
    <col min="3" max="3" width="43.85546875" customWidth="1"/>
    <col min="4" max="5" width="39.7109375" customWidth="1"/>
  </cols>
  <sheetData>
    <row r="3" spans="1:5" ht="21" x14ac:dyDescent="0.35">
      <c r="A3" s="59" t="s">
        <v>39</v>
      </c>
    </row>
    <row r="6" spans="1:5" x14ac:dyDescent="0.25">
      <c r="A6" t="s">
        <v>44</v>
      </c>
    </row>
    <row r="7" spans="1:5" x14ac:dyDescent="0.25">
      <c r="A7" t="s">
        <v>43</v>
      </c>
    </row>
    <row r="8" spans="1:5" ht="15.75" thickBot="1" x14ac:dyDescent="0.3"/>
    <row r="9" spans="1:5" ht="19.5" thickBot="1" x14ac:dyDescent="0.35">
      <c r="A9" s="41" t="s">
        <v>40</v>
      </c>
      <c r="B9" s="42" t="s">
        <v>16</v>
      </c>
      <c r="C9" s="42" t="s">
        <v>41</v>
      </c>
      <c r="D9" s="42" t="s">
        <v>45</v>
      </c>
      <c r="E9" s="43" t="s">
        <v>42</v>
      </c>
    </row>
    <row r="10" spans="1:5" x14ac:dyDescent="0.25">
      <c r="A10" s="44" t="s">
        <v>77</v>
      </c>
      <c r="B10" s="53"/>
      <c r="C10" s="53"/>
      <c r="D10" s="53"/>
      <c r="E10" s="54"/>
    </row>
    <row r="11" spans="1:5" x14ac:dyDescent="0.25">
      <c r="A11" s="47" t="s">
        <v>100</v>
      </c>
      <c r="B11" s="55">
        <v>288</v>
      </c>
      <c r="C11" s="55" t="s">
        <v>97</v>
      </c>
      <c r="D11" s="55" t="s">
        <v>98</v>
      </c>
      <c r="E11" s="56" t="s">
        <v>99</v>
      </c>
    </row>
    <row r="12" spans="1:5" x14ac:dyDescent="0.25">
      <c r="A12" s="47" t="s">
        <v>101</v>
      </c>
      <c r="B12" s="55">
        <v>6</v>
      </c>
      <c r="C12" s="55" t="s">
        <v>99</v>
      </c>
      <c r="D12" s="55" t="s">
        <v>98</v>
      </c>
      <c r="E12" s="56" t="s">
        <v>99</v>
      </c>
    </row>
    <row r="13" spans="1:5" x14ac:dyDescent="0.25">
      <c r="A13" s="47" t="s">
        <v>104</v>
      </c>
      <c r="B13" s="55">
        <v>315</v>
      </c>
      <c r="C13" s="55" t="s">
        <v>97</v>
      </c>
      <c r="D13" s="55" t="s">
        <v>103</v>
      </c>
      <c r="E13" s="56"/>
    </row>
    <row r="14" spans="1:5" x14ac:dyDescent="0.25">
      <c r="A14" s="47" t="s">
        <v>48</v>
      </c>
      <c r="B14" s="55"/>
      <c r="C14" s="55"/>
      <c r="D14" s="55"/>
      <c r="E14" s="56"/>
    </row>
    <row r="15" spans="1:5" x14ac:dyDescent="0.25">
      <c r="A15" s="47" t="s">
        <v>49</v>
      </c>
      <c r="B15" s="55"/>
      <c r="C15" s="55"/>
      <c r="D15" s="55"/>
      <c r="E15" s="56"/>
    </row>
    <row r="16" spans="1:5" x14ac:dyDescent="0.25">
      <c r="A16" s="47" t="s">
        <v>50</v>
      </c>
      <c r="B16" s="55"/>
      <c r="C16" s="55"/>
      <c r="D16" s="55"/>
      <c r="E16" s="56"/>
    </row>
    <row r="17" spans="1:5" x14ac:dyDescent="0.25">
      <c r="A17" s="47" t="s">
        <v>51</v>
      </c>
      <c r="B17" s="55"/>
      <c r="C17" s="55"/>
      <c r="D17" s="55"/>
      <c r="E17" s="56"/>
    </row>
    <row r="18" spans="1:5" x14ac:dyDescent="0.25">
      <c r="A18" s="47" t="s">
        <v>52</v>
      </c>
      <c r="B18" s="55"/>
      <c r="C18" s="55"/>
      <c r="D18" s="55"/>
      <c r="E18" s="56"/>
    </row>
    <row r="19" spans="1:5" x14ac:dyDescent="0.25">
      <c r="A19" s="47" t="s">
        <v>53</v>
      </c>
      <c r="B19" s="55"/>
      <c r="C19" s="55"/>
      <c r="D19" s="55"/>
      <c r="E19" s="56"/>
    </row>
    <row r="20" spans="1:5" x14ac:dyDescent="0.25">
      <c r="A20" s="47" t="s">
        <v>54</v>
      </c>
      <c r="B20" s="55"/>
      <c r="C20" s="55"/>
      <c r="D20" s="55"/>
      <c r="E20" s="56"/>
    </row>
    <row r="21" spans="1:5" x14ac:dyDescent="0.25">
      <c r="A21" s="47" t="s">
        <v>55</v>
      </c>
      <c r="B21" s="55"/>
      <c r="C21" s="55"/>
      <c r="D21" s="55"/>
      <c r="E21" s="56"/>
    </row>
    <row r="22" spans="1:5" x14ac:dyDescent="0.25">
      <c r="A22" s="47" t="s">
        <v>56</v>
      </c>
      <c r="B22" s="55"/>
      <c r="C22" s="55"/>
      <c r="D22" s="55"/>
      <c r="E22" s="56"/>
    </row>
    <row r="23" spans="1:5" x14ac:dyDescent="0.25">
      <c r="A23" s="47" t="s">
        <v>57</v>
      </c>
      <c r="B23" s="55"/>
      <c r="C23" s="55"/>
      <c r="D23" s="55"/>
      <c r="E23" s="56"/>
    </row>
    <row r="24" spans="1:5" x14ac:dyDescent="0.25">
      <c r="A24" s="47" t="s">
        <v>58</v>
      </c>
      <c r="B24" s="55"/>
      <c r="C24" s="55"/>
      <c r="D24" s="55"/>
      <c r="E24" s="56"/>
    </row>
    <row r="25" spans="1:5" x14ac:dyDescent="0.25">
      <c r="A25" s="47" t="s">
        <v>59</v>
      </c>
      <c r="B25" s="55"/>
      <c r="C25" s="55"/>
      <c r="D25" s="55"/>
      <c r="E25" s="56"/>
    </row>
    <row r="26" spans="1:5" x14ac:dyDescent="0.25">
      <c r="A26" s="47" t="s">
        <v>60</v>
      </c>
      <c r="B26" s="55"/>
      <c r="C26" s="55"/>
      <c r="D26" s="55"/>
      <c r="E26" s="56"/>
    </row>
    <row r="27" spans="1:5" x14ac:dyDescent="0.25">
      <c r="A27" s="47" t="s">
        <v>61</v>
      </c>
      <c r="B27" s="55"/>
      <c r="C27" s="55"/>
      <c r="D27" s="55"/>
      <c r="E27" s="56"/>
    </row>
    <row r="28" spans="1:5" x14ac:dyDescent="0.25">
      <c r="A28" s="47" t="s">
        <v>62</v>
      </c>
      <c r="B28" s="55"/>
      <c r="C28" s="55"/>
      <c r="D28" s="55"/>
      <c r="E28" s="56"/>
    </row>
    <row r="29" spans="1:5" x14ac:dyDescent="0.25">
      <c r="A29" s="47" t="s">
        <v>63</v>
      </c>
      <c r="B29" s="55"/>
      <c r="C29" s="55"/>
      <c r="D29" s="55"/>
      <c r="E29" s="56"/>
    </row>
    <row r="30" spans="1:5" x14ac:dyDescent="0.25">
      <c r="A30" s="47" t="s">
        <v>64</v>
      </c>
      <c r="B30" s="55"/>
      <c r="C30" s="55"/>
      <c r="D30" s="55"/>
      <c r="E30" s="56"/>
    </row>
    <row r="31" spans="1:5" x14ac:dyDescent="0.25">
      <c r="A31" s="47" t="s">
        <v>65</v>
      </c>
      <c r="B31" s="55"/>
      <c r="C31" s="55"/>
      <c r="D31" s="55"/>
      <c r="E31" s="56"/>
    </row>
    <row r="32" spans="1:5" x14ac:dyDescent="0.25">
      <c r="A32" s="47" t="s">
        <v>66</v>
      </c>
      <c r="B32" s="55"/>
      <c r="C32" s="55"/>
      <c r="D32" s="55"/>
      <c r="E32" s="56"/>
    </row>
    <row r="33" spans="1:5" x14ac:dyDescent="0.25">
      <c r="A33" s="47" t="s">
        <v>67</v>
      </c>
      <c r="B33" s="55"/>
      <c r="C33" s="55"/>
      <c r="D33" s="55"/>
      <c r="E33" s="56"/>
    </row>
    <row r="34" spans="1:5" x14ac:dyDescent="0.25">
      <c r="A34" s="47" t="s">
        <v>68</v>
      </c>
      <c r="B34" s="55"/>
      <c r="C34" s="55"/>
      <c r="D34" s="55"/>
      <c r="E34" s="56"/>
    </row>
    <row r="35" spans="1:5" x14ac:dyDescent="0.25">
      <c r="A35" s="47" t="s">
        <v>69</v>
      </c>
      <c r="B35" s="55"/>
      <c r="C35" s="55"/>
      <c r="D35" s="55"/>
      <c r="E35" s="56"/>
    </row>
    <row r="36" spans="1:5" x14ac:dyDescent="0.25">
      <c r="A36" s="47" t="s">
        <v>70</v>
      </c>
      <c r="B36" s="55"/>
      <c r="C36" s="55"/>
      <c r="D36" s="55"/>
      <c r="E36" s="56"/>
    </row>
    <row r="37" spans="1:5" x14ac:dyDescent="0.25">
      <c r="A37" s="47" t="s">
        <v>71</v>
      </c>
      <c r="B37" s="55"/>
      <c r="C37" s="55"/>
      <c r="D37" s="55"/>
      <c r="E37" s="56"/>
    </row>
    <row r="38" spans="1:5" x14ac:dyDescent="0.25">
      <c r="A38" s="47" t="s">
        <v>72</v>
      </c>
      <c r="B38" s="55"/>
      <c r="C38" s="55"/>
      <c r="D38" s="55"/>
      <c r="E38" s="56"/>
    </row>
    <row r="39" spans="1:5" ht="15.75" thickBot="1" x14ac:dyDescent="0.3">
      <c r="A39" s="50" t="s">
        <v>73</v>
      </c>
      <c r="B39" s="57"/>
      <c r="C39" s="57"/>
      <c r="D39" s="57"/>
      <c r="E39" s="58"/>
    </row>
    <row r="40" spans="1:5" x14ac:dyDescent="0.25">
      <c r="A40" s="5"/>
    </row>
  </sheetData>
  <sheetProtection sheet="1" objects="1" scenarios="1"/>
  <pageMargins left="0.25" right="0.25" top="0.75" bottom="0.75" header="0.3" footer="0.3"/>
  <pageSetup paperSize="9" scale="82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3:D31"/>
  <sheetViews>
    <sheetView zoomScale="130" zoomScaleNormal="130" workbookViewId="0">
      <selection activeCell="F30" sqref="F30"/>
    </sheetView>
  </sheetViews>
  <sheetFormatPr baseColWidth="10" defaultColWidth="9.140625" defaultRowHeight="15" x14ac:dyDescent="0.25"/>
  <cols>
    <col min="1" max="1" width="20.140625" customWidth="1"/>
    <col min="2" max="2" width="16.140625" customWidth="1"/>
    <col min="3" max="3" width="16.7109375" customWidth="1"/>
    <col min="4" max="4" width="18.28515625" customWidth="1"/>
  </cols>
  <sheetData>
    <row r="3" spans="1:4" ht="21" x14ac:dyDescent="0.35">
      <c r="A3" s="3" t="s">
        <v>25</v>
      </c>
    </row>
    <row r="4" spans="1:4" x14ac:dyDescent="0.25">
      <c r="A4" t="s">
        <v>27</v>
      </c>
      <c r="B4" s="4" t="s">
        <v>28</v>
      </c>
    </row>
    <row r="6" spans="1:4" x14ac:dyDescent="0.25">
      <c r="A6" t="s">
        <v>35</v>
      </c>
    </row>
    <row r="7" spans="1:4" x14ac:dyDescent="0.25">
      <c r="A7" t="s">
        <v>36</v>
      </c>
    </row>
    <row r="9" spans="1:4" ht="15.75" thickBot="1" x14ac:dyDescent="0.3"/>
    <row r="10" spans="1:4" ht="15.75" thickBot="1" x14ac:dyDescent="0.3">
      <c r="A10" s="38" t="s">
        <v>9</v>
      </c>
      <c r="B10" s="39" t="s">
        <v>26</v>
      </c>
      <c r="C10" s="39" t="s">
        <v>1</v>
      </c>
      <c r="D10" s="40" t="s">
        <v>29</v>
      </c>
    </row>
    <row r="11" spans="1:4" x14ac:dyDescent="0.25">
      <c r="A11" s="44" t="s">
        <v>17</v>
      </c>
      <c r="B11" s="45">
        <v>24</v>
      </c>
      <c r="C11" s="45">
        <v>12</v>
      </c>
      <c r="D11" s="46">
        <v>20</v>
      </c>
    </row>
    <row r="12" spans="1:4" x14ac:dyDescent="0.25">
      <c r="A12" s="47" t="s">
        <v>30</v>
      </c>
      <c r="B12" s="48">
        <v>64</v>
      </c>
      <c r="C12" s="48">
        <v>43</v>
      </c>
      <c r="D12" s="49">
        <v>195</v>
      </c>
    </row>
    <row r="13" spans="1:4" x14ac:dyDescent="0.25">
      <c r="A13" s="47" t="s">
        <v>31</v>
      </c>
      <c r="B13" s="48">
        <v>62</v>
      </c>
      <c r="C13" s="48">
        <v>41</v>
      </c>
      <c r="D13" s="49">
        <v>169</v>
      </c>
    </row>
    <row r="14" spans="1:4" x14ac:dyDescent="0.25">
      <c r="A14" s="47" t="s">
        <v>34</v>
      </c>
      <c r="B14" s="48">
        <v>46</v>
      </c>
      <c r="C14" s="48">
        <v>31</v>
      </c>
      <c r="D14" s="49">
        <v>119</v>
      </c>
    </row>
    <row r="15" spans="1:4" x14ac:dyDescent="0.25">
      <c r="A15" s="47" t="s">
        <v>37</v>
      </c>
      <c r="B15" s="48">
        <v>36</v>
      </c>
      <c r="C15" s="48">
        <v>24</v>
      </c>
      <c r="D15" s="49">
        <v>104</v>
      </c>
    </row>
    <row r="16" spans="1:4" x14ac:dyDescent="0.25">
      <c r="A16" s="47" t="s">
        <v>32</v>
      </c>
      <c r="B16" s="48">
        <v>0</v>
      </c>
      <c r="C16" s="48">
        <v>0</v>
      </c>
      <c r="D16" s="49">
        <v>0</v>
      </c>
    </row>
    <row r="17" spans="1:4" x14ac:dyDescent="0.25">
      <c r="A17" s="47" t="s">
        <v>32</v>
      </c>
      <c r="B17" s="48">
        <v>0</v>
      </c>
      <c r="C17" s="48">
        <v>0</v>
      </c>
      <c r="D17" s="49">
        <v>0</v>
      </c>
    </row>
    <row r="18" spans="1:4" x14ac:dyDescent="0.25">
      <c r="A18" s="47" t="s">
        <v>32</v>
      </c>
      <c r="B18" s="48">
        <v>0</v>
      </c>
      <c r="C18" s="48">
        <v>0</v>
      </c>
      <c r="D18" s="49">
        <v>0</v>
      </c>
    </row>
    <row r="19" spans="1:4" x14ac:dyDescent="0.25">
      <c r="A19" s="47" t="s">
        <v>32</v>
      </c>
      <c r="B19" s="48">
        <v>0</v>
      </c>
      <c r="C19" s="48">
        <v>0</v>
      </c>
      <c r="D19" s="49">
        <v>0</v>
      </c>
    </row>
    <row r="20" spans="1:4" x14ac:dyDescent="0.25">
      <c r="A20" s="47" t="s">
        <v>32</v>
      </c>
      <c r="B20" s="48">
        <v>0</v>
      </c>
      <c r="C20" s="48">
        <v>0</v>
      </c>
      <c r="D20" s="49">
        <v>0</v>
      </c>
    </row>
    <row r="21" spans="1:4" x14ac:dyDescent="0.25">
      <c r="A21" s="47" t="s">
        <v>32</v>
      </c>
      <c r="B21" s="48">
        <v>0</v>
      </c>
      <c r="C21" s="48">
        <v>0</v>
      </c>
      <c r="D21" s="49">
        <v>0</v>
      </c>
    </row>
    <row r="22" spans="1:4" x14ac:dyDescent="0.25">
      <c r="A22" s="47" t="s">
        <v>32</v>
      </c>
      <c r="B22" s="48">
        <v>0</v>
      </c>
      <c r="C22" s="48">
        <v>0</v>
      </c>
      <c r="D22" s="49">
        <v>0</v>
      </c>
    </row>
    <row r="23" spans="1:4" x14ac:dyDescent="0.25">
      <c r="A23" s="47" t="s">
        <v>32</v>
      </c>
      <c r="B23" s="48">
        <v>0</v>
      </c>
      <c r="C23" s="48">
        <v>0</v>
      </c>
      <c r="D23" s="49">
        <v>0</v>
      </c>
    </row>
    <row r="24" spans="1:4" x14ac:dyDescent="0.25">
      <c r="A24" s="47" t="s">
        <v>32</v>
      </c>
      <c r="B24" s="48">
        <v>0</v>
      </c>
      <c r="C24" s="48">
        <v>0</v>
      </c>
      <c r="D24" s="49">
        <v>0</v>
      </c>
    </row>
    <row r="25" spans="1:4" x14ac:dyDescent="0.25">
      <c r="A25" s="47" t="s">
        <v>32</v>
      </c>
      <c r="B25" s="48">
        <v>0</v>
      </c>
      <c r="C25" s="48">
        <v>0</v>
      </c>
      <c r="D25" s="49">
        <v>0</v>
      </c>
    </row>
    <row r="26" spans="1:4" x14ac:dyDescent="0.25">
      <c r="A26" s="47" t="s">
        <v>32</v>
      </c>
      <c r="B26" s="48">
        <v>0</v>
      </c>
      <c r="C26" s="48">
        <v>0</v>
      </c>
      <c r="D26" s="49">
        <v>0</v>
      </c>
    </row>
    <row r="27" spans="1:4" x14ac:dyDescent="0.25">
      <c r="A27" s="47" t="s">
        <v>32</v>
      </c>
      <c r="B27" s="48">
        <v>0</v>
      </c>
      <c r="C27" s="48">
        <v>0</v>
      </c>
      <c r="D27" s="49">
        <v>0</v>
      </c>
    </row>
    <row r="28" spans="1:4" x14ac:dyDescent="0.25">
      <c r="A28" s="47" t="s">
        <v>32</v>
      </c>
      <c r="B28" s="48">
        <v>0</v>
      </c>
      <c r="C28" s="48">
        <v>0</v>
      </c>
      <c r="D28" s="49">
        <v>0</v>
      </c>
    </row>
    <row r="29" spans="1:4" x14ac:dyDescent="0.25">
      <c r="A29" s="47" t="s">
        <v>32</v>
      </c>
      <c r="B29" s="48">
        <v>0</v>
      </c>
      <c r="C29" s="48">
        <v>0</v>
      </c>
      <c r="D29" s="49">
        <v>0</v>
      </c>
    </row>
    <row r="30" spans="1:4" x14ac:dyDescent="0.25">
      <c r="A30" s="47" t="s">
        <v>32</v>
      </c>
      <c r="B30" s="48">
        <v>0</v>
      </c>
      <c r="C30" s="48">
        <v>0</v>
      </c>
      <c r="D30" s="49">
        <v>0</v>
      </c>
    </row>
    <row r="31" spans="1:4" ht="15.75" thickBot="1" x14ac:dyDescent="0.3">
      <c r="A31" s="50" t="s">
        <v>32</v>
      </c>
      <c r="B31" s="51">
        <v>0</v>
      </c>
      <c r="C31" s="51">
        <v>0</v>
      </c>
      <c r="D31" s="52">
        <v>0</v>
      </c>
    </row>
  </sheetData>
  <sheetProtection sheet="1" objects="1" scenarios="1"/>
  <hyperlinks>
    <hyperlink ref="B4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Hauptblatt</vt:lpstr>
      <vt:lpstr>Strecken</vt:lpstr>
      <vt:lpstr>Pauschalen</vt:lpstr>
      <vt:lpstr>Hauptblatt!Druckbereich</vt:lpstr>
      <vt:lpstr>Strecken!Druckbereich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2017-03-18T16:20:20Z</dcterms:modified>
</cp:coreProperties>
</file>