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gitINS\INSURANCE-Group1\"/>
    </mc:Choice>
  </mc:AlternateContent>
  <xr:revisionPtr revIDLastSave="0" documentId="13_ncr:1_{B87E5300-E1FA-4C4F-8460-9EA1475296AF}" xr6:coauthVersionLast="47" xr6:coauthVersionMax="47" xr10:uidLastSave="{00000000-0000-0000-0000-000000000000}"/>
  <bookViews>
    <workbookView xWindow="-98" yWindow="-98" windowWidth="20715" windowHeight="13155" activeTab="1" xr2:uid="{C73009CD-6FFB-4BFE-B5FA-419BE28401A1}"/>
  </bookViews>
  <sheets>
    <sheet name="Sheet1" sheetId="1" r:id="rId1"/>
    <sheet name="Basic scenario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2" l="1"/>
  <c r="AD6" i="2"/>
  <c r="AD7" i="2"/>
  <c r="AD8" i="2"/>
  <c r="AD9" i="2"/>
  <c r="AD10" i="2"/>
  <c r="AD11" i="2"/>
  <c r="AJ11" i="2" s="1"/>
  <c r="AO11" i="2" s="1"/>
  <c r="AD12" i="2"/>
  <c r="AJ12" i="2" s="1"/>
  <c r="AO12" i="2" s="1"/>
  <c r="AD13" i="2"/>
  <c r="AD14" i="2"/>
  <c r="AD15" i="2"/>
  <c r="AD16" i="2"/>
  <c r="AD17" i="2"/>
  <c r="AD18" i="2"/>
  <c r="AD19" i="2"/>
  <c r="AD20" i="2"/>
  <c r="AJ20" i="2" s="1"/>
  <c r="AO20" i="2" s="1"/>
  <c r="AD21" i="2"/>
  <c r="AD22" i="2"/>
  <c r="AD23" i="2"/>
  <c r="AD24" i="2"/>
  <c r="AD25" i="2"/>
  <c r="AD26" i="2"/>
  <c r="AD27" i="2"/>
  <c r="AD28" i="2"/>
  <c r="AJ28" i="2" s="1"/>
  <c r="AO28" i="2" s="1"/>
  <c r="AD29" i="2"/>
  <c r="AD30" i="2"/>
  <c r="AD31" i="2"/>
  <c r="AD32" i="2"/>
  <c r="AD33" i="2"/>
  <c r="AJ33" i="2" s="1"/>
  <c r="AO33" i="2" s="1"/>
  <c r="AD34" i="2"/>
  <c r="AJ34" i="2" s="1"/>
  <c r="AO34" i="2" s="1"/>
  <c r="AD35" i="2"/>
  <c r="AJ35" i="2" s="1"/>
  <c r="AO35" i="2" s="1"/>
  <c r="AD36" i="2"/>
  <c r="AJ36" i="2" s="1"/>
  <c r="AO36" i="2" s="1"/>
  <c r="AD37" i="2"/>
  <c r="AD38" i="2"/>
  <c r="AD39" i="2"/>
  <c r="AD40" i="2"/>
  <c r="AD41" i="2"/>
  <c r="AJ41" i="2" s="1"/>
  <c r="AO41" i="2" s="1"/>
  <c r="AD42" i="2"/>
  <c r="AJ42" i="2" s="1"/>
  <c r="AO42" i="2" s="1"/>
  <c r="AD43" i="2"/>
  <c r="AJ43" i="2" s="1"/>
  <c r="AO43" i="2" s="1"/>
  <c r="AD44" i="2"/>
  <c r="AJ44" i="2" s="1"/>
  <c r="AO44" i="2" s="1"/>
  <c r="AD45" i="2"/>
  <c r="AD46" i="2"/>
  <c r="AD47" i="2"/>
  <c r="AD48" i="2"/>
  <c r="AD49" i="2"/>
  <c r="AJ49" i="2" s="1"/>
  <c r="AO49" i="2" s="1"/>
  <c r="AD50" i="2"/>
  <c r="AJ50" i="2" s="1"/>
  <c r="AO50" i="2" s="1"/>
  <c r="AD51" i="2"/>
  <c r="AJ51" i="2" s="1"/>
  <c r="AO51" i="2" s="1"/>
  <c r="AD52" i="2"/>
  <c r="AJ52" i="2" s="1"/>
  <c r="AO52" i="2" s="1"/>
  <c r="AD53" i="2"/>
  <c r="AD4" i="2"/>
  <c r="AF4" i="2"/>
  <c r="AC4" i="2"/>
  <c r="AB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O5" i="2"/>
  <c r="AO6" i="2"/>
  <c r="AO7" i="2"/>
  <c r="AO13" i="2"/>
  <c r="AO15" i="2"/>
  <c r="AO23" i="2"/>
  <c r="AO30" i="2"/>
  <c r="AO31" i="2"/>
  <c r="AO53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J5" i="2"/>
  <c r="AJ6" i="2"/>
  <c r="AJ7" i="2"/>
  <c r="AJ8" i="2"/>
  <c r="AO8" i="2" s="1"/>
  <c r="AJ9" i="2"/>
  <c r="AO9" i="2" s="1"/>
  <c r="AJ10" i="2"/>
  <c r="AO10" i="2" s="1"/>
  <c r="AJ13" i="2"/>
  <c r="AJ14" i="2"/>
  <c r="AO14" i="2" s="1"/>
  <c r="AJ15" i="2"/>
  <c r="AJ16" i="2"/>
  <c r="AO16" i="2" s="1"/>
  <c r="AJ17" i="2"/>
  <c r="AO17" i="2" s="1"/>
  <c r="AJ18" i="2"/>
  <c r="AO18" i="2" s="1"/>
  <c r="AJ19" i="2"/>
  <c r="AO19" i="2" s="1"/>
  <c r="AJ21" i="2"/>
  <c r="AO21" i="2" s="1"/>
  <c r="AJ22" i="2"/>
  <c r="AO22" i="2" s="1"/>
  <c r="AJ23" i="2"/>
  <c r="AJ24" i="2"/>
  <c r="AO24" i="2" s="1"/>
  <c r="AJ25" i="2"/>
  <c r="AO25" i="2" s="1"/>
  <c r="AJ26" i="2"/>
  <c r="AO26" i="2" s="1"/>
  <c r="AJ27" i="2"/>
  <c r="AO27" i="2" s="1"/>
  <c r="AJ29" i="2"/>
  <c r="AO29" i="2" s="1"/>
  <c r="AJ30" i="2"/>
  <c r="AJ31" i="2"/>
  <c r="AJ32" i="2"/>
  <c r="AO32" i="2" s="1"/>
  <c r="AJ37" i="2"/>
  <c r="AO37" i="2" s="1"/>
  <c r="AJ38" i="2"/>
  <c r="AO38" i="2" s="1"/>
  <c r="AJ39" i="2"/>
  <c r="AO39" i="2" s="1"/>
  <c r="AJ40" i="2"/>
  <c r="AO40" i="2" s="1"/>
  <c r="AJ45" i="2"/>
  <c r="AO45" i="2" s="1"/>
  <c r="AJ46" i="2"/>
  <c r="AO46" i="2" s="1"/>
  <c r="AJ47" i="2"/>
  <c r="AO47" i="2" s="1"/>
  <c r="AJ48" i="2"/>
  <c r="AO48" i="2" s="1"/>
  <c r="AJ53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P4" i="2"/>
  <c r="AN4" i="2"/>
  <c r="AM4" i="2"/>
  <c r="AK4" i="2"/>
  <c r="AJ4" i="2"/>
  <c r="AO4" i="2" s="1"/>
  <c r="AI4" i="2"/>
  <c r="AH4" i="2"/>
  <c r="Y4" i="2"/>
  <c r="AU10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J7" i="2"/>
  <c r="K7" i="2" s="1"/>
  <c r="R7" i="2" s="1"/>
  <c r="AC5" i="2"/>
  <c r="AC6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E4" i="2"/>
  <c r="AE53" i="2"/>
  <c r="X53" i="2"/>
  <c r="Y7" i="2"/>
  <c r="Y6" i="2"/>
  <c r="Y5" i="2"/>
  <c r="S4" i="2"/>
  <c r="R5" i="2"/>
  <c r="R6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4" i="2"/>
  <c r="K5" i="2"/>
  <c r="K6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Y8" i="2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K8" i="2" l="1"/>
  <c r="R8" i="2" s="1"/>
  <c r="AU2" i="2" l="1"/>
  <c r="S3" i="2"/>
  <c r="R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4" i="2"/>
  <c r="J3" i="2"/>
  <c r="T19" i="2" l="1"/>
  <c r="T51" i="2"/>
  <c r="T20" i="2"/>
  <c r="T36" i="2"/>
  <c r="T29" i="2"/>
  <c r="AE29" i="2" s="1"/>
  <c r="T6" i="2"/>
  <c r="T38" i="2"/>
  <c r="T34" i="2"/>
  <c r="T25" i="2"/>
  <c r="AE25" i="2" s="1"/>
  <c r="T10" i="2"/>
  <c r="T3" i="2"/>
  <c r="S8" i="2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6" i="2"/>
  <c r="S10" i="2"/>
  <c r="S14" i="2"/>
  <c r="S18" i="2"/>
  <c r="S22" i="2"/>
  <c r="S26" i="2"/>
  <c r="S30" i="2"/>
  <c r="S34" i="2"/>
  <c r="S38" i="2"/>
  <c r="S42" i="2"/>
  <c r="S46" i="2"/>
  <c r="S50" i="2"/>
  <c r="S15" i="2"/>
  <c r="S23" i="2"/>
  <c r="S31" i="2"/>
  <c r="S39" i="2"/>
  <c r="S47" i="2"/>
  <c r="S7" i="2"/>
  <c r="S16" i="2"/>
  <c r="S24" i="2"/>
  <c r="S32" i="2"/>
  <c r="S40" i="2"/>
  <c r="S48" i="2"/>
  <c r="S20" i="2"/>
  <c r="S36" i="2"/>
  <c r="S52" i="2"/>
  <c r="S11" i="2"/>
  <c r="S19" i="2"/>
  <c r="S27" i="2"/>
  <c r="S35" i="2"/>
  <c r="S43" i="2"/>
  <c r="S51" i="2"/>
  <c r="S12" i="2"/>
  <c r="S28" i="2"/>
  <c r="S44" i="2"/>
  <c r="J5" i="2"/>
  <c r="J6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T52" i="2" l="1"/>
  <c r="AE19" i="2"/>
  <c r="AE51" i="2"/>
  <c r="AE6" i="2"/>
  <c r="AE34" i="2"/>
  <c r="AE20" i="2"/>
  <c r="AE36" i="2"/>
  <c r="AE10" i="2"/>
  <c r="T49" i="2"/>
  <c r="T17" i="2"/>
  <c r="T18" i="2"/>
  <c r="T30" i="2"/>
  <c r="T53" i="2"/>
  <c r="T21" i="2"/>
  <c r="T48" i="2"/>
  <c r="T32" i="2"/>
  <c r="T16" i="2"/>
  <c r="T47" i="2"/>
  <c r="T31" i="2"/>
  <c r="T15" i="2"/>
  <c r="T35" i="2"/>
  <c r="AE38" i="2"/>
  <c r="T42" i="2"/>
  <c r="T41" i="2"/>
  <c r="T9" i="2"/>
  <c r="T4" i="2"/>
  <c r="T22" i="2"/>
  <c r="T45" i="2"/>
  <c r="T13" i="2"/>
  <c r="T44" i="2"/>
  <c r="T28" i="2"/>
  <c r="T12" i="2"/>
  <c r="T43" i="2"/>
  <c r="T27" i="2"/>
  <c r="T11" i="2"/>
  <c r="T26" i="2"/>
  <c r="T33" i="2"/>
  <c r="T50" i="2"/>
  <c r="T46" i="2"/>
  <c r="T14" i="2"/>
  <c r="T37" i="2"/>
  <c r="T5" i="2"/>
  <c r="T40" i="2"/>
  <c r="T24" i="2"/>
  <c r="T8" i="2"/>
  <c r="AC8" i="2" s="1"/>
  <c r="T39" i="2"/>
  <c r="T23" i="2"/>
  <c r="T7" i="2"/>
  <c r="AC7" i="2" s="1"/>
  <c r="AF10" i="2"/>
  <c r="AF38" i="2"/>
  <c r="AF51" i="2"/>
  <c r="AF6" i="2"/>
  <c r="J4" i="2"/>
  <c r="AF19" i="2" l="1"/>
  <c r="AF36" i="2"/>
  <c r="AF29" i="2"/>
  <c r="AE7" i="2"/>
  <c r="AE14" i="2"/>
  <c r="AE12" i="2"/>
  <c r="AE41" i="2"/>
  <c r="AE35" i="2"/>
  <c r="AE16" i="2"/>
  <c r="AE49" i="2"/>
  <c r="AE23" i="2"/>
  <c r="AE40" i="2"/>
  <c r="AE46" i="2"/>
  <c r="AE11" i="2"/>
  <c r="AE28" i="2"/>
  <c r="AE22" i="2"/>
  <c r="AE42" i="2"/>
  <c r="AE15" i="2"/>
  <c r="AE32" i="2"/>
  <c r="AE30" i="2"/>
  <c r="AE24" i="2"/>
  <c r="AE26" i="2"/>
  <c r="AE45" i="2"/>
  <c r="AF34" i="2"/>
  <c r="AE39" i="2"/>
  <c r="AE5" i="2"/>
  <c r="AE50" i="2"/>
  <c r="AE27" i="2"/>
  <c r="AE44" i="2"/>
  <c r="AE31" i="2"/>
  <c r="AE48" i="2"/>
  <c r="AE18" i="2"/>
  <c r="AF25" i="2"/>
  <c r="AF20" i="2"/>
  <c r="AE8" i="2"/>
  <c r="AE37" i="2"/>
  <c r="AE33" i="2"/>
  <c r="AE43" i="2"/>
  <c r="AE13" i="2"/>
  <c r="AE9" i="2"/>
  <c r="AE47" i="2"/>
  <c r="AE21" i="2"/>
  <c r="AE17" i="2"/>
  <c r="AE52" i="2"/>
  <c r="AU5" i="2" l="1"/>
  <c r="AU4" i="2"/>
  <c r="AF24" i="2"/>
  <c r="AF41" i="2"/>
  <c r="AF9" i="2"/>
  <c r="AF8" i="2"/>
  <c r="AF31" i="2"/>
  <c r="AF44" i="2"/>
  <c r="AF27" i="2"/>
  <c r="AF39" i="2"/>
  <c r="AF32" i="2"/>
  <c r="AF42" i="2"/>
  <c r="AF28" i="2"/>
  <c r="AF46" i="2"/>
  <c r="AF23" i="2"/>
  <c r="AF7" i="2"/>
  <c r="AF21" i="2"/>
  <c r="AF47" i="2"/>
  <c r="AF43" i="2"/>
  <c r="AF48" i="2"/>
  <c r="AF50" i="2"/>
  <c r="AF26" i="2"/>
  <c r="AF11" i="2"/>
  <c r="AF17" i="2"/>
  <c r="AF13" i="2"/>
  <c r="AF37" i="2"/>
  <c r="AF5" i="2"/>
  <c r="AF30" i="2"/>
  <c r="AF15" i="2"/>
  <c r="AF22" i="2"/>
  <c r="AF40" i="2"/>
  <c r="AF49" i="2"/>
  <c r="AF16" i="2"/>
  <c r="AF35" i="2"/>
  <c r="AF14" i="2"/>
  <c r="AF52" i="2"/>
  <c r="AF33" i="2"/>
  <c r="AF18" i="2"/>
  <c r="AF45" i="2"/>
  <c r="AF53" i="2"/>
  <c r="AF12" i="2"/>
  <c r="AU11" i="2" l="1"/>
  <c r="AU12" i="2" s="1"/>
  <c r="AU3" i="2"/>
  <c r="AU7" i="2" s="1"/>
  <c r="AU16" i="2"/>
</calcChain>
</file>

<file path=xl/sharedStrings.xml><?xml version="1.0" encoding="utf-8"?>
<sst xmlns="http://schemas.openxmlformats.org/spreadsheetml/2006/main" count="56" uniqueCount="46">
  <si>
    <t>Years</t>
  </si>
  <si>
    <t>Rates</t>
  </si>
  <si>
    <t>Discounts</t>
  </si>
  <si>
    <t>Spot rates</t>
  </si>
  <si>
    <r>
      <t xml:space="preserve">P death </t>
    </r>
    <r>
      <rPr>
        <sz val="11"/>
        <color theme="1"/>
        <rFont val="Aptos Narrow"/>
        <family val="2"/>
      </rPr>
      <t>‰</t>
    </r>
  </si>
  <si>
    <t>P death</t>
  </si>
  <si>
    <t>Male Life Tables ISTAT 2022</t>
  </si>
  <si>
    <t xml:space="preserve">EIOPA rates March 2024 </t>
  </si>
  <si>
    <t>Expenses</t>
  </si>
  <si>
    <t>Equity in t0</t>
  </si>
  <si>
    <t>Property in t0</t>
  </si>
  <si>
    <t>Inflation</t>
  </si>
  <si>
    <t>RD</t>
  </si>
  <si>
    <t>COMM</t>
  </si>
  <si>
    <t>Lapse</t>
  </si>
  <si>
    <t>Fixed cost</t>
  </si>
  <si>
    <t>Massive surrender</t>
  </si>
  <si>
    <t>Projections</t>
  </si>
  <si>
    <t>Equity</t>
  </si>
  <si>
    <t>Property</t>
  </si>
  <si>
    <t>Fund</t>
  </si>
  <si>
    <t>F0</t>
  </si>
  <si>
    <t>lapse rate</t>
  </si>
  <si>
    <t>expenses</t>
  </si>
  <si>
    <t>Commission benefits</t>
  </si>
  <si>
    <t>Contract prob</t>
  </si>
  <si>
    <t>Forward rates</t>
  </si>
  <si>
    <t>Lapse cf</t>
  </si>
  <si>
    <t>Death cf</t>
  </si>
  <si>
    <t>Liabilities</t>
  </si>
  <si>
    <t>death</t>
  </si>
  <si>
    <t>lapse</t>
  </si>
  <si>
    <t>commisions</t>
  </si>
  <si>
    <t>commissions</t>
  </si>
  <si>
    <t xml:space="preserve">expenses </t>
  </si>
  <si>
    <t>BEL</t>
  </si>
  <si>
    <t xml:space="preserve">Liabilities </t>
  </si>
  <si>
    <t>Assets</t>
  </si>
  <si>
    <t>BOF</t>
  </si>
  <si>
    <t>delta BOF</t>
  </si>
  <si>
    <t>duration</t>
  </si>
  <si>
    <t>discounted</t>
  </si>
  <si>
    <t>contract prob</t>
  </si>
  <si>
    <t>cf</t>
  </si>
  <si>
    <t>Data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</si>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</sst>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21" xfId="0" applyBorder="1"/>
    <xf numFmtId="0" fontId="0" fillId="2" borderId="22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1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7" xfId="0" applyFill="1" applyBorder="1"/>
    <xf numFmtId="0" fontId="0" fillId="2" borderId="13" xfId="0" applyFill="1" applyBorder="1"/>
    <xf numFmtId="0" fontId="0" fillId="3" borderId="18" xfId="0" applyFill="1" applyBorder="1"/>
    <xf numFmtId="0" fontId="0" fillId="3" borderId="20" xfId="0" applyFill="1" applyBorder="1"/>
    <xf numFmtId="0" fontId="0" fillId="3" borderId="19" xfId="0" applyFill="1" applyBorder="1"/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5" borderId="9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7" xfId="0" applyFill="1" applyBorder="1"/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2" borderId="16" xfId="1" applyNumberFormat="1" applyFont="1" applyFill="1" applyBorder="1"/>
    <xf numFmtId="164" fontId="0" fillId="2" borderId="5" xfId="1" applyNumberFormat="1" applyFont="1" applyFill="1" applyBorder="1"/>
    <xf numFmtId="164" fontId="0" fillId="2" borderId="17" xfId="1" applyNumberFormat="1" applyFont="1" applyFill="1" applyBorder="1"/>
    <xf numFmtId="0" fontId="0" fillId="2" borderId="23" xfId="0" applyFill="1" applyBorder="1"/>
    <xf numFmtId="0" fontId="0" fillId="2" borderId="24" xfId="0" applyFill="1" applyBorder="1"/>
    <xf numFmtId="0" fontId="0" fillId="3" borderId="6" xfId="0" applyFill="1" applyBorder="1"/>
    <xf numFmtId="0" fontId="0" fillId="3" borderId="25" xfId="0" applyFill="1" applyBorder="1"/>
    <xf numFmtId="0" fontId="0" fillId="3" borderId="7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6" xfId="0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BFD0-4612-45B8-B37D-6D1E8BEDA58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292E-805B-4EF0-AAA7-DFBB98F089AB}">
  <dimension ref="A1:AU153"/>
  <sheetViews>
    <sheetView tabSelected="1" zoomScale="45" workbookViewId="0">
      <selection activeCell="AA9" sqref="AA9"/>
    </sheetView>
  </sheetViews>
  <sheetFormatPr defaultRowHeight="14.25" x14ac:dyDescent="0.45"/>
  <cols>
    <col min="2" max="2" width="10.59765625" customWidth="1"/>
    <col min="4" max="4" width="14.265625" customWidth="1"/>
    <col min="7" max="7" width="17.3984375" customWidth="1"/>
    <col min="8" max="8" width="11.73046875" customWidth="1"/>
    <col min="9" max="9" width="9.59765625" customWidth="1"/>
    <col min="10" max="10" width="10.1328125" customWidth="1"/>
    <col min="11" max="11" width="13.3984375" customWidth="1"/>
    <col min="12" max="12" width="9.1328125" customWidth="1"/>
    <col min="13" max="13" width="17.3984375" customWidth="1"/>
    <col min="14" max="14" width="10.73046875" customWidth="1"/>
    <col min="17" max="17" width="9.1328125" bestFit="1" customWidth="1"/>
    <col min="18" max="18" width="10.06640625" bestFit="1" customWidth="1"/>
    <col min="19" max="20" width="9.1328125" bestFit="1" customWidth="1"/>
    <col min="22" max="22" width="9.86328125" customWidth="1"/>
    <col min="23" max="23" width="22.265625" customWidth="1"/>
    <col min="24" max="24" width="10.59765625" customWidth="1"/>
    <col min="25" max="25" width="13.59765625" customWidth="1"/>
    <col min="28" max="28" width="9.1328125" bestFit="1" customWidth="1"/>
    <col min="29" max="29" width="14.1328125" customWidth="1"/>
    <col min="30" max="30" width="10.86328125" customWidth="1"/>
    <col min="31" max="31" width="11.1328125" customWidth="1"/>
    <col min="32" max="32" width="10.1328125" customWidth="1"/>
    <col min="34" max="34" width="12.59765625" customWidth="1"/>
    <col min="35" max="35" width="11.73046875" customWidth="1"/>
    <col min="36" max="36" width="13.6640625" bestFit="1" customWidth="1"/>
    <col min="37" max="37" width="9.19921875" bestFit="1" customWidth="1"/>
    <col min="39" max="39" width="13.6640625" bestFit="1" customWidth="1"/>
    <col min="40" max="40" width="15.265625" customWidth="1"/>
    <col min="41" max="41" width="13.6640625" bestFit="1" customWidth="1"/>
    <col min="42" max="42" width="13.59765625" bestFit="1" customWidth="1"/>
    <col min="46" max="46" width="15.53125" customWidth="1"/>
    <col min="47" max="47" width="14.73046875" customWidth="1"/>
  </cols>
  <sheetData>
    <row r="1" spans="1:47" ht="14.65" thickBot="1" x14ac:dyDescent="0.5">
      <c r="A1" s="18" t="s">
        <v>6</v>
      </c>
      <c r="B1" s="19"/>
      <c r="C1" s="19"/>
      <c r="D1" s="20"/>
      <c r="G1" s="18" t="s">
        <v>7</v>
      </c>
      <c r="H1" s="19"/>
      <c r="I1" s="19"/>
      <c r="J1" s="19"/>
      <c r="K1" s="20"/>
      <c r="M1" s="40" t="s">
        <v>44</v>
      </c>
      <c r="N1" s="41"/>
      <c r="Q1" s="29" t="s">
        <v>17</v>
      </c>
      <c r="R1" s="30"/>
      <c r="S1" s="30"/>
      <c r="T1" s="31"/>
      <c r="AB1" s="21" t="s">
        <v>43</v>
      </c>
      <c r="AC1" s="22"/>
      <c r="AD1" s="22"/>
      <c r="AE1" s="22"/>
      <c r="AF1" s="22"/>
      <c r="AH1" s="18" t="s">
        <v>42</v>
      </c>
      <c r="AI1" s="19"/>
      <c r="AJ1" s="19"/>
      <c r="AK1" s="20"/>
      <c r="AM1" s="18" t="s">
        <v>41</v>
      </c>
      <c r="AN1" s="19"/>
      <c r="AO1" s="19"/>
      <c r="AP1" s="20"/>
      <c r="AT1" s="23" t="s">
        <v>35</v>
      </c>
      <c r="AU1" s="4"/>
    </row>
    <row r="2" spans="1:47" ht="14.65" thickBot="1" x14ac:dyDescent="0.5">
      <c r="A2" s="37" t="s">
        <v>0</v>
      </c>
      <c r="B2" s="38" t="s">
        <v>4</v>
      </c>
      <c r="C2" s="39" t="s">
        <v>5</v>
      </c>
      <c r="G2" s="15" t="s">
        <v>0</v>
      </c>
      <c r="H2" s="17" t="s">
        <v>1</v>
      </c>
      <c r="I2" s="17" t="s">
        <v>3</v>
      </c>
      <c r="J2" s="17" t="s">
        <v>2</v>
      </c>
      <c r="K2" s="16" t="s">
        <v>26</v>
      </c>
      <c r="M2" s="42" t="s">
        <v>8</v>
      </c>
      <c r="N2" s="1">
        <v>50</v>
      </c>
      <c r="Q2" s="7" t="s">
        <v>0</v>
      </c>
      <c r="R2" s="8" t="s">
        <v>18</v>
      </c>
      <c r="S2" s="8" t="s">
        <v>19</v>
      </c>
      <c r="T2" s="9" t="s">
        <v>20</v>
      </c>
      <c r="W2" s="15" t="s">
        <v>24</v>
      </c>
      <c r="X2" s="17" t="s">
        <v>22</v>
      </c>
      <c r="Y2" s="16" t="s">
        <v>25</v>
      </c>
      <c r="AB2" s="15" t="s">
        <v>23</v>
      </c>
      <c r="AC2" s="17" t="s">
        <v>33</v>
      </c>
      <c r="AD2" s="17" t="s">
        <v>27</v>
      </c>
      <c r="AE2" s="17" t="s">
        <v>28</v>
      </c>
      <c r="AF2" s="16" t="s">
        <v>29</v>
      </c>
      <c r="AH2" s="15" t="s">
        <v>23</v>
      </c>
      <c r="AI2" s="17" t="s">
        <v>32</v>
      </c>
      <c r="AJ2" s="17" t="s">
        <v>31</v>
      </c>
      <c r="AK2" s="16" t="s">
        <v>30</v>
      </c>
      <c r="AM2" s="15" t="s">
        <v>23</v>
      </c>
      <c r="AN2" s="17" t="s">
        <v>32</v>
      </c>
      <c r="AO2" s="17" t="s">
        <v>31</v>
      </c>
      <c r="AP2" s="16" t="s">
        <v>30</v>
      </c>
      <c r="AT2" s="45" t="s">
        <v>34</v>
      </c>
      <c r="AU2" s="25">
        <f>SUM(AM4:AM53)</f>
        <v>247.61986652066773</v>
      </c>
    </row>
    <row r="3" spans="1:47" ht="14.65" thickBot="1" x14ac:dyDescent="0.5">
      <c r="A3" s="35">
        <v>60</v>
      </c>
      <c r="B3" s="5">
        <v>6.4678699999999996</v>
      </c>
      <c r="C3" s="36">
        <f xml:space="preserve"> B3/1000</f>
        <v>6.4678699999999997E-3</v>
      </c>
      <c r="G3" s="7">
        <v>0</v>
      </c>
      <c r="H3" s="32">
        <v>0</v>
      </c>
      <c r="I3" s="8">
        <v>0</v>
      </c>
      <c r="J3" s="8">
        <f>EXP(-I3*G3)</f>
        <v>1</v>
      </c>
      <c r="K3" s="1"/>
      <c r="M3" s="43" t="s">
        <v>9</v>
      </c>
      <c r="N3" s="2">
        <v>80000</v>
      </c>
      <c r="Q3" s="10">
        <v>0</v>
      </c>
      <c r="R3" s="6">
        <f>$N$3</f>
        <v>80000</v>
      </c>
      <c r="S3" s="6">
        <f>$N$4</f>
        <v>20000</v>
      </c>
      <c r="T3" s="11">
        <f>R3+S3</f>
        <v>100000</v>
      </c>
      <c r="W3" s="5">
        <v>20</v>
      </c>
      <c r="X3" s="5">
        <v>0.15</v>
      </c>
      <c r="Y3" s="5">
        <v>1</v>
      </c>
      <c r="AT3" s="46" t="s">
        <v>33</v>
      </c>
      <c r="AU3" s="26">
        <f>SUM(AN3:AN53)</f>
        <v>7244.3761791167426</v>
      </c>
    </row>
    <row r="4" spans="1:47" ht="14.65" thickBot="1" x14ac:dyDescent="0.5">
      <c r="A4" s="10">
        <f>A3+1</f>
        <v>61</v>
      </c>
      <c r="B4" s="6">
        <v>7.1002599999999996</v>
      </c>
      <c r="C4" s="11">
        <f t="shared" ref="C4:C53" si="0" xml:space="preserve"> B4/1000</f>
        <v>7.1002599999999997E-3</v>
      </c>
      <c r="G4" s="10">
        <v>1</v>
      </c>
      <c r="H4" s="33">
        <v>3.5139999999999998E-2</v>
      </c>
      <c r="I4" s="6">
        <f>LN(1+H4)</f>
        <v>3.4536683270235471E-2</v>
      </c>
      <c r="J4" s="6">
        <f t="shared" ref="J4:J67" si="1">EXP(-I4*G4)</f>
        <v>0.96605290105686192</v>
      </c>
      <c r="K4" s="11">
        <f>-LN(J4/J3)</f>
        <v>3.4536683270235465E-2</v>
      </c>
      <c r="M4" s="43" t="s">
        <v>10</v>
      </c>
      <c r="N4" s="2">
        <v>20000</v>
      </c>
      <c r="Q4" s="10">
        <v>1</v>
      </c>
      <c r="R4" s="6">
        <f>$R$3*(1-$N$6)*EXP(K4*Q4)</f>
        <v>80989.353600000002</v>
      </c>
      <c r="S4" s="6">
        <f>$S$3*(1-$N$6)*EXP(K4*Q4)</f>
        <v>20247.338400000001</v>
      </c>
      <c r="T4" s="11">
        <f t="shared" ref="T4:T53" si="2">R4+S4</f>
        <v>101236.69200000001</v>
      </c>
      <c r="W4" s="6">
        <v>20</v>
      </c>
      <c r="X4" s="6">
        <v>0.15</v>
      </c>
      <c r="Y4" s="6">
        <f>(1-C3)*(1-X3)*Y3</f>
        <v>0.84450231049999991</v>
      </c>
      <c r="AB4" s="6">
        <f>$N$2*(1+$N$5)^G3</f>
        <v>50</v>
      </c>
      <c r="AC4" s="6">
        <f>T4*$N$7/(1-$N$6)</f>
        <v>1449.1960000000001</v>
      </c>
      <c r="AD4" s="6">
        <f>(T4-W4)*X4*(1-C4)</f>
        <v>15074.704075569012</v>
      </c>
      <c r="AE4" s="6">
        <f>MAX($N$10,T4)*C4*(1-X4)</f>
        <v>610.98580952893201</v>
      </c>
      <c r="AF4" s="6">
        <f>J4*Y4*SUM(AB4:AE4)</f>
        <v>14020.012593121754</v>
      </c>
      <c r="AH4" s="6">
        <f>AB4*Y4</f>
        <v>42.225115524999993</v>
      </c>
      <c r="AI4" s="6">
        <f>AC4*Y4</f>
        <v>1223.849370367358</v>
      </c>
      <c r="AJ4" s="6">
        <f>AD4*Y4</f>
        <v>12730.622421921797</v>
      </c>
      <c r="AK4" s="6">
        <f>AE4*Y4</f>
        <v>515.97892782989595</v>
      </c>
      <c r="AM4" s="7">
        <f>AH4*J4</f>
        <v>40.791695350387386</v>
      </c>
      <c r="AN4" s="8">
        <f>AI4*J4</f>
        <v>1182.3032347000001</v>
      </c>
      <c r="AO4" s="8">
        <f>AJ4*J4</f>
        <v>12298.454722957085</v>
      </c>
      <c r="AP4" s="9">
        <f>AK4*J4</f>
        <v>498.46294011428017</v>
      </c>
      <c r="AT4" s="46" t="s">
        <v>31</v>
      </c>
      <c r="AU4" s="26">
        <f>SUM(AO3:AO53)</f>
        <v>74829.035738218532</v>
      </c>
    </row>
    <row r="5" spans="1:47" ht="14.65" thickBot="1" x14ac:dyDescent="0.5">
      <c r="A5" s="10">
        <f t="shared" ref="A5:A53" si="3">A4+1</f>
        <v>62</v>
      </c>
      <c r="B5" s="6">
        <v>7.8151000000000002</v>
      </c>
      <c r="C5" s="11">
        <f t="shared" si="0"/>
        <v>7.8151000000000002E-3</v>
      </c>
      <c r="G5" s="10">
        <v>2</v>
      </c>
      <c r="H5" s="33">
        <v>3.0349999999999999E-2</v>
      </c>
      <c r="I5" s="6">
        <f t="shared" ref="I5:I68" si="4">LN(1+H5)</f>
        <v>2.9898550345863351E-2</v>
      </c>
      <c r="J5" s="6">
        <f t="shared" si="1"/>
        <v>0.94195563634332247</v>
      </c>
      <c r="K5" s="11">
        <f t="shared" ref="K5:K68" si="5">-LN(J5/J4)</f>
        <v>2.5260417421491276E-2</v>
      </c>
      <c r="M5" s="43" t="s">
        <v>11</v>
      </c>
      <c r="N5" s="2">
        <v>0.02</v>
      </c>
      <c r="Q5" s="10">
        <v>2</v>
      </c>
      <c r="R5" s="6">
        <f t="shared" ref="R5:R53" si="6">$R$3*(1-$N$6)*EXP(K5*Q5)</f>
        <v>82294.301159877024</v>
      </c>
      <c r="S5" s="6">
        <f t="shared" ref="S5:S53" si="7">$S$3*(1-$N$6)*EXP(K5*Q5)</f>
        <v>20573.575289969256</v>
      </c>
      <c r="T5" s="11">
        <f t="shared" si="2"/>
        <v>102867.87644984628</v>
      </c>
      <c r="W5" s="6">
        <v>20</v>
      </c>
      <c r="X5" s="6">
        <v>0.15</v>
      </c>
      <c r="Y5" s="6">
        <f>(1-C4)*(1-X4)*Y4</f>
        <v>0.71273020584612179</v>
      </c>
      <c r="AB5" s="6">
        <f>$N$2*(1+$N$5)^G4</f>
        <v>51</v>
      </c>
      <c r="AC5" s="6">
        <f t="shared" ref="AC5:AC53" si="8">T5*$N$7/(1-$N$6)</f>
        <v>1472.5462886481064</v>
      </c>
      <c r="AD5" s="6">
        <f t="shared" ref="AD5:AD53" si="9">(T5-W5)*X5*(1-C5)</f>
        <v>15306.616501590463</v>
      </c>
      <c r="AE5" s="6">
        <f t="shared" ref="AE4:AE52" si="10">MAX($N$10,T5)*C5*(1-X5)</f>
        <v>683.33433005671463</v>
      </c>
      <c r="AF5" s="6">
        <f t="shared" ref="AF5:AF52" si="11">J5*Y5*SUM(AB5:AE5)</f>
        <v>11757.865535153305</v>
      </c>
      <c r="AH5" s="6">
        <f t="shared" ref="AH5:AH53" si="12">AB5*Y5</f>
        <v>36.349240498152213</v>
      </c>
      <c r="AI5" s="6">
        <f t="shared" ref="AI5:AI53" si="13">AC5*Y5</f>
        <v>1049.5282194261076</v>
      </c>
      <c r="AJ5" s="6">
        <f t="shared" ref="AJ5:AJ53" si="14">AD5*Y5</f>
        <v>10909.487929986215</v>
      </c>
      <c r="AK5" s="6">
        <f t="shared" ref="AK5:AK53" si="15">AE5*Y5</f>
        <v>487.03301772304394</v>
      </c>
      <c r="AM5" s="7">
        <f t="shared" ref="AM5:AM53" si="16">AH5*J5</f>
        <v>34.239371964033438</v>
      </c>
      <c r="AN5" s="8">
        <f t="shared" ref="AN5:AN53" si="17">AI5*J5</f>
        <v>988.60902178979336</v>
      </c>
      <c r="AO5" s="8">
        <f t="shared" ref="AO5:AO53" si="18">AJ5*J5</f>
        <v>10276.253645269961</v>
      </c>
      <c r="AP5" s="9">
        <f t="shared" ref="AP5:AP53" si="19">AK5*J5</f>
        <v>458.7634961295185</v>
      </c>
      <c r="AT5" s="47" t="s">
        <v>30</v>
      </c>
      <c r="AU5" s="27">
        <f>SUM(AP3:AP53)</f>
        <v>6053.5656386085766</v>
      </c>
    </row>
    <row r="6" spans="1:47" ht="14.65" thickBot="1" x14ac:dyDescent="0.5">
      <c r="A6" s="10">
        <f t="shared" si="3"/>
        <v>63</v>
      </c>
      <c r="B6" s="6">
        <v>8.6648700000000005</v>
      </c>
      <c r="C6" s="11">
        <f t="shared" si="0"/>
        <v>8.6648699999999999E-3</v>
      </c>
      <c r="G6" s="10">
        <v>3</v>
      </c>
      <c r="H6" s="33">
        <v>2.7830000000000001E-2</v>
      </c>
      <c r="I6" s="6">
        <f t="shared" si="4"/>
        <v>2.7449783708099751E-2</v>
      </c>
      <c r="J6" s="6">
        <f t="shared" si="1"/>
        <v>0.92095016751412118</v>
      </c>
      <c r="K6" s="11">
        <f t="shared" si="5"/>
        <v>2.2552250432572456E-2</v>
      </c>
      <c r="M6" s="43" t="s">
        <v>12</v>
      </c>
      <c r="N6" s="2">
        <v>2.1999999999999999E-2</v>
      </c>
      <c r="Q6" s="10">
        <v>3</v>
      </c>
      <c r="R6" s="6">
        <f t="shared" si="6"/>
        <v>83716.641174638746</v>
      </c>
      <c r="S6" s="6">
        <f t="shared" si="7"/>
        <v>20929.160293659686</v>
      </c>
      <c r="T6" s="11">
        <f t="shared" si="2"/>
        <v>104645.80146829844</v>
      </c>
      <c r="W6" s="6">
        <v>20</v>
      </c>
      <c r="X6" s="6">
        <v>0.15</v>
      </c>
      <c r="Y6" s="6">
        <f>(1-C5)*(1-X5)*Y5</f>
        <v>0.60108612581225174</v>
      </c>
      <c r="AB6" s="6">
        <f t="shared" ref="AB5:AB53" si="20">$N$2*(1+$N$5)^G5</f>
        <v>52.019999999999996</v>
      </c>
      <c r="AC6" s="6">
        <f t="shared" si="8"/>
        <v>1497.997158032902</v>
      </c>
      <c r="AD6" s="6">
        <f t="shared" si="9"/>
        <v>15557.884874989471</v>
      </c>
      <c r="AE6" s="6">
        <f t="shared" si="10"/>
        <v>770.73092590332283</v>
      </c>
      <c r="AF6" s="6">
        <f t="shared" si="11"/>
        <v>9897.081431007944</v>
      </c>
      <c r="AH6" s="6">
        <f t="shared" si="12"/>
        <v>31.268500264753332</v>
      </c>
      <c r="AI6" s="6">
        <f t="shared" si="13"/>
        <v>900.42530819976048</v>
      </c>
      <c r="AJ6" s="6">
        <f t="shared" si="14"/>
        <v>9351.6287453404493</v>
      </c>
      <c r="AK6" s="6">
        <f t="shared" si="15"/>
        <v>463.27566629491798</v>
      </c>
      <c r="AM6" s="7">
        <f t="shared" si="16"/>
        <v>28.796730556739924</v>
      </c>
      <c r="AN6" s="8">
        <f t="shared" si="17"/>
        <v>829.24683842052355</v>
      </c>
      <c r="AO6" s="8">
        <f t="shared" si="18"/>
        <v>8612.3840595511574</v>
      </c>
      <c r="AP6" s="9">
        <f t="shared" si="19"/>
        <v>426.65380247952083</v>
      </c>
      <c r="AT6" s="24"/>
    </row>
    <row r="7" spans="1:47" ht="14.65" thickBot="1" x14ac:dyDescent="0.5">
      <c r="A7" s="10">
        <f t="shared" si="3"/>
        <v>64</v>
      </c>
      <c r="B7" s="6">
        <v>9.6526999999999994</v>
      </c>
      <c r="C7" s="11">
        <f t="shared" si="0"/>
        <v>9.6527000000000002E-3</v>
      </c>
      <c r="G7" s="10">
        <v>4</v>
      </c>
      <c r="H7" s="33">
        <v>2.6370000000000001E-2</v>
      </c>
      <c r="I7" s="6">
        <f t="shared" si="4"/>
        <v>2.6028305521127008E-2</v>
      </c>
      <c r="J7" s="6">
        <f>EXP(-I7*G7)</f>
        <v>0.90112326459071324</v>
      </c>
      <c r="K7" s="11">
        <f t="shared" si="5"/>
        <v>2.1763870960208789E-2</v>
      </c>
      <c r="M7" s="43" t="s">
        <v>13</v>
      </c>
      <c r="N7" s="2">
        <v>1.4E-2</v>
      </c>
      <c r="Q7" s="10">
        <v>4</v>
      </c>
      <c r="R7" s="6">
        <f t="shared" si="6"/>
        <v>85356.491995793491</v>
      </c>
      <c r="S7" s="6">
        <f t="shared" si="7"/>
        <v>21339.122998948373</v>
      </c>
      <c r="T7" s="11">
        <f t="shared" si="2"/>
        <v>106695.61499474186</v>
      </c>
      <c r="W7" s="6">
        <v>20</v>
      </c>
      <c r="X7" s="6">
        <v>0.15</v>
      </c>
      <c r="Y7" s="6">
        <f>(1-C6)*(1-X6)*Y6</f>
        <v>0.50649612377229214</v>
      </c>
      <c r="AB7" s="6">
        <f t="shared" si="20"/>
        <v>53.060399999999994</v>
      </c>
      <c r="AC7" s="6">
        <f t="shared" si="8"/>
        <v>1527.3400919492701</v>
      </c>
      <c r="AD7" s="6">
        <f t="shared" si="9"/>
        <v>15846.886092882318</v>
      </c>
      <c r="AE7" s="6">
        <f t="shared" si="10"/>
        <v>875.41564843078311</v>
      </c>
      <c r="AF7" s="6">
        <f t="shared" si="11"/>
        <v>8353.6359031639367</v>
      </c>
      <c r="AH7" s="6">
        <f t="shared" si="12"/>
        <v>26.874886925807328</v>
      </c>
      <c r="AI7" s="6">
        <f t="shared" si="13"/>
        <v>773.59183625432161</v>
      </c>
      <c r="AJ7" s="6">
        <f t="shared" si="14"/>
        <v>8026.3863799059372</v>
      </c>
      <c r="AK7" s="6">
        <f t="shared" si="15"/>
        <v>443.39463261979932</v>
      </c>
      <c r="AM7" s="7">
        <f t="shared" si="16"/>
        <v>24.217585842089775</v>
      </c>
      <c r="AN7" s="8">
        <f t="shared" si="17"/>
        <v>697.10160094621881</v>
      </c>
      <c r="AO7" s="8">
        <f t="shared" si="18"/>
        <v>7232.7634975272749</v>
      </c>
      <c r="AP7" s="9">
        <f t="shared" si="19"/>
        <v>399.55321884835354</v>
      </c>
      <c r="AT7" s="48" t="s">
        <v>45</v>
      </c>
      <c r="AU7" s="28">
        <f>SUM(AU2:AU5)</f>
        <v>88374.597422464518</v>
      </c>
    </row>
    <row r="8" spans="1:47" ht="14.65" thickBot="1" x14ac:dyDescent="0.5">
      <c r="A8" s="10">
        <f t="shared" si="3"/>
        <v>65</v>
      </c>
      <c r="B8" s="6">
        <v>10.79527</v>
      </c>
      <c r="C8" s="11">
        <f t="shared" si="0"/>
        <v>1.0795270000000001E-2</v>
      </c>
      <c r="G8" s="10">
        <v>5</v>
      </c>
      <c r="H8" s="33">
        <v>2.5489999999999999E-2</v>
      </c>
      <c r="I8" s="6">
        <f t="shared" si="4"/>
        <v>2.5170547141944267E-2</v>
      </c>
      <c r="J8" s="6">
        <f t="shared" si="1"/>
        <v>0.88174468672828576</v>
      </c>
      <c r="K8" s="11">
        <f t="shared" si="5"/>
        <v>2.1739513625213296E-2</v>
      </c>
      <c r="M8" s="43" t="s">
        <v>14</v>
      </c>
      <c r="N8" s="2">
        <v>0.15</v>
      </c>
      <c r="Q8" s="10">
        <v>5</v>
      </c>
      <c r="R8" s="6">
        <f t="shared" si="6"/>
        <v>87223.919008065728</v>
      </c>
      <c r="S8" s="6">
        <f t="shared" si="7"/>
        <v>21805.979752016432</v>
      </c>
      <c r="T8" s="11">
        <f t="shared" si="2"/>
        <v>109029.89876008216</v>
      </c>
      <c r="W8" s="6">
        <v>20</v>
      </c>
      <c r="X8" s="6">
        <v>0.15</v>
      </c>
      <c r="Y8" s="6">
        <f t="shared" ref="Y5:Y53" si="21">(1-C7)*(1-X7)*Y7</f>
        <v>0.42636600834260208</v>
      </c>
      <c r="AB8" s="6">
        <f t="shared" si="20"/>
        <v>54.121608000000002</v>
      </c>
      <c r="AC8" s="6">
        <f t="shared" si="8"/>
        <v>1560.7551969745912</v>
      </c>
      <c r="AD8" s="6">
        <f t="shared" si="9"/>
        <v>16174.966120544161</v>
      </c>
      <c r="AE8" s="6">
        <f t="shared" si="10"/>
        <v>1000.4561159095892</v>
      </c>
      <c r="AF8" s="6">
        <f t="shared" si="11"/>
        <v>7064.1370579965978</v>
      </c>
      <c r="AH8" s="6">
        <f t="shared" si="12"/>
        <v>23.07561396804304</v>
      </c>
      <c r="AI8" s="6">
        <f t="shared" si="13"/>
        <v>665.45296333402814</v>
      </c>
      <c r="AJ8" s="6">
        <f t="shared" si="14"/>
        <v>6896.4557398932375</v>
      </c>
      <c r="AK8" s="6">
        <f t="shared" si="15"/>
        <v>426.56048066231517</v>
      </c>
      <c r="AM8" s="7">
        <f t="shared" si="16"/>
        <v>20.346800009314965</v>
      </c>
      <c r="AN8" s="8">
        <f t="shared" si="17"/>
        <v>586.75961468737205</v>
      </c>
      <c r="AO8" s="8">
        <f t="shared" si="18"/>
        <v>6080.913205907651</v>
      </c>
      <c r="AP8" s="9">
        <f t="shared" si="19"/>
        <v>376.11743739226011</v>
      </c>
      <c r="AT8" s="24"/>
    </row>
    <row r="9" spans="1:47" ht="14.65" thickBot="1" x14ac:dyDescent="0.5">
      <c r="A9" s="10">
        <f t="shared" si="3"/>
        <v>66</v>
      </c>
      <c r="B9" s="6">
        <v>11.728260000000001</v>
      </c>
      <c r="C9" s="11">
        <f t="shared" si="0"/>
        <v>1.1728260000000001E-2</v>
      </c>
      <c r="E9" s="24"/>
      <c r="G9" s="10">
        <v>6</v>
      </c>
      <c r="H9" s="33">
        <v>2.5020000000000001E-2</v>
      </c>
      <c r="I9" s="6">
        <f t="shared" si="4"/>
        <v>2.4712124595133091E-2</v>
      </c>
      <c r="J9" s="6">
        <f t="shared" si="1"/>
        <v>0.86219592102620657</v>
      </c>
      <c r="K9" s="11">
        <f t="shared" si="5"/>
        <v>2.2420011861077244E-2</v>
      </c>
      <c r="M9" s="43" t="s">
        <v>15</v>
      </c>
      <c r="N9" s="2">
        <v>20</v>
      </c>
      <c r="Q9" s="10">
        <v>6</v>
      </c>
      <c r="R9" s="6">
        <f t="shared" si="6"/>
        <v>89505.591383942883</v>
      </c>
      <c r="S9" s="6">
        <f t="shared" si="7"/>
        <v>22376.397845985721</v>
      </c>
      <c r="T9" s="11">
        <f t="shared" si="2"/>
        <v>111881.9892299286</v>
      </c>
      <c r="W9" s="6">
        <v>20</v>
      </c>
      <c r="X9" s="6">
        <v>0.15</v>
      </c>
      <c r="Y9" s="6">
        <f t="shared" si="21"/>
        <v>0.35849878133916319</v>
      </c>
      <c r="AB9" s="6">
        <f t="shared" si="20"/>
        <v>55.204040159999998</v>
      </c>
      <c r="AC9" s="6">
        <f t="shared" si="8"/>
        <v>1601.5826679130885</v>
      </c>
      <c r="AD9" s="6">
        <f t="shared" si="9"/>
        <v>16582.506410418417</v>
      </c>
      <c r="AE9" s="6">
        <f t="shared" si="10"/>
        <v>1115.3539001549323</v>
      </c>
      <c r="AF9" s="6">
        <f t="shared" si="11"/>
        <v>5982.447593487942</v>
      </c>
      <c r="AH9" s="6">
        <f t="shared" si="12"/>
        <v>19.790581122358223</v>
      </c>
      <c r="AI9" s="6">
        <f t="shared" si="13"/>
        <v>574.16543466076791</v>
      </c>
      <c r="AJ9" s="6">
        <f t="shared" si="14"/>
        <v>5944.8083396838638</v>
      </c>
      <c r="AK9" s="6">
        <f t="shared" si="15"/>
        <v>399.85301396742591</v>
      </c>
      <c r="AM9" s="7">
        <f t="shared" si="16"/>
        <v>17.063358318435505</v>
      </c>
      <c r="AN9" s="8">
        <f t="shared" si="17"/>
        <v>495.043095758753</v>
      </c>
      <c r="AO9" s="8">
        <f t="shared" si="18"/>
        <v>5125.5895017580024</v>
      </c>
      <c r="AP9" s="9">
        <f t="shared" si="19"/>
        <v>344.75163765274942</v>
      </c>
      <c r="AT9" s="24"/>
    </row>
    <row r="10" spans="1:47" ht="14.65" thickBot="1" x14ac:dyDescent="0.5">
      <c r="A10" s="10">
        <f t="shared" si="3"/>
        <v>67</v>
      </c>
      <c r="B10" s="6">
        <v>12.797940000000001</v>
      </c>
      <c r="C10" s="11">
        <f t="shared" si="0"/>
        <v>1.2797940000000001E-2</v>
      </c>
      <c r="G10" s="10">
        <v>7</v>
      </c>
      <c r="H10" s="33">
        <v>2.477E-2</v>
      </c>
      <c r="I10" s="6">
        <f t="shared" si="4"/>
        <v>2.4468197167211519E-2</v>
      </c>
      <c r="J10" s="6">
        <f t="shared" si="1"/>
        <v>0.84258782390013232</v>
      </c>
      <c r="K10" s="11">
        <f t="shared" si="5"/>
        <v>2.3004632599682183E-2</v>
      </c>
      <c r="M10" s="43" t="s">
        <v>21</v>
      </c>
      <c r="N10" s="2">
        <v>100000</v>
      </c>
      <c r="Q10" s="10">
        <v>7</v>
      </c>
      <c r="R10" s="6">
        <f t="shared" si="6"/>
        <v>91910.332398108527</v>
      </c>
      <c r="S10" s="6">
        <f t="shared" si="7"/>
        <v>22977.583099527132</v>
      </c>
      <c r="T10" s="11">
        <f t="shared" si="2"/>
        <v>114887.91549763567</v>
      </c>
      <c r="W10" s="6">
        <v>20</v>
      </c>
      <c r="X10" s="6">
        <v>0.15</v>
      </c>
      <c r="Y10" s="6">
        <f t="shared" si="21"/>
        <v>0.30115008225864415</v>
      </c>
      <c r="AB10" s="6">
        <f t="shared" si="20"/>
        <v>56.308120963200004</v>
      </c>
      <c r="AC10" s="6">
        <f t="shared" si="8"/>
        <v>1644.6122872872181</v>
      </c>
      <c r="AD10" s="6">
        <f t="shared" si="9"/>
        <v>17009.676421075779</v>
      </c>
      <c r="AE10" s="6">
        <f t="shared" si="10"/>
        <v>1249.7793518742396</v>
      </c>
      <c r="AF10" s="6">
        <f t="shared" si="11"/>
        <v>5064.8534881003779</v>
      </c>
      <c r="AH10" s="6">
        <f t="shared" si="12"/>
        <v>16.957195259897365</v>
      </c>
      <c r="AI10" s="6">
        <f t="shared" si="13"/>
        <v>495.27512560012264</v>
      </c>
      <c r="AJ10" s="6">
        <f t="shared" si="14"/>
        <v>5122.465453399891</v>
      </c>
      <c r="AK10" s="6">
        <f t="shared" si="15"/>
        <v>376.37115462208226</v>
      </c>
      <c r="AM10" s="7">
        <f t="shared" si="16"/>
        <v>14.287926253486559</v>
      </c>
      <c r="AN10" s="8">
        <f t="shared" si="17"/>
        <v>417.31279031127207</v>
      </c>
      <c r="AO10" s="8">
        <f t="shared" si="18"/>
        <v>4316.1270193838191</v>
      </c>
      <c r="AP10" s="9">
        <f t="shared" si="19"/>
        <v>317.1257521518005</v>
      </c>
      <c r="AT10" s="45" t="s">
        <v>37</v>
      </c>
      <c r="AU10" s="25">
        <f>N10</f>
        <v>100000</v>
      </c>
    </row>
    <row r="11" spans="1:47" ht="14.65" thickBot="1" x14ac:dyDescent="0.5">
      <c r="A11" s="10">
        <f t="shared" si="3"/>
        <v>68</v>
      </c>
      <c r="B11" s="6">
        <v>13.97499</v>
      </c>
      <c r="C11" s="11">
        <f t="shared" si="0"/>
        <v>1.397499E-2</v>
      </c>
      <c r="G11" s="10">
        <v>8</v>
      </c>
      <c r="H11" s="33">
        <v>2.4660000000000001E-2</v>
      </c>
      <c r="I11" s="6">
        <f t="shared" si="4"/>
        <v>2.4360850246257219E-2</v>
      </c>
      <c r="J11" s="6">
        <f t="shared" si="1"/>
        <v>0.8229278065902943</v>
      </c>
      <c r="K11" s="11">
        <f t="shared" si="5"/>
        <v>2.3609421799577101E-2</v>
      </c>
      <c r="M11" s="44" t="s">
        <v>16</v>
      </c>
      <c r="N11" s="3">
        <v>1</v>
      </c>
      <c r="Q11" s="10">
        <v>8</v>
      </c>
      <c r="R11" s="6">
        <f t="shared" si="6"/>
        <v>94505.345602606263</v>
      </c>
      <c r="S11" s="6">
        <f t="shared" si="7"/>
        <v>23626.336400651566</v>
      </c>
      <c r="T11" s="11">
        <f t="shared" si="2"/>
        <v>118131.68200325783</v>
      </c>
      <c r="W11" s="6">
        <v>20</v>
      </c>
      <c r="X11" s="6">
        <v>0.15</v>
      </c>
      <c r="Y11" s="6">
        <f t="shared" si="21"/>
        <v>0.25270158433866752</v>
      </c>
      <c r="AB11" s="6">
        <f t="shared" si="20"/>
        <v>57.434283382463988</v>
      </c>
      <c r="AC11" s="6">
        <f t="shared" si="8"/>
        <v>1691.0465726437726</v>
      </c>
      <c r="AD11" s="6">
        <f t="shared" si="9"/>
        <v>17469.160864256864</v>
      </c>
      <c r="AE11" s="6">
        <f t="shared" si="10"/>
        <v>1403.2557134769017</v>
      </c>
      <c r="AF11" s="6">
        <f t="shared" si="11"/>
        <v>4288.2220359393186</v>
      </c>
      <c r="AH11" s="6">
        <f t="shared" si="12"/>
        <v>14.513734406104653</v>
      </c>
      <c r="AI11" s="6">
        <f t="shared" si="13"/>
        <v>427.33014809755497</v>
      </c>
      <c r="AJ11" s="6">
        <f t="shared" si="14"/>
        <v>4414.4846274647562</v>
      </c>
      <c r="AK11" s="6">
        <f t="shared" si="15"/>
        <v>354.60494202790034</v>
      </c>
      <c r="AM11" s="7">
        <f t="shared" si="16"/>
        <v>11.943755620249791</v>
      </c>
      <c r="AN11" s="8">
        <f t="shared" si="17"/>
        <v>351.66186146382654</v>
      </c>
      <c r="AO11" s="8">
        <f t="shared" si="18"/>
        <v>3632.8021517061443</v>
      </c>
      <c r="AP11" s="9">
        <f t="shared" si="19"/>
        <v>291.8142671490985</v>
      </c>
      <c r="AT11" s="46" t="s">
        <v>36</v>
      </c>
      <c r="AU11" s="26">
        <f>SUM(AF3:AF53)</f>
        <v>88374.597422464474</v>
      </c>
    </row>
    <row r="12" spans="1:47" ht="14.65" thickBot="1" x14ac:dyDescent="0.5">
      <c r="A12" s="10">
        <f t="shared" si="3"/>
        <v>69</v>
      </c>
      <c r="B12" s="6">
        <v>15.66005</v>
      </c>
      <c r="C12" s="11">
        <f t="shared" si="0"/>
        <v>1.5660050000000002E-2</v>
      </c>
      <c r="G12" s="10">
        <v>9</v>
      </c>
      <c r="H12" s="33">
        <v>2.4639999999999999E-2</v>
      </c>
      <c r="I12" s="6">
        <f t="shared" si="4"/>
        <v>2.4341331386158117E-2</v>
      </c>
      <c r="J12" s="6">
        <f t="shared" si="1"/>
        <v>0.80326389514893914</v>
      </c>
      <c r="K12" s="11">
        <f t="shared" si="5"/>
        <v>2.4185180505365337E-2</v>
      </c>
      <c r="Q12" s="10">
        <v>9</v>
      </c>
      <c r="R12" s="6">
        <f t="shared" si="6"/>
        <v>97265.820727971048</v>
      </c>
      <c r="S12" s="6">
        <f t="shared" si="7"/>
        <v>24316.455181992762</v>
      </c>
      <c r="T12" s="11">
        <f t="shared" si="2"/>
        <v>121582.27590996381</v>
      </c>
      <c r="W12" s="6">
        <v>20</v>
      </c>
      <c r="X12" s="6">
        <v>0.15</v>
      </c>
      <c r="Y12" s="6">
        <f t="shared" si="21"/>
        <v>0.2117945698908679</v>
      </c>
      <c r="AB12" s="6">
        <f t="shared" si="20"/>
        <v>58.582969050113277</v>
      </c>
      <c r="AC12" s="6">
        <f t="shared" si="8"/>
        <v>1740.4415774432446</v>
      </c>
      <c r="AD12" s="6">
        <f t="shared" si="9"/>
        <v>17948.790688664994</v>
      </c>
      <c r="AE12" s="6">
        <f t="shared" si="10"/>
        <v>1618.3868418842544</v>
      </c>
      <c r="AF12" s="6">
        <f t="shared" si="11"/>
        <v>3634.9663903802966</v>
      </c>
      <c r="AH12" s="6">
        <f t="shared" si="12"/>
        <v>12.407554732898767</v>
      </c>
      <c r="AI12" s="6">
        <f t="shared" si="13"/>
        <v>368.61607531477563</v>
      </c>
      <c r="AJ12" s="6">
        <f t="shared" si="14"/>
        <v>3801.4564039670172</v>
      </c>
      <c r="AK12" s="6">
        <f t="shared" si="15"/>
        <v>342.7655450939157</v>
      </c>
      <c r="AM12" s="7">
        <f t="shared" si="16"/>
        <v>9.966540744021918</v>
      </c>
      <c r="AN12" s="8">
        <f t="shared" si="17"/>
        <v>296.09598447186136</v>
      </c>
      <c r="AO12" s="8">
        <f t="shared" si="18"/>
        <v>3053.5726782894253</v>
      </c>
      <c r="AP12" s="9">
        <f t="shared" si="19"/>
        <v>275.33118687498808</v>
      </c>
      <c r="AT12" s="47" t="s">
        <v>38</v>
      </c>
      <c r="AU12" s="27">
        <f>AU10-AU11</f>
        <v>11625.402577535526</v>
      </c>
    </row>
    <row r="13" spans="1:47" ht="14.65" thickBot="1" x14ac:dyDescent="0.5">
      <c r="A13" s="10">
        <f t="shared" si="3"/>
        <v>70</v>
      </c>
      <c r="B13" s="6">
        <v>17.473579999999998</v>
      </c>
      <c r="C13" s="11">
        <f t="shared" si="0"/>
        <v>1.7473579999999999E-2</v>
      </c>
      <c r="G13" s="10">
        <v>10</v>
      </c>
      <c r="H13" s="33">
        <v>2.47E-2</v>
      </c>
      <c r="I13" s="6">
        <f t="shared" si="4"/>
        <v>2.4399886823535121E-2</v>
      </c>
      <c r="J13" s="6">
        <f t="shared" si="1"/>
        <v>0.78348852098697153</v>
      </c>
      <c r="K13" s="11">
        <f t="shared" si="5"/>
        <v>2.4926885759928158E-2</v>
      </c>
      <c r="Q13" s="10">
        <v>10</v>
      </c>
      <c r="R13" s="6">
        <f t="shared" si="6"/>
        <v>100388.72331058166</v>
      </c>
      <c r="S13" s="6">
        <f t="shared" si="7"/>
        <v>25097.180827645414</v>
      </c>
      <c r="T13" s="11">
        <f t="shared" si="2"/>
        <v>125485.90413822707</v>
      </c>
      <c r="W13" s="6">
        <v>20</v>
      </c>
      <c r="X13" s="6">
        <v>0.15</v>
      </c>
      <c r="Y13" s="6">
        <f t="shared" si="21"/>
        <v>0.17720617788615114</v>
      </c>
      <c r="AB13" s="6">
        <f t="shared" si="20"/>
        <v>59.754628431115542</v>
      </c>
      <c r="AC13" s="6">
        <f t="shared" si="8"/>
        <v>1796.3217361300399</v>
      </c>
      <c r="AD13" s="6">
        <f t="shared" si="9"/>
        <v>18491.034843749312</v>
      </c>
      <c r="AE13" s="6">
        <f t="shared" si="10"/>
        <v>1863.7847871068952</v>
      </c>
      <c r="AF13" s="6">
        <f t="shared" si="11"/>
        <v>3083.7387272989431</v>
      </c>
      <c r="AH13" s="6">
        <f t="shared" si="12"/>
        <v>10.588889315285126</v>
      </c>
      <c r="AI13" s="6">
        <f t="shared" si="13"/>
        <v>318.31930911341971</v>
      </c>
      <c r="AJ13" s="6">
        <f t="shared" si="14"/>
        <v>3276.7256098204598</v>
      </c>
      <c r="AK13" s="6">
        <f t="shared" si="15"/>
        <v>330.27417852556681</v>
      </c>
      <c r="AM13" s="7">
        <f t="shared" si="16"/>
        <v>8.2962732285274896</v>
      </c>
      <c r="AN13" s="8">
        <f t="shared" si="17"/>
        <v>249.39952469886782</v>
      </c>
      <c r="AO13" s="8">
        <f t="shared" si="18"/>
        <v>2567.2769017183646</v>
      </c>
      <c r="AP13" s="9">
        <f t="shared" si="19"/>
        <v>258.76602765318336</v>
      </c>
      <c r="AT13" s="24"/>
    </row>
    <row r="14" spans="1:47" ht="14.65" thickBot="1" x14ac:dyDescent="0.5">
      <c r="A14" s="10">
        <f t="shared" si="3"/>
        <v>71</v>
      </c>
      <c r="B14" s="6">
        <v>19.737480000000001</v>
      </c>
      <c r="C14" s="11">
        <f t="shared" si="0"/>
        <v>1.9737480000000002E-2</v>
      </c>
      <c r="G14" s="10">
        <v>11</v>
      </c>
      <c r="H14" s="33">
        <v>2.487E-2</v>
      </c>
      <c r="I14" s="6">
        <f t="shared" si="4"/>
        <v>2.4565775278567011E-2</v>
      </c>
      <c r="J14" s="6">
        <f t="shared" si="1"/>
        <v>0.76320887666583503</v>
      </c>
      <c r="K14" s="11">
        <f t="shared" si="5"/>
        <v>2.622465982888585E-2</v>
      </c>
      <c r="Q14" s="10">
        <v>11</v>
      </c>
      <c r="R14" s="6">
        <f t="shared" si="6"/>
        <v>104402.36034319985</v>
      </c>
      <c r="S14" s="6">
        <f t="shared" si="7"/>
        <v>26100.590085799962</v>
      </c>
      <c r="T14" s="11">
        <f t="shared" si="2"/>
        <v>130502.95042899981</v>
      </c>
      <c r="W14" s="6">
        <v>20</v>
      </c>
      <c r="X14" s="6">
        <v>0.15</v>
      </c>
      <c r="Y14" s="6">
        <f t="shared" si="21"/>
        <v>0.14799328882630877</v>
      </c>
      <c r="AB14" s="6">
        <f t="shared" si="20"/>
        <v>60.949720999737856</v>
      </c>
      <c r="AC14" s="6">
        <f t="shared" si="8"/>
        <v>1868.1403946891589</v>
      </c>
      <c r="AD14" s="6">
        <f t="shared" si="9"/>
        <v>19186.131870684963</v>
      </c>
      <c r="AE14" s="6">
        <f t="shared" si="10"/>
        <v>2189.4294679283689</v>
      </c>
      <c r="AF14" s="6">
        <f t="shared" si="11"/>
        <v>2632.2555278522118</v>
      </c>
      <c r="AH14" s="6">
        <f t="shared" si="12"/>
        <v>9.0201496637971417</v>
      </c>
      <c r="AI14" s="6">
        <f t="shared" si="13"/>
        <v>276.47224099932714</v>
      </c>
      <c r="AJ14" s="6">
        <f t="shared" si="14"/>
        <v>2839.4187553979277</v>
      </c>
      <c r="AK14" s="6">
        <f t="shared" si="15"/>
        <v>324.02086761195466</v>
      </c>
      <c r="AM14" s="7">
        <f t="shared" si="16"/>
        <v>6.8842582922643256</v>
      </c>
      <c r="AN14" s="8">
        <f t="shared" si="17"/>
        <v>211.00606848238249</v>
      </c>
      <c r="AO14" s="8">
        <f t="shared" si="18"/>
        <v>2167.069598691156</v>
      </c>
      <c r="AP14" s="9">
        <f t="shared" si="19"/>
        <v>247.29560238640917</v>
      </c>
      <c r="AT14" s="48" t="s">
        <v>39</v>
      </c>
    </row>
    <row r="15" spans="1:47" ht="14.65" thickBot="1" x14ac:dyDescent="0.5">
      <c r="A15" s="10">
        <f t="shared" si="3"/>
        <v>72</v>
      </c>
      <c r="B15" s="6">
        <v>21.721769999999999</v>
      </c>
      <c r="C15" s="11">
        <f t="shared" si="0"/>
        <v>2.1721769999999998E-2</v>
      </c>
      <c r="G15" s="10">
        <v>12</v>
      </c>
      <c r="H15" s="33">
        <v>2.487E-2</v>
      </c>
      <c r="I15" s="6">
        <f t="shared" si="4"/>
        <v>2.4565775278567011E-2</v>
      </c>
      <c r="J15" s="6">
        <f t="shared" si="1"/>
        <v>0.7446884743097516</v>
      </c>
      <c r="K15" s="11">
        <f t="shared" si="5"/>
        <v>2.4565775278566938E-2</v>
      </c>
      <c r="Q15" s="10">
        <v>12</v>
      </c>
      <c r="R15" s="6">
        <f t="shared" si="6"/>
        <v>105064.06732361509</v>
      </c>
      <c r="S15" s="6">
        <f t="shared" si="7"/>
        <v>26266.016830903773</v>
      </c>
      <c r="T15" s="11">
        <f t="shared" si="2"/>
        <v>131330.08415451887</v>
      </c>
      <c r="W15" s="6">
        <v>20</v>
      </c>
      <c r="X15" s="6">
        <v>0.15</v>
      </c>
      <c r="Y15" s="6">
        <f t="shared" si="21"/>
        <v>0.12331143311077049</v>
      </c>
      <c r="AB15" s="6">
        <f t="shared" si="20"/>
        <v>62.1687154197326</v>
      </c>
      <c r="AC15" s="6">
        <f t="shared" si="8"/>
        <v>1879.9807547681637</v>
      </c>
      <c r="AD15" s="6">
        <f t="shared" si="9"/>
        <v>19268.669506175065</v>
      </c>
      <c r="AE15" s="6">
        <f t="shared" si="10"/>
        <v>2424.8135997723375</v>
      </c>
      <c r="AF15" s="6">
        <f t="shared" si="11"/>
        <v>2170.4271202090995</v>
      </c>
      <c r="AH15" s="6">
        <f t="shared" si="12"/>
        <v>7.666113393062882</v>
      </c>
      <c r="AI15" s="6">
        <f t="shared" si="13"/>
        <v>231.82312109113025</v>
      </c>
      <c r="AJ15" s="6">
        <f t="shared" si="14"/>
        <v>2376.0472509442498</v>
      </c>
      <c r="AK15" s="6">
        <f t="shared" si="15"/>
        <v>299.00724001441318</v>
      </c>
      <c r="AM15" s="7">
        <f t="shared" si="16"/>
        <v>5.7088662865655504</v>
      </c>
      <c r="AN15" s="8">
        <f t="shared" si="17"/>
        <v>172.63600635507859</v>
      </c>
      <c r="AO15" s="8">
        <f t="shared" si="18"/>
        <v>1769.4150021935529</v>
      </c>
      <c r="AP15" s="9">
        <f t="shared" si="19"/>
        <v>222.66724537390306</v>
      </c>
      <c r="AT15" s="24"/>
    </row>
    <row r="16" spans="1:47" ht="14.65" thickBot="1" x14ac:dyDescent="0.5">
      <c r="A16" s="10">
        <f t="shared" si="3"/>
        <v>73</v>
      </c>
      <c r="B16" s="6">
        <v>23.921029999999998</v>
      </c>
      <c r="C16" s="11">
        <f t="shared" si="0"/>
        <v>2.3921029999999999E-2</v>
      </c>
      <c r="G16" s="10">
        <v>13</v>
      </c>
      <c r="H16" s="33">
        <v>2.4920000000000001E-2</v>
      </c>
      <c r="I16" s="6">
        <f t="shared" si="4"/>
        <v>2.4614560763919189E-2</v>
      </c>
      <c r="J16" s="6">
        <f t="shared" si="1"/>
        <v>0.72615681422166578</v>
      </c>
      <c r="K16" s="11">
        <f t="shared" si="5"/>
        <v>2.519998658814547E-2</v>
      </c>
      <c r="Q16" s="10">
        <v>13</v>
      </c>
      <c r="R16" s="6">
        <f t="shared" si="6"/>
        <v>108568.45018828382</v>
      </c>
      <c r="S16" s="6">
        <f t="shared" si="7"/>
        <v>27142.112547070956</v>
      </c>
      <c r="T16" s="11">
        <f t="shared" si="2"/>
        <v>135710.56273535479</v>
      </c>
      <c r="W16" s="6">
        <v>20</v>
      </c>
      <c r="X16" s="6">
        <v>0.15</v>
      </c>
      <c r="Y16" s="6">
        <f t="shared" si="21"/>
        <v>0.10253795694401276</v>
      </c>
      <c r="AB16" s="6">
        <f t="shared" si="20"/>
        <v>63.412089728127263</v>
      </c>
      <c r="AC16" s="6">
        <f t="shared" si="8"/>
        <v>1942.6869921216432</v>
      </c>
      <c r="AD16" s="6">
        <f t="shared" si="9"/>
        <v>19866.705707016823</v>
      </c>
      <c r="AE16" s="6">
        <f t="shared" si="10"/>
        <v>2759.3859761329086</v>
      </c>
      <c r="AF16" s="6">
        <f t="shared" si="11"/>
        <v>1834.0793297795894</v>
      </c>
      <c r="AH16" s="6">
        <f t="shared" si="12"/>
        <v>6.5021461262725868</v>
      </c>
      <c r="AI16" s="6">
        <f t="shared" si="13"/>
        <v>199.1991551538627</v>
      </c>
      <c r="AJ16" s="6">
        <f t="shared" si="14"/>
        <v>2037.0914144054634</v>
      </c>
      <c r="AK16" s="6">
        <f t="shared" si="15"/>
        <v>282.94180041262877</v>
      </c>
      <c r="AM16" s="7">
        <f t="shared" si="16"/>
        <v>4.7215777166578468</v>
      </c>
      <c r="AN16" s="8">
        <f t="shared" si="17"/>
        <v>144.64982390217625</v>
      </c>
      <c r="AO16" s="8">
        <f t="shared" si="18"/>
        <v>1479.2478117629785</v>
      </c>
      <c r="AP16" s="9">
        <f t="shared" si="19"/>
        <v>205.46011639777691</v>
      </c>
      <c r="AT16" s="48" t="s">
        <v>40</v>
      </c>
      <c r="AU16" s="28">
        <f>SUMPRODUCT(G4:G53,AF4:AF53)/AU11</f>
        <v>6.1235025789960771</v>
      </c>
    </row>
    <row r="17" spans="1:44" ht="14.65" thickBot="1" x14ac:dyDescent="0.5">
      <c r="A17" s="10">
        <f t="shared" si="3"/>
        <v>74</v>
      </c>
      <c r="B17" s="6">
        <v>25.97889</v>
      </c>
      <c r="C17" s="11">
        <f t="shared" si="0"/>
        <v>2.5978890000000001E-2</v>
      </c>
      <c r="G17" s="10">
        <v>14</v>
      </c>
      <c r="H17" s="33">
        <v>2.4989999999999998E-2</v>
      </c>
      <c r="I17" s="6">
        <f t="shared" si="4"/>
        <v>2.4682856445219562E-2</v>
      </c>
      <c r="J17" s="6">
        <f t="shared" si="1"/>
        <v>0.70782386801134656</v>
      </c>
      <c r="K17" s="11">
        <f t="shared" si="5"/>
        <v>2.5570700302124431E-2</v>
      </c>
      <c r="Q17" s="10">
        <v>14</v>
      </c>
      <c r="R17" s="6">
        <f t="shared" si="6"/>
        <v>111918.4890453281</v>
      </c>
      <c r="S17" s="6">
        <f t="shared" si="7"/>
        <v>27979.622261332024</v>
      </c>
      <c r="T17" s="11">
        <f t="shared" si="2"/>
        <v>139898.11130666011</v>
      </c>
      <c r="W17" s="6">
        <v>20</v>
      </c>
      <c r="X17" s="6">
        <v>0.15</v>
      </c>
      <c r="Y17" s="6">
        <f t="shared" si="21"/>
        <v>8.5072371889843873E-2</v>
      </c>
      <c r="AB17" s="6">
        <f t="shared" si="20"/>
        <v>64.680331522689798</v>
      </c>
      <c r="AC17" s="6">
        <f t="shared" si="8"/>
        <v>2002.6314501975885</v>
      </c>
      <c r="AD17" s="6">
        <f t="shared" si="9"/>
        <v>20436.634985942495</v>
      </c>
      <c r="AE17" s="6">
        <f t="shared" si="10"/>
        <v>3089.2379981169574</v>
      </c>
      <c r="AF17" s="6">
        <f t="shared" si="11"/>
        <v>1541.1257486144527</v>
      </c>
      <c r="AH17" s="6">
        <f t="shared" si="12"/>
        <v>5.5025092172566579</v>
      </c>
      <c r="AI17" s="6">
        <f t="shared" si="13"/>
        <v>170.36860748950659</v>
      </c>
      <c r="AJ17" s="6">
        <f t="shared" si="14"/>
        <v>1738.5930117010942</v>
      </c>
      <c r="AK17" s="6">
        <f t="shared" si="15"/>
        <v>262.8088038320426</v>
      </c>
      <c r="AM17" s="7">
        <f t="shared" si="16"/>
        <v>3.8948073579266946</v>
      </c>
      <c r="AN17" s="8">
        <f t="shared" si="17"/>
        <v>120.59096674092942</v>
      </c>
      <c r="AO17" s="8">
        <f t="shared" si="18"/>
        <v>1230.6176304397648</v>
      </c>
      <c r="AP17" s="9">
        <f t="shared" si="19"/>
        <v>186.0223440758316</v>
      </c>
    </row>
    <row r="18" spans="1:44" ht="14.65" thickBot="1" x14ac:dyDescent="0.5">
      <c r="A18" s="10">
        <f t="shared" si="3"/>
        <v>75</v>
      </c>
      <c r="B18" s="6">
        <v>29.22232</v>
      </c>
      <c r="C18" s="11">
        <f t="shared" si="0"/>
        <v>2.922232E-2</v>
      </c>
      <c r="G18" s="10">
        <v>15</v>
      </c>
      <c r="H18" s="33">
        <v>2.4979999999999999E-2</v>
      </c>
      <c r="I18" s="6">
        <f t="shared" si="4"/>
        <v>2.4673100204884196E-2</v>
      </c>
      <c r="J18" s="6">
        <f t="shared" si="1"/>
        <v>0.69066767586788669</v>
      </c>
      <c r="K18" s="11">
        <f t="shared" si="5"/>
        <v>2.4536512840189015E-2</v>
      </c>
      <c r="Q18" s="10">
        <v>15</v>
      </c>
      <c r="R18" s="6">
        <f t="shared" si="6"/>
        <v>113049.83264151642</v>
      </c>
      <c r="S18" s="6">
        <f t="shared" si="7"/>
        <v>28262.458160379105</v>
      </c>
      <c r="T18" s="11">
        <f t="shared" si="2"/>
        <v>141312.29080189552</v>
      </c>
      <c r="W18" s="6">
        <v>20</v>
      </c>
      <c r="X18" s="6">
        <v>0.15</v>
      </c>
      <c r="Y18" s="6">
        <f t="shared" si="21"/>
        <v>7.0432943183706756E-2</v>
      </c>
      <c r="AB18" s="6">
        <f t="shared" si="20"/>
        <v>65.973938153143607</v>
      </c>
      <c r="AC18" s="6">
        <f t="shared" si="8"/>
        <v>2022.8753284524923</v>
      </c>
      <c r="AD18" s="6">
        <f t="shared" si="9"/>
        <v>20574.510339982418</v>
      </c>
      <c r="AE18" s="6">
        <f t="shared" si="10"/>
        <v>3510.0520344841402</v>
      </c>
      <c r="AF18" s="6">
        <f t="shared" si="11"/>
        <v>1273.2254270864755</v>
      </c>
      <c r="AH18" s="6">
        <f t="shared" si="12"/>
        <v>4.6467386375457469</v>
      </c>
      <c r="AI18" s="6">
        <f t="shared" si="13"/>
        <v>142.47706307661653</v>
      </c>
      <c r="AJ18" s="6">
        <f t="shared" si="14"/>
        <v>1449.1233178085688</v>
      </c>
      <c r="AK18" s="6">
        <f t="shared" si="15"/>
        <v>247.22329551667576</v>
      </c>
      <c r="AM18" s="7">
        <f t="shared" si="16"/>
        <v>3.2093521751592311</v>
      </c>
      <c r="AN18" s="8">
        <f t="shared" si="17"/>
        <v>98.404302019609034</v>
      </c>
      <c r="AO18" s="8">
        <f t="shared" si="18"/>
        <v>1000.8626339568051</v>
      </c>
      <c r="AP18" s="9">
        <f t="shared" si="19"/>
        <v>170.74913893490219</v>
      </c>
    </row>
    <row r="19" spans="1:44" ht="14.65" thickBot="1" x14ac:dyDescent="0.5">
      <c r="A19" s="10">
        <f t="shared" si="3"/>
        <v>76</v>
      </c>
      <c r="B19" s="6">
        <v>32.869430000000001</v>
      </c>
      <c r="C19" s="11">
        <f t="shared" si="0"/>
        <v>3.2869429999999998E-2</v>
      </c>
      <c r="G19" s="10">
        <v>16</v>
      </c>
      <c r="H19" s="33">
        <v>2.486E-2</v>
      </c>
      <c r="I19" s="6">
        <f t="shared" si="4"/>
        <v>2.4556017895887416E-2</v>
      </c>
      <c r="J19" s="6">
        <f t="shared" si="1"/>
        <v>0.67509876092267385</v>
      </c>
      <c r="K19" s="11">
        <f t="shared" si="5"/>
        <v>2.2799783260935555E-2</v>
      </c>
      <c r="Q19" s="10">
        <v>16</v>
      </c>
      <c r="R19" s="6">
        <f t="shared" si="6"/>
        <v>112682.88632314996</v>
      </c>
      <c r="S19" s="6">
        <f t="shared" si="7"/>
        <v>28170.721580787489</v>
      </c>
      <c r="T19" s="11">
        <f t="shared" si="2"/>
        <v>140853.60790393746</v>
      </c>
      <c r="W19" s="6">
        <v>20</v>
      </c>
      <c r="X19" s="6">
        <v>0.15</v>
      </c>
      <c r="Y19" s="6">
        <f t="shared" si="21"/>
        <v>5.8118519802533054E-2</v>
      </c>
      <c r="AB19" s="6">
        <f t="shared" si="20"/>
        <v>67.293416916206468</v>
      </c>
      <c r="AC19" s="6">
        <f t="shared" si="8"/>
        <v>2016.3093155982867</v>
      </c>
      <c r="AD19" s="6">
        <f t="shared" si="9"/>
        <v>20430.673123093729</v>
      </c>
      <c r="AE19" s="6">
        <f t="shared" si="10"/>
        <v>3935.3111344590311</v>
      </c>
      <c r="AF19" s="6">
        <f t="shared" si="11"/>
        <v>1037.7691369058762</v>
      </c>
      <c r="AH19" s="6">
        <f t="shared" si="12"/>
        <v>3.9109937836246584</v>
      </c>
      <c r="AI19" s="6">
        <f t="shared" si="13"/>
        <v>117.1849128866309</v>
      </c>
      <c r="AJ19" s="6">
        <f t="shared" si="14"/>
        <v>1187.4004804836027</v>
      </c>
      <c r="AK19" s="6">
        <f t="shared" si="15"/>
        <v>228.71445809718603</v>
      </c>
      <c r="AM19" s="7">
        <f t="shared" si="16"/>
        <v>2.6403070573012868</v>
      </c>
      <c r="AN19" s="8">
        <f t="shared" si="17"/>
        <v>79.111389488595989</v>
      </c>
      <c r="AO19" s="8">
        <f t="shared" si="18"/>
        <v>801.61259309346769</v>
      </c>
      <c r="AP19" s="9">
        <f t="shared" si="19"/>
        <v>154.4048472665111</v>
      </c>
    </row>
    <row r="20" spans="1:44" ht="14.65" thickBot="1" x14ac:dyDescent="0.5">
      <c r="A20" s="10">
        <f t="shared" si="3"/>
        <v>77</v>
      </c>
      <c r="B20" s="6">
        <v>37.547710000000002</v>
      </c>
      <c r="C20" s="11">
        <f t="shared" si="0"/>
        <v>3.7547710000000005E-2</v>
      </c>
      <c r="G20" s="10">
        <v>17</v>
      </c>
      <c r="H20" s="33">
        <v>2.4660000000000001E-2</v>
      </c>
      <c r="I20" s="6">
        <f t="shared" si="4"/>
        <v>2.4360850246257219E-2</v>
      </c>
      <c r="J20" s="6">
        <f t="shared" si="1"/>
        <v>0.66091208289531456</v>
      </c>
      <c r="K20" s="11">
        <f t="shared" si="5"/>
        <v>2.1238167852174087E-2</v>
      </c>
      <c r="Q20" s="10">
        <v>17</v>
      </c>
      <c r="R20" s="6">
        <f t="shared" si="6"/>
        <v>112261.37740491243</v>
      </c>
      <c r="S20" s="6">
        <f t="shared" si="7"/>
        <v>28065.344351228108</v>
      </c>
      <c r="T20" s="11">
        <f t="shared" si="2"/>
        <v>140326.72175614053</v>
      </c>
      <c r="W20" s="6">
        <v>20</v>
      </c>
      <c r="X20" s="6">
        <v>0.15</v>
      </c>
      <c r="Y20" s="6">
        <f t="shared" si="21"/>
        <v>4.7776967606553068E-2</v>
      </c>
      <c r="AB20" s="6">
        <f t="shared" si="20"/>
        <v>68.639285254530606</v>
      </c>
      <c r="AC20" s="6">
        <f t="shared" si="8"/>
        <v>2008.7669781042612</v>
      </c>
      <c r="AD20" s="6">
        <f t="shared" si="9"/>
        <v>20255.778848488539</v>
      </c>
      <c r="AE20" s="6">
        <f t="shared" si="10"/>
        <v>4478.6049956877168</v>
      </c>
      <c r="AF20" s="6">
        <f t="shared" si="11"/>
        <v>846.61914355609167</v>
      </c>
      <c r="AH20" s="6">
        <f t="shared" si="12"/>
        <v>3.2793769081426642</v>
      </c>
      <c r="AI20" s="6">
        <f t="shared" si="13"/>
        <v>95.972794842000781</v>
      </c>
      <c r="AJ20" s="6">
        <f t="shared" si="14"/>
        <v>967.75968988973978</v>
      </c>
      <c r="AK20" s="6">
        <f t="shared" si="15"/>
        <v>213.97416580151878</v>
      </c>
      <c r="AM20" s="7">
        <f t="shared" si="16"/>
        <v>2.167379822959365</v>
      </c>
      <c r="AN20" s="8">
        <f t="shared" si="17"/>
        <v>63.429579740311439</v>
      </c>
      <c r="AO20" s="8">
        <f t="shared" si="18"/>
        <v>639.60407238715163</v>
      </c>
      <c r="AP20" s="9">
        <f t="shared" si="19"/>
        <v>141.41811160566917</v>
      </c>
      <c r="AR20" s="24"/>
    </row>
    <row r="21" spans="1:44" ht="14.65" thickBot="1" x14ac:dyDescent="0.5">
      <c r="A21" s="10">
        <f t="shared" si="3"/>
        <v>78</v>
      </c>
      <c r="B21" s="6">
        <v>41.500149999999998</v>
      </c>
      <c r="C21" s="11">
        <f t="shared" si="0"/>
        <v>4.150015E-2</v>
      </c>
      <c r="G21" s="10">
        <v>18</v>
      </c>
      <c r="H21" s="33">
        <v>2.4459999999999999E-2</v>
      </c>
      <c r="I21" s="6">
        <f t="shared" si="4"/>
        <v>2.4165644498780187E-2</v>
      </c>
      <c r="J21" s="6">
        <f t="shared" si="1"/>
        <v>0.64727657622441392</v>
      </c>
      <c r="K21" s="11">
        <f t="shared" si="5"/>
        <v>2.0847146791670716E-2</v>
      </c>
      <c r="Q21" s="10">
        <v>18</v>
      </c>
      <c r="R21" s="6">
        <f t="shared" si="6"/>
        <v>113866.83686675408</v>
      </c>
      <c r="S21" s="6">
        <f t="shared" si="7"/>
        <v>28466.70921668852</v>
      </c>
      <c r="T21" s="11">
        <f t="shared" si="2"/>
        <v>142333.5460834426</v>
      </c>
      <c r="W21" s="6">
        <v>20</v>
      </c>
      <c r="X21" s="6">
        <v>0.15</v>
      </c>
      <c r="Y21" s="6">
        <f t="shared" si="21"/>
        <v>3.9085594099855396E-2</v>
      </c>
      <c r="AB21" s="6">
        <f t="shared" si="20"/>
        <v>70.012070959621227</v>
      </c>
      <c r="AC21" s="6">
        <f t="shared" si="8"/>
        <v>2037.4945247118574</v>
      </c>
      <c r="AD21" s="6">
        <f t="shared" si="9"/>
        <v>20461.126886092174</v>
      </c>
      <c r="AE21" s="6">
        <f t="shared" si="10"/>
        <v>5020.833985620563</v>
      </c>
      <c r="AF21" s="6">
        <f t="shared" si="11"/>
        <v>697.99116645191941</v>
      </c>
      <c r="AH21" s="6">
        <f t="shared" si="12"/>
        <v>2.7364633876180289</v>
      </c>
      <c r="AI21" s="6">
        <f t="shared" si="13"/>
        <v>79.636683973565454</v>
      </c>
      <c r="AJ21" s="6">
        <f t="shared" si="14"/>
        <v>799.7353002954369</v>
      </c>
      <c r="AK21" s="6">
        <f t="shared" si="15"/>
        <v>196.24227920472453</v>
      </c>
      <c r="AM21" s="7">
        <f t="shared" si="16"/>
        <v>1.7712486525008591</v>
      </c>
      <c r="AN21" s="8">
        <f t="shared" si="17"/>
        <v>51.546960144275104</v>
      </c>
      <c r="AO21" s="8">
        <f t="shared" si="18"/>
        <v>517.64992706103396</v>
      </c>
      <c r="AP21" s="9">
        <f t="shared" si="19"/>
        <v>127.0230305941096</v>
      </c>
    </row>
    <row r="22" spans="1:44" ht="14.65" thickBot="1" x14ac:dyDescent="0.5">
      <c r="A22" s="10">
        <f t="shared" si="3"/>
        <v>79</v>
      </c>
      <c r="B22" s="6">
        <v>47.043030000000002</v>
      </c>
      <c r="C22" s="11">
        <f t="shared" si="0"/>
        <v>4.704303E-2</v>
      </c>
      <c r="G22" s="10">
        <v>19</v>
      </c>
      <c r="H22" s="33">
        <v>2.427E-2</v>
      </c>
      <c r="I22" s="6">
        <f t="shared" si="4"/>
        <v>2.3980163736996421E-2</v>
      </c>
      <c r="J22" s="6">
        <f t="shared" si="1"/>
        <v>0.63405275958074014</v>
      </c>
      <c r="K22" s="11">
        <f t="shared" si="5"/>
        <v>2.0641510024888652E-2</v>
      </c>
      <c r="Q22" s="10">
        <v>19</v>
      </c>
      <c r="R22" s="6">
        <f t="shared" si="6"/>
        <v>115812.17713301985</v>
      </c>
      <c r="S22" s="6">
        <f t="shared" si="7"/>
        <v>28953.044283254963</v>
      </c>
      <c r="T22" s="11">
        <f t="shared" si="2"/>
        <v>144765.22141627481</v>
      </c>
      <c r="W22" s="6">
        <v>20</v>
      </c>
      <c r="X22" s="6">
        <v>0.15</v>
      </c>
      <c r="Y22" s="6">
        <f t="shared" si="21"/>
        <v>3.1844005669591439E-2</v>
      </c>
      <c r="AB22" s="6">
        <f t="shared" si="20"/>
        <v>71.412312378813638</v>
      </c>
      <c r="AC22" s="6">
        <f t="shared" si="8"/>
        <v>2072.3037830550588</v>
      </c>
      <c r="AD22" s="6">
        <f t="shared" si="9"/>
        <v>20690.395143424852</v>
      </c>
      <c r="AE22" s="6">
        <f t="shared" si="10"/>
        <v>5788.6654559360895</v>
      </c>
      <c r="AF22" s="6">
        <f t="shared" si="11"/>
        <v>577.91617781423645</v>
      </c>
      <c r="AH22" s="6">
        <f t="shared" si="12"/>
        <v>2.2740540802695763</v>
      </c>
      <c r="AI22" s="6">
        <f t="shared" si="13"/>
        <v>65.990453416721081</v>
      </c>
      <c r="AJ22" s="6">
        <f t="shared" si="14"/>
        <v>658.86506025330812</v>
      </c>
      <c r="AK22" s="6">
        <f t="shared" si="15"/>
        <v>184.33429559819695</v>
      </c>
      <c r="AM22" s="7">
        <f t="shared" si="16"/>
        <v>1.4418702650307669</v>
      </c>
      <c r="AN22" s="8">
        <f t="shared" si="17"/>
        <v>41.841429094856281</v>
      </c>
      <c r="AO22" s="8">
        <f t="shared" si="18"/>
        <v>417.75520964494063</v>
      </c>
      <c r="AP22" s="9">
        <f t="shared" si="19"/>
        <v>116.87766880940866</v>
      </c>
    </row>
    <row r="23" spans="1:44" ht="14.65" thickBot="1" x14ac:dyDescent="0.5">
      <c r="A23" s="10">
        <f t="shared" si="3"/>
        <v>80</v>
      </c>
      <c r="B23" s="6">
        <v>52.770629999999997</v>
      </c>
      <c r="C23" s="11">
        <f t="shared" si="0"/>
        <v>5.2770629999999999E-2</v>
      </c>
      <c r="G23" s="10">
        <v>20</v>
      </c>
      <c r="H23" s="33">
        <v>2.4150000000000001E-2</v>
      </c>
      <c r="I23" s="6">
        <f t="shared" si="4"/>
        <v>2.3863000264527503E-2</v>
      </c>
      <c r="J23" s="6">
        <f t="shared" si="1"/>
        <v>0.62048117992903384</v>
      </c>
      <c r="K23" s="11">
        <f t="shared" si="5"/>
        <v>2.1636894287617989E-2</v>
      </c>
      <c r="Q23" s="10">
        <v>20</v>
      </c>
      <c r="R23" s="6">
        <f t="shared" si="6"/>
        <v>120604.77913330308</v>
      </c>
      <c r="S23" s="6">
        <f t="shared" si="7"/>
        <v>30151.194783325769</v>
      </c>
      <c r="T23" s="11">
        <f t="shared" si="2"/>
        <v>150755.97391662883</v>
      </c>
      <c r="W23" s="6">
        <v>20</v>
      </c>
      <c r="X23" s="6">
        <v>0.15</v>
      </c>
      <c r="Y23" s="6">
        <f t="shared" si="21"/>
        <v>2.5794072082223177E-2</v>
      </c>
      <c r="AB23" s="6">
        <f t="shared" si="20"/>
        <v>72.840558626389907</v>
      </c>
      <c r="AC23" s="6">
        <f t="shared" si="8"/>
        <v>2158.0609763116604</v>
      </c>
      <c r="AD23" s="6">
        <f t="shared" si="9"/>
        <v>21417.231241407713</v>
      </c>
      <c r="AE23" s="6">
        <f t="shared" si="10"/>
        <v>6762.1645618674602</v>
      </c>
      <c r="AF23" s="6">
        <f t="shared" si="11"/>
        <v>486.70878911736895</v>
      </c>
      <c r="AH23" s="6">
        <f t="shared" si="12"/>
        <v>1.8788546197185045</v>
      </c>
      <c r="AI23" s="6">
        <f t="shared" si="13"/>
        <v>55.66518038081589</v>
      </c>
      <c r="AJ23" s="6">
        <f t="shared" si="14"/>
        <v>552.43760644251279</v>
      </c>
      <c r="AK23" s="6">
        <f t="shared" si="15"/>
        <v>174.42376014066437</v>
      </c>
      <c r="AM23" s="7">
        <f t="shared" si="16"/>
        <v>1.1657939313580539</v>
      </c>
      <c r="AN23" s="8">
        <f t="shared" si="17"/>
        <v>34.539196803651151</v>
      </c>
      <c r="AO23" s="8">
        <f t="shared" si="18"/>
        <v>342.77713788262156</v>
      </c>
      <c r="AP23" s="9">
        <f t="shared" si="19"/>
        <v>108.22666049973822</v>
      </c>
    </row>
    <row r="24" spans="1:44" ht="14.65" thickBot="1" x14ac:dyDescent="0.5">
      <c r="A24" s="10">
        <f t="shared" si="3"/>
        <v>81</v>
      </c>
      <c r="B24" s="6">
        <v>58.951180000000001</v>
      </c>
      <c r="C24" s="11">
        <f t="shared" si="0"/>
        <v>5.8951179999999999E-2</v>
      </c>
      <c r="G24" s="10">
        <v>21</v>
      </c>
      <c r="H24" s="33">
        <v>2.409E-2</v>
      </c>
      <c r="I24" s="6">
        <f t="shared" si="4"/>
        <v>2.3804413380161302E-2</v>
      </c>
      <c r="J24" s="6">
        <f t="shared" si="1"/>
        <v>0.6065957554795236</v>
      </c>
      <c r="K24" s="11">
        <f t="shared" si="5"/>
        <v>2.2632675692837268E-2</v>
      </c>
      <c r="Q24" s="10">
        <v>21</v>
      </c>
      <c r="R24" s="6">
        <f t="shared" si="6"/>
        <v>125847.04176626175</v>
      </c>
      <c r="S24" s="6">
        <f t="shared" si="7"/>
        <v>31461.760441565439</v>
      </c>
      <c r="T24" s="11">
        <f t="shared" si="2"/>
        <v>157308.80220782719</v>
      </c>
      <c r="W24" s="6">
        <v>20</v>
      </c>
      <c r="X24" s="6">
        <v>0.15</v>
      </c>
      <c r="Y24" s="6">
        <f t="shared" si="21"/>
        <v>2.0767967250952021E-2</v>
      </c>
      <c r="AB24" s="6">
        <f t="shared" si="20"/>
        <v>74.297369798917714</v>
      </c>
      <c r="AC24" s="6">
        <f t="shared" si="8"/>
        <v>2251.864244283825</v>
      </c>
      <c r="AD24" s="6">
        <f t="shared" si="9"/>
        <v>22202.466257533375</v>
      </c>
      <c r="AE24" s="6">
        <f t="shared" si="10"/>
        <v>7882.5085873573144</v>
      </c>
      <c r="AF24" s="6">
        <f t="shared" si="11"/>
        <v>408.30774385956619</v>
      </c>
      <c r="AH24" s="6">
        <f t="shared" si="12"/>
        <v>1.5430053428157948</v>
      </c>
      <c r="AI24" s="6">
        <f t="shared" si="13"/>
        <v>46.766642878876297</v>
      </c>
      <c r="AJ24" s="6">
        <f t="shared" si="14"/>
        <v>461.10009212682041</v>
      </c>
      <c r="AK24" s="6">
        <f t="shared" si="15"/>
        <v>163.70368019758479</v>
      </c>
      <c r="AM24" s="7">
        <f t="shared" si="16"/>
        <v>0.93598049163428831</v>
      </c>
      <c r="AN24" s="8">
        <f t="shared" si="17"/>
        <v>28.368447068353049</v>
      </c>
      <c r="AO24" s="8">
        <f t="shared" si="18"/>
        <v>279.70135873534656</v>
      </c>
      <c r="AP24" s="9">
        <f t="shared" si="19"/>
        <v>99.301957564232268</v>
      </c>
    </row>
    <row r="25" spans="1:44" ht="14.65" thickBot="1" x14ac:dyDescent="0.5">
      <c r="A25" s="10">
        <f t="shared" si="3"/>
        <v>82</v>
      </c>
      <c r="B25" s="6">
        <v>65.736419999999995</v>
      </c>
      <c r="C25" s="11">
        <f t="shared" si="0"/>
        <v>6.573641999999999E-2</v>
      </c>
      <c r="G25" s="10">
        <v>22</v>
      </c>
      <c r="H25" s="33">
        <v>2.409E-2</v>
      </c>
      <c r="I25" s="6">
        <f t="shared" si="4"/>
        <v>2.3804413380161302E-2</v>
      </c>
      <c r="J25" s="6">
        <f t="shared" si="1"/>
        <v>0.59232660750473454</v>
      </c>
      <c r="K25" s="11">
        <f t="shared" si="5"/>
        <v>2.3804413380161399E-2</v>
      </c>
      <c r="Q25" s="10">
        <v>22</v>
      </c>
      <c r="R25" s="6">
        <f t="shared" si="6"/>
        <v>132089.28825533943</v>
      </c>
      <c r="S25" s="6">
        <f t="shared" si="7"/>
        <v>33022.322063834858</v>
      </c>
      <c r="T25" s="11">
        <f t="shared" si="2"/>
        <v>165111.6103191743</v>
      </c>
      <c r="W25" s="6">
        <v>20</v>
      </c>
      <c r="X25" s="6">
        <v>0.15</v>
      </c>
      <c r="Y25" s="6">
        <f t="shared" si="21"/>
        <v>1.6612120414010986E-2</v>
      </c>
      <c r="AB25" s="6">
        <f t="shared" si="20"/>
        <v>75.783317194896057</v>
      </c>
      <c r="AC25" s="6">
        <f t="shared" si="8"/>
        <v>2363.5608839145607</v>
      </c>
      <c r="AD25" s="6">
        <f t="shared" si="9"/>
        <v>23135.861832713508</v>
      </c>
      <c r="AE25" s="6">
        <f t="shared" si="10"/>
        <v>9225.7692383949379</v>
      </c>
      <c r="AF25" s="6">
        <f t="shared" si="11"/>
        <v>342.43466878901137</v>
      </c>
      <c r="AH25" s="6">
        <f t="shared" si="12"/>
        <v>1.2589215906148026</v>
      </c>
      <c r="AI25" s="6">
        <f t="shared" si="13"/>
        <v>39.263758009434923</v>
      </c>
      <c r="AJ25" s="6">
        <f t="shared" si="14"/>
        <v>384.33572264695772</v>
      </c>
      <c r="AK25" s="6">
        <f t="shared" si="15"/>
        <v>153.25958950009513</v>
      </c>
      <c r="AM25" s="7">
        <f t="shared" si="16"/>
        <v>0.74569275488333031</v>
      </c>
      <c r="AN25" s="8">
        <f t="shared" si="17"/>
        <v>23.256968579615435</v>
      </c>
      <c r="AO25" s="8">
        <f t="shared" si="18"/>
        <v>227.65227473835304</v>
      </c>
      <c r="AP25" s="9">
        <f t="shared" si="19"/>
        <v>90.779732716159586</v>
      </c>
    </row>
    <row r="26" spans="1:44" ht="14.65" thickBot="1" x14ac:dyDescent="0.5">
      <c r="A26" s="10">
        <f t="shared" si="3"/>
        <v>83</v>
      </c>
      <c r="B26" s="6">
        <v>72.184380000000004</v>
      </c>
      <c r="C26" s="11">
        <f t="shared" si="0"/>
        <v>7.2184380000000006E-2</v>
      </c>
      <c r="G26" s="10">
        <v>23</v>
      </c>
      <c r="H26" s="33">
        <v>2.4129999999999999E-2</v>
      </c>
      <c r="I26" s="6">
        <f t="shared" si="4"/>
        <v>2.3843471684450026E-2</v>
      </c>
      <c r="J26" s="6">
        <f t="shared" si="1"/>
        <v>0.57787375637469418</v>
      </c>
      <c r="K26" s="11">
        <f t="shared" si="5"/>
        <v>2.4702754378801976E-2</v>
      </c>
      <c r="Q26" s="10">
        <v>23</v>
      </c>
      <c r="R26" s="6">
        <f t="shared" si="6"/>
        <v>138095.34832122535</v>
      </c>
      <c r="S26" s="6">
        <f t="shared" si="7"/>
        <v>34523.837080306337</v>
      </c>
      <c r="T26" s="11">
        <f t="shared" si="2"/>
        <v>172619.18540153169</v>
      </c>
      <c r="W26" s="6">
        <v>20</v>
      </c>
      <c r="X26" s="6">
        <v>0.15</v>
      </c>
      <c r="Y26" s="6">
        <f t="shared" si="21"/>
        <v>1.3192084225977237E-2</v>
      </c>
      <c r="AB26" s="6">
        <f t="shared" si="20"/>
        <v>77.298983538793991</v>
      </c>
      <c r="AC26" s="6">
        <f t="shared" si="8"/>
        <v>2471.0312838665068</v>
      </c>
      <c r="AD26" s="6">
        <f t="shared" si="9"/>
        <v>24021.03303222256</v>
      </c>
      <c r="AE26" s="6">
        <f t="shared" si="10"/>
        <v>10591.347543167423</v>
      </c>
      <c r="AF26" s="6">
        <f t="shared" si="11"/>
        <v>283.28944933742463</v>
      </c>
      <c r="AH26" s="6">
        <f t="shared" si="12"/>
        <v>1.0197347014261984</v>
      </c>
      <c r="AI26" s="6">
        <f t="shared" si="13"/>
        <v>32.598052821791626</v>
      </c>
      <c r="AJ26" s="6">
        <f t="shared" si="14"/>
        <v>316.88749095606141</v>
      </c>
      <c r="AK26" s="6">
        <f t="shared" si="15"/>
        <v>139.72194885606172</v>
      </c>
      <c r="AM26" s="7">
        <f t="shared" si="16"/>
        <v>0.58927792241878452</v>
      </c>
      <c r="AN26" s="8">
        <f t="shared" si="17"/>
        <v>18.837559234629428</v>
      </c>
      <c r="AO26" s="8">
        <f t="shared" si="18"/>
        <v>183.12096474693115</v>
      </c>
      <c r="AP26" s="9">
        <f t="shared" si="19"/>
        <v>80.741647433445294</v>
      </c>
    </row>
    <row r="27" spans="1:44" ht="14.65" thickBot="1" x14ac:dyDescent="0.5">
      <c r="A27" s="10">
        <f t="shared" si="3"/>
        <v>84</v>
      </c>
      <c r="B27" s="6">
        <v>81.257310000000004</v>
      </c>
      <c r="C27" s="11">
        <f t="shared" si="0"/>
        <v>8.1257309999999999E-2</v>
      </c>
      <c r="G27" s="10">
        <v>24</v>
      </c>
      <c r="H27" s="33">
        <v>2.4209999999999999E-2</v>
      </c>
      <c r="I27" s="6">
        <f t="shared" si="4"/>
        <v>2.3921583716671978E-2</v>
      </c>
      <c r="J27" s="6">
        <f t="shared" si="1"/>
        <v>0.56320138825489219</v>
      </c>
      <c r="K27" s="11">
        <f t="shared" si="5"/>
        <v>2.5718160457776952E-2</v>
      </c>
      <c r="Q27" s="10">
        <v>24</v>
      </c>
      <c r="R27" s="6">
        <f t="shared" si="6"/>
        <v>145041.06028494507</v>
      </c>
      <c r="S27" s="6">
        <f t="shared" si="7"/>
        <v>36260.265071236267</v>
      </c>
      <c r="T27" s="11">
        <f t="shared" si="2"/>
        <v>181301.32535618133</v>
      </c>
      <c r="W27" s="6">
        <v>20</v>
      </c>
      <c r="X27" s="6">
        <v>0.15</v>
      </c>
      <c r="Y27" s="6">
        <f t="shared" si="21"/>
        <v>1.0403848534434695E-2</v>
      </c>
      <c r="AB27" s="6">
        <f t="shared" si="20"/>
        <v>78.844963209569855</v>
      </c>
      <c r="AC27" s="6">
        <f t="shared" si="8"/>
        <v>2595.3154958962564</v>
      </c>
      <c r="AD27" s="6">
        <f t="shared" si="9"/>
        <v>24982.633875675485</v>
      </c>
      <c r="AE27" s="6">
        <f t="shared" si="10"/>
        <v>12522.249298196373</v>
      </c>
      <c r="AF27" s="6">
        <f t="shared" si="11"/>
        <v>235.42757686412571</v>
      </c>
      <c r="AH27" s="6">
        <f t="shared" si="12"/>
        <v>0.82029105493544074</v>
      </c>
      <c r="AI27" s="6">
        <f t="shared" si="13"/>
        <v>27.001269318375918</v>
      </c>
      <c r="AJ27" s="6">
        <f t="shared" si="14"/>
        <v>259.91553883376497</v>
      </c>
      <c r="AK27" s="6">
        <f t="shared" si="15"/>
        <v>130.27958500886623</v>
      </c>
      <c r="AM27" s="7">
        <f t="shared" si="16"/>
        <v>0.46198906091271025</v>
      </c>
      <c r="AN27" s="8">
        <f t="shared" si="17"/>
        <v>15.207152364753544</v>
      </c>
      <c r="AO27" s="8">
        <f t="shared" si="18"/>
        <v>146.38479230019476</v>
      </c>
      <c r="AP27" s="9">
        <f t="shared" si="19"/>
        <v>73.373643138264711</v>
      </c>
    </row>
    <row r="28" spans="1:44" ht="14.65" thickBot="1" x14ac:dyDescent="0.5">
      <c r="A28" s="10">
        <f t="shared" si="3"/>
        <v>85</v>
      </c>
      <c r="B28" s="6">
        <v>92.639579999999995</v>
      </c>
      <c r="C28" s="11">
        <f t="shared" si="0"/>
        <v>9.2639579999999999E-2</v>
      </c>
      <c r="G28" s="10">
        <v>25</v>
      </c>
      <c r="H28" s="33">
        <v>2.4309999999999998E-2</v>
      </c>
      <c r="I28" s="6">
        <f t="shared" si="4"/>
        <v>2.4019215177511436E-2</v>
      </c>
      <c r="J28" s="6">
        <f t="shared" si="1"/>
        <v>0.54854806158178593</v>
      </c>
      <c r="K28" s="11">
        <f t="shared" si="5"/>
        <v>2.6362370237658257E-2</v>
      </c>
      <c r="Q28" s="10">
        <v>25</v>
      </c>
      <c r="R28" s="6">
        <f t="shared" si="6"/>
        <v>151235.81111008395</v>
      </c>
      <c r="S28" s="6">
        <f t="shared" si="7"/>
        <v>37808.952777520986</v>
      </c>
      <c r="T28" s="11">
        <f t="shared" si="2"/>
        <v>189044.76388760493</v>
      </c>
      <c r="W28" s="6">
        <v>20</v>
      </c>
      <c r="X28" s="6">
        <v>0.15</v>
      </c>
      <c r="Y28" s="6">
        <f t="shared" si="21"/>
        <v>8.124690820547226E-3</v>
      </c>
      <c r="AB28" s="6">
        <f t="shared" si="20"/>
        <v>80.421862473761252</v>
      </c>
      <c r="AC28" s="6">
        <f t="shared" si="8"/>
        <v>2706.1622642397433</v>
      </c>
      <c r="AD28" s="6">
        <f t="shared" si="9"/>
        <v>25727.038372718707</v>
      </c>
      <c r="AE28" s="6">
        <f t="shared" si="10"/>
        <v>14886.073398584853</v>
      </c>
      <c r="AF28" s="6">
        <f t="shared" si="11"/>
        <v>193.42304426774334</v>
      </c>
      <c r="AH28" s="6">
        <f t="shared" si="12"/>
        <v>0.65340276781187945</v>
      </c>
      <c r="AI28" s="6">
        <f t="shared" si="13"/>
        <v>21.986731707179938</v>
      </c>
      <c r="AJ28" s="6">
        <f t="shared" si="14"/>
        <v>209.02423250669392</v>
      </c>
      <c r="AK28" s="6">
        <f t="shared" si="15"/>
        <v>120.9447438954746</v>
      </c>
      <c r="AM28" s="7">
        <f t="shared" si="16"/>
        <v>0.3584228217153802</v>
      </c>
      <c r="AN28" s="8">
        <f t="shared" si="17"/>
        <v>12.060779058492345</v>
      </c>
      <c r="AO28" s="8">
        <f t="shared" si="18"/>
        <v>114.65983756516748</v>
      </c>
      <c r="AP28" s="9">
        <f t="shared" si="19"/>
        <v>66.344004822368134</v>
      </c>
    </row>
    <row r="29" spans="1:44" ht="14.65" thickBot="1" x14ac:dyDescent="0.5">
      <c r="A29" s="10">
        <f t="shared" si="3"/>
        <v>86</v>
      </c>
      <c r="B29" s="6">
        <v>107.0014</v>
      </c>
      <c r="C29" s="11">
        <f t="shared" si="0"/>
        <v>0.10700140000000001</v>
      </c>
      <c r="G29" s="10">
        <v>26</v>
      </c>
      <c r="H29" s="33">
        <v>2.443E-2</v>
      </c>
      <c r="I29" s="6">
        <f t="shared" si="4"/>
        <v>2.4136360349799893E-2</v>
      </c>
      <c r="J29" s="6">
        <f t="shared" si="1"/>
        <v>0.53390072310461201</v>
      </c>
      <c r="K29" s="11">
        <f t="shared" si="5"/>
        <v>2.7064989657011405E-2</v>
      </c>
      <c r="Q29" s="10">
        <v>26</v>
      </c>
      <c r="R29" s="6">
        <f t="shared" si="6"/>
        <v>158138.42495970707</v>
      </c>
      <c r="S29" s="6">
        <f t="shared" si="7"/>
        <v>39534.606239926768</v>
      </c>
      <c r="T29" s="11">
        <f t="shared" si="2"/>
        <v>197673.03119963384</v>
      </c>
      <c r="W29" s="6">
        <v>20</v>
      </c>
      <c r="X29" s="6">
        <v>0.15</v>
      </c>
      <c r="Y29" s="6">
        <f t="shared" si="21"/>
        <v>6.2662194440065945E-3</v>
      </c>
      <c r="AB29" s="6">
        <f t="shared" si="20"/>
        <v>82.030299723236482</v>
      </c>
      <c r="AC29" s="6">
        <f t="shared" si="8"/>
        <v>2829.6752932462923</v>
      </c>
      <c r="AD29" s="6">
        <f t="shared" si="9"/>
        <v>26475.582022054401</v>
      </c>
      <c r="AE29" s="6">
        <f t="shared" si="10"/>
        <v>17978.597418513829</v>
      </c>
      <c r="AF29" s="6">
        <f t="shared" si="11"/>
        <v>158.46442002048656</v>
      </c>
      <c r="AH29" s="6">
        <f t="shared" si="12"/>
        <v>0.51401985912343318</v>
      </c>
      <c r="AI29" s="6">
        <f t="shared" si="13"/>
        <v>17.731366342764979</v>
      </c>
      <c r="AJ29" s="6">
        <f t="shared" si="14"/>
        <v>165.9018068579887</v>
      </c>
      <c r="AK29" s="6">
        <f t="shared" si="15"/>
        <v>112.65783671985812</v>
      </c>
      <c r="AM29" s="7">
        <f t="shared" si="16"/>
        <v>0.27443557447613176</v>
      </c>
      <c r="AN29" s="8">
        <f t="shared" si="17"/>
        <v>9.4667893120350008</v>
      </c>
      <c r="AO29" s="8">
        <f t="shared" si="18"/>
        <v>88.575094645841844</v>
      </c>
      <c r="AP29" s="9">
        <f t="shared" si="19"/>
        <v>60.148100488133565</v>
      </c>
    </row>
    <row r="30" spans="1:44" ht="14.65" thickBot="1" x14ac:dyDescent="0.5">
      <c r="A30" s="10">
        <f t="shared" si="3"/>
        <v>87</v>
      </c>
      <c r="B30" s="6">
        <v>122.26466000000001</v>
      </c>
      <c r="C30" s="11">
        <f t="shared" si="0"/>
        <v>0.12226466000000001</v>
      </c>
      <c r="G30" s="10">
        <v>27</v>
      </c>
      <c r="H30" s="33">
        <v>2.4570000000000002E-2</v>
      </c>
      <c r="I30" s="6">
        <f t="shared" si="4"/>
        <v>2.4273012375390805E-2</v>
      </c>
      <c r="J30" s="6">
        <f t="shared" si="1"/>
        <v>0.51924921182601946</v>
      </c>
      <c r="K30" s="11">
        <f t="shared" si="5"/>
        <v>2.7825965040754602E-2</v>
      </c>
      <c r="Q30" s="10">
        <v>27</v>
      </c>
      <c r="R30" s="6">
        <f t="shared" si="6"/>
        <v>165849.72078079317</v>
      </c>
      <c r="S30" s="6">
        <f t="shared" si="7"/>
        <v>41462.430195198292</v>
      </c>
      <c r="T30" s="11">
        <f t="shared" si="2"/>
        <v>207312.15097599145</v>
      </c>
      <c r="W30" s="6">
        <v>20</v>
      </c>
      <c r="X30" s="6">
        <v>0.15</v>
      </c>
      <c r="Y30" s="6">
        <f t="shared" si="21"/>
        <v>4.7563664121720662E-3</v>
      </c>
      <c r="AB30" s="6">
        <f t="shared" si="20"/>
        <v>83.670905717701217</v>
      </c>
      <c r="AC30" s="6">
        <f t="shared" si="8"/>
        <v>2967.658602928303</v>
      </c>
      <c r="AD30" s="6">
        <f t="shared" si="9"/>
        <v>27292.146992436476</v>
      </c>
      <c r="AE30" s="6">
        <f t="shared" si="10"/>
        <v>21544.907205006024</v>
      </c>
      <c r="AF30" s="6">
        <f t="shared" si="11"/>
        <v>128.1507913840486</v>
      </c>
      <c r="AH30" s="6">
        <f t="shared" si="12"/>
        <v>0.39796948563168977</v>
      </c>
      <c r="AI30" s="6">
        <f t="shared" si="13"/>
        <v>14.115271701761658</v>
      </c>
      <c r="AJ30" s="6">
        <f t="shared" si="14"/>
        <v>129.81145127088772</v>
      </c>
      <c r="AK30" s="6">
        <f t="shared" si="15"/>
        <v>102.4754729832546</v>
      </c>
      <c r="AM30" s="7">
        <f t="shared" si="16"/>
        <v>0.2066453417450613</v>
      </c>
      <c r="AN30" s="8">
        <f t="shared" si="17"/>
        <v>7.3293437058498574</v>
      </c>
      <c r="AO30" s="8">
        <f t="shared" si="18"/>
        <v>67.404493758400179</v>
      </c>
      <c r="AP30" s="9">
        <f t="shared" si="19"/>
        <v>53.210308578053507</v>
      </c>
    </row>
    <row r="31" spans="1:44" ht="14.65" thickBot="1" x14ac:dyDescent="0.5">
      <c r="A31" s="10">
        <f t="shared" si="3"/>
        <v>88</v>
      </c>
      <c r="B31" s="6">
        <v>139.87939</v>
      </c>
      <c r="C31" s="11">
        <f t="shared" si="0"/>
        <v>0.13987938999999999</v>
      </c>
      <c r="G31" s="10">
        <v>28</v>
      </c>
      <c r="H31" s="33">
        <v>2.4719999999999999E-2</v>
      </c>
      <c r="I31" s="6">
        <f t="shared" si="4"/>
        <v>2.4419404540743664E-2</v>
      </c>
      <c r="J31" s="6">
        <f t="shared" si="1"/>
        <v>0.50472410428806347</v>
      </c>
      <c r="K31" s="11">
        <f t="shared" si="5"/>
        <v>2.8371993005270855E-2</v>
      </c>
      <c r="Q31" s="10">
        <v>28</v>
      </c>
      <c r="R31" s="6">
        <f t="shared" si="6"/>
        <v>173156.67662402376</v>
      </c>
      <c r="S31" s="6">
        <f t="shared" si="7"/>
        <v>43289.169156005941</v>
      </c>
      <c r="T31" s="11">
        <f t="shared" si="2"/>
        <v>216445.84578002972</v>
      </c>
      <c r="W31" s="6">
        <v>20</v>
      </c>
      <c r="X31" s="6">
        <v>0.15</v>
      </c>
      <c r="Y31" s="6">
        <f t="shared" si="21"/>
        <v>3.5486062564595642E-3</v>
      </c>
      <c r="AB31" s="6">
        <f t="shared" si="20"/>
        <v>85.344323832055224</v>
      </c>
      <c r="AC31" s="6">
        <f t="shared" si="8"/>
        <v>3098.4067903071741</v>
      </c>
      <c r="AD31" s="6">
        <f t="shared" si="9"/>
        <v>27922.849573812764</v>
      </c>
      <c r="AE31" s="6">
        <f t="shared" si="10"/>
        <v>25734.865944382935</v>
      </c>
      <c r="AF31" s="6">
        <f t="shared" si="11"/>
        <v>101.80688161162836</v>
      </c>
      <c r="AH31" s="6">
        <f t="shared" si="12"/>
        <v>0.30285340150374224</v>
      </c>
      <c r="AI31" s="6">
        <f t="shared" si="13"/>
        <v>10.995025721140836</v>
      </c>
      <c r="AJ31" s="6">
        <f t="shared" si="14"/>
        <v>99.087198695811253</v>
      </c>
      <c r="AK31" s="6">
        <f t="shared" si="15"/>
        <v>91.322906299385451</v>
      </c>
      <c r="AM31" s="7">
        <f t="shared" si="16"/>
        <v>0.15285741180456955</v>
      </c>
      <c r="AN31" s="8">
        <f t="shared" si="17"/>
        <v>5.5494545087270275</v>
      </c>
      <c r="AO31" s="8">
        <f t="shared" si="18"/>
        <v>50.011697608156709</v>
      </c>
      <c r="AP31" s="9">
        <f t="shared" si="19"/>
        <v>46.092872082940069</v>
      </c>
    </row>
    <row r="32" spans="1:44" ht="14.65" thickBot="1" x14ac:dyDescent="0.5">
      <c r="A32" s="10">
        <f t="shared" si="3"/>
        <v>89</v>
      </c>
      <c r="B32" s="6">
        <v>160.03310999999999</v>
      </c>
      <c r="C32" s="11">
        <f t="shared" si="0"/>
        <v>0.16003311000000001</v>
      </c>
      <c r="G32" s="10">
        <v>29</v>
      </c>
      <c r="H32" s="33">
        <v>2.487E-2</v>
      </c>
      <c r="I32" s="6">
        <f t="shared" si="4"/>
        <v>2.4565775278567011E-2</v>
      </c>
      <c r="J32" s="6">
        <f t="shared" si="1"/>
        <v>0.4904619960109568</v>
      </c>
      <c r="K32" s="11">
        <f t="shared" si="5"/>
        <v>2.8664155937620766E-2</v>
      </c>
      <c r="Q32" s="10">
        <v>29</v>
      </c>
      <c r="R32" s="6">
        <f t="shared" si="6"/>
        <v>179655.5754089354</v>
      </c>
      <c r="S32" s="6">
        <f t="shared" si="7"/>
        <v>44913.89385223385</v>
      </c>
      <c r="T32" s="11">
        <f t="shared" si="2"/>
        <v>224569.46926116926</v>
      </c>
      <c r="W32" s="6">
        <v>20</v>
      </c>
      <c r="X32" s="6">
        <v>0.15</v>
      </c>
      <c r="Y32" s="6">
        <f t="shared" si="21"/>
        <v>2.5943949712624445E-3</v>
      </c>
      <c r="AB32" s="6">
        <f t="shared" si="20"/>
        <v>87.051210308696341</v>
      </c>
      <c r="AC32" s="6">
        <f t="shared" si="8"/>
        <v>3214.6958789942432</v>
      </c>
      <c r="AD32" s="6">
        <f t="shared" si="9"/>
        <v>28292.117901968239</v>
      </c>
      <c r="AE32" s="6">
        <f t="shared" si="10"/>
        <v>30547.767990377171</v>
      </c>
      <c r="AF32" s="6">
        <f t="shared" si="11"/>
        <v>79.07225362489541</v>
      </c>
      <c r="AH32" s="6">
        <f t="shared" si="12"/>
        <v>0.22584522226719125</v>
      </c>
      <c r="AI32" s="6">
        <f t="shared" si="13"/>
        <v>8.3401908226007677</v>
      </c>
      <c r="AJ32" s="6">
        <f t="shared" si="14"/>
        <v>73.400928411230581</v>
      </c>
      <c r="AK32" s="6">
        <f t="shared" si="15"/>
        <v>79.252975657526406</v>
      </c>
      <c r="AM32" s="7">
        <f t="shared" si="16"/>
        <v>0.11076849850270482</v>
      </c>
      <c r="AN32" s="8">
        <f t="shared" si="17"/>
        <v>4.0905466379650361</v>
      </c>
      <c r="AO32" s="8">
        <f t="shared" si="18"/>
        <v>36.000365857629497</v>
      </c>
      <c r="AP32" s="9">
        <f t="shared" si="19"/>
        <v>38.870572630798172</v>
      </c>
    </row>
    <row r="33" spans="1:42" ht="14.65" thickBot="1" x14ac:dyDescent="0.5">
      <c r="A33" s="10">
        <f t="shared" si="3"/>
        <v>90</v>
      </c>
      <c r="B33" s="6">
        <v>180.75868</v>
      </c>
      <c r="C33" s="11">
        <f t="shared" si="0"/>
        <v>0.18075868</v>
      </c>
      <c r="G33" s="10">
        <v>30</v>
      </c>
      <c r="H33" s="33">
        <v>2.5020000000000001E-2</v>
      </c>
      <c r="I33" s="6">
        <f t="shared" si="4"/>
        <v>2.4712124595133091E-2</v>
      </c>
      <c r="J33" s="6">
        <f t="shared" si="1"/>
        <v>0.47646370067584193</v>
      </c>
      <c r="K33" s="11">
        <f t="shared" si="5"/>
        <v>2.8956254775549289E-2</v>
      </c>
      <c r="Q33" s="10">
        <v>30</v>
      </c>
      <c r="R33" s="6">
        <f t="shared" si="6"/>
        <v>186506.98080870498</v>
      </c>
      <c r="S33" s="6">
        <f t="shared" si="7"/>
        <v>46626.745202176244</v>
      </c>
      <c r="T33" s="11">
        <f t="shared" si="2"/>
        <v>233133.72601088122</v>
      </c>
      <c r="W33" s="6">
        <v>20</v>
      </c>
      <c r="X33" s="6">
        <v>0.15</v>
      </c>
      <c r="Y33" s="6">
        <f t="shared" si="21"/>
        <v>1.8523249941265114E-3</v>
      </c>
      <c r="AB33" s="6">
        <f t="shared" si="20"/>
        <v>88.792234514870259</v>
      </c>
      <c r="AC33" s="6">
        <f t="shared" si="8"/>
        <v>3337.2926013827578</v>
      </c>
      <c r="AD33" s="6">
        <f t="shared" si="9"/>
        <v>28646.459491090896</v>
      </c>
      <c r="AE33" s="6">
        <f t="shared" si="10"/>
        <v>35819.802890627267</v>
      </c>
      <c r="AF33" s="6">
        <f t="shared" si="11"/>
        <v>59.919451621002352</v>
      </c>
      <c r="AH33" s="6">
        <f t="shared" si="12"/>
        <v>0.16447207527623686</v>
      </c>
      <c r="AI33" s="6">
        <f t="shared" si="13"/>
        <v>6.1817504982547664</v>
      </c>
      <c r="AJ33" s="6">
        <f t="shared" si="14"/>
        <v>53.062552908580294</v>
      </c>
      <c r="AK33" s="6">
        <f t="shared" si="15"/>
        <v>66.349916178993951</v>
      </c>
      <c r="AM33" s="7">
        <f t="shared" si="16"/>
        <v>7.8364973643951466E-2</v>
      </c>
      <c r="AN33" s="8">
        <f t="shared" si="17"/>
        <v>2.9453797190531956</v>
      </c>
      <c r="AO33" s="8">
        <f t="shared" si="18"/>
        <v>25.282380326129825</v>
      </c>
      <c r="AP33" s="9">
        <f t="shared" si="19"/>
        <v>31.613326602175377</v>
      </c>
    </row>
    <row r="34" spans="1:42" ht="14.65" thickBot="1" x14ac:dyDescent="0.5">
      <c r="A34" s="10">
        <f t="shared" si="3"/>
        <v>91</v>
      </c>
      <c r="B34" s="6">
        <v>200.19364999999999</v>
      </c>
      <c r="C34" s="11">
        <f t="shared" si="0"/>
        <v>0.20019365</v>
      </c>
      <c r="G34" s="10">
        <v>31</v>
      </c>
      <c r="H34" s="33">
        <v>2.5180000000000001E-2</v>
      </c>
      <c r="I34" s="6">
        <f t="shared" si="4"/>
        <v>2.4868206928880785E-2</v>
      </c>
      <c r="J34" s="6">
        <f t="shared" si="1"/>
        <v>0.46258987582736716</v>
      </c>
      <c r="K34" s="11">
        <f t="shared" si="5"/>
        <v>2.9550676941311613E-2</v>
      </c>
      <c r="Q34" s="10">
        <v>31</v>
      </c>
      <c r="R34" s="6">
        <f t="shared" si="6"/>
        <v>195557.02226903246</v>
      </c>
      <c r="S34" s="6">
        <f t="shared" si="7"/>
        <v>48889.255567258115</v>
      </c>
      <c r="T34" s="11">
        <f t="shared" si="2"/>
        <v>244446.27783629057</v>
      </c>
      <c r="W34" s="6">
        <v>20</v>
      </c>
      <c r="X34" s="6">
        <v>0.15</v>
      </c>
      <c r="Y34" s="6">
        <f t="shared" si="21"/>
        <v>1.289875997268616E-3</v>
      </c>
      <c r="AB34" s="6">
        <f t="shared" si="20"/>
        <v>90.568079205167678</v>
      </c>
      <c r="AC34" s="6">
        <f t="shared" si="8"/>
        <v>3499.2309710716445</v>
      </c>
      <c r="AD34" s="6">
        <f t="shared" si="9"/>
        <v>29324.053368049415</v>
      </c>
      <c r="AE34" s="6">
        <f t="shared" si="10"/>
        <v>41596.103700616943</v>
      </c>
      <c r="AF34" s="6">
        <f t="shared" si="11"/>
        <v>44.458867169652805</v>
      </c>
      <c r="AH34" s="6">
        <f t="shared" si="12"/>
        <v>0.11682159148546867</v>
      </c>
      <c r="AI34" s="6">
        <f t="shared" si="13"/>
        <v>4.5135740384842649</v>
      </c>
      <c r="AJ34" s="6">
        <f t="shared" si="14"/>
        <v>37.824392582070857</v>
      </c>
      <c r="AK34" s="6">
        <f t="shared" si="15"/>
        <v>53.653815743322049</v>
      </c>
      <c r="AM34" s="7">
        <f t="shared" si="16"/>
        <v>5.404048549921836E-2</v>
      </c>
      <c r="AN34" s="8">
        <f t="shared" si="17"/>
        <v>2.0879336540000644</v>
      </c>
      <c r="AO34" s="8">
        <f t="shared" si="18"/>
        <v>17.497181067785746</v>
      </c>
      <c r="AP34" s="9">
        <f t="shared" si="19"/>
        <v>24.819711962367784</v>
      </c>
    </row>
    <row r="35" spans="1:42" ht="14.65" thickBot="1" x14ac:dyDescent="0.5">
      <c r="A35" s="10">
        <f t="shared" si="3"/>
        <v>92</v>
      </c>
      <c r="B35" s="6">
        <v>224.69547</v>
      </c>
      <c r="C35" s="11">
        <f t="shared" si="0"/>
        <v>0.22469547000000001</v>
      </c>
      <c r="G35" s="10">
        <v>32</v>
      </c>
      <c r="H35" s="33">
        <v>2.5340000000000001E-2</v>
      </c>
      <c r="I35" s="6">
        <f t="shared" si="4"/>
        <v>2.5024264904735357E-2</v>
      </c>
      <c r="J35" s="6">
        <f t="shared" si="1"/>
        <v>0.44898020595179028</v>
      </c>
      <c r="K35" s="11">
        <f t="shared" si="5"/>
        <v>2.98620621562272E-2</v>
      </c>
      <c r="Q35" s="10">
        <v>32</v>
      </c>
      <c r="R35" s="6">
        <f t="shared" si="6"/>
        <v>203439.16459813403</v>
      </c>
      <c r="S35" s="6">
        <f t="shared" si="7"/>
        <v>50859.791149533507</v>
      </c>
      <c r="T35" s="11">
        <f t="shared" si="2"/>
        <v>254298.95574766753</v>
      </c>
      <c r="W35" s="6">
        <v>20</v>
      </c>
      <c r="X35" s="6">
        <v>0.15</v>
      </c>
      <c r="Y35" s="6">
        <f t="shared" si="21"/>
        <v>8.7690336132881849E-4</v>
      </c>
      <c r="AB35" s="6">
        <f t="shared" si="20"/>
        <v>92.379440789271001</v>
      </c>
      <c r="AC35" s="6">
        <f t="shared" si="8"/>
        <v>3640.27135017111</v>
      </c>
      <c r="AD35" s="6">
        <f t="shared" si="9"/>
        <v>29571.54394122542</v>
      </c>
      <c r="AE35" s="6">
        <f t="shared" si="10"/>
        <v>48568.849874896652</v>
      </c>
      <c r="AF35" s="6">
        <f t="shared" si="11"/>
        <v>32.234420751457051</v>
      </c>
      <c r="AH35" s="6">
        <f t="shared" si="12"/>
        <v>8.1007842145788295E-2</v>
      </c>
      <c r="AI35" s="6">
        <f t="shared" si="13"/>
        <v>3.1921661831140429</v>
      </c>
      <c r="AJ35" s="6">
        <f t="shared" si="14"/>
        <v>25.931386281743428</v>
      </c>
      <c r="AK35" s="6">
        <f t="shared" si="15"/>
        <v>42.590187711171637</v>
      </c>
      <c r="AM35" s="7">
        <f t="shared" si="16"/>
        <v>3.6370917650326143E-2</v>
      </c>
      <c r="AN35" s="8">
        <f t="shared" si="17"/>
        <v>1.4332194303268833</v>
      </c>
      <c r="AO35" s="8">
        <f t="shared" si="18"/>
        <v>11.642679153392594</v>
      </c>
      <c r="AP35" s="9">
        <f t="shared" si="19"/>
        <v>19.122151250087249</v>
      </c>
    </row>
    <row r="36" spans="1:42" ht="14.65" thickBot="1" x14ac:dyDescent="0.5">
      <c r="A36" s="10">
        <f t="shared" si="3"/>
        <v>93</v>
      </c>
      <c r="B36" s="6">
        <v>245.99945</v>
      </c>
      <c r="C36" s="11">
        <f t="shared" si="0"/>
        <v>0.24599945000000001</v>
      </c>
      <c r="G36" s="10">
        <v>33</v>
      </c>
      <c r="H36" s="33">
        <v>2.5499999999999998E-2</v>
      </c>
      <c r="I36" s="6">
        <f t="shared" si="4"/>
        <v>2.5180298530298326E-2</v>
      </c>
      <c r="J36" s="6">
        <f t="shared" si="1"/>
        <v>0.43563530089638075</v>
      </c>
      <c r="K36" s="11">
        <f t="shared" si="5"/>
        <v>3.0173374548313252E-2</v>
      </c>
      <c r="Q36" s="10">
        <v>33</v>
      </c>
      <c r="R36" s="6">
        <f t="shared" si="6"/>
        <v>211770.34004897822</v>
      </c>
      <c r="S36" s="6">
        <f t="shared" si="7"/>
        <v>52942.585012244555</v>
      </c>
      <c r="T36" s="11">
        <f t="shared" si="2"/>
        <v>264712.92506122275</v>
      </c>
      <c r="W36" s="6">
        <v>20</v>
      </c>
      <c r="X36" s="6">
        <v>0.15</v>
      </c>
      <c r="Y36" s="6">
        <f t="shared" si="21"/>
        <v>5.7788707614889081E-4</v>
      </c>
      <c r="AB36" s="6">
        <f t="shared" si="20"/>
        <v>94.227029605056444</v>
      </c>
      <c r="AC36" s="6">
        <f t="shared" si="8"/>
        <v>3789.3465755185262</v>
      </c>
      <c r="AD36" s="6">
        <f t="shared" si="9"/>
        <v>29936.791661590607</v>
      </c>
      <c r="AE36" s="6">
        <f t="shared" si="10"/>
        <v>55351.348877009215</v>
      </c>
      <c r="AF36" s="6">
        <f t="shared" si="11"/>
        <v>22.448801610923528</v>
      </c>
      <c r="AH36" s="6">
        <f t="shared" si="12"/>
        <v>5.4452582632661041E-2</v>
      </c>
      <c r="AI36" s="6">
        <f t="shared" si="13"/>
        <v>2.1898144130412129</v>
      </c>
      <c r="AJ36" s="6">
        <f t="shared" si="14"/>
        <v>17.30008500259509</v>
      </c>
      <c r="AK36" s="6">
        <f t="shared" si="15"/>
        <v>31.986829163432045</v>
      </c>
      <c r="AM36" s="7">
        <f t="shared" si="16"/>
        <v>2.3721467219764328E-2</v>
      </c>
      <c r="AN36" s="8">
        <f t="shared" si="17"/>
        <v>0.95396046073244023</v>
      </c>
      <c r="AO36" s="8">
        <f t="shared" si="18"/>
        <v>7.5365277356384759</v>
      </c>
      <c r="AP36" s="9">
        <f t="shared" si="19"/>
        <v>13.934591947332846</v>
      </c>
    </row>
    <row r="37" spans="1:42" ht="14.65" thickBot="1" x14ac:dyDescent="0.5">
      <c r="A37" s="10">
        <f t="shared" si="3"/>
        <v>94</v>
      </c>
      <c r="B37" s="6">
        <v>275.61788000000001</v>
      </c>
      <c r="C37" s="11">
        <f t="shared" si="0"/>
        <v>0.27561788000000004</v>
      </c>
      <c r="G37" s="10">
        <v>34</v>
      </c>
      <c r="H37" s="33">
        <v>2.5659999999999999E-2</v>
      </c>
      <c r="I37" s="6">
        <f t="shared" si="4"/>
        <v>2.5336307813167001E-2</v>
      </c>
      <c r="J37" s="6">
        <f t="shared" si="1"/>
        <v>0.42255550600771608</v>
      </c>
      <c r="K37" s="11">
        <f t="shared" si="5"/>
        <v>3.0484614147833235E-2</v>
      </c>
      <c r="Q37" s="10">
        <v>34</v>
      </c>
      <c r="R37" s="6">
        <f t="shared" si="6"/>
        <v>220579.44102339173</v>
      </c>
      <c r="S37" s="6">
        <f t="shared" si="7"/>
        <v>55144.860255847932</v>
      </c>
      <c r="T37" s="11">
        <f t="shared" si="2"/>
        <v>275724.30127923965</v>
      </c>
      <c r="W37" s="6">
        <v>20</v>
      </c>
      <c r="X37" s="6">
        <v>0.15</v>
      </c>
      <c r="Y37" s="6">
        <f t="shared" si="21"/>
        <v>3.7036809726603219E-4</v>
      </c>
      <c r="AB37" s="6">
        <f t="shared" si="20"/>
        <v>96.111570197157576</v>
      </c>
      <c r="AC37" s="6">
        <f t="shared" si="8"/>
        <v>3946.973637944126</v>
      </c>
      <c r="AD37" s="6">
        <f t="shared" si="9"/>
        <v>29957.289938066147</v>
      </c>
      <c r="AE37" s="6">
        <f t="shared" si="10"/>
        <v>64595.365275605531</v>
      </c>
      <c r="AF37" s="6">
        <f t="shared" si="11"/>
        <v>15.430339736105925</v>
      </c>
      <c r="AH37" s="6">
        <f t="shared" si="12"/>
        <v>3.559665937917194E-2</v>
      </c>
      <c r="AI37" s="6">
        <f t="shared" si="13"/>
        <v>1.461833116244555</v>
      </c>
      <c r="AJ37" s="6">
        <f t="shared" si="14"/>
        <v>11.095224473608409</v>
      </c>
      <c r="AK37" s="6">
        <f t="shared" si="15"/>
        <v>23.924062529330346</v>
      </c>
      <c r="AM37" s="7">
        <f t="shared" si="16"/>
        <v>1.5041564416150311E-2</v>
      </c>
      <c r="AN37" s="8">
        <f t="shared" si="17"/>
        <v>0.61770563213355434</v>
      </c>
      <c r="AO37" s="8">
        <f t="shared" si="18"/>
        <v>4.6883481917147964</v>
      </c>
      <c r="AP37" s="9">
        <f t="shared" si="19"/>
        <v>10.109244347841424</v>
      </c>
    </row>
    <row r="38" spans="1:42" ht="14.65" thickBot="1" x14ac:dyDescent="0.5">
      <c r="A38" s="10">
        <f t="shared" si="3"/>
        <v>95</v>
      </c>
      <c r="B38" s="6">
        <v>305.56044000000003</v>
      </c>
      <c r="C38" s="11">
        <f t="shared" si="0"/>
        <v>0.30556044000000004</v>
      </c>
      <c r="G38" s="10">
        <v>35</v>
      </c>
      <c r="H38" s="33">
        <v>2.581E-2</v>
      </c>
      <c r="I38" s="6">
        <f t="shared" si="4"/>
        <v>2.548254441449891E-2</v>
      </c>
      <c r="J38" s="6">
        <f t="shared" si="1"/>
        <v>0.40988073390848667</v>
      </c>
      <c r="K38" s="11">
        <f t="shared" si="5"/>
        <v>3.0454588859783846E-2</v>
      </c>
      <c r="Q38" s="10">
        <v>35</v>
      </c>
      <c r="R38" s="6">
        <f t="shared" si="6"/>
        <v>227168.40980281404</v>
      </c>
      <c r="S38" s="6">
        <f t="shared" si="7"/>
        <v>56792.102450703511</v>
      </c>
      <c r="T38" s="11">
        <f t="shared" si="2"/>
        <v>283960.51225351758</v>
      </c>
      <c r="W38" s="6">
        <v>20</v>
      </c>
      <c r="X38" s="6">
        <v>0.15</v>
      </c>
      <c r="Y38" s="6">
        <f t="shared" si="21"/>
        <v>2.280448233562444E-4</v>
      </c>
      <c r="AB38" s="6">
        <f t="shared" si="20"/>
        <v>98.03380160110072</v>
      </c>
      <c r="AC38" s="6">
        <f t="shared" si="8"/>
        <v>4064.8744085370613</v>
      </c>
      <c r="AD38" s="6">
        <f t="shared" si="9"/>
        <v>29576.928659326099</v>
      </c>
      <c r="AE38" s="6">
        <f t="shared" si="10"/>
        <v>73752.034206788696</v>
      </c>
      <c r="AF38" s="6">
        <f t="shared" si="11"/>
        <v>10.047391982747332</v>
      </c>
      <c r="AH38" s="6">
        <f t="shared" si="12"/>
        <v>2.2356100969064124E-2</v>
      </c>
      <c r="AI38" s="6">
        <f t="shared" si="13"/>
        <v>0.92697356646015261</v>
      </c>
      <c r="AJ38" s="6">
        <f t="shared" si="14"/>
        <v>6.7448654715362624</v>
      </c>
      <c r="AK38" s="6">
        <f t="shared" si="15"/>
        <v>16.818769612850822</v>
      </c>
      <c r="AM38" s="7">
        <f t="shared" si="16"/>
        <v>9.1633350725322336E-3</v>
      </c>
      <c r="AN38" s="8">
        <f t="shared" si="17"/>
        <v>0.37994860573445471</v>
      </c>
      <c r="AO38" s="8">
        <f t="shared" si="18"/>
        <v>2.7645904095872944</v>
      </c>
      <c r="AP38" s="9">
        <f t="shared" si="19"/>
        <v>6.8936896323530492</v>
      </c>
    </row>
    <row r="39" spans="1:42" ht="14.65" thickBot="1" x14ac:dyDescent="0.5">
      <c r="A39" s="10">
        <f t="shared" si="3"/>
        <v>96</v>
      </c>
      <c r="B39" s="6">
        <v>332.57691</v>
      </c>
      <c r="C39" s="11">
        <f t="shared" si="0"/>
        <v>0.33257691</v>
      </c>
      <c r="G39" s="10">
        <v>36</v>
      </c>
      <c r="H39" s="33">
        <v>2.596E-2</v>
      </c>
      <c r="I39" s="6">
        <f t="shared" si="4"/>
        <v>2.5628759633814266E-2</v>
      </c>
      <c r="J39" s="6">
        <f t="shared" si="1"/>
        <v>0.39747018785099697</v>
      </c>
      <c r="K39" s="11">
        <f t="shared" si="5"/>
        <v>3.0746292309851757E-2</v>
      </c>
      <c r="Q39" s="10">
        <v>36</v>
      </c>
      <c r="R39" s="6">
        <f t="shared" si="6"/>
        <v>236665.4519814243</v>
      </c>
      <c r="S39" s="6">
        <f t="shared" si="7"/>
        <v>59166.362995356074</v>
      </c>
      <c r="T39" s="11">
        <f t="shared" si="2"/>
        <v>295831.81497678038</v>
      </c>
      <c r="W39" s="6">
        <v>20</v>
      </c>
      <c r="X39" s="6">
        <v>0.15</v>
      </c>
      <c r="Y39" s="6">
        <f t="shared" si="21"/>
        <v>1.3460884477301988E-4</v>
      </c>
      <c r="AB39" s="6">
        <f t="shared" si="20"/>
        <v>99.994477633122742</v>
      </c>
      <c r="AC39" s="6">
        <f t="shared" si="8"/>
        <v>4234.8112573363251</v>
      </c>
      <c r="AD39" s="6">
        <f t="shared" si="9"/>
        <v>29614.745341546659</v>
      </c>
      <c r="AE39" s="6">
        <f t="shared" si="10"/>
        <v>83628.80626896894</v>
      </c>
      <c r="AF39" s="6">
        <f t="shared" si="11"/>
        <v>6.290795184431027</v>
      </c>
      <c r="AH39" s="6">
        <f t="shared" si="12"/>
        <v>1.3460141117876228E-2</v>
      </c>
      <c r="AI39" s="6">
        <f t="shared" si="13"/>
        <v>0.57004305118182252</v>
      </c>
      <c r="AJ39" s="6">
        <f t="shared" si="14"/>
        <v>3.986406658672768</v>
      </c>
      <c r="AK39" s="6">
        <f t="shared" si="15"/>
        <v>11.257177001612591</v>
      </c>
      <c r="AM39" s="7">
        <f t="shared" si="16"/>
        <v>5.3500048186231929E-3</v>
      </c>
      <c r="AN39" s="8">
        <f t="shared" si="17"/>
        <v>0.22657511863639448</v>
      </c>
      <c r="AO39" s="8">
        <f t="shared" si="18"/>
        <v>1.5844778034731302</v>
      </c>
      <c r="AP39" s="9">
        <f t="shared" si="19"/>
        <v>4.4743922575028794</v>
      </c>
    </row>
    <row r="40" spans="1:42" ht="14.65" thickBot="1" x14ac:dyDescent="0.5">
      <c r="A40" s="10">
        <f t="shared" si="3"/>
        <v>97</v>
      </c>
      <c r="B40" s="6">
        <v>356.57767000000001</v>
      </c>
      <c r="C40" s="11">
        <f t="shared" si="0"/>
        <v>0.35657767000000001</v>
      </c>
      <c r="G40" s="10">
        <v>37</v>
      </c>
      <c r="H40" s="33">
        <v>2.6110000000000001E-2</v>
      </c>
      <c r="I40" s="6">
        <f t="shared" si="4"/>
        <v>2.5774953477364682E-2</v>
      </c>
      <c r="J40" s="6">
        <f t="shared" si="1"/>
        <v>0.38532302185706202</v>
      </c>
      <c r="K40" s="11">
        <f t="shared" si="5"/>
        <v>3.1037931845179736E-2</v>
      </c>
      <c r="Q40" s="10">
        <v>37</v>
      </c>
      <c r="R40" s="6">
        <f t="shared" si="6"/>
        <v>246702.83224645545</v>
      </c>
      <c r="S40" s="6">
        <f t="shared" si="7"/>
        <v>61675.708061613863</v>
      </c>
      <c r="T40" s="11">
        <f t="shared" si="2"/>
        <v>308378.54030806932</v>
      </c>
      <c r="W40" s="6">
        <v>20</v>
      </c>
      <c r="X40" s="6">
        <v>0.15</v>
      </c>
      <c r="Y40" s="6">
        <f t="shared" si="21"/>
        <v>7.6364893451778384E-5</v>
      </c>
      <c r="AB40" s="6">
        <f t="shared" si="20"/>
        <v>101.99436718578518</v>
      </c>
      <c r="AC40" s="6">
        <f t="shared" si="8"/>
        <v>4414.4167324263508</v>
      </c>
      <c r="AD40" s="6">
        <f t="shared" si="9"/>
        <v>29760.715572062527</v>
      </c>
      <c r="AE40" s="6">
        <f t="shared" si="10"/>
        <v>93466.766173894575</v>
      </c>
      <c r="AF40" s="6">
        <f t="shared" si="11"/>
        <v>3.7588834012833026</v>
      </c>
      <c r="AH40" s="6">
        <f t="shared" si="12"/>
        <v>7.7887889828240466E-3</v>
      </c>
      <c r="AI40" s="6">
        <f t="shared" si="13"/>
        <v>0.33710646342348599</v>
      </c>
      <c r="AJ40" s="6">
        <f t="shared" si="14"/>
        <v>2.2726738737092367</v>
      </c>
      <c r="AK40" s="6">
        <f t="shared" si="15"/>
        <v>7.1375796401517428</v>
      </c>
      <c r="AM40" s="7">
        <f t="shared" si="16"/>
        <v>3.0011997074687541E-3</v>
      </c>
      <c r="AN40" s="8">
        <f t="shared" si="17"/>
        <v>0.12989488117388476</v>
      </c>
      <c r="AO40" s="8">
        <f t="shared" si="18"/>
        <v>0.87571356471323802</v>
      </c>
      <c r="AP40" s="9">
        <f t="shared" si="19"/>
        <v>2.7502737556887107</v>
      </c>
    </row>
    <row r="41" spans="1:42" ht="14.65" thickBot="1" x14ac:dyDescent="0.5">
      <c r="A41" s="10">
        <f t="shared" si="3"/>
        <v>98</v>
      </c>
      <c r="B41" s="6">
        <v>379.08291000000003</v>
      </c>
      <c r="C41" s="11">
        <f t="shared" si="0"/>
        <v>0.37908291000000005</v>
      </c>
      <c r="G41" s="10">
        <v>38</v>
      </c>
      <c r="H41" s="33">
        <v>2.6259999999999999E-2</v>
      </c>
      <c r="I41" s="6">
        <f t="shared" si="4"/>
        <v>2.5921125951399046E-2</v>
      </c>
      <c r="J41" s="6">
        <f t="shared" si="1"/>
        <v>0.37343818647922677</v>
      </c>
      <c r="K41" s="11">
        <f t="shared" si="5"/>
        <v>3.1329507490670302E-2</v>
      </c>
      <c r="Q41" s="10">
        <v>38</v>
      </c>
      <c r="R41" s="6">
        <f t="shared" si="6"/>
        <v>257315.33324285713</v>
      </c>
      <c r="S41" s="6">
        <f t="shared" si="7"/>
        <v>64328.833310714283</v>
      </c>
      <c r="T41" s="11">
        <f t="shared" si="2"/>
        <v>321644.16655357141</v>
      </c>
      <c r="W41" s="6">
        <v>20</v>
      </c>
      <c r="X41" s="6">
        <v>0.15</v>
      </c>
      <c r="Y41" s="6">
        <f t="shared" si="21"/>
        <v>4.1764646023703237E-5</v>
      </c>
      <c r="AB41" s="6">
        <f t="shared" si="20"/>
        <v>104.0342545295009</v>
      </c>
      <c r="AC41" s="6">
        <f t="shared" si="8"/>
        <v>4604.3132226482612</v>
      </c>
      <c r="AD41" s="6">
        <f t="shared" si="9"/>
        <v>29955.291235517831</v>
      </c>
      <c r="AE41" s="6">
        <f t="shared" si="10"/>
        <v>103640.33564540466</v>
      </c>
      <c r="AF41" s="6">
        <f t="shared" si="11"/>
        <v>2.1570598266967771</v>
      </c>
      <c r="AH41" s="6">
        <f t="shared" si="12"/>
        <v>4.3449538147644498E-3</v>
      </c>
      <c r="AI41" s="6">
        <f t="shared" si="13"/>
        <v>0.19229751192616093</v>
      </c>
      <c r="AJ41" s="6">
        <f t="shared" si="14"/>
        <v>1.2510721349883422</v>
      </c>
      <c r="AK41" s="6">
        <f t="shared" si="15"/>
        <v>4.3285019320081188</v>
      </c>
      <c r="AM41" s="7">
        <f t="shared" si="16"/>
        <v>1.6225716729216344E-3</v>
      </c>
      <c r="AN41" s="8">
        <f t="shared" si="17"/>
        <v>7.1811234118173015E-2</v>
      </c>
      <c r="AO41" s="8">
        <f t="shared" si="18"/>
        <v>0.46719810924474092</v>
      </c>
      <c r="AP41" s="9">
        <f t="shared" si="19"/>
        <v>1.6164279116609412</v>
      </c>
    </row>
    <row r="42" spans="1:42" ht="14.65" thickBot="1" x14ac:dyDescent="0.5">
      <c r="A42" s="10">
        <f t="shared" si="3"/>
        <v>99</v>
      </c>
      <c r="B42" s="6">
        <v>402.51481999999999</v>
      </c>
      <c r="C42" s="11">
        <f t="shared" si="0"/>
        <v>0.40251482</v>
      </c>
      <c r="G42" s="10">
        <v>39</v>
      </c>
      <c r="H42" s="33">
        <v>2.64E-2</v>
      </c>
      <c r="I42" s="6">
        <f t="shared" si="4"/>
        <v>2.6057534319289598E-2</v>
      </c>
      <c r="J42" s="6">
        <f t="shared" si="1"/>
        <v>0.36195193998144004</v>
      </c>
      <c r="K42" s="11">
        <f t="shared" si="5"/>
        <v>3.1241052299130538E-2</v>
      </c>
      <c r="Q42" s="10">
        <v>39</v>
      </c>
      <c r="R42" s="6">
        <f t="shared" si="6"/>
        <v>264590.16069108644</v>
      </c>
      <c r="S42" s="6">
        <f t="shared" si="7"/>
        <v>66147.540172771609</v>
      </c>
      <c r="T42" s="11">
        <f t="shared" si="2"/>
        <v>330737.70086385804</v>
      </c>
      <c r="W42" s="6">
        <v>20</v>
      </c>
      <c r="X42" s="6">
        <v>0.15</v>
      </c>
      <c r="Y42" s="6">
        <f t="shared" si="21"/>
        <v>2.2042525102830199E-5</v>
      </c>
      <c r="AB42" s="6">
        <f t="shared" si="20"/>
        <v>106.11493962009094</v>
      </c>
      <c r="AC42" s="6">
        <f t="shared" si="8"/>
        <v>4734.4865154335512</v>
      </c>
      <c r="AD42" s="6">
        <f t="shared" si="9"/>
        <v>29639.838754474258</v>
      </c>
      <c r="AE42" s="6">
        <f t="shared" si="10"/>
        <v>113157.80221086521</v>
      </c>
      <c r="AF42" s="6">
        <f t="shared" si="11"/>
        <v>1.1779073159540219</v>
      </c>
      <c r="AH42" s="6">
        <f t="shared" si="12"/>
        <v>2.3390412203611655E-3</v>
      </c>
      <c r="AI42" s="6">
        <f t="shared" si="13"/>
        <v>0.10436003786545513</v>
      </c>
      <c r="AJ42" s="6">
        <f t="shared" si="14"/>
        <v>0.65333688978933824</v>
      </c>
      <c r="AK42" s="6">
        <f t="shared" si="15"/>
        <v>2.494283695814091</v>
      </c>
      <c r="AM42" s="7">
        <f t="shared" si="16"/>
        <v>8.4662050740627885E-4</v>
      </c>
      <c r="AN42" s="8">
        <f t="shared" si="17"/>
        <v>3.7773318161938026E-2</v>
      </c>
      <c r="AO42" s="8">
        <f t="shared" si="18"/>
        <v>0.23647655472069126</v>
      </c>
      <c r="AP42" s="9">
        <f t="shared" si="19"/>
        <v>0.90281082256398637</v>
      </c>
    </row>
    <row r="43" spans="1:42" ht="14.65" thickBot="1" x14ac:dyDescent="0.5">
      <c r="A43" s="10">
        <f t="shared" si="3"/>
        <v>100</v>
      </c>
      <c r="B43" s="6">
        <v>434.19751000000002</v>
      </c>
      <c r="C43" s="11">
        <f t="shared" si="0"/>
        <v>0.43419751000000001</v>
      </c>
      <c r="G43" s="10">
        <v>40</v>
      </c>
      <c r="H43" s="33">
        <v>2.6540000000000001E-2</v>
      </c>
      <c r="I43" s="6">
        <f t="shared" si="4"/>
        <v>2.6193924082475131E-2</v>
      </c>
      <c r="J43" s="6">
        <f t="shared" si="1"/>
        <v>0.35072355328981913</v>
      </c>
      <c r="K43" s="11">
        <f t="shared" si="5"/>
        <v>3.1513124846710809E-2</v>
      </c>
      <c r="Q43" s="10">
        <v>40</v>
      </c>
      <c r="R43" s="6">
        <f t="shared" si="6"/>
        <v>275973.82371166436</v>
      </c>
      <c r="S43" s="6">
        <f t="shared" si="7"/>
        <v>68993.455927916089</v>
      </c>
      <c r="T43" s="11">
        <f t="shared" si="2"/>
        <v>344967.27963958046</v>
      </c>
      <c r="W43" s="6">
        <v>20</v>
      </c>
      <c r="X43" s="6">
        <v>0.15</v>
      </c>
      <c r="Y43" s="6">
        <f t="shared" si="21"/>
        <v>1.1194569766911169E-5</v>
      </c>
      <c r="AB43" s="6">
        <f t="shared" si="20"/>
        <v>108.23723841249272</v>
      </c>
      <c r="AC43" s="6">
        <f t="shared" si="8"/>
        <v>4938.181917131009</v>
      </c>
      <c r="AD43" s="6">
        <f t="shared" si="9"/>
        <v>29275.804460820142</v>
      </c>
      <c r="AE43" s="6">
        <f t="shared" si="10"/>
        <v>127316.34377333261</v>
      </c>
      <c r="AF43" s="6">
        <f t="shared" si="11"/>
        <v>0.63462522790811782</v>
      </c>
      <c r="AH43" s="6">
        <f t="shared" si="12"/>
        <v>1.2116693167864472E-3</v>
      </c>
      <c r="AI43" s="6">
        <f t="shared" si="13"/>
        <v>5.5280821993022228E-2</v>
      </c>
      <c r="AJ43" s="6">
        <f t="shared" si="14"/>
        <v>0.32773003551910029</v>
      </c>
      <c r="AK43" s="6">
        <f t="shared" si="15"/>
        <v>1.4252516928386183</v>
      </c>
      <c r="AM43" s="7">
        <f t="shared" si="16"/>
        <v>4.2496096819559027E-4</v>
      </c>
      <c r="AN43" s="8">
        <f t="shared" si="17"/>
        <v>1.9388286318174738E-2</v>
      </c>
      <c r="AO43" s="8">
        <f t="shared" si="18"/>
        <v>0.11494264257705748</v>
      </c>
      <c r="AP43" s="9">
        <f t="shared" si="19"/>
        <v>0.49986933804469008</v>
      </c>
    </row>
    <row r="44" spans="1:42" ht="14.65" thickBot="1" x14ac:dyDescent="0.5">
      <c r="A44" s="10">
        <f t="shared" si="3"/>
        <v>101</v>
      </c>
      <c r="B44" s="6">
        <v>474.89508999999998</v>
      </c>
      <c r="C44" s="11">
        <f t="shared" si="0"/>
        <v>0.47489508999999996</v>
      </c>
      <c r="G44" s="10">
        <v>41</v>
      </c>
      <c r="H44" s="33">
        <v>2.6669999999999999E-2</v>
      </c>
      <c r="I44" s="6">
        <f t="shared" si="4"/>
        <v>2.6320555065349444E-2</v>
      </c>
      <c r="J44" s="6">
        <f t="shared" si="1"/>
        <v>0.33988676611542634</v>
      </c>
      <c r="K44" s="11">
        <f t="shared" si="5"/>
        <v>3.1385794380322039E-2</v>
      </c>
      <c r="Q44" s="10">
        <v>41</v>
      </c>
      <c r="R44" s="6">
        <f t="shared" si="6"/>
        <v>283326.11820119753</v>
      </c>
      <c r="S44" s="6">
        <f t="shared" si="7"/>
        <v>70831.529550299383</v>
      </c>
      <c r="T44" s="11">
        <f t="shared" si="2"/>
        <v>354157.64775149693</v>
      </c>
      <c r="W44" s="6">
        <v>20</v>
      </c>
      <c r="X44" s="6">
        <v>0.15</v>
      </c>
      <c r="Y44" s="6">
        <f t="shared" si="21"/>
        <v>5.3838281313074997E-6</v>
      </c>
      <c r="AB44" s="6">
        <f t="shared" si="20"/>
        <v>110.40198318074259</v>
      </c>
      <c r="AC44" s="6">
        <f t="shared" si="8"/>
        <v>5069.7413788557851</v>
      </c>
      <c r="AD44" s="6">
        <f t="shared" si="9"/>
        <v>27893.912647524226</v>
      </c>
      <c r="AE44" s="6">
        <f t="shared" si="10"/>
        <v>142959.5688026651</v>
      </c>
      <c r="AF44" s="6">
        <f t="shared" si="11"/>
        <v>0.32212250995799668</v>
      </c>
      <c r="AH44" s="6">
        <f t="shared" si="12"/>
        <v>5.9438530280061944E-4</v>
      </c>
      <c r="AI44" s="6">
        <f t="shared" si="13"/>
        <v>2.7294616253937448E-2</v>
      </c>
      <c r="AJ44" s="6">
        <f t="shared" si="14"/>
        <v>0.150176031603975</v>
      </c>
      <c r="AK44" s="6">
        <f t="shared" si="15"/>
        <v>0.76966974815937839</v>
      </c>
      <c r="AM44" s="7">
        <f t="shared" si="16"/>
        <v>2.0202369839544099E-4</v>
      </c>
      <c r="AN44" s="8">
        <f t="shared" si="17"/>
        <v>9.2770788509123521E-3</v>
      </c>
      <c r="AO44" s="8">
        <f t="shared" si="18"/>
        <v>5.1042845729923125E-2</v>
      </c>
      <c r="AP44" s="9">
        <f t="shared" si="19"/>
        <v>0.26160056167876572</v>
      </c>
    </row>
    <row r="45" spans="1:42" ht="14.65" thickBot="1" x14ac:dyDescent="0.5">
      <c r="A45" s="10">
        <f t="shared" si="3"/>
        <v>102</v>
      </c>
      <c r="B45" s="6">
        <v>509.54043000000001</v>
      </c>
      <c r="C45" s="11">
        <f t="shared" si="0"/>
        <v>0.50954043000000004</v>
      </c>
      <c r="G45" s="10">
        <v>42</v>
      </c>
      <c r="H45" s="33">
        <v>2.6800000000000001E-2</v>
      </c>
      <c r="I45" s="6">
        <f t="shared" si="4"/>
        <v>2.6447170014848229E-2</v>
      </c>
      <c r="J45" s="6">
        <f t="shared" si="1"/>
        <v>0.32930162970189297</v>
      </c>
      <c r="K45" s="11">
        <f t="shared" si="5"/>
        <v>3.1638382944298472E-2</v>
      </c>
      <c r="Q45" s="10">
        <v>42</v>
      </c>
      <c r="R45" s="6">
        <f t="shared" si="6"/>
        <v>295477.62338312209</v>
      </c>
      <c r="S45" s="6">
        <f t="shared" si="7"/>
        <v>73869.405845780522</v>
      </c>
      <c r="T45" s="11">
        <f t="shared" si="2"/>
        <v>369347.0292289026</v>
      </c>
      <c r="W45" s="6">
        <v>20</v>
      </c>
      <c r="X45" s="6">
        <v>0.15</v>
      </c>
      <c r="Y45" s="6">
        <f t="shared" si="21"/>
        <v>2.4030133983938392E-6</v>
      </c>
      <c r="AB45" s="6">
        <f t="shared" si="20"/>
        <v>112.61002284435745</v>
      </c>
      <c r="AC45" s="6">
        <f t="shared" si="8"/>
        <v>5287.1762875303039</v>
      </c>
      <c r="AD45" s="6">
        <f t="shared" si="9"/>
        <v>27170.996391747747</v>
      </c>
      <c r="AE45" s="6">
        <f t="shared" si="10"/>
        <v>159967.65747863997</v>
      </c>
      <c r="AF45" s="6">
        <f t="shared" si="11"/>
        <v>0.1523587922840213</v>
      </c>
      <c r="AH45" s="6">
        <f t="shared" si="12"/>
        <v>2.7060339368842725E-4</v>
      </c>
      <c r="AI45" s="6">
        <f t="shared" si="13"/>
        <v>1.2705155458605517E-2</v>
      </c>
      <c r="AJ45" s="6">
        <f t="shared" si="14"/>
        <v>6.5292268377080492E-2</v>
      </c>
      <c r="AK45" s="6">
        <f t="shared" si="15"/>
        <v>0.38440442423084831</v>
      </c>
      <c r="AM45" s="7">
        <f t="shared" si="16"/>
        <v>8.9110138544462028E-5</v>
      </c>
      <c r="AN45" s="8">
        <f t="shared" si="17"/>
        <v>4.1838283981346985E-3</v>
      </c>
      <c r="AO45" s="8">
        <f t="shared" si="18"/>
        <v>2.1500850383505975E-2</v>
      </c>
      <c r="AP45" s="9">
        <f t="shared" si="19"/>
        <v>0.12658500336383618</v>
      </c>
    </row>
    <row r="46" spans="1:42" ht="14.65" thickBot="1" x14ac:dyDescent="0.5">
      <c r="A46" s="10">
        <f t="shared" si="3"/>
        <v>103</v>
      </c>
      <c r="B46" s="6">
        <v>544.43039999999996</v>
      </c>
      <c r="C46" s="11">
        <f t="shared" si="0"/>
        <v>0.54443039999999998</v>
      </c>
      <c r="G46" s="10">
        <v>43</v>
      </c>
      <c r="H46" s="33">
        <v>2.6929999999999999E-2</v>
      </c>
      <c r="I46" s="6">
        <f t="shared" si="4"/>
        <v>2.6573768935031109E-2</v>
      </c>
      <c r="J46" s="6">
        <f t="shared" si="1"/>
        <v>0.31896558558159949</v>
      </c>
      <c r="K46" s="11">
        <f t="shared" si="5"/>
        <v>3.1890923582712095E-2</v>
      </c>
      <c r="Q46" s="10">
        <v>43</v>
      </c>
      <c r="R46" s="6">
        <f t="shared" si="6"/>
        <v>308305.36597461608</v>
      </c>
      <c r="S46" s="6">
        <f t="shared" si="7"/>
        <v>77076.341493654021</v>
      </c>
      <c r="T46" s="11">
        <f t="shared" si="2"/>
        <v>385381.70746827009</v>
      </c>
      <c r="W46" s="6">
        <v>20</v>
      </c>
      <c r="X46" s="6">
        <v>0.15</v>
      </c>
      <c r="Y46" s="6">
        <f t="shared" si="21"/>
        <v>1.0017937803684089E-6</v>
      </c>
      <c r="AB46" s="6">
        <f t="shared" si="20"/>
        <v>114.86222330124458</v>
      </c>
      <c r="AC46" s="6">
        <f t="shared" si="8"/>
        <v>5516.7115588504921</v>
      </c>
      <c r="AD46" s="6">
        <f t="shared" si="9"/>
        <v>26333.861838995523</v>
      </c>
      <c r="AE46" s="6">
        <f t="shared" si="10"/>
        <v>178341.48957718827</v>
      </c>
      <c r="AF46" s="6">
        <f t="shared" si="11"/>
        <v>6.7200999539474768E-2</v>
      </c>
      <c r="AH46" s="6">
        <f t="shared" si="12"/>
        <v>1.1506826090247416E-4</v>
      </c>
      <c r="AI46" s="6">
        <f t="shared" si="13"/>
        <v>5.5266073277429328E-3</v>
      </c>
      <c r="AJ46" s="6">
        <f t="shared" si="14"/>
        <v>2.6381099003386706E-2</v>
      </c>
      <c r="AK46" s="6">
        <f t="shared" si="15"/>
        <v>0.17866139504006465</v>
      </c>
      <c r="AM46" s="7">
        <f t="shared" si="16"/>
        <v>3.6702815220613937E-5</v>
      </c>
      <c r="AN46" s="8">
        <f t="shared" si="17"/>
        <v>1.7627975425730832E-3</v>
      </c>
      <c r="AO46" s="8">
        <f t="shared" si="18"/>
        <v>8.4146626919013919E-3</v>
      </c>
      <c r="AP46" s="9">
        <f t="shared" si="19"/>
        <v>5.6986836489779695E-2</v>
      </c>
    </row>
    <row r="47" spans="1:42" ht="14.65" thickBot="1" x14ac:dyDescent="0.5">
      <c r="A47" s="10">
        <f t="shared" si="3"/>
        <v>104</v>
      </c>
      <c r="B47" s="6">
        <v>579.24221999999997</v>
      </c>
      <c r="C47" s="11">
        <f t="shared" si="0"/>
        <v>0.57924222000000003</v>
      </c>
      <c r="G47" s="10">
        <v>44</v>
      </c>
      <c r="H47" s="33">
        <v>2.7050000000000001E-2</v>
      </c>
      <c r="I47" s="6">
        <f t="shared" si="4"/>
        <v>2.6690615253044576E-2</v>
      </c>
      <c r="J47" s="6">
        <f t="shared" si="1"/>
        <v>0.30900832177573911</v>
      </c>
      <c r="K47" s="11">
        <f t="shared" si="5"/>
        <v>3.1715006927623565E-2</v>
      </c>
      <c r="Q47" s="10">
        <v>44</v>
      </c>
      <c r="R47" s="6">
        <f t="shared" si="6"/>
        <v>315841.76059083425</v>
      </c>
      <c r="S47" s="6">
        <f t="shared" si="7"/>
        <v>78960.440147708563</v>
      </c>
      <c r="T47" s="11">
        <f t="shared" si="2"/>
        <v>394802.20073854283</v>
      </c>
      <c r="W47" s="6">
        <v>20</v>
      </c>
      <c r="X47" s="6">
        <v>0.15</v>
      </c>
      <c r="Y47" s="6">
        <f t="shared" si="21"/>
        <v>3.879287730341853E-7</v>
      </c>
      <c r="AB47" s="6">
        <f t="shared" si="20"/>
        <v>117.15946776726946</v>
      </c>
      <c r="AC47" s="6">
        <f t="shared" si="8"/>
        <v>5651.5652457460119</v>
      </c>
      <c r="AD47" s="6">
        <f t="shared" si="9"/>
        <v>24916.152354939542</v>
      </c>
      <c r="AE47" s="6">
        <f t="shared" si="10"/>
        <v>194383.18773417734</v>
      </c>
      <c r="AF47" s="6">
        <f t="shared" si="11"/>
        <v>2.6979633449858726E-2</v>
      </c>
      <c r="AH47" s="6">
        <f t="shared" si="12"/>
        <v>4.5449528580295024E-5</v>
      </c>
      <c r="AI47" s="6">
        <f t="shared" si="13"/>
        <v>2.1924047715048945E-3</v>
      </c>
      <c r="AJ47" s="6">
        <f t="shared" si="14"/>
        <v>9.6656924117845232E-3</v>
      </c>
      <c r="AK47" s="6">
        <f t="shared" si="15"/>
        <v>7.540683151619311E-2</v>
      </c>
      <c r="AM47" s="7">
        <f t="shared" si="16"/>
        <v>1.4044282552095456E-5</v>
      </c>
      <c r="AN47" s="8">
        <f t="shared" si="17"/>
        <v>6.7747131909585024E-4</v>
      </c>
      <c r="AO47" s="8">
        <f t="shared" si="18"/>
        <v>2.9867793909660319E-3</v>
      </c>
      <c r="AP47" s="9">
        <f t="shared" si="19"/>
        <v>2.3301338457244747E-2</v>
      </c>
    </row>
    <row r="48" spans="1:42" ht="14.65" thickBot="1" x14ac:dyDescent="0.5">
      <c r="A48" s="10">
        <f t="shared" si="3"/>
        <v>105</v>
      </c>
      <c r="B48" s="6">
        <v>613.64117999999996</v>
      </c>
      <c r="C48" s="11">
        <f t="shared" si="0"/>
        <v>0.61364118000000001</v>
      </c>
      <c r="G48" s="10">
        <v>45</v>
      </c>
      <c r="H48" s="33">
        <v>2.717E-2</v>
      </c>
      <c r="I48" s="6">
        <f t="shared" si="4"/>
        <v>2.6807447919590902E-2</v>
      </c>
      <c r="J48" s="6">
        <f t="shared" si="1"/>
        <v>0.29929213083059825</v>
      </c>
      <c r="K48" s="11">
        <f t="shared" si="5"/>
        <v>3.1948085247629182E-2</v>
      </c>
      <c r="Q48" s="10">
        <v>45</v>
      </c>
      <c r="R48" s="6">
        <f t="shared" si="6"/>
        <v>329456.67621047958</v>
      </c>
      <c r="S48" s="6">
        <f t="shared" si="7"/>
        <v>82364.169052619895</v>
      </c>
      <c r="T48" s="11">
        <f t="shared" si="2"/>
        <v>411820.84526309947</v>
      </c>
      <c r="W48" s="6">
        <v>20</v>
      </c>
      <c r="X48" s="6">
        <v>0.15</v>
      </c>
      <c r="Y48" s="6">
        <f t="shared" si="21"/>
        <v>1.3874044193898951E-7</v>
      </c>
      <c r="AB48" s="6">
        <f t="shared" si="20"/>
        <v>119.50265712261488</v>
      </c>
      <c r="AC48" s="6">
        <f t="shared" si="8"/>
        <v>5895.1859240116491</v>
      </c>
      <c r="AD48" s="6">
        <f t="shared" si="9"/>
        <v>23865.433297628053</v>
      </c>
      <c r="AE48" s="6">
        <f t="shared" si="10"/>
        <v>214803.69502046891</v>
      </c>
      <c r="AF48" s="6">
        <f t="shared" si="11"/>
        <v>1.0160231850001044E-2</v>
      </c>
      <c r="AH48" s="6">
        <f t="shared" si="12"/>
        <v>1.6579851462075121E-5</v>
      </c>
      <c r="AI48" s="6">
        <f t="shared" si="13"/>
        <v>8.1790070040988643E-4</v>
      </c>
      <c r="AJ48" s="6">
        <f t="shared" si="14"/>
        <v>3.3111007627783921E-3</v>
      </c>
      <c r="AK48" s="6">
        <f t="shared" si="15"/>
        <v>2.9801959577267778E-2</v>
      </c>
      <c r="AM48" s="7">
        <f t="shared" si="16"/>
        <v>4.9622190729392726E-6</v>
      </c>
      <c r="AN48" s="8">
        <f t="shared" si="17"/>
        <v>2.447912434335137E-4</v>
      </c>
      <c r="AO48" s="8">
        <f t="shared" si="18"/>
        <v>9.9098640268676427E-4</v>
      </c>
      <c r="AP48" s="9">
        <f t="shared" si="19"/>
        <v>8.9194919848078289E-3</v>
      </c>
    </row>
    <row r="49" spans="1:42" ht="14.65" thickBot="1" x14ac:dyDescent="0.5">
      <c r="A49" s="10">
        <f t="shared" si="3"/>
        <v>106</v>
      </c>
      <c r="B49" s="6">
        <v>647.30123000000003</v>
      </c>
      <c r="C49" s="11">
        <f t="shared" si="0"/>
        <v>0.64730123000000006</v>
      </c>
      <c r="G49" s="10">
        <v>46</v>
      </c>
      <c r="H49" s="33">
        <v>2.7279999999999999E-2</v>
      </c>
      <c r="I49" s="6">
        <f t="shared" si="4"/>
        <v>2.6914532540881435E-2</v>
      </c>
      <c r="J49" s="6">
        <f t="shared" si="1"/>
        <v>0.28994370460990576</v>
      </c>
      <c r="K49" s="11">
        <f t="shared" si="5"/>
        <v>3.1733340498955577E-2</v>
      </c>
      <c r="Q49" s="10">
        <v>46</v>
      </c>
      <c r="R49" s="6">
        <f t="shared" si="6"/>
        <v>336808.55695402465</v>
      </c>
      <c r="S49" s="6">
        <f t="shared" si="7"/>
        <v>84202.139238506163</v>
      </c>
      <c r="T49" s="11">
        <f t="shared" si="2"/>
        <v>421010.6961925308</v>
      </c>
      <c r="W49" s="6">
        <v>20</v>
      </c>
      <c r="X49" s="6">
        <v>0.15</v>
      </c>
      <c r="Y49" s="6">
        <f t="shared" si="21"/>
        <v>4.5563054418752522E-8</v>
      </c>
      <c r="AB49" s="6">
        <f t="shared" si="20"/>
        <v>121.89271026506717</v>
      </c>
      <c r="AC49" s="6">
        <f t="shared" si="8"/>
        <v>6026.7379823061674</v>
      </c>
      <c r="AD49" s="6">
        <f t="shared" si="9"/>
        <v>22272.435109282389</v>
      </c>
      <c r="AE49" s="6">
        <f t="shared" si="10"/>
        <v>231642.63026529428</v>
      </c>
      <c r="AF49" s="6">
        <f t="shared" si="11"/>
        <v>3.4356288767527277E-3</v>
      </c>
      <c r="AH49" s="6">
        <f t="shared" si="12"/>
        <v>5.5538041910564892E-6</v>
      </c>
      <c r="AI49" s="6">
        <f t="shared" si="13"/>
        <v>2.7459659065537866E-4</v>
      </c>
      <c r="AJ49" s="6">
        <f t="shared" si="14"/>
        <v>1.0148001729223678E-3</v>
      </c>
      <c r="AK49" s="6">
        <f t="shared" si="15"/>
        <v>1.0554345768480574E-2</v>
      </c>
      <c r="AM49" s="7">
        <f t="shared" si="16"/>
        <v>1.6102905618329394E-6</v>
      </c>
      <c r="AN49" s="8">
        <f t="shared" si="17"/>
        <v>7.9617552767870315E-5</v>
      </c>
      <c r="AO49" s="8">
        <f t="shared" si="18"/>
        <v>2.9423492157588428E-4</v>
      </c>
      <c r="AP49" s="9">
        <f t="shared" si="19"/>
        <v>3.0601661118471405E-3</v>
      </c>
    </row>
    <row r="50" spans="1:42" ht="14.65" thickBot="1" x14ac:dyDescent="0.5">
      <c r="A50" s="10">
        <f t="shared" si="3"/>
        <v>107</v>
      </c>
      <c r="B50" s="6">
        <v>679.90812000000005</v>
      </c>
      <c r="C50" s="11">
        <f t="shared" si="0"/>
        <v>0.67990812</v>
      </c>
      <c r="G50" s="10">
        <v>47</v>
      </c>
      <c r="H50" s="33">
        <v>2.7390000000000001E-2</v>
      </c>
      <c r="I50" s="6">
        <f t="shared" si="4"/>
        <v>2.7021605696283663E-2</v>
      </c>
      <c r="J50" s="6">
        <f t="shared" si="1"/>
        <v>0.28082727798558388</v>
      </c>
      <c r="K50" s="11">
        <f t="shared" si="5"/>
        <v>3.1946970844786197E-2</v>
      </c>
      <c r="Q50" s="10">
        <v>47</v>
      </c>
      <c r="R50" s="6">
        <f t="shared" si="6"/>
        <v>351176.39793021081</v>
      </c>
      <c r="S50" s="6">
        <f t="shared" si="7"/>
        <v>87794.099482552701</v>
      </c>
      <c r="T50" s="11">
        <f t="shared" si="2"/>
        <v>438970.49741276354</v>
      </c>
      <c r="W50" s="6">
        <v>20</v>
      </c>
      <c r="X50" s="6">
        <v>0.15</v>
      </c>
      <c r="Y50" s="6">
        <f t="shared" si="21"/>
        <v>1.3659528263296515E-8</v>
      </c>
      <c r="AB50" s="6">
        <f t="shared" si="20"/>
        <v>124.33056447036851</v>
      </c>
      <c r="AC50" s="6">
        <f t="shared" si="8"/>
        <v>6283.8312513074543</v>
      </c>
      <c r="AD50" s="6">
        <f t="shared" si="9"/>
        <v>21075.673491567992</v>
      </c>
      <c r="AE50" s="6">
        <f t="shared" si="10"/>
        <v>253690.66478667036</v>
      </c>
      <c r="AF50" s="6">
        <f t="shared" si="11"/>
        <v>1.0785764243515913E-3</v>
      </c>
      <c r="AH50" s="6">
        <f t="shared" si="12"/>
        <v>1.6982968593746082E-6</v>
      </c>
      <c r="AI50" s="6">
        <f t="shared" si="13"/>
        <v>8.5834170579020085E-5</v>
      </c>
      <c r="AJ50" s="6">
        <f t="shared" si="14"/>
        <v>2.8788375772608214E-4</v>
      </c>
      <c r="AK50" s="6">
        <f t="shared" si="15"/>
        <v>3.4652948057880056E-3</v>
      </c>
      <c r="AM50" s="7">
        <f t="shared" si="16"/>
        <v>4.7692808422963715E-7</v>
      </c>
      <c r="AN50" s="8">
        <f t="shared" si="17"/>
        <v>2.4104576481856499E-5</v>
      </c>
      <c r="AO50" s="8">
        <f t="shared" si="18"/>
        <v>8.0845612058476942E-5</v>
      </c>
      <c r="AP50" s="9">
        <f t="shared" si="19"/>
        <v>9.7314930772702819E-4</v>
      </c>
    </row>
    <row r="51" spans="1:42" ht="14.65" thickBot="1" x14ac:dyDescent="0.5">
      <c r="A51" s="10">
        <f t="shared" si="3"/>
        <v>108</v>
      </c>
      <c r="B51" s="6">
        <v>711.17909999999995</v>
      </c>
      <c r="C51" s="11">
        <f t="shared" si="0"/>
        <v>0.71117909999999995</v>
      </c>
      <c r="G51" s="10">
        <v>48</v>
      </c>
      <c r="H51" s="33">
        <v>2.75E-2</v>
      </c>
      <c r="I51" s="6">
        <f t="shared" si="4"/>
        <v>2.7128667388252696E-2</v>
      </c>
      <c r="J51" s="6">
        <f t="shared" si="1"/>
        <v>0.27193939918144983</v>
      </c>
      <c r="K51" s="11">
        <f t="shared" si="5"/>
        <v>3.2160566910797161E-2</v>
      </c>
      <c r="Q51" s="10">
        <v>48</v>
      </c>
      <c r="R51" s="6">
        <f t="shared" si="6"/>
        <v>366313.02866557706</v>
      </c>
      <c r="S51" s="6">
        <f t="shared" si="7"/>
        <v>91578.257166394265</v>
      </c>
      <c r="T51" s="11">
        <f t="shared" si="2"/>
        <v>457891.28583197133</v>
      </c>
      <c r="W51" s="6">
        <v>20</v>
      </c>
      <c r="X51" s="6">
        <v>0.15</v>
      </c>
      <c r="Y51" s="6">
        <f t="shared" si="21"/>
        <v>3.7164584694549589E-9</v>
      </c>
      <c r="AB51" s="6">
        <f t="shared" si="20"/>
        <v>126.81717575977585</v>
      </c>
      <c r="AC51" s="6">
        <f t="shared" si="8"/>
        <v>6554.6809832797535</v>
      </c>
      <c r="AD51" s="6">
        <f t="shared" si="9"/>
        <v>19836.419528722083</v>
      </c>
      <c r="AE51" s="6">
        <f t="shared" si="10"/>
        <v>276796.30567245046</v>
      </c>
      <c r="AF51" s="6">
        <f t="shared" si="11"/>
        <v>3.0654496973479204E-4</v>
      </c>
      <c r="AH51" s="6">
        <f t="shared" si="12"/>
        <v>4.7131076692477705E-7</v>
      </c>
      <c r="AI51" s="6">
        <f t="shared" si="13"/>
        <v>2.4360199654885398E-5</v>
      </c>
      <c r="AJ51" s="6">
        <f t="shared" si="14"/>
        <v>7.3721229361180935E-5</v>
      </c>
      <c r="AK51" s="6">
        <f t="shared" si="15"/>
        <v>1.0287019745302223E-3</v>
      </c>
      <c r="AM51" s="7">
        <f t="shared" si="16"/>
        <v>1.281679667852722E-7</v>
      </c>
      <c r="AN51" s="8">
        <f t="shared" si="17"/>
        <v>6.6244980580896968E-6</v>
      </c>
      <c r="AO51" s="8">
        <f t="shared" si="18"/>
        <v>2.0047706819397401E-5</v>
      </c>
      <c r="AP51" s="9">
        <f t="shared" si="19"/>
        <v>2.7974459689051977E-4</v>
      </c>
    </row>
    <row r="52" spans="1:42" ht="14.65" thickBot="1" x14ac:dyDescent="0.5">
      <c r="A52" s="10">
        <f t="shared" si="3"/>
        <v>109</v>
      </c>
      <c r="B52" s="6">
        <v>740.86099999999999</v>
      </c>
      <c r="C52" s="11">
        <f t="shared" si="0"/>
        <v>0.74086099999999999</v>
      </c>
      <c r="G52" s="10">
        <v>49</v>
      </c>
      <c r="H52" s="33">
        <v>2.76E-2</v>
      </c>
      <c r="I52" s="6">
        <f t="shared" si="4"/>
        <v>2.7225986253591527E-2</v>
      </c>
      <c r="J52" s="6">
        <f t="shared" si="1"/>
        <v>0.26340215020802865</v>
      </c>
      <c r="K52" s="11">
        <f t="shared" si="5"/>
        <v>3.1897291789855411E-2</v>
      </c>
      <c r="Q52" s="10">
        <v>49</v>
      </c>
      <c r="R52" s="6">
        <f t="shared" si="6"/>
        <v>373436.62946948607</v>
      </c>
      <c r="S52" s="6">
        <f t="shared" si="7"/>
        <v>93359.157367371517</v>
      </c>
      <c r="T52" s="11">
        <f t="shared" si="2"/>
        <v>466795.78683685756</v>
      </c>
      <c r="W52" s="6">
        <v>20</v>
      </c>
      <c r="X52" s="6">
        <v>0.15</v>
      </c>
      <c r="Y52" s="6">
        <f t="shared" si="21"/>
        <v>9.1238224796651336E-10</v>
      </c>
      <c r="AB52" s="6">
        <f t="shared" si="20"/>
        <v>129.35351927497138</v>
      </c>
      <c r="AC52" s="6">
        <f t="shared" si="8"/>
        <v>6682.148277828227</v>
      </c>
      <c r="AD52" s="6">
        <f t="shared" si="9"/>
        <v>18143.971593767463</v>
      </c>
      <c r="AE52" s="6">
        <f t="shared" si="10"/>
        <v>293956.17441697995</v>
      </c>
      <c r="AF52" s="6">
        <f t="shared" si="11"/>
        <v>7.6641946147126141E-5</v>
      </c>
      <c r="AH52" s="6">
        <f t="shared" si="12"/>
        <v>1.1801985469847811E-7</v>
      </c>
      <c r="AI52" s="6">
        <f t="shared" si="13"/>
        <v>6.0966734669704834E-6</v>
      </c>
      <c r="AJ52" s="6">
        <f t="shared" si="14"/>
        <v>1.6554237589762118E-5</v>
      </c>
      <c r="AK52" s="6">
        <f t="shared" si="15"/>
        <v>2.6820039521820063E-4</v>
      </c>
      <c r="AM52" s="7">
        <f t="shared" si="16"/>
        <v>3.1086683494818245E-8</v>
      </c>
      <c r="AN52" s="8">
        <f t="shared" si="17"/>
        <v>1.605876900316262E-6</v>
      </c>
      <c r="AO52" s="8">
        <f t="shared" si="18"/>
        <v>4.360421776197916E-6</v>
      </c>
      <c r="AP52" s="9">
        <f t="shared" si="19"/>
        <v>7.0644560787117125E-5</v>
      </c>
    </row>
    <row r="53" spans="1:42" ht="14.65" thickBot="1" x14ac:dyDescent="0.5">
      <c r="A53" s="12">
        <f t="shared" si="3"/>
        <v>110</v>
      </c>
      <c r="B53" s="13">
        <v>768.74483999999995</v>
      </c>
      <c r="C53" s="14">
        <f t="shared" si="0"/>
        <v>0.76874483999999998</v>
      </c>
      <c r="G53" s="10">
        <v>50</v>
      </c>
      <c r="H53" s="33">
        <v>2.7709999999999999E-2</v>
      </c>
      <c r="I53" s="6">
        <f t="shared" si="4"/>
        <v>2.7333026067638905E-2</v>
      </c>
      <c r="J53" s="6">
        <f t="shared" si="1"/>
        <v>0.2549593130089392</v>
      </c>
      <c r="K53" s="11">
        <f t="shared" si="5"/>
        <v>3.2577976955960347E-2</v>
      </c>
      <c r="Q53" s="12">
        <v>50</v>
      </c>
      <c r="R53" s="13">
        <f t="shared" si="6"/>
        <v>398887.68000946759</v>
      </c>
      <c r="S53" s="13">
        <f t="shared" si="7"/>
        <v>99721.920002366896</v>
      </c>
      <c r="T53" s="14">
        <f t="shared" si="2"/>
        <v>498609.60001183447</v>
      </c>
      <c r="W53" s="6">
        <v>20</v>
      </c>
      <c r="X53" s="6">
        <f>N11</f>
        <v>1</v>
      </c>
      <c r="Y53" s="6">
        <f t="shared" si="21"/>
        <v>2.0096874985242516E-10</v>
      </c>
      <c r="AB53" s="6">
        <f t="shared" si="20"/>
        <v>131.94058966047081</v>
      </c>
      <c r="AC53" s="6">
        <f t="shared" si="8"/>
        <v>7137.5607363657291</v>
      </c>
      <c r="AD53" s="6">
        <f t="shared" si="9"/>
        <v>115301.4177250728</v>
      </c>
      <c r="AE53" s="6">
        <f>MAX($N$10,T53)*C53*(1-X53)</f>
        <v>0</v>
      </c>
      <c r="AF53" s="6">
        <f>J53*Y53*SUM(AB53:AE53)</f>
        <v>6.2803934747667112E-6</v>
      </c>
      <c r="AH53" s="6">
        <f t="shared" si="12"/>
        <v>2.6515935358856632E-8</v>
      </c>
      <c r="AI53" s="6">
        <f t="shared" si="13"/>
        <v>1.4344266581831757E-6</v>
      </c>
      <c r="AJ53" s="6">
        <f t="shared" si="14"/>
        <v>2.3171981776420136E-5</v>
      </c>
      <c r="AK53" s="6">
        <f t="shared" si="15"/>
        <v>0</v>
      </c>
      <c r="AM53" s="7">
        <f t="shared" si="16"/>
        <v>6.7604846628835263E-9</v>
      </c>
      <c r="AN53" s="8">
        <f t="shared" si="17"/>
        <v>3.6572043533209093E-7</v>
      </c>
      <c r="AO53" s="8">
        <f t="shared" si="18"/>
        <v>5.9079125547717362E-6</v>
      </c>
      <c r="AP53" s="9">
        <f t="shared" si="19"/>
        <v>0</v>
      </c>
    </row>
    <row r="54" spans="1:42" x14ac:dyDescent="0.45">
      <c r="G54" s="10">
        <v>51</v>
      </c>
      <c r="H54" s="33">
        <v>2.7799999999999998E-2</v>
      </c>
      <c r="I54" s="6">
        <f t="shared" si="4"/>
        <v>2.7420595575992218E-2</v>
      </c>
      <c r="J54" s="6">
        <f t="shared" si="1"/>
        <v>0.24697939315035103</v>
      </c>
      <c r="K54" s="11">
        <f t="shared" si="5"/>
        <v>3.179907099365805E-2</v>
      </c>
    </row>
    <row r="55" spans="1:42" x14ac:dyDescent="0.45">
      <c r="G55" s="10">
        <v>52</v>
      </c>
      <c r="H55" s="33">
        <v>2.7900000000000001E-2</v>
      </c>
      <c r="I55" s="6">
        <f t="shared" si="4"/>
        <v>2.751788603673928E-2</v>
      </c>
      <c r="J55" s="6">
        <f t="shared" si="1"/>
        <v>0.23908645073215107</v>
      </c>
      <c r="K55" s="11">
        <f t="shared" si="5"/>
        <v>3.2479699534839347E-2</v>
      </c>
    </row>
    <row r="56" spans="1:42" x14ac:dyDescent="0.45">
      <c r="G56" s="10">
        <v>53</v>
      </c>
      <c r="H56" s="33">
        <v>2.7990000000000001E-2</v>
      </c>
      <c r="I56" s="6">
        <f t="shared" si="4"/>
        <v>2.7605439359200516E-2</v>
      </c>
      <c r="J56" s="6">
        <f t="shared" si="1"/>
        <v>0.23152016902386222</v>
      </c>
      <c r="K56" s="11">
        <f t="shared" si="5"/>
        <v>3.2158212127184824E-2</v>
      </c>
    </row>
    <row r="57" spans="1:42" x14ac:dyDescent="0.45">
      <c r="G57" s="10">
        <v>54</v>
      </c>
      <c r="H57" s="33">
        <v>2.8080000000000001E-2</v>
      </c>
      <c r="I57" s="6">
        <f t="shared" si="4"/>
        <v>2.7692985016748779E-2</v>
      </c>
      <c r="J57" s="6">
        <f t="shared" si="1"/>
        <v>0.22415417314614902</v>
      </c>
      <c r="K57" s="11">
        <f t="shared" si="5"/>
        <v>3.2332904866806914E-2</v>
      </c>
    </row>
    <row r="58" spans="1:42" x14ac:dyDescent="0.45">
      <c r="G58" s="10">
        <v>55</v>
      </c>
      <c r="H58" s="33">
        <v>2.8160000000000001E-2</v>
      </c>
      <c r="I58" s="6">
        <f t="shared" si="4"/>
        <v>2.777079694535655E-2</v>
      </c>
      <c r="J58" s="6">
        <f t="shared" si="1"/>
        <v>0.21710073165065508</v>
      </c>
      <c r="K58" s="11">
        <f t="shared" si="5"/>
        <v>3.1972641090176175E-2</v>
      </c>
    </row>
    <row r="59" spans="1:42" x14ac:dyDescent="0.45">
      <c r="G59" s="10">
        <v>56</v>
      </c>
      <c r="H59" s="33">
        <v>2.8250000000000001E-2</v>
      </c>
      <c r="I59" s="6">
        <f t="shared" si="4"/>
        <v>2.7858328128396517E-2</v>
      </c>
      <c r="J59" s="6">
        <f t="shared" si="1"/>
        <v>0.21012212384195425</v>
      </c>
      <c r="K59" s="11">
        <f t="shared" si="5"/>
        <v>3.2672543195594789E-2</v>
      </c>
    </row>
    <row r="60" spans="1:42" x14ac:dyDescent="0.45">
      <c r="G60" s="10">
        <v>57</v>
      </c>
      <c r="H60" s="33">
        <v>2.8330000000000001E-2</v>
      </c>
      <c r="I60" s="6">
        <f t="shared" si="4"/>
        <v>2.793612719290187E-2</v>
      </c>
      <c r="J60" s="6">
        <f t="shared" si="1"/>
        <v>0.20344506732076373</v>
      </c>
      <c r="K60" s="11">
        <f t="shared" si="5"/>
        <v>3.2292874805201516E-2</v>
      </c>
    </row>
    <row r="61" spans="1:42" x14ac:dyDescent="0.45">
      <c r="G61" s="10">
        <v>58</v>
      </c>
      <c r="H61" s="33">
        <v>2.8400000000000002E-2</v>
      </c>
      <c r="I61" s="6">
        <f t="shared" si="4"/>
        <v>2.8004196409597344E-2</v>
      </c>
      <c r="J61" s="6">
        <f t="shared" si="1"/>
        <v>0.19706071657672178</v>
      </c>
      <c r="K61" s="11">
        <f t="shared" si="5"/>
        <v>3.1884141761239146E-2</v>
      </c>
    </row>
    <row r="62" spans="1:42" x14ac:dyDescent="0.45">
      <c r="G62" s="10">
        <v>59</v>
      </c>
      <c r="H62" s="33">
        <v>2.8479999999999998E-2</v>
      </c>
      <c r="I62" s="6">
        <f t="shared" si="4"/>
        <v>2.8081984126956082E-2</v>
      </c>
      <c r="J62" s="6">
        <f t="shared" si="1"/>
        <v>0.19074132971821003</v>
      </c>
      <c r="K62" s="11">
        <f t="shared" si="5"/>
        <v>3.2593671733762958E-2</v>
      </c>
    </row>
    <row r="63" spans="1:42" x14ac:dyDescent="0.45">
      <c r="G63" s="10">
        <v>60</v>
      </c>
      <c r="H63" s="33">
        <v>2.8549999999999999E-2</v>
      </c>
      <c r="I63" s="6">
        <f t="shared" si="4"/>
        <v>2.8150043416346159E-2</v>
      </c>
      <c r="J63" s="6">
        <f t="shared" si="1"/>
        <v>0.18470365465741004</v>
      </c>
      <c r="K63" s="11">
        <f t="shared" si="5"/>
        <v>3.2165541490360897E-2</v>
      </c>
    </row>
    <row r="64" spans="1:42" x14ac:dyDescent="0.45">
      <c r="G64" s="10">
        <v>61</v>
      </c>
      <c r="H64" s="33">
        <v>2.862E-2</v>
      </c>
      <c r="I64" s="6">
        <f t="shared" si="4"/>
        <v>2.8218098073984597E-2</v>
      </c>
      <c r="J64" s="6">
        <f t="shared" si="1"/>
        <v>0.17883280095917287</v>
      </c>
      <c r="K64" s="11">
        <f t="shared" si="5"/>
        <v>3.2301377532290822E-2</v>
      </c>
    </row>
    <row r="65" spans="7:11" x14ac:dyDescent="0.45">
      <c r="G65" s="10">
        <v>62</v>
      </c>
      <c r="H65" s="33">
        <v>2.869E-2</v>
      </c>
      <c r="I65" s="6">
        <f t="shared" si="4"/>
        <v>2.8286148100501774E-2</v>
      </c>
      <c r="J65" s="6">
        <f t="shared" si="1"/>
        <v>0.17312503805451074</v>
      </c>
      <c r="K65" s="11">
        <f t="shared" si="5"/>
        <v>3.2437199718049488E-2</v>
      </c>
    </row>
    <row r="66" spans="7:11" x14ac:dyDescent="0.45">
      <c r="G66" s="10">
        <v>63</v>
      </c>
      <c r="H66" s="33">
        <v>2.8760000000000001E-2</v>
      </c>
      <c r="I66" s="6">
        <f t="shared" si="4"/>
        <v>2.8354193496527728E-2</v>
      </c>
      <c r="J66" s="6">
        <f t="shared" si="1"/>
        <v>0.16757668857076716</v>
      </c>
      <c r="K66" s="11">
        <f t="shared" si="5"/>
        <v>3.2573008050137096E-2</v>
      </c>
    </row>
    <row r="67" spans="7:11" x14ac:dyDescent="0.45">
      <c r="G67" s="10">
        <v>64</v>
      </c>
      <c r="H67" s="33">
        <v>2.8830000000000001E-2</v>
      </c>
      <c r="I67" s="6">
        <f t="shared" si="4"/>
        <v>2.8422234262693021E-2</v>
      </c>
      <c r="J67" s="6">
        <f t="shared" si="1"/>
        <v>0.16218412861259404</v>
      </c>
      <c r="K67" s="11">
        <f t="shared" si="5"/>
        <v>3.2708802531106411E-2</v>
      </c>
    </row>
    <row r="68" spans="7:11" x14ac:dyDescent="0.45">
      <c r="G68" s="10">
        <v>65</v>
      </c>
      <c r="H68" s="33">
        <v>2.8889999999999999E-2</v>
      </c>
      <c r="I68" s="6">
        <f t="shared" si="4"/>
        <v>2.8480551234892518E-2</v>
      </c>
      <c r="J68" s="6">
        <f t="shared" ref="J68:J131" si="22">EXP(-I68*G68)</f>
        <v>0.15704296788710351</v>
      </c>
      <c r="K68" s="11">
        <f t="shared" si="5"/>
        <v>3.2212837455660281E-2</v>
      </c>
    </row>
    <row r="69" spans="7:11" x14ac:dyDescent="0.45">
      <c r="G69" s="10">
        <v>66</v>
      </c>
      <c r="H69" s="33">
        <v>2.895E-2</v>
      </c>
      <c r="I69" s="6">
        <f t="shared" ref="I69:I132" si="23">LN(1+H69)</f>
        <v>2.8538864806420868E-2</v>
      </c>
      <c r="J69" s="6">
        <f t="shared" si="22"/>
        <v>0.15204707878796142</v>
      </c>
      <c r="K69" s="11">
        <f t="shared" ref="K69:K132" si="24">-LN(J69/J68)</f>
        <v>3.2329246955763689E-2</v>
      </c>
    </row>
    <row r="70" spans="7:11" x14ac:dyDescent="0.45">
      <c r="G70" s="10">
        <v>67</v>
      </c>
      <c r="H70" s="33">
        <v>2.9010000000000001E-2</v>
      </c>
      <c r="I70" s="6">
        <f t="shared" si="23"/>
        <v>2.8597174977674878E-2</v>
      </c>
      <c r="J70" s="6">
        <f t="shared" si="22"/>
        <v>0.14719298596687239</v>
      </c>
      <c r="K70" s="11">
        <f t="shared" si="24"/>
        <v>3.2445646280439486E-2</v>
      </c>
    </row>
    <row r="71" spans="7:11" x14ac:dyDescent="0.45">
      <c r="G71" s="10">
        <v>68</v>
      </c>
      <c r="H71" s="33">
        <v>2.9069999999999999E-2</v>
      </c>
      <c r="I71" s="6">
        <f t="shared" si="23"/>
        <v>2.8655481749051061E-2</v>
      </c>
      <c r="J71" s="6">
        <f t="shared" si="22"/>
        <v>0.1424772759602185</v>
      </c>
      <c r="K71" s="11">
        <f t="shared" si="24"/>
        <v>3.2562035431255465E-2</v>
      </c>
    </row>
    <row r="72" spans="7:11" x14ac:dyDescent="0.45">
      <c r="G72" s="10">
        <v>69</v>
      </c>
      <c r="H72" s="33">
        <v>2.912E-2</v>
      </c>
      <c r="I72" s="6">
        <f t="shared" si="23"/>
        <v>2.8704068128355149E-2</v>
      </c>
      <c r="J72" s="6">
        <f t="shared" si="22"/>
        <v>0.1379890836614282</v>
      </c>
      <c r="K72" s="11">
        <f t="shared" si="24"/>
        <v>3.2007941921033067E-2</v>
      </c>
    </row>
    <row r="73" spans="7:11" x14ac:dyDescent="0.45">
      <c r="G73" s="10">
        <v>70</v>
      </c>
      <c r="H73" s="33">
        <v>2.9180000000000001E-2</v>
      </c>
      <c r="I73" s="6">
        <f t="shared" si="23"/>
        <v>2.8762368667651601E-2</v>
      </c>
      <c r="J73" s="6">
        <f t="shared" si="22"/>
        <v>0.13353845279005894</v>
      </c>
      <c r="K73" s="11">
        <f t="shared" si="24"/>
        <v>3.2785105879106671E-2</v>
      </c>
    </row>
    <row r="74" spans="7:11" x14ac:dyDescent="0.45">
      <c r="G74" s="10">
        <v>71</v>
      </c>
      <c r="H74" s="33">
        <v>2.9229999999999999E-2</v>
      </c>
      <c r="I74" s="6">
        <f t="shared" si="23"/>
        <v>2.8810949854110996E-2</v>
      </c>
      <c r="J74" s="6">
        <f t="shared" si="22"/>
        <v>0.1293055022926943</v>
      </c>
      <c r="K74" s="11">
        <f t="shared" si="24"/>
        <v>3.221163290626898E-2</v>
      </c>
    </row>
    <row r="75" spans="7:11" x14ac:dyDescent="0.45">
      <c r="G75" s="10">
        <v>72</v>
      </c>
      <c r="H75" s="33">
        <v>2.928E-2</v>
      </c>
      <c r="I75" s="6">
        <f t="shared" si="23"/>
        <v>2.8859528680553147E-2</v>
      </c>
      <c r="J75" s="6">
        <f t="shared" si="22"/>
        <v>0.12519458588266902</v>
      </c>
      <c r="K75" s="11">
        <f t="shared" si="24"/>
        <v>3.2308625357945875E-2</v>
      </c>
    </row>
    <row r="76" spans="7:11" x14ac:dyDescent="0.45">
      <c r="G76" s="10">
        <v>73</v>
      </c>
      <c r="H76" s="33">
        <v>2.9329999999999998E-2</v>
      </c>
      <c r="I76" s="6">
        <f t="shared" si="23"/>
        <v>2.890810514720777E-2</v>
      </c>
      <c r="J76" s="6">
        <f t="shared" si="22"/>
        <v>0.12120260941570134</v>
      </c>
      <c r="K76" s="11">
        <f t="shared" si="24"/>
        <v>3.2405610746340387E-2</v>
      </c>
    </row>
    <row r="77" spans="7:11" x14ac:dyDescent="0.45">
      <c r="G77" s="10">
        <v>74</v>
      </c>
      <c r="H77" s="33">
        <v>2.938E-2</v>
      </c>
      <c r="I77" s="6">
        <f t="shared" si="23"/>
        <v>2.8956679254303685E-2</v>
      </c>
      <c r="J77" s="6">
        <f t="shared" si="22"/>
        <v>0.11732654312523738</v>
      </c>
      <c r="K77" s="11">
        <f t="shared" si="24"/>
        <v>3.2502589072305507E-2</v>
      </c>
    </row>
    <row r="78" spans="7:11" x14ac:dyDescent="0.45">
      <c r="G78" s="10">
        <v>75</v>
      </c>
      <c r="H78" s="33">
        <v>2.9430000000000001E-2</v>
      </c>
      <c r="I78" s="6">
        <f t="shared" si="23"/>
        <v>2.9005251002070534E-2</v>
      </c>
      <c r="J78" s="6">
        <f t="shared" si="22"/>
        <v>0.11356342073105877</v>
      </c>
      <c r="K78" s="11">
        <f t="shared" si="24"/>
        <v>3.2599560336817233E-2</v>
      </c>
    </row>
    <row r="79" spans="7:11" x14ac:dyDescent="0.45">
      <c r="G79" s="10">
        <v>76</v>
      </c>
      <c r="H79" s="33">
        <v>2.9479999999999999E-2</v>
      </c>
      <c r="I79" s="6">
        <f t="shared" si="23"/>
        <v>2.9053820390737076E-2</v>
      </c>
      <c r="J79" s="6">
        <f t="shared" si="22"/>
        <v>0.10991033854588704</v>
      </c>
      <c r="K79" s="11">
        <f t="shared" si="24"/>
        <v>3.269652454072778E-2</v>
      </c>
    </row>
    <row r="80" spans="7:11" x14ac:dyDescent="0.45">
      <c r="G80" s="10">
        <v>77</v>
      </c>
      <c r="H80" s="33">
        <v>2.9520000000000001E-2</v>
      </c>
      <c r="I80" s="6">
        <f t="shared" si="23"/>
        <v>2.9092674203272356E-2</v>
      </c>
      <c r="J80" s="6">
        <f t="shared" si="22"/>
        <v>0.10644403619837314</v>
      </c>
      <c r="K80" s="11">
        <f t="shared" si="24"/>
        <v>3.2045563955953642E-2</v>
      </c>
    </row>
    <row r="81" spans="7:11" x14ac:dyDescent="0.45">
      <c r="G81" s="10">
        <v>78</v>
      </c>
      <c r="H81" s="33">
        <v>2.9569999999999999E-2</v>
      </c>
      <c r="I81" s="6">
        <f t="shared" si="23"/>
        <v>2.9141239346136372E-2</v>
      </c>
      <c r="J81" s="6">
        <f t="shared" si="22"/>
        <v>0.1030009910454158</v>
      </c>
      <c r="K81" s="11">
        <f t="shared" si="24"/>
        <v>3.2880755346665749E-2</v>
      </c>
    </row>
    <row r="82" spans="7:11" x14ac:dyDescent="0.45">
      <c r="G82" s="10">
        <v>79</v>
      </c>
      <c r="H82" s="33">
        <v>2.9610000000000001E-2</v>
      </c>
      <c r="I82" s="6">
        <f t="shared" si="23"/>
        <v>2.9180089762326163E-2</v>
      </c>
      <c r="J82" s="6">
        <f t="shared" si="22"/>
        <v>9.9736148877603778E-2</v>
      </c>
      <c r="K82" s="11">
        <f t="shared" si="24"/>
        <v>3.2210422225129973E-2</v>
      </c>
    </row>
    <row r="83" spans="7:11" x14ac:dyDescent="0.45">
      <c r="G83" s="10">
        <v>80</v>
      </c>
      <c r="H83" s="33">
        <v>2.9649999999999999E-2</v>
      </c>
      <c r="I83" s="6">
        <f t="shared" si="23"/>
        <v>2.9218938669219971E-2</v>
      </c>
      <c r="J83" s="6">
        <f t="shared" si="22"/>
        <v>9.6567301047759929E-2</v>
      </c>
      <c r="K83" s="11">
        <f t="shared" si="24"/>
        <v>3.2288002313830763E-2</v>
      </c>
    </row>
    <row r="84" spans="7:11" x14ac:dyDescent="0.45">
      <c r="G84" s="10">
        <v>81</v>
      </c>
      <c r="H84" s="33">
        <v>2.9690000000000001E-2</v>
      </c>
      <c r="I84" s="6">
        <f t="shared" si="23"/>
        <v>2.9257786066934841E-2</v>
      </c>
      <c r="J84" s="6">
        <f t="shared" si="22"/>
        <v>9.3491881865798598E-2</v>
      </c>
      <c r="K84" s="11">
        <f t="shared" si="24"/>
        <v>3.2365577884124211E-2</v>
      </c>
    </row>
    <row r="85" spans="7:11" x14ac:dyDescent="0.45">
      <c r="G85" s="10">
        <v>82</v>
      </c>
      <c r="H85" s="33">
        <v>2.9729999999999999E-2</v>
      </c>
      <c r="I85" s="6">
        <f t="shared" si="23"/>
        <v>2.9296631955588025E-2</v>
      </c>
      <c r="J85" s="6">
        <f t="shared" si="22"/>
        <v>9.0507385817948982E-2</v>
      </c>
      <c r="K85" s="11">
        <f t="shared" si="24"/>
        <v>3.2443148936496281E-2</v>
      </c>
    </row>
    <row r="86" spans="7:11" x14ac:dyDescent="0.45">
      <c r="G86" s="10">
        <v>83</v>
      </c>
      <c r="H86" s="33">
        <v>2.9770000000000001E-2</v>
      </c>
      <c r="I86" s="6">
        <f t="shared" si="23"/>
        <v>2.9335476335296762E-2</v>
      </c>
      <c r="J86" s="6">
        <f t="shared" si="22"/>
        <v>8.7611366417763195E-2</v>
      </c>
      <c r="K86" s="11">
        <f t="shared" si="24"/>
        <v>3.2520715471413067E-2</v>
      </c>
    </row>
    <row r="87" spans="7:11" x14ac:dyDescent="0.45">
      <c r="G87" s="10">
        <v>84</v>
      </c>
      <c r="H87" s="33">
        <v>2.981E-2</v>
      </c>
      <c r="I87" s="6">
        <f t="shared" si="23"/>
        <v>2.9374319206178053E-2</v>
      </c>
      <c r="J87" s="6">
        <f t="shared" si="22"/>
        <v>8.4801435071122144E-2</v>
      </c>
      <c r="K87" s="11">
        <f t="shared" si="24"/>
        <v>3.2598277489324985E-2</v>
      </c>
    </row>
    <row r="88" spans="7:11" x14ac:dyDescent="0.45">
      <c r="G88" s="10">
        <v>85</v>
      </c>
      <c r="H88" s="33">
        <v>2.9850000000000002E-2</v>
      </c>
      <c r="I88" s="6">
        <f t="shared" si="23"/>
        <v>2.9413160568349549E-2</v>
      </c>
      <c r="J88" s="6">
        <f t="shared" si="22"/>
        <v>8.2075259955309079E-2</v>
      </c>
      <c r="K88" s="11">
        <f t="shared" si="24"/>
        <v>3.2675834990755485E-2</v>
      </c>
    </row>
    <row r="89" spans="7:11" x14ac:dyDescent="0.45">
      <c r="G89" s="10">
        <v>86</v>
      </c>
      <c r="H89" s="33">
        <v>2.989E-2</v>
      </c>
      <c r="I89" s="6">
        <f t="shared" si="23"/>
        <v>2.9452000421928221E-2</v>
      </c>
      <c r="J89" s="6">
        <f t="shared" si="22"/>
        <v>7.9430564912241167E-2</v>
      </c>
      <c r="K89" s="11">
        <f t="shared" si="24"/>
        <v>3.2753387976115204E-2</v>
      </c>
    </row>
    <row r="90" spans="7:11" x14ac:dyDescent="0.45">
      <c r="G90" s="10">
        <v>87</v>
      </c>
      <c r="H90" s="33">
        <v>2.9919999999999999E-2</v>
      </c>
      <c r="I90" s="6">
        <f t="shared" si="23"/>
        <v>2.9481129322168627E-2</v>
      </c>
      <c r="J90" s="6">
        <f t="shared" si="22"/>
        <v>7.6930085429475645E-2</v>
      </c>
      <c r="K90" s="11">
        <f t="shared" si="24"/>
        <v>3.1986214742843445E-2</v>
      </c>
    </row>
    <row r="91" spans="7:11" x14ac:dyDescent="0.45">
      <c r="G91" s="10">
        <v>88</v>
      </c>
      <c r="H91" s="33">
        <v>2.9960000000000001E-2</v>
      </c>
      <c r="I91" s="6">
        <f t="shared" si="23"/>
        <v>2.9519966535991829E-2</v>
      </c>
      <c r="J91" s="6">
        <f t="shared" si="22"/>
        <v>7.4440356720372303E-2</v>
      </c>
      <c r="K91" s="11">
        <f t="shared" si="24"/>
        <v>3.2898804138610654E-2</v>
      </c>
    </row>
    <row r="92" spans="7:11" x14ac:dyDescent="0.45">
      <c r="G92" s="10">
        <v>89</v>
      </c>
      <c r="H92" s="33">
        <v>2.9989999999999999E-2</v>
      </c>
      <c r="I92" s="6">
        <f t="shared" si="23"/>
        <v>2.9549093456550189E-2</v>
      </c>
      <c r="J92" s="6">
        <f t="shared" si="22"/>
        <v>7.2087882238324089E-2</v>
      </c>
      <c r="K92" s="11">
        <f t="shared" si="24"/>
        <v>3.2112262465685625E-2</v>
      </c>
    </row>
    <row r="93" spans="7:11" x14ac:dyDescent="0.45">
      <c r="G93" s="10">
        <v>90</v>
      </c>
      <c r="H93" s="33">
        <v>3.0020000000000002E-2</v>
      </c>
      <c r="I93" s="6">
        <f t="shared" si="23"/>
        <v>2.9578219528755754E-2</v>
      </c>
      <c r="J93" s="6">
        <f t="shared" si="22"/>
        <v>6.9805689743367288E-2</v>
      </c>
      <c r="K93" s="11">
        <f t="shared" si="24"/>
        <v>3.2170439955050922E-2</v>
      </c>
    </row>
    <row r="94" spans="7:11" x14ac:dyDescent="0.45">
      <c r="G94" s="10">
        <v>91</v>
      </c>
      <c r="H94" s="33">
        <v>3.006E-2</v>
      </c>
      <c r="I94" s="6">
        <f t="shared" si="23"/>
        <v>2.9617052972122096E-2</v>
      </c>
      <c r="J94" s="6">
        <f t="shared" si="22"/>
        <v>6.7532128236912015E-2</v>
      </c>
      <c r="K94" s="11">
        <f t="shared" si="24"/>
        <v>3.311206287509319E-2</v>
      </c>
    </row>
    <row r="95" spans="7:11" x14ac:dyDescent="0.45">
      <c r="G95" s="10">
        <v>92</v>
      </c>
      <c r="H95" s="33">
        <v>3.0089999999999999E-2</v>
      </c>
      <c r="I95" s="6">
        <f t="shared" si="23"/>
        <v>2.9646177065029988E-2</v>
      </c>
      <c r="J95" s="6">
        <f t="shared" si="22"/>
        <v>6.5385922892309184E-2</v>
      </c>
      <c r="K95" s="11">
        <f t="shared" si="24"/>
        <v>3.2296469519648256E-2</v>
      </c>
    </row>
    <row r="96" spans="7:11" x14ac:dyDescent="0.45">
      <c r="G96" s="10">
        <v>93</v>
      </c>
      <c r="H96" s="33">
        <v>3.0120000000000001E-2</v>
      </c>
      <c r="I96" s="6">
        <f t="shared" si="23"/>
        <v>2.967530030974979E-2</v>
      </c>
      <c r="J96" s="6">
        <f t="shared" si="22"/>
        <v>6.33042425730692E-2</v>
      </c>
      <c r="K96" s="11">
        <f t="shared" si="24"/>
        <v>3.2354638823971181E-2</v>
      </c>
    </row>
    <row r="97" spans="7:11" x14ac:dyDescent="0.45">
      <c r="G97" s="10">
        <v>94</v>
      </c>
      <c r="H97" s="33">
        <v>3.015E-2</v>
      </c>
      <c r="I97" s="6">
        <f t="shared" si="23"/>
        <v>2.9704422706330915E-2</v>
      </c>
      <c r="J97" s="6">
        <f t="shared" si="22"/>
        <v>6.1285271480520612E-2</v>
      </c>
      <c r="K97" s="11">
        <f t="shared" si="24"/>
        <v>3.241280558837592E-2</v>
      </c>
    </row>
    <row r="98" spans="7:11" x14ac:dyDescent="0.45">
      <c r="G98" s="10">
        <v>95</v>
      </c>
      <c r="H98" s="33">
        <v>3.0179999999999998E-2</v>
      </c>
      <c r="I98" s="6">
        <f t="shared" si="23"/>
        <v>2.9733544254822969E-2</v>
      </c>
      <c r="J98" s="6">
        <f t="shared" si="22"/>
        <v>5.9327240893044211E-2</v>
      </c>
      <c r="K98" s="11">
        <f t="shared" si="24"/>
        <v>3.247096981307613E-2</v>
      </c>
    </row>
    <row r="99" spans="7:11" x14ac:dyDescent="0.45">
      <c r="G99" s="10">
        <v>96</v>
      </c>
      <c r="H99" s="33">
        <v>3.0210000000000001E-2</v>
      </c>
      <c r="I99" s="6">
        <f t="shared" si="23"/>
        <v>2.9762664955274916E-2</v>
      </c>
      <c r="J99" s="6">
        <f t="shared" si="22"/>
        <v>5.7428428070498777E-2</v>
      </c>
      <c r="K99" s="11">
        <f t="shared" si="24"/>
        <v>3.2529131498209907E-2</v>
      </c>
    </row>
    <row r="100" spans="7:11" x14ac:dyDescent="0.45">
      <c r="G100" s="10">
        <v>97</v>
      </c>
      <c r="H100" s="33">
        <v>3.024E-2</v>
      </c>
      <c r="I100" s="6">
        <f t="shared" si="23"/>
        <v>2.9791784807736362E-2</v>
      </c>
      <c r="J100" s="6">
        <f t="shared" si="22"/>
        <v>5.5587155180405724E-2</v>
      </c>
      <c r="K100" s="11">
        <f t="shared" si="24"/>
        <v>3.2587290644034969E-2</v>
      </c>
    </row>
    <row r="101" spans="7:11" x14ac:dyDescent="0.45">
      <c r="G101" s="10">
        <v>98</v>
      </c>
      <c r="H101" s="33">
        <v>3.0269999999999998E-2</v>
      </c>
      <c r="I101" s="6">
        <f t="shared" si="23"/>
        <v>2.9820903812256695E-2</v>
      </c>
      <c r="J101" s="6">
        <f t="shared" si="22"/>
        <v>5.3801788245591314E-2</v>
      </c>
      <c r="K101" s="11">
        <f t="shared" si="24"/>
        <v>3.2645447250728876E-2</v>
      </c>
    </row>
    <row r="102" spans="7:11" x14ac:dyDescent="0.45">
      <c r="G102" s="10">
        <v>99</v>
      </c>
      <c r="H102" s="33">
        <v>3.0290000000000001E-2</v>
      </c>
      <c r="I102" s="6">
        <f t="shared" si="23"/>
        <v>2.9840316010882832E-2</v>
      </c>
      <c r="J102" s="6">
        <f t="shared" si="22"/>
        <v>5.2120794400752554E-2</v>
      </c>
      <c r="K102" s="11">
        <f t="shared" si="24"/>
        <v>3.1742711476244197E-2</v>
      </c>
    </row>
    <row r="103" spans="7:11" x14ac:dyDescent="0.45">
      <c r="G103" s="10">
        <v>100</v>
      </c>
      <c r="H103" s="33">
        <v>3.032E-2</v>
      </c>
      <c r="I103" s="6">
        <f t="shared" si="23"/>
        <v>2.9869433602277704E-2</v>
      </c>
      <c r="J103" s="6">
        <f t="shared" si="22"/>
        <v>5.0441382461196685E-2</v>
      </c>
      <c r="K103" s="11">
        <f t="shared" si="24"/>
        <v>3.2752075150370118E-2</v>
      </c>
    </row>
    <row r="104" spans="7:11" x14ac:dyDescent="0.45">
      <c r="G104" s="10">
        <v>101</v>
      </c>
      <c r="H104" s="33">
        <v>3.0349999999999999E-2</v>
      </c>
      <c r="I104" s="6">
        <f t="shared" si="23"/>
        <v>2.9898550345863351E-2</v>
      </c>
      <c r="J104" s="6">
        <f t="shared" si="22"/>
        <v>4.8813245199280542E-2</v>
      </c>
      <c r="K104" s="11">
        <f t="shared" si="24"/>
        <v>3.2810224704428043E-2</v>
      </c>
    </row>
    <row r="105" spans="7:11" x14ac:dyDescent="0.45">
      <c r="G105" s="10">
        <v>102</v>
      </c>
      <c r="H105" s="33">
        <v>3.0370000000000001E-2</v>
      </c>
      <c r="I105" s="6">
        <f t="shared" si="23"/>
        <v>2.9917961037272699E-2</v>
      </c>
      <c r="J105" s="6">
        <f t="shared" si="22"/>
        <v>4.7281696440733635E-2</v>
      </c>
      <c r="K105" s="11">
        <f t="shared" si="24"/>
        <v>3.1878440869617081E-2</v>
      </c>
    </row>
    <row r="106" spans="7:11" x14ac:dyDescent="0.45">
      <c r="G106" s="10">
        <v>103</v>
      </c>
      <c r="H106" s="33">
        <v>3.04E-2</v>
      </c>
      <c r="I106" s="6">
        <f t="shared" si="23"/>
        <v>2.9947076367952099E-2</v>
      </c>
      <c r="J106" s="6">
        <f t="shared" si="22"/>
        <v>4.575066893218082E-2</v>
      </c>
      <c r="K106" s="11">
        <f t="shared" si="24"/>
        <v>3.2916840097250696E-2</v>
      </c>
    </row>
    <row r="107" spans="7:11" x14ac:dyDescent="0.45">
      <c r="G107" s="10">
        <v>104</v>
      </c>
      <c r="H107" s="33">
        <v>3.0419999999999999E-2</v>
      </c>
      <c r="I107" s="6">
        <f t="shared" si="23"/>
        <v>2.9966486117469802E-2</v>
      </c>
      <c r="J107" s="6">
        <f t="shared" si="22"/>
        <v>4.4311344277403353E-2</v>
      </c>
      <c r="K107" s="11">
        <f t="shared" si="24"/>
        <v>3.196569031779304E-2</v>
      </c>
    </row>
    <row r="108" spans="7:11" x14ac:dyDescent="0.45">
      <c r="G108" s="10">
        <v>105</v>
      </c>
      <c r="H108" s="33">
        <v>3.0450000000000001E-2</v>
      </c>
      <c r="I108" s="6">
        <f t="shared" si="23"/>
        <v>2.9995600035380505E-2</v>
      </c>
      <c r="J108" s="6">
        <f t="shared" si="22"/>
        <v>4.28719289643546E-2</v>
      </c>
      <c r="K108" s="11">
        <f t="shared" si="24"/>
        <v>3.3023447498093758E-2</v>
      </c>
    </row>
    <row r="109" spans="7:11" x14ac:dyDescent="0.45">
      <c r="G109" s="10">
        <v>106</v>
      </c>
      <c r="H109" s="33">
        <v>3.0470000000000001E-2</v>
      </c>
      <c r="I109" s="6">
        <f t="shared" si="23"/>
        <v>3.0015008843097969E-2</v>
      </c>
      <c r="J109" s="6">
        <f t="shared" si="22"/>
        <v>4.1519547548899312E-2</v>
      </c>
      <c r="K109" s="11">
        <f t="shared" si="24"/>
        <v>3.2052933653431578E-2</v>
      </c>
    </row>
    <row r="110" spans="7:11" x14ac:dyDescent="0.45">
      <c r="G110" s="10">
        <v>107</v>
      </c>
      <c r="H110" s="33">
        <v>3.0499999999999999E-2</v>
      </c>
      <c r="I110" s="6">
        <f t="shared" si="23"/>
        <v>3.0044121348376644E-2</v>
      </c>
      <c r="J110" s="6">
        <f t="shared" si="22"/>
        <v>4.0166539356338418E-2</v>
      </c>
      <c r="K110" s="11">
        <f t="shared" si="24"/>
        <v>3.3130046907916162E-2</v>
      </c>
    </row>
    <row r="111" spans="7:11" x14ac:dyDescent="0.45">
      <c r="G111" s="10">
        <v>108</v>
      </c>
      <c r="H111" s="33">
        <v>3.0519999999999999E-2</v>
      </c>
      <c r="I111" s="6">
        <f t="shared" si="23"/>
        <v>3.0063529214385473E-2</v>
      </c>
      <c r="J111" s="6">
        <f t="shared" si="22"/>
        <v>3.8896105262626733E-2</v>
      </c>
      <c r="K111" s="11">
        <f t="shared" si="24"/>
        <v>3.2140170877330551E-2</v>
      </c>
    </row>
    <row r="112" spans="7:11" x14ac:dyDescent="0.45">
      <c r="G112" s="10">
        <v>109</v>
      </c>
      <c r="H112" s="33">
        <v>3.0540000000000001E-2</v>
      </c>
      <c r="I112" s="6">
        <f t="shared" si="23"/>
        <v>3.0082936703736133E-2</v>
      </c>
      <c r="J112" s="6">
        <f t="shared" si="22"/>
        <v>3.7664393485284442E-2</v>
      </c>
      <c r="K112" s="11">
        <f t="shared" si="24"/>
        <v>3.2178945553607036E-2</v>
      </c>
    </row>
    <row r="113" spans="7:11" x14ac:dyDescent="0.45">
      <c r="G113" s="10">
        <v>110</v>
      </c>
      <c r="H113" s="33">
        <v>3.056E-2</v>
      </c>
      <c r="I113" s="6">
        <f t="shared" si="23"/>
        <v>3.0102343816443462E-2</v>
      </c>
      <c r="J113" s="6">
        <f t="shared" si="22"/>
        <v>3.6470271861258702E-2</v>
      </c>
      <c r="K113" s="11">
        <f t="shared" si="24"/>
        <v>3.2217719101542565E-2</v>
      </c>
    </row>
    <row r="114" spans="7:11" x14ac:dyDescent="0.45">
      <c r="G114" s="10">
        <v>111</v>
      </c>
      <c r="H114" s="33">
        <v>3.0589999999999999E-2</v>
      </c>
      <c r="I114" s="6">
        <f t="shared" si="23"/>
        <v>3.013145377933029E-2</v>
      </c>
      <c r="J114" s="6">
        <f t="shared" si="22"/>
        <v>3.5274626501021089E-2</v>
      </c>
      <c r="K114" s="11">
        <f t="shared" si="24"/>
        <v>3.3333549696881563E-2</v>
      </c>
    </row>
    <row r="115" spans="7:11" x14ac:dyDescent="0.45">
      <c r="G115" s="10">
        <v>112</v>
      </c>
      <c r="H115" s="33">
        <v>3.0609999999999998E-2</v>
      </c>
      <c r="I115" s="6">
        <f t="shared" si="23"/>
        <v>3.0150859950493453E-2</v>
      </c>
      <c r="J115" s="6">
        <f t="shared" si="22"/>
        <v>3.4153291484730584E-2</v>
      </c>
      <c r="K115" s="11">
        <f t="shared" si="24"/>
        <v>3.2304944949604314E-2</v>
      </c>
    </row>
    <row r="116" spans="7:11" x14ac:dyDescent="0.45">
      <c r="G116" s="10">
        <v>113</v>
      </c>
      <c r="H116" s="33">
        <v>3.0630000000000001E-2</v>
      </c>
      <c r="I116" s="6">
        <f t="shared" si="23"/>
        <v>3.0170265745064234E-2</v>
      </c>
      <c r="J116" s="6">
        <f t="shared" si="22"/>
        <v>3.3066320267608543E-2</v>
      </c>
      <c r="K116" s="11">
        <f t="shared" si="24"/>
        <v>3.2343714736991706E-2</v>
      </c>
    </row>
    <row r="117" spans="7:11" x14ac:dyDescent="0.45">
      <c r="G117" s="10">
        <v>114</v>
      </c>
      <c r="H117" s="33">
        <v>3.065E-2</v>
      </c>
      <c r="I117" s="6">
        <f t="shared" si="23"/>
        <v>3.0189671163057673E-2</v>
      </c>
      <c r="J117" s="6">
        <f t="shared" si="22"/>
        <v>3.201270215534753E-2</v>
      </c>
      <c r="K117" s="11">
        <f t="shared" si="24"/>
        <v>3.2382483396316601E-2</v>
      </c>
    </row>
    <row r="118" spans="7:11" x14ac:dyDescent="0.45">
      <c r="G118" s="10">
        <v>115</v>
      </c>
      <c r="H118" s="33">
        <v>3.0669999999999999E-2</v>
      </c>
      <c r="I118" s="6">
        <f t="shared" si="23"/>
        <v>3.0209076204487959E-2</v>
      </c>
      <c r="J118" s="6">
        <f t="shared" si="22"/>
        <v>3.0991454818367636E-2</v>
      </c>
      <c r="K118" s="11">
        <f t="shared" si="24"/>
        <v>3.2421250927540321E-2</v>
      </c>
    </row>
    <row r="119" spans="7:11" x14ac:dyDescent="0.45">
      <c r="G119" s="10">
        <v>116</v>
      </c>
      <c r="H119" s="33">
        <v>3.0689999999999999E-2</v>
      </c>
      <c r="I119" s="6">
        <f t="shared" si="23"/>
        <v>3.022848086937013E-2</v>
      </c>
      <c r="J119" s="6">
        <f t="shared" si="22"/>
        <v>3.0001623538121081E-2</v>
      </c>
      <c r="K119" s="11">
        <f t="shared" si="24"/>
        <v>3.2460017330819754E-2</v>
      </c>
    </row>
    <row r="120" spans="7:11" x14ac:dyDescent="0.45">
      <c r="G120" s="10">
        <v>117</v>
      </c>
      <c r="H120" s="33">
        <v>3.0710000000000001E-2</v>
      </c>
      <c r="I120" s="6">
        <f t="shared" si="23"/>
        <v>3.0247885157718375E-2</v>
      </c>
      <c r="J120" s="6">
        <f t="shared" si="22"/>
        <v>2.9042280472161678E-2</v>
      </c>
      <c r="K120" s="11">
        <f t="shared" si="24"/>
        <v>3.2498782606114988E-2</v>
      </c>
    </row>
    <row r="121" spans="7:11" x14ac:dyDescent="0.45">
      <c r="G121" s="10">
        <v>118</v>
      </c>
      <c r="H121" s="33">
        <v>3.073E-2</v>
      </c>
      <c r="I121" s="6">
        <f t="shared" si="23"/>
        <v>3.0267289069547523E-2</v>
      </c>
      <c r="J121" s="6">
        <f t="shared" si="22"/>
        <v>2.8112523937525499E-2</v>
      </c>
      <c r="K121" s="11">
        <f t="shared" si="24"/>
        <v>3.2537546753557509E-2</v>
      </c>
    </row>
    <row r="122" spans="7:11" x14ac:dyDescent="0.45">
      <c r="G122" s="10">
        <v>119</v>
      </c>
      <c r="H122" s="33">
        <v>3.075E-2</v>
      </c>
      <c r="I122" s="6">
        <f t="shared" si="23"/>
        <v>3.0286692604872392E-2</v>
      </c>
      <c r="J122" s="6">
        <f t="shared" si="22"/>
        <v>2.7211477712021127E-2</v>
      </c>
      <c r="K122" s="11">
        <f t="shared" si="24"/>
        <v>3.2576309773207232E-2</v>
      </c>
    </row>
    <row r="123" spans="7:11" x14ac:dyDescent="0.45">
      <c r="G123" s="10">
        <v>120</v>
      </c>
      <c r="H123" s="33">
        <v>3.0769999999999999E-2</v>
      </c>
      <c r="I123" s="6">
        <f t="shared" si="23"/>
        <v>3.0306095763707172E-2</v>
      </c>
      <c r="J123" s="6">
        <f t="shared" si="22"/>
        <v>2.6338290353009528E-2</v>
      </c>
      <c r="K123" s="11">
        <f t="shared" si="24"/>
        <v>3.2615071665045674E-2</v>
      </c>
    </row>
    <row r="124" spans="7:11" x14ac:dyDescent="0.45">
      <c r="G124" s="10">
        <v>121</v>
      </c>
      <c r="H124" s="33">
        <v>3.0790000000000001E-2</v>
      </c>
      <c r="I124" s="6">
        <f t="shared" si="23"/>
        <v>3.0325498546066899E-2</v>
      </c>
      <c r="J124" s="6">
        <f t="shared" si="22"/>
        <v>2.5492134533263211E-2</v>
      </c>
      <c r="K124" s="11">
        <f t="shared" si="24"/>
        <v>3.2653832429234211E-2</v>
      </c>
    </row>
    <row r="125" spans="7:11" x14ac:dyDescent="0.45">
      <c r="G125" s="10">
        <v>122</v>
      </c>
      <c r="H125" s="33">
        <v>3.0800000000000001E-2</v>
      </c>
      <c r="I125" s="6">
        <f t="shared" si="23"/>
        <v>3.0335199796072885E-2</v>
      </c>
      <c r="J125" s="6">
        <f t="shared" si="22"/>
        <v>2.47014242486755E-2</v>
      </c>
      <c r="K125" s="11">
        <f t="shared" si="24"/>
        <v>3.1509051046797298E-2</v>
      </c>
    </row>
    <row r="126" spans="7:11" x14ac:dyDescent="0.45">
      <c r="G126" s="10">
        <v>123</v>
      </c>
      <c r="H126" s="33">
        <v>3.082E-2</v>
      </c>
      <c r="I126" s="6">
        <f t="shared" si="23"/>
        <v>3.0354602013747102E-2</v>
      </c>
      <c r="J126" s="6">
        <f t="shared" si="22"/>
        <v>2.3906233271952484E-2</v>
      </c>
      <c r="K126" s="11">
        <f t="shared" si="24"/>
        <v>3.2721672570001491E-2</v>
      </c>
    </row>
    <row r="127" spans="7:11" x14ac:dyDescent="0.45">
      <c r="G127" s="10">
        <v>124</v>
      </c>
      <c r="H127" s="33">
        <v>3.0839999999999999E-2</v>
      </c>
      <c r="I127" s="6">
        <f t="shared" si="23"/>
        <v>3.0374003854982356E-2</v>
      </c>
      <c r="J127" s="6">
        <f t="shared" si="22"/>
        <v>2.313574446401289E-2</v>
      </c>
      <c r="K127" s="11">
        <f t="shared" si="24"/>
        <v>3.2760430326918763E-2</v>
      </c>
    </row>
    <row r="128" spans="7:11" x14ac:dyDescent="0.45">
      <c r="G128" s="10">
        <v>125</v>
      </c>
      <c r="H128" s="33">
        <v>3.0859999999999999E-2</v>
      </c>
      <c r="I128" s="6">
        <f t="shared" si="23"/>
        <v>3.0393405319793683E-2</v>
      </c>
      <c r="J128" s="6">
        <f t="shared" si="22"/>
        <v>2.2389220469835099E-2</v>
      </c>
      <c r="K128" s="11">
        <f t="shared" si="24"/>
        <v>3.2799186956398045E-2</v>
      </c>
    </row>
    <row r="129" spans="7:11" x14ac:dyDescent="0.45">
      <c r="G129" s="10">
        <v>126</v>
      </c>
      <c r="H129" s="33">
        <v>3.0870000000000002E-2</v>
      </c>
      <c r="I129" s="6">
        <f t="shared" si="23"/>
        <v>3.0403105911044646E-2</v>
      </c>
      <c r="J129" s="6">
        <f t="shared" si="22"/>
        <v>2.1692442634368148E-2</v>
      </c>
      <c r="K129" s="11">
        <f t="shared" si="24"/>
        <v>3.1615679817415178E-2</v>
      </c>
    </row>
    <row r="130" spans="7:11" x14ac:dyDescent="0.45">
      <c r="G130" s="10">
        <v>127</v>
      </c>
      <c r="H130" s="33">
        <v>3.0890000000000001E-2</v>
      </c>
      <c r="I130" s="6">
        <f t="shared" si="23"/>
        <v>3.0422506811247151E-2</v>
      </c>
      <c r="J130" s="6">
        <f t="shared" si="22"/>
        <v>2.0991065901807226E-2</v>
      </c>
      <c r="K130" s="11">
        <f t="shared" si="24"/>
        <v>3.2867020236762592E-2</v>
      </c>
    </row>
    <row r="131" spans="7:11" x14ac:dyDescent="0.45">
      <c r="G131" s="10">
        <v>128</v>
      </c>
      <c r="H131" s="33">
        <v>3.091E-2</v>
      </c>
      <c r="I131" s="6">
        <f t="shared" si="23"/>
        <v>3.0441907335061812E-2</v>
      </c>
      <c r="J131" s="6">
        <f t="shared" si="22"/>
        <v>2.0311579458446336E-2</v>
      </c>
      <c r="K131" s="11">
        <f t="shared" si="24"/>
        <v>3.2905773859523972E-2</v>
      </c>
    </row>
    <row r="132" spans="7:11" x14ac:dyDescent="0.45">
      <c r="G132" s="10">
        <v>129</v>
      </c>
      <c r="H132" s="33">
        <v>3.092E-2</v>
      </c>
      <c r="I132" s="6">
        <f t="shared" si="23"/>
        <v>3.0451607455828457E-2</v>
      </c>
      <c r="J132" s="6">
        <f t="shared" ref="J132:J149" si="25">EXP(-I132*G132)</f>
        <v>1.9677934211374606E-2</v>
      </c>
      <c r="K132" s="11">
        <f t="shared" si="24"/>
        <v>3.1693222913958985E-2</v>
      </c>
    </row>
    <row r="133" spans="7:11" x14ac:dyDescent="0.45">
      <c r="G133" s="10">
        <v>130</v>
      </c>
      <c r="H133" s="33">
        <v>3.0939999999999999E-2</v>
      </c>
      <c r="I133" s="6">
        <f t="shared" ref="I133:I153" si="26">LN(1+H133)</f>
        <v>3.0471007415089062E-2</v>
      </c>
      <c r="J133" s="6">
        <f t="shared" si="25"/>
        <v>1.9039662721903085E-2</v>
      </c>
      <c r="K133" s="11">
        <f t="shared" ref="K133:K153" si="27">-LN(J133/J132)</f>
        <v>3.2973602159707183E-2</v>
      </c>
    </row>
    <row r="134" spans="7:11" x14ac:dyDescent="0.45">
      <c r="G134" s="10">
        <v>131</v>
      </c>
      <c r="H134" s="33">
        <v>3.0949999999999998E-2</v>
      </c>
      <c r="I134" s="6">
        <f t="shared" si="26"/>
        <v>3.048070725358689E-2</v>
      </c>
      <c r="J134" s="6">
        <f t="shared" si="25"/>
        <v>1.8444802597383965E-2</v>
      </c>
      <c r="K134" s="11">
        <f t="shared" si="27"/>
        <v>3.1741686258304667E-2</v>
      </c>
    </row>
    <row r="135" spans="7:11" x14ac:dyDescent="0.45">
      <c r="G135" s="10">
        <v>132</v>
      </c>
      <c r="H135" s="33">
        <v>3.0970000000000001E-2</v>
      </c>
      <c r="I135" s="6">
        <f t="shared" si="26"/>
        <v>3.0500106648326294E-2</v>
      </c>
      <c r="J135" s="6">
        <f t="shared" si="25"/>
        <v>1.7845318437246675E-2</v>
      </c>
      <c r="K135" s="11">
        <f t="shared" si="27"/>
        <v>3.3041427359188393E-2</v>
      </c>
    </row>
    <row r="136" spans="7:11" x14ac:dyDescent="0.45">
      <c r="G136" s="10">
        <v>133</v>
      </c>
      <c r="H136" s="33">
        <v>3.0980000000000001E-2</v>
      </c>
      <c r="I136" s="6">
        <f t="shared" si="26"/>
        <v>3.0509806204571735E-2</v>
      </c>
      <c r="J136" s="6">
        <f t="shared" si="25"/>
        <v>1.7286935689600415E-2</v>
      </c>
      <c r="K136" s="11">
        <f t="shared" si="27"/>
        <v>3.1790147628969534E-2</v>
      </c>
    </row>
    <row r="137" spans="7:11" x14ac:dyDescent="0.45">
      <c r="G137" s="10">
        <v>134</v>
      </c>
      <c r="H137" s="33">
        <v>3.1E-2</v>
      </c>
      <c r="I137" s="6">
        <f t="shared" si="26"/>
        <v>3.0529205034822791E-2</v>
      </c>
      <c r="J137" s="6">
        <f t="shared" si="25"/>
        <v>1.6723949674575557E-2</v>
      </c>
      <c r="K137" s="11">
        <f t="shared" si="27"/>
        <v>3.3109249458213724E-2</v>
      </c>
    </row>
    <row r="138" spans="7:11" x14ac:dyDescent="0.45">
      <c r="G138" s="10">
        <v>135</v>
      </c>
      <c r="H138" s="33">
        <v>3.1009999999999999E-2</v>
      </c>
      <c r="I138" s="6">
        <f t="shared" si="26"/>
        <v>3.0538904308832271E-2</v>
      </c>
      <c r="J138" s="6">
        <f t="shared" si="25"/>
        <v>1.6199869672357609E-2</v>
      </c>
      <c r="K138" s="11">
        <f t="shared" si="27"/>
        <v>3.1838607026101792E-2</v>
      </c>
    </row>
    <row r="139" spans="7:11" x14ac:dyDescent="0.45">
      <c r="G139" s="10">
        <v>136</v>
      </c>
      <c r="H139" s="33">
        <v>3.1029999999999999E-2</v>
      </c>
      <c r="I139" s="6">
        <f t="shared" si="26"/>
        <v>3.055830257462783E-2</v>
      </c>
      <c r="J139" s="6">
        <f t="shared" si="25"/>
        <v>1.5671223443281767E-2</v>
      </c>
      <c r="K139" s="11">
        <f t="shared" si="27"/>
        <v>3.3177068457028683E-2</v>
      </c>
    </row>
    <row r="140" spans="7:11" x14ac:dyDescent="0.45">
      <c r="G140" s="10">
        <v>137</v>
      </c>
      <c r="H140" s="33">
        <v>3.1040000000000002E-2</v>
      </c>
      <c r="I140" s="6">
        <f t="shared" si="26"/>
        <v>3.0568001566417775E-2</v>
      </c>
      <c r="J140" s="6">
        <f t="shared" si="25"/>
        <v>1.5179397250832984E-2</v>
      </c>
      <c r="K140" s="11">
        <f t="shared" si="27"/>
        <v>3.1887064449850212E-2</v>
      </c>
    </row>
    <row r="141" spans="7:11" x14ac:dyDescent="0.45">
      <c r="G141" s="10">
        <v>138</v>
      </c>
      <c r="H141" s="33">
        <v>3.1060000000000001E-2</v>
      </c>
      <c r="I141" s="6">
        <f t="shared" si="26"/>
        <v>3.0587399267790895E-2</v>
      </c>
      <c r="J141" s="6">
        <f t="shared" si="25"/>
        <v>1.4683056060479274E-2</v>
      </c>
      <c r="K141" s="11">
        <f t="shared" si="27"/>
        <v>3.3244884355908368E-2</v>
      </c>
    </row>
    <row r="142" spans="7:11" x14ac:dyDescent="0.45">
      <c r="G142" s="10">
        <v>139</v>
      </c>
      <c r="H142" s="33">
        <v>3.107E-2</v>
      </c>
      <c r="I142" s="6">
        <f t="shared" si="26"/>
        <v>3.0597097977377509E-2</v>
      </c>
      <c r="J142" s="6">
        <f t="shared" si="25"/>
        <v>1.4221553417230106E-2</v>
      </c>
      <c r="K142" s="11">
        <f t="shared" si="27"/>
        <v>3.1935519900330472E-2</v>
      </c>
    </row>
    <row r="143" spans="7:11" x14ac:dyDescent="0.45">
      <c r="G143" s="10">
        <v>140</v>
      </c>
      <c r="H143" s="33">
        <v>3.109E-2</v>
      </c>
      <c r="I143" s="6">
        <f t="shared" si="26"/>
        <v>3.0616495114360827E-2</v>
      </c>
      <c r="J143" s="6">
        <f t="shared" si="25"/>
        <v>1.3755599299080589E-2</v>
      </c>
      <c r="K143" s="11">
        <f t="shared" si="27"/>
        <v>3.3312697155041766E-2</v>
      </c>
    </row>
    <row r="144" spans="7:11" x14ac:dyDescent="0.45">
      <c r="G144" s="10">
        <v>141</v>
      </c>
      <c r="H144" s="33">
        <v>3.1099999999999999E-2</v>
      </c>
      <c r="I144" s="6">
        <f t="shared" si="26"/>
        <v>3.0626193541760747E-2</v>
      </c>
      <c r="J144" s="6">
        <f t="shared" si="25"/>
        <v>1.332260197620185E-2</v>
      </c>
      <c r="K144" s="11">
        <f t="shared" si="27"/>
        <v>3.1983973377749476E-2</v>
      </c>
    </row>
    <row r="145" spans="7:11" x14ac:dyDescent="0.45">
      <c r="G145" s="10">
        <v>142</v>
      </c>
      <c r="H145" s="33">
        <v>3.1109999999999999E-2</v>
      </c>
      <c r="I145" s="6">
        <f t="shared" si="26"/>
        <v>3.0635891875102302E-2</v>
      </c>
      <c r="J145" s="6">
        <f t="shared" si="25"/>
        <v>1.2902984390578116E-2</v>
      </c>
      <c r="K145" s="11">
        <f t="shared" si="27"/>
        <v>3.2003356876261366E-2</v>
      </c>
    </row>
    <row r="146" spans="7:11" x14ac:dyDescent="0.45">
      <c r="G146" s="10">
        <v>143</v>
      </c>
      <c r="H146" s="33">
        <v>3.1130000000000001E-2</v>
      </c>
      <c r="I146" s="6">
        <f t="shared" si="26"/>
        <v>3.0655288259616963E-2</v>
      </c>
      <c r="J146" s="6">
        <f t="shared" si="25"/>
        <v>1.2479022790807781E-2</v>
      </c>
      <c r="K146" s="11">
        <f t="shared" si="27"/>
        <v>3.3409574860699336E-2</v>
      </c>
    </row>
    <row r="147" spans="7:11" x14ac:dyDescent="0.45">
      <c r="G147" s="10">
        <v>144</v>
      </c>
      <c r="H147" s="33">
        <v>3.1140000000000001E-2</v>
      </c>
      <c r="I147" s="6">
        <f t="shared" si="26"/>
        <v>3.0664986310793504E-2</v>
      </c>
      <c r="J147" s="6">
        <f t="shared" si="25"/>
        <v>1.2085389579214493E-2</v>
      </c>
      <c r="K147" s="11">
        <f t="shared" si="27"/>
        <v>3.2051807629038365E-2</v>
      </c>
    </row>
    <row r="148" spans="7:11" x14ac:dyDescent="0.45">
      <c r="G148" s="10">
        <v>145</v>
      </c>
      <c r="H148" s="33">
        <v>3.1150000000000001E-2</v>
      </c>
      <c r="I148" s="6">
        <f t="shared" si="26"/>
        <v>3.0674684267918976E-2</v>
      </c>
      <c r="J148" s="6">
        <f t="shared" si="25"/>
        <v>1.170394611977762E-2</v>
      </c>
      <c r="K148" s="11">
        <f t="shared" si="27"/>
        <v>3.2071190093986908E-2</v>
      </c>
    </row>
    <row r="149" spans="7:11" x14ac:dyDescent="0.45">
      <c r="G149" s="10">
        <v>146</v>
      </c>
      <c r="H149" s="33">
        <v>3.116E-2</v>
      </c>
      <c r="I149" s="6">
        <f t="shared" si="26"/>
        <v>3.0684382130994985E-2</v>
      </c>
      <c r="J149" s="6">
        <f t="shared" si="25"/>
        <v>1.1334322231440925E-2</v>
      </c>
      <c r="K149" s="11">
        <f t="shared" si="27"/>
        <v>3.209057227701706E-2</v>
      </c>
    </row>
    <row r="150" spans="7:11" x14ac:dyDescent="0.45">
      <c r="G150" s="10">
        <v>147</v>
      </c>
      <c r="H150" s="33">
        <v>3.1179999999999999E-2</v>
      </c>
      <c r="I150" s="6">
        <f t="shared" si="26"/>
        <v>3.0703777575005708E-2</v>
      </c>
      <c r="J150" s="6">
        <f>EXP(-I150*G150)</f>
        <v>1.0960522738008878E-2</v>
      </c>
      <c r="K150" s="11">
        <f t="shared" si="27"/>
        <v>3.3535512400570511E-2</v>
      </c>
    </row>
    <row r="151" spans="7:11" x14ac:dyDescent="0.45">
      <c r="G151" s="10">
        <v>148</v>
      </c>
      <c r="H151" s="33">
        <v>3.1189999999999999E-2</v>
      </c>
      <c r="I151" s="6">
        <f t="shared" si="26"/>
        <v>3.0713475155944282E-2</v>
      </c>
      <c r="J151" s="6">
        <f t="shared" ref="J151:J153" si="28">EXP(-I151*G151)</f>
        <v>1.0613862777752807E-2</v>
      </c>
      <c r="K151" s="11">
        <f t="shared" si="27"/>
        <v>3.2139019553914773E-2</v>
      </c>
    </row>
    <row r="152" spans="7:11" x14ac:dyDescent="0.45">
      <c r="G152" s="10">
        <v>149</v>
      </c>
      <c r="H152" s="33">
        <v>3.1199999999999999E-2</v>
      </c>
      <c r="I152" s="6">
        <f t="shared" si="26"/>
        <v>3.0723172642840479E-2</v>
      </c>
      <c r="J152" s="6">
        <f t="shared" si="28"/>
        <v>1.0277967795261963E-2</v>
      </c>
      <c r="K152" s="11">
        <f t="shared" si="27"/>
        <v>3.2158400703477433E-2</v>
      </c>
    </row>
    <row r="153" spans="7:11" ht="14.65" thickBot="1" x14ac:dyDescent="0.5">
      <c r="G153" s="12">
        <v>150</v>
      </c>
      <c r="H153" s="34">
        <v>3.1210000000000002E-2</v>
      </c>
      <c r="I153" s="13">
        <f t="shared" si="26"/>
        <v>3.0732870035696549E-2</v>
      </c>
      <c r="J153" s="13">
        <f t="shared" si="28"/>
        <v>9.9525099299657225E-3</v>
      </c>
      <c r="K153" s="14">
        <f t="shared" si="27"/>
        <v>3.2177781571251257E-2</v>
      </c>
    </row>
  </sheetData>
  <mergeCells count="7">
    <mergeCell ref="A1:D1"/>
    <mergeCell ref="M1:N1"/>
    <mergeCell ref="Q1:T1"/>
    <mergeCell ref="AM1:AP1"/>
    <mergeCell ref="AH1:AK1"/>
    <mergeCell ref="G1:K1"/>
    <mergeCell ref="AB1:A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3FB3-DB3B-4052-B6D0-3E1513FEBC45}">
  <dimension ref="A1"/>
  <sheetViews>
    <sheetView workbookViewId="0">
      <selection activeCell="H4" sqref="H4:H153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2B76-F431-492A-A2F8-87AFB3AC251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Basic scenario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Manfredi</dc:creator>
  <cp:lastModifiedBy>Andrea Tarditi</cp:lastModifiedBy>
  <dcterms:created xsi:type="dcterms:W3CDTF">2024-05-07T21:00:55Z</dcterms:created>
  <dcterms:modified xsi:type="dcterms:W3CDTF">2024-05-08T07:51:45Z</dcterms:modified>
</cp:coreProperties>
</file>