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ua_pmlca/ua_pmlca/scenario uncertainty/"/>
    </mc:Choice>
  </mc:AlternateContent>
  <xr:revisionPtr revIDLastSave="0" documentId="13_ncr:1_{2B2B9775-D1CC-B140-BDF4-279B2F5B461A}" xr6:coauthVersionLast="47" xr6:coauthVersionMax="47" xr10:uidLastSave="{00000000-0000-0000-0000-000000000000}"/>
  <bookViews>
    <workbookView xWindow="30640" yWindow="500" windowWidth="35280" windowHeight="21660" xr2:uid="{00000000-000D-0000-FFFF-FFFF00000000}"/>
    <workbookView xWindow="2300" yWindow="2320" windowWidth="26840" windowHeight="15860" xr2:uid="{3D4CC386-E372-A94E-B658-9166ADA58240}"/>
  </bookViews>
  <sheets>
    <sheet name="Foregrou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4" i="2" l="1"/>
  <c r="C544" i="2"/>
  <c r="A544" i="2"/>
  <c r="B530" i="2"/>
  <c r="C530" i="2"/>
  <c r="A530" i="2"/>
  <c r="A529" i="2"/>
  <c r="B516" i="2"/>
  <c r="C516" i="2"/>
  <c r="A516" i="2"/>
  <c r="A545" i="2"/>
  <c r="B545" i="2"/>
  <c r="C545" i="2"/>
  <c r="A546" i="2"/>
  <c r="B546" i="2"/>
  <c r="C546" i="2"/>
  <c r="A531" i="2"/>
  <c r="B531" i="2"/>
  <c r="C531" i="2"/>
  <c r="A532" i="2"/>
  <c r="B532" i="2"/>
  <c r="C532" i="2"/>
  <c r="A517" i="2"/>
  <c r="B517" i="2"/>
  <c r="C517" i="2"/>
  <c r="A518" i="2"/>
  <c r="B518" i="2"/>
  <c r="C518" i="2"/>
  <c r="D546" i="2"/>
  <c r="D545" i="2"/>
  <c r="D544" i="2"/>
  <c r="E543" i="2"/>
  <c r="B543" i="2"/>
  <c r="A543" i="2"/>
  <c r="D532" i="2"/>
  <c r="D531" i="2"/>
  <c r="D530" i="2"/>
  <c r="E529" i="2"/>
  <c r="B529" i="2"/>
  <c r="D518" i="2"/>
  <c r="D517" i="2"/>
  <c r="D516" i="2"/>
  <c r="E515" i="2"/>
  <c r="B515" i="2"/>
  <c r="A515" i="2"/>
  <c r="C431" i="2"/>
  <c r="C448" i="2"/>
  <c r="A448" i="2"/>
  <c r="B430" i="2"/>
  <c r="C449" i="2"/>
  <c r="B433" i="2"/>
  <c r="B451" i="2" s="1"/>
  <c r="A434" i="2"/>
  <c r="A452" i="2" s="1"/>
  <c r="B447" i="2"/>
  <c r="A447" i="2"/>
  <c r="B429" i="2"/>
  <c r="A429" i="2"/>
  <c r="B411" i="2"/>
  <c r="A411" i="2"/>
  <c r="D282" i="2"/>
  <c r="K282" i="2" s="1"/>
  <c r="D281" i="2"/>
  <c r="K281" i="2" s="1"/>
  <c r="D286" i="2"/>
  <c r="D285" i="2"/>
  <c r="D284" i="2"/>
  <c r="D283" i="2"/>
  <c r="K283" i="2" s="1"/>
  <c r="B280" i="2"/>
  <c r="B431" i="2" s="1"/>
  <c r="B449" i="2" s="1"/>
  <c r="A280" i="2"/>
  <c r="A431" i="2" s="1"/>
  <c r="A449" i="2" s="1"/>
  <c r="D217" i="2"/>
  <c r="K217" i="2" s="1"/>
  <c r="D216" i="2"/>
  <c r="K216" i="2" s="1"/>
  <c r="D215" i="2"/>
  <c r="K215" i="2" s="1"/>
  <c r="D214" i="2"/>
  <c r="K214" i="2" s="1"/>
  <c r="D213" i="2"/>
  <c r="K213" i="2" s="1"/>
  <c r="D212" i="2"/>
  <c r="K212" i="2" s="1"/>
  <c r="D196" i="2"/>
  <c r="K196" i="2" s="1"/>
  <c r="D200" i="2"/>
  <c r="K200" i="2" s="1"/>
  <c r="D198" i="2"/>
  <c r="K198" i="2" s="1"/>
  <c r="D199" i="2"/>
  <c r="K199" i="2" s="1"/>
  <c r="D197" i="2"/>
  <c r="K197" i="2" s="1"/>
  <c r="D195" i="2"/>
  <c r="K195" i="2" s="1"/>
  <c r="A200" i="2"/>
  <c r="B200" i="2"/>
  <c r="C200" i="2"/>
  <c r="D211" i="2"/>
  <c r="C211" i="2"/>
  <c r="B211" i="2"/>
  <c r="B448" i="2" s="1"/>
  <c r="A211" i="2"/>
  <c r="D194" i="2"/>
  <c r="C194" i="2"/>
  <c r="C430" i="2" s="1"/>
  <c r="B194" i="2"/>
  <c r="A194" i="2"/>
  <c r="A430" i="2" s="1"/>
  <c r="A183" i="2"/>
  <c r="A217" i="2" s="1"/>
  <c r="B183" i="2"/>
  <c r="B217" i="2" s="1"/>
  <c r="C183" i="2"/>
  <c r="C217" i="2" s="1"/>
  <c r="D183" i="2"/>
  <c r="K183" i="2" s="1"/>
  <c r="D182" i="2"/>
  <c r="K182" i="2" s="1"/>
  <c r="D181" i="2"/>
  <c r="K181" i="2" s="1"/>
  <c r="D180" i="2"/>
  <c r="K180" i="2" s="1"/>
  <c r="D179" i="2"/>
  <c r="K179" i="2" s="1"/>
  <c r="D178" i="2"/>
  <c r="K178" i="2" s="1"/>
  <c r="D177" i="2"/>
  <c r="C177" i="2"/>
  <c r="C412" i="2" s="1"/>
  <c r="B177" i="2"/>
  <c r="B412" i="2" s="1"/>
  <c r="A177" i="2"/>
  <c r="A412" i="2" s="1"/>
  <c r="D67" i="2"/>
  <c r="K67" i="2" s="1"/>
  <c r="C65" i="2"/>
  <c r="C178" i="2" s="1"/>
  <c r="C212" i="2" s="1"/>
  <c r="B65" i="2"/>
  <c r="B178" i="2" s="1"/>
  <c r="B212" i="2" s="1"/>
  <c r="A65" i="2"/>
  <c r="A178" i="2" s="1"/>
  <c r="A212" i="2" s="1"/>
  <c r="C12" i="2"/>
  <c r="C66" i="2" s="1"/>
  <c r="B12" i="2"/>
  <c r="B66" i="2" s="1"/>
  <c r="A12" i="2"/>
  <c r="A66" i="2" s="1"/>
  <c r="E501" i="2"/>
  <c r="D504" i="2"/>
  <c r="D503" i="2"/>
  <c r="D502" i="2"/>
  <c r="C504" i="2"/>
  <c r="C503" i="2"/>
  <c r="C502" i="2"/>
  <c r="A501" i="2"/>
  <c r="B501" i="2"/>
  <c r="C485" i="2"/>
  <c r="B483" i="2"/>
  <c r="A483" i="2"/>
  <c r="C467" i="2"/>
  <c r="B465" i="2"/>
  <c r="B504" i="2" s="1"/>
  <c r="A465" i="2"/>
  <c r="A504" i="2" s="1"/>
  <c r="C395" i="2"/>
  <c r="C413" i="2" s="1"/>
  <c r="C396" i="2"/>
  <c r="C468" i="2" s="1"/>
  <c r="C486" i="2" s="1"/>
  <c r="C397" i="2"/>
  <c r="C469" i="2" s="1"/>
  <c r="C487" i="2" s="1"/>
  <c r="C398" i="2"/>
  <c r="C470" i="2" s="1"/>
  <c r="C488" i="2" s="1"/>
  <c r="C399" i="2"/>
  <c r="C471" i="2" s="1"/>
  <c r="C489" i="2" s="1"/>
  <c r="C400" i="2"/>
  <c r="C472" i="2" s="1"/>
  <c r="C490" i="2" s="1"/>
  <c r="B393" i="2"/>
  <c r="B502" i="2" s="1"/>
  <c r="A393" i="2"/>
  <c r="A502" i="2" s="1"/>
  <c r="D382" i="2"/>
  <c r="K382" i="2" s="1"/>
  <c r="B381" i="2"/>
  <c r="B400" i="2" s="1"/>
  <c r="B472" i="2" s="1"/>
  <c r="B490" i="2" s="1"/>
  <c r="A381" i="2"/>
  <c r="A400" i="2" s="1"/>
  <c r="A472" i="2" s="1"/>
  <c r="A490" i="2" s="1"/>
  <c r="D370" i="2"/>
  <c r="K370" i="2" s="1"/>
  <c r="D369" i="2"/>
  <c r="K369" i="2" s="1"/>
  <c r="B368" i="2"/>
  <c r="B399" i="2" s="1"/>
  <c r="B471" i="2" s="1"/>
  <c r="B489" i="2" s="1"/>
  <c r="A368" i="2"/>
  <c r="A399" i="2" s="1"/>
  <c r="A471" i="2" s="1"/>
  <c r="A489" i="2" s="1"/>
  <c r="D357" i="2"/>
  <c r="K357" i="2" s="1"/>
  <c r="B356" i="2"/>
  <c r="B398" i="2" s="1"/>
  <c r="B470" i="2" s="1"/>
  <c r="B488" i="2" s="1"/>
  <c r="A356" i="2"/>
  <c r="A398" i="2" s="1"/>
  <c r="A470" i="2" s="1"/>
  <c r="A488" i="2" s="1"/>
  <c r="D345" i="2"/>
  <c r="K345" i="2" s="1"/>
  <c r="B344" i="2"/>
  <c r="B397" i="2" s="1"/>
  <c r="B469" i="2" s="1"/>
  <c r="B487" i="2" s="1"/>
  <c r="A344" i="2"/>
  <c r="A397" i="2" s="1"/>
  <c r="A469" i="2" s="1"/>
  <c r="A487" i="2" s="1"/>
  <c r="D333" i="2"/>
  <c r="K333" i="2" s="1"/>
  <c r="D332" i="2"/>
  <c r="K332" i="2" s="1"/>
  <c r="B331" i="2"/>
  <c r="B396" i="2" s="1"/>
  <c r="B468" i="2" s="1"/>
  <c r="B486" i="2" s="1"/>
  <c r="A331" i="2"/>
  <c r="A396" i="2" s="1"/>
  <c r="A468" i="2" s="1"/>
  <c r="A486" i="2" s="1"/>
  <c r="D316" i="2"/>
  <c r="K316" i="2" s="1"/>
  <c r="D315" i="2"/>
  <c r="K315" i="2" s="1"/>
  <c r="D299" i="2"/>
  <c r="K299" i="2" s="1"/>
  <c r="D298" i="2"/>
  <c r="K298" i="2" s="1"/>
  <c r="D265" i="2"/>
  <c r="K265" i="2" s="1"/>
  <c r="D264" i="2"/>
  <c r="K264" i="2" s="1"/>
  <c r="D320" i="2"/>
  <c r="D319" i="2"/>
  <c r="D318" i="2"/>
  <c r="D317" i="2"/>
  <c r="K317" i="2" s="1"/>
  <c r="B314" i="2"/>
  <c r="B485" i="2" s="1"/>
  <c r="A314" i="2"/>
  <c r="A485" i="2" s="1"/>
  <c r="D303" i="2"/>
  <c r="D302" i="2"/>
  <c r="D301" i="2"/>
  <c r="D300" i="2"/>
  <c r="K300" i="2" s="1"/>
  <c r="B297" i="2"/>
  <c r="B467" i="2" s="1"/>
  <c r="A297" i="2"/>
  <c r="A467" i="2" s="1"/>
  <c r="D269" i="2"/>
  <c r="D268" i="2"/>
  <c r="D267" i="2"/>
  <c r="D266" i="2"/>
  <c r="K266" i="2" s="1"/>
  <c r="B263" i="2"/>
  <c r="B395" i="2" s="1"/>
  <c r="B413" i="2" s="1"/>
  <c r="A263" i="2"/>
  <c r="A395" i="2" s="1"/>
  <c r="A413" i="2" s="1"/>
  <c r="B228" i="2"/>
  <c r="B466" i="2" s="1"/>
  <c r="B245" i="2"/>
  <c r="B484" i="2" s="1"/>
  <c r="D149" i="2"/>
  <c r="K149" i="2" s="1"/>
  <c r="C147" i="2"/>
  <c r="C252" i="2" s="1"/>
  <c r="B147" i="2"/>
  <c r="B252" i="2" s="1"/>
  <c r="A147" i="2"/>
  <c r="A252" i="2" s="1"/>
  <c r="D136" i="2"/>
  <c r="K136" i="2" s="1"/>
  <c r="A134" i="2"/>
  <c r="A251" i="2" s="1"/>
  <c r="B134" i="2"/>
  <c r="B234" i="2" s="1"/>
  <c r="C134" i="2"/>
  <c r="C251" i="2" s="1"/>
  <c r="D123" i="2"/>
  <c r="K123" i="2" s="1"/>
  <c r="D122" i="2"/>
  <c r="K122" i="2" s="1"/>
  <c r="C120" i="2"/>
  <c r="C233" i="2" s="1"/>
  <c r="B120" i="2"/>
  <c r="B233" i="2" s="1"/>
  <c r="A120" i="2"/>
  <c r="A250" i="2" s="1"/>
  <c r="D80" i="2"/>
  <c r="K80" i="2" s="1"/>
  <c r="D94" i="2"/>
  <c r="K94" i="2" s="1"/>
  <c r="D108" i="2"/>
  <c r="K108" i="2" s="1"/>
  <c r="D109" i="2"/>
  <c r="K109" i="2" s="1"/>
  <c r="C106" i="2"/>
  <c r="C249" i="2" s="1"/>
  <c r="B106" i="2"/>
  <c r="B232" i="2" s="1"/>
  <c r="A106" i="2"/>
  <c r="A165" i="2" s="1"/>
  <c r="A182" i="2" s="1"/>
  <c r="A216" i="2" s="1"/>
  <c r="D95" i="2"/>
  <c r="K95" i="2" s="1"/>
  <c r="C92" i="2"/>
  <c r="C248" i="2" s="1"/>
  <c r="B92" i="2"/>
  <c r="B248" i="2" s="1"/>
  <c r="A92" i="2"/>
  <c r="A164" i="2" s="1"/>
  <c r="A181" i="2" s="1"/>
  <c r="A214" i="2" s="1"/>
  <c r="D81" i="2"/>
  <c r="K81" i="2" s="1"/>
  <c r="C78" i="2"/>
  <c r="C247" i="2" s="1"/>
  <c r="B78" i="2"/>
  <c r="B163" i="2" s="1"/>
  <c r="B180" i="2" s="1"/>
  <c r="B213" i="2" s="1"/>
  <c r="A78" i="2"/>
  <c r="A231" i="2" s="1"/>
  <c r="D54" i="2"/>
  <c r="K54" i="2" s="1"/>
  <c r="C52" i="2"/>
  <c r="C246" i="2" s="1"/>
  <c r="B52" i="2"/>
  <c r="B229" i="2" s="1"/>
  <c r="A52" i="2"/>
  <c r="A161" i="2" s="1"/>
  <c r="A195" i="2" s="1"/>
  <c r="C41" i="2"/>
  <c r="C230" i="2" s="1"/>
  <c r="B41" i="2"/>
  <c r="B162" i="2" s="1"/>
  <c r="B179" i="2" s="1"/>
  <c r="A41" i="2"/>
  <c r="A230" i="2" s="1"/>
  <c r="A433" i="2" l="1"/>
  <c r="A451" i="2" s="1"/>
  <c r="B436" i="2"/>
  <c r="B454" i="2" s="1"/>
  <c r="B418" i="2"/>
  <c r="C414" i="2"/>
  <c r="A418" i="2"/>
  <c r="A415" i="2"/>
  <c r="B414" i="2"/>
  <c r="B415" i="2"/>
  <c r="C434" i="2"/>
  <c r="C452" i="2" s="1"/>
  <c r="C415" i="2"/>
  <c r="B434" i="2"/>
  <c r="B452" i="2" s="1"/>
  <c r="C436" i="2"/>
  <c r="C454" i="2" s="1"/>
  <c r="A417" i="2"/>
  <c r="C435" i="2"/>
  <c r="C453" i="2" s="1"/>
  <c r="C416" i="2"/>
  <c r="C433" i="2"/>
  <c r="C451" i="2" s="1"/>
  <c r="C418" i="2"/>
  <c r="A414" i="2"/>
  <c r="B432" i="2"/>
  <c r="B450" i="2" s="1"/>
  <c r="B417" i="2"/>
  <c r="A436" i="2"/>
  <c r="A454" i="2" s="1"/>
  <c r="A432" i="2"/>
  <c r="A450" i="2" s="1"/>
  <c r="B435" i="2"/>
  <c r="B453" i="2" s="1"/>
  <c r="B416" i="2"/>
  <c r="C432" i="2"/>
  <c r="C450" i="2" s="1"/>
  <c r="C417" i="2"/>
  <c r="A435" i="2"/>
  <c r="A453" i="2" s="1"/>
  <c r="A416" i="2"/>
  <c r="C198" i="2"/>
  <c r="B198" i="2"/>
  <c r="A215" i="2"/>
  <c r="A198" i="2"/>
  <c r="B196" i="2"/>
  <c r="A197" i="2"/>
  <c r="A199" i="2"/>
  <c r="C229" i="2"/>
  <c r="A229" i="2"/>
  <c r="A233" i="2"/>
  <c r="C162" i="2"/>
  <c r="A247" i="2"/>
  <c r="C231" i="2"/>
  <c r="B230" i="2"/>
  <c r="C161" i="2"/>
  <c r="C195" i="2" s="1"/>
  <c r="B250" i="2"/>
  <c r="A162" i="2"/>
  <c r="A232" i="2"/>
  <c r="B249" i="2"/>
  <c r="B246" i="2"/>
  <c r="B161" i="2"/>
  <c r="B195" i="2" s="1"/>
  <c r="A503" i="2"/>
  <c r="B503" i="2"/>
  <c r="A163" i="2"/>
  <c r="C250" i="2"/>
  <c r="B231" i="2"/>
  <c r="C234" i="2"/>
  <c r="C164" i="2"/>
  <c r="C215" i="2" s="1"/>
  <c r="A248" i="2"/>
  <c r="B164" i="2"/>
  <c r="B215" i="2" s="1"/>
  <c r="A249" i="2"/>
  <c r="B247" i="2"/>
  <c r="C165" i="2"/>
  <c r="C232" i="2"/>
  <c r="B251" i="2"/>
  <c r="A234" i="2"/>
  <c r="C163" i="2"/>
  <c r="A246" i="2"/>
  <c r="B165" i="2"/>
  <c r="C182" i="2" l="1"/>
  <c r="C216" i="2" s="1"/>
  <c r="C199" i="2"/>
  <c r="C181" i="2"/>
  <c r="C214" i="2" s="1"/>
  <c r="C197" i="2"/>
  <c r="B182" i="2"/>
  <c r="B216" i="2" s="1"/>
  <c r="B199" i="2"/>
  <c r="C180" i="2"/>
  <c r="C213" i="2" s="1"/>
  <c r="C196" i="2"/>
  <c r="A180" i="2"/>
  <c r="A213" i="2" s="1"/>
  <c r="A196" i="2"/>
  <c r="C179" i="2"/>
  <c r="B181" i="2"/>
  <c r="B214" i="2" s="1"/>
  <c r="B197" i="2"/>
  <c r="A179" i="2"/>
  <c r="D251" i="2"/>
  <c r="K251" i="2" s="1"/>
  <c r="D250" i="2"/>
  <c r="D249" i="2"/>
  <c r="K249" i="2" s="1"/>
  <c r="D248" i="2"/>
  <c r="K248" i="2" s="1"/>
  <c r="D247" i="2"/>
  <c r="K247" i="2" s="1"/>
  <c r="D246" i="2"/>
  <c r="K246" i="2" s="1"/>
  <c r="D234" i="2"/>
  <c r="K234" i="2" s="1"/>
  <c r="D232" i="2"/>
  <c r="K232" i="2" s="1"/>
  <c r="D231" i="2"/>
  <c r="K231" i="2" s="1"/>
  <c r="D230" i="2"/>
  <c r="K230" i="2" s="1"/>
  <c r="D229" i="2"/>
  <c r="K229" i="2" s="1"/>
  <c r="D166" i="2"/>
  <c r="K166" i="2" s="1"/>
  <c r="D165" i="2"/>
  <c r="K165" i="2" s="1"/>
  <c r="D164" i="2"/>
  <c r="K164" i="2" s="1"/>
  <c r="D163" i="2"/>
  <c r="K163" i="2" s="1"/>
  <c r="D162" i="2"/>
  <c r="K162" i="2" s="1"/>
  <c r="D161" i="2"/>
  <c r="K161" i="2" s="1"/>
  <c r="D252" i="2"/>
  <c r="K252" i="2" s="1"/>
  <c r="K250" i="2"/>
  <c r="D233" i="2"/>
  <c r="K233" i="2" s="1"/>
  <c r="B28" i="2"/>
  <c r="A28" i="2"/>
  <c r="D245" i="2"/>
  <c r="C245" i="2"/>
  <c r="C484" i="2" s="1"/>
  <c r="A245" i="2"/>
  <c r="A484" i="2" s="1"/>
  <c r="D228" i="2"/>
  <c r="C228" i="2"/>
  <c r="C466" i="2" s="1"/>
  <c r="A228" i="2"/>
  <c r="A466" i="2" s="1"/>
  <c r="D160" i="2"/>
  <c r="C160" i="2"/>
  <c r="C394" i="2" s="1"/>
  <c r="B160" i="2"/>
  <c r="B394" i="2" s="1"/>
  <c r="A160" i="2"/>
  <c r="A394" i="2" s="1"/>
</calcChain>
</file>

<file path=xl/sharedStrings.xml><?xml version="1.0" encoding="utf-8"?>
<sst xmlns="http://schemas.openxmlformats.org/spreadsheetml/2006/main" count="1912" uniqueCount="177">
  <si>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</si>
  <si>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</si>
  <si>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</si>
  <si>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</si>
  <si>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</si>
  <si>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</si>
  <si>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</si>
  <si>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</si>
  <si>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</si>
  <si>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</si>
  <si>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</si>
  <si>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</si>
  <si>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</si>
  <si>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</si>
  <si>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</si>
  <si>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</si>
  <si>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</si>
  <si>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</si>
  <si>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</si>
  <si>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</si>
  <si>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</si>
  <si>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</si>
  <si>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</si>
  <si>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</si>
  <si>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</si>
  <si>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</si>
  <si>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</si>
  <si>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</si>
  <si>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</si>
  <si>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</si>
  <si>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</si>
  <si>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</si>
  <si>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</si>
  <si>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</si>
  <si>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</si>
  <si>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</si>
  <si>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</si>
  <si>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</si>
  <si>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</si>
  <si>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</si>
  <si>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</si>
  <si>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</si>
  <si>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</si>
  <si>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lime</t>
  </si>
  <si>
    <t>bitumen adhesive compound production, hot</t>
  </si>
  <si>
    <t>transport, freight, lorry &gt;32 metric ton, EURO6</t>
  </si>
  <si>
    <t>asphalt granulate, free of burden</t>
  </si>
  <si>
    <t>asphalt_granulate</t>
  </si>
  <si>
    <t>biosphere</t>
  </si>
  <si>
    <t>biosphere3</t>
  </si>
  <si>
    <t>crushed_stone</t>
  </si>
  <si>
    <t>RoW</t>
  </si>
  <si>
    <t>lime production, milled, loose</t>
  </si>
  <si>
    <t>market for lime, hydrated, packed</t>
  </si>
  <si>
    <t>cellulose fibre</t>
  </si>
  <si>
    <t>drip resistant material</t>
  </si>
  <si>
    <t>Benzo(a)pyrene</t>
  </si>
  <si>
    <t>air</t>
  </si>
  <si>
    <t>Naphthalene</t>
  </si>
  <si>
    <t>PAH, polycyclic aromatic hydrocarbons</t>
  </si>
  <si>
    <t>A5_construction</t>
  </si>
  <si>
    <t>C3_processing</t>
  </si>
  <si>
    <t>(unknown)</t>
  </si>
  <si>
    <t>kilometer</t>
  </si>
  <si>
    <t>lime, hydrated, packed</t>
  </si>
  <si>
    <t>weak filler</t>
  </si>
  <si>
    <t>weak_filler</t>
  </si>
  <si>
    <t>market for sand</t>
  </si>
  <si>
    <t>sand</t>
  </si>
  <si>
    <t>natural sand</t>
  </si>
  <si>
    <t xml:space="preserve">cellulose fibre production </t>
  </si>
  <si>
    <t>asphalt granulate</t>
  </si>
  <si>
    <t xml:space="preserve">crushed stone  </t>
  </si>
  <si>
    <t xml:space="preserve">crushed sand  </t>
  </si>
  <si>
    <t>crushed_sand</t>
  </si>
  <si>
    <t>other_fillers</t>
  </si>
  <si>
    <t>other fillers</t>
  </si>
  <si>
    <t>natural_sand</t>
  </si>
  <si>
    <t>weak_filler_composition</t>
  </si>
  <si>
    <t>drip_resistant_material</t>
  </si>
  <si>
    <t>AC Surf</t>
  </si>
  <si>
    <t>AC Bin</t>
  </si>
  <si>
    <t>SMA</t>
  </si>
  <si>
    <t>A2_bitumen_t</t>
  </si>
  <si>
    <t>A2_crushedstone_t</t>
  </si>
  <si>
    <t>A2_crushedstone_iv</t>
  </si>
  <si>
    <t>A2_crushedsand_t</t>
  </si>
  <si>
    <t>A2_crushedsand_iv</t>
  </si>
  <si>
    <t>A2_ownmaterial_t</t>
  </si>
  <si>
    <t>A2_ownmaterial_iv</t>
  </si>
  <si>
    <t>A2_naturalsand_t</t>
  </si>
  <si>
    <t>A2_naturalsand_iv</t>
  </si>
  <si>
    <t>A2_weakfiller_t</t>
  </si>
  <si>
    <t>A2_dripresistantmaterial_t</t>
  </si>
  <si>
    <t>drip resistant material, production and transport</t>
  </si>
  <si>
    <t>weak filler, production and transport</t>
  </si>
  <si>
    <t>natural sand, production and transport</t>
  </si>
  <si>
    <t>other fillers, production and transport</t>
  </si>
  <si>
    <t>crushed sand, production and transport</t>
  </si>
  <si>
    <t>crushed stone, production and transport</t>
  </si>
  <si>
    <t>bitumen, production and transport</t>
  </si>
  <si>
    <t>A1_bitumen</t>
  </si>
  <si>
    <t>A1_weakfiller</t>
  </si>
  <si>
    <t>A1_ownmaterial</t>
  </si>
  <si>
    <t>A1_crushedsand</t>
  </si>
  <si>
    <t>A1_crushedstone</t>
  </si>
  <si>
    <t>A1_asphaltgranulate</t>
  </si>
  <si>
    <t>A1_naturalsand</t>
  </si>
  <si>
    <t>A1_dripresistantmaterial</t>
  </si>
  <si>
    <t>SMA, materials and transport to plant</t>
  </si>
  <si>
    <t>AC Bin, materials and transport to plant</t>
  </si>
  <si>
    <t xml:space="preserve">AC Surf </t>
  </si>
  <si>
    <t>SMA_A1_A2</t>
  </si>
  <si>
    <t>AC_Bin_A1_A2</t>
  </si>
  <si>
    <t>AC Bin, production</t>
  </si>
  <si>
    <t>AC_Bin_A3</t>
  </si>
  <si>
    <t>SMA, production</t>
  </si>
  <si>
    <t xml:space="preserve">SMA </t>
  </si>
  <si>
    <t>SMA_A3</t>
  </si>
  <si>
    <t>A3_electricity</t>
  </si>
  <si>
    <t>A3_diesel</t>
  </si>
  <si>
    <t>asphalt, transport to site</t>
  </si>
  <si>
    <t>asphalt_A4</t>
  </si>
  <si>
    <t>asphalt, construction</t>
  </si>
  <si>
    <t xml:space="preserve">asphalt </t>
  </si>
  <si>
    <t>asphalt_A5</t>
  </si>
  <si>
    <t>asphalt, demolition</t>
  </si>
  <si>
    <t>asphalt_C1</t>
  </si>
  <si>
    <t>asphalt, transport to processing</t>
  </si>
  <si>
    <t>asphalt_C2</t>
  </si>
  <si>
    <t>asphalt, processing</t>
  </si>
  <si>
    <t>asphalt_C3</t>
  </si>
  <si>
    <t>A4_distance_EURO5</t>
  </si>
  <si>
    <t>A4_distance_EURO6</t>
  </si>
  <si>
    <t>C1_removal</t>
  </si>
  <si>
    <t>C2_distance_EURO5</t>
  </si>
  <si>
    <t>C2_distance_EURO6</t>
  </si>
  <si>
    <t>A3_naturalgas</t>
  </si>
  <si>
    <t>asphalt_AC_Bin</t>
  </si>
  <si>
    <t>asphalt_SMA</t>
  </si>
  <si>
    <t>pavement structure</t>
  </si>
  <si>
    <t>AC_surf: density 2350 kg/m3</t>
  </si>
  <si>
    <t>AC_bin: density 2370 kg/m3</t>
  </si>
  <si>
    <t>AC_base: density 2370 kg/m3</t>
  </si>
  <si>
    <t>EVA modified bitumen</t>
  </si>
  <si>
    <t>modified bitumen</t>
  </si>
  <si>
    <t>EVA_modified_bitumen</t>
  </si>
  <si>
    <t>market for ethylene vinyl acetate copolymer</t>
  </si>
  <si>
    <t>ethylene vinyl acetate copolymer</t>
  </si>
  <si>
    <t>modified bitumen, production and transport</t>
  </si>
  <si>
    <t>modified_bitumen</t>
  </si>
  <si>
    <t>AC Surf, materials and transport to plant, 30% RAP, regular bitumen</t>
  </si>
  <si>
    <t>AC Surf, materials and transport to plant, 30% RAP, modified bitumen</t>
  </si>
  <si>
    <t>AC Surf, materials and transport to plant, 0% RAP, regular bitumen</t>
  </si>
  <si>
    <t>AC Surf, materials and transport to plant, 0% RAP, modified bitumen</t>
  </si>
  <si>
    <t>AC_Surf_A1_A2_2</t>
  </si>
  <si>
    <t>AC_Surf_A1_A2_1</t>
  </si>
  <si>
    <t>AC_Surf_A1_A2_3</t>
  </si>
  <si>
    <t>AC_Surf_A1_A2_4</t>
  </si>
  <si>
    <t>AC_Surf_A3_3_4</t>
  </si>
  <si>
    <t>AC Surf, 0% RAP, production</t>
  </si>
  <si>
    <t>AC Surf, 30% RAP, production</t>
  </si>
  <si>
    <t>AC_Surf_A3_1_2</t>
  </si>
  <si>
    <t>AC Surf, 30% RAP, regular bitumen</t>
  </si>
  <si>
    <t>AC Surf, 30% RAP, mofified bitumen</t>
  </si>
  <si>
    <t>AC Surf, 0% RAP, regular bitumen</t>
  </si>
  <si>
    <t>asphalt_AC_Surf_1</t>
  </si>
  <si>
    <t>asphalt_AC_Surf_2</t>
  </si>
  <si>
    <t>asphalt_AC_Surf_3</t>
  </si>
  <si>
    <t>AC Surf, 0% RAP, modified bitumen</t>
  </si>
  <si>
    <t>pavement structure, AC Surf, 30% RAP, regular bitumen</t>
  </si>
  <si>
    <t>pavement_structure_1</t>
  </si>
  <si>
    <t>pavement structure, AC Surf, 30% RAP, modified bitumen</t>
  </si>
  <si>
    <t>pavement_structure_2</t>
  </si>
  <si>
    <t>pavement structure, AC Surf, 0% RAP, regular bitumen</t>
  </si>
  <si>
    <t>pavement_structure_3</t>
  </si>
  <si>
    <t>pavement structure, AC Surf, 0% RAP, modified bitumen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</si>
</sst>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2C30-7F43-7943-BA1E-3403AEEE09C6}">
  <dimension ref="A1:L546"/>
  <sheetViews>
    <sheetView tabSelected="1" topLeftCell="A501" workbookViewId="0">
      <selection activeCell="B534" sqref="B534"/>
    </sheetView>
    <sheetView tabSelected="1" topLeftCell="A419" workbookViewId="1"/>
  </sheetViews>
  <sheetFormatPr baseColWidth="10" defaultColWidth="8.83203125" defaultRowHeight="14" x14ac:dyDescent="0.2"/>
  <cols>
    <col min="1" max="1" width="48.83203125" style="1" bestFit="1" customWidth="1"/>
    <col min="2" max="2" width="46.33203125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22.3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144</v>
      </c>
    </row>
    <row r="4" spans="1:12" x14ac:dyDescent="0.2">
      <c r="A4" s="1" t="s">
        <v>2</v>
      </c>
      <c r="B4" s="1" t="s">
        <v>145</v>
      </c>
    </row>
    <row r="5" spans="1:12" x14ac:dyDescent="0.2">
      <c r="A5" s="1" t="s">
        <v>3</v>
      </c>
      <c r="B5" s="1" t="s">
        <v>146</v>
      </c>
    </row>
    <row r="6" spans="1:12" x14ac:dyDescent="0.2">
      <c r="A6" s="1" t="s">
        <v>4</v>
      </c>
      <c r="B6" s="1" t="s">
        <v>16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EVA modified bitumen</v>
      </c>
      <c r="B12" s="1" t="str">
        <f>B4</f>
        <v>modified bitumen</v>
      </c>
      <c r="C12" s="1" t="str">
        <f>B6</f>
        <v>RER</v>
      </c>
      <c r="D12" s="1">
        <v>1</v>
      </c>
      <c r="E12" s="1" t="s">
        <v>11</v>
      </c>
      <c r="F12" s="1" t="s">
        <v>24</v>
      </c>
      <c r="G12" s="1" t="s">
        <v>20</v>
      </c>
      <c r="H12" s="1" t="s">
        <v>62</v>
      </c>
      <c r="J12" s="1">
        <v>0</v>
      </c>
    </row>
    <row r="13" spans="1:12" x14ac:dyDescent="0.2">
      <c r="A13" s="1" t="s">
        <v>44</v>
      </c>
      <c r="B13" s="1" t="s">
        <v>25</v>
      </c>
      <c r="C13" s="1" t="s">
        <v>16</v>
      </c>
      <c r="D13" s="1">
        <v>0.9</v>
      </c>
      <c r="E13" s="1" t="s">
        <v>11</v>
      </c>
      <c r="F13" s="1" t="s">
        <v>23</v>
      </c>
      <c r="G13" s="1" t="s">
        <v>21</v>
      </c>
      <c r="H13" s="1" t="s">
        <v>62</v>
      </c>
      <c r="J13" s="1">
        <v>0</v>
      </c>
    </row>
    <row r="14" spans="1:12" x14ac:dyDescent="0.2">
      <c r="A14" s="1" t="s">
        <v>147</v>
      </c>
      <c r="B14" s="1" t="s">
        <v>148</v>
      </c>
      <c r="C14" s="1" t="s">
        <v>16</v>
      </c>
      <c r="D14" s="1">
        <v>0.1</v>
      </c>
      <c r="E14" s="1" t="s">
        <v>11</v>
      </c>
      <c r="F14" s="1" t="s">
        <v>23</v>
      </c>
      <c r="G14" s="1" t="s">
        <v>21</v>
      </c>
      <c r="H14" s="1" t="s">
        <v>62</v>
      </c>
      <c r="J14" s="1">
        <v>0</v>
      </c>
    </row>
    <row r="15" spans="1:12" x14ac:dyDescent="0.2">
      <c r="A15" s="1" t="s">
        <v>10</v>
      </c>
      <c r="B15" s="1" t="s">
        <v>13</v>
      </c>
      <c r="C15" s="1" t="s">
        <v>17</v>
      </c>
      <c r="D15" s="1">
        <v>6.7330000000000001E-2</v>
      </c>
      <c r="E15" s="1" t="s">
        <v>12</v>
      </c>
      <c r="F15" s="1" t="s">
        <v>23</v>
      </c>
      <c r="G15" s="1" t="s">
        <v>21</v>
      </c>
      <c r="H15" s="1" t="s">
        <v>62</v>
      </c>
      <c r="J15" s="1">
        <v>0</v>
      </c>
    </row>
    <row r="16" spans="1:12" x14ac:dyDescent="0.2">
      <c r="A16" s="1" t="s">
        <v>37</v>
      </c>
      <c r="B16" s="1" t="s">
        <v>38</v>
      </c>
      <c r="C16" s="1" t="s">
        <v>39</v>
      </c>
      <c r="D16" s="1">
        <v>0.34815000000000002</v>
      </c>
      <c r="E16" s="1" t="s">
        <v>14</v>
      </c>
      <c r="F16" s="2" t="s">
        <v>23</v>
      </c>
      <c r="G16" s="1" t="s">
        <v>21</v>
      </c>
      <c r="H16" s="1" t="s">
        <v>62</v>
      </c>
      <c r="J16" s="1">
        <v>0</v>
      </c>
    </row>
    <row r="17" spans="1:12" x14ac:dyDescent="0.2">
      <c r="A17" s="2" t="s">
        <v>32</v>
      </c>
      <c r="B17" s="1" t="s">
        <v>34</v>
      </c>
      <c r="C17" s="1" t="s">
        <v>16</v>
      </c>
      <c r="D17" s="1">
        <v>0.15</v>
      </c>
      <c r="E17" s="1" t="s">
        <v>18</v>
      </c>
      <c r="F17" s="1" t="s">
        <v>23</v>
      </c>
      <c r="G17" s="1" t="s">
        <v>21</v>
      </c>
      <c r="H17" s="1" t="s">
        <v>62</v>
      </c>
      <c r="J17" s="1">
        <v>0</v>
      </c>
    </row>
    <row r="18" spans="1:12" x14ac:dyDescent="0.2">
      <c r="A18" s="2"/>
    </row>
    <row r="19" spans="1:12" x14ac:dyDescent="0.2">
      <c r="A19" s="1" t="s">
        <v>1</v>
      </c>
      <c r="B19" s="1" t="s">
        <v>65</v>
      </c>
    </row>
    <row r="20" spans="1:12" x14ac:dyDescent="0.2">
      <c r="A20" s="1" t="s">
        <v>2</v>
      </c>
      <c r="B20" s="1" t="s">
        <v>65</v>
      </c>
    </row>
    <row r="21" spans="1:12" x14ac:dyDescent="0.2">
      <c r="A21" s="1" t="s">
        <v>3</v>
      </c>
      <c r="B21" s="1" t="s">
        <v>78</v>
      </c>
    </row>
    <row r="22" spans="1:12" x14ac:dyDescent="0.2">
      <c r="A22" s="1" t="s">
        <v>4</v>
      </c>
      <c r="B22" s="1" t="s">
        <v>17</v>
      </c>
    </row>
    <row r="23" spans="1:12" x14ac:dyDescent="0.2">
      <c r="A23" s="1" t="s">
        <v>5</v>
      </c>
      <c r="B23" s="1">
        <v>1</v>
      </c>
    </row>
    <row r="24" spans="1:12" x14ac:dyDescent="0.2">
      <c r="A24" s="1" t="s">
        <v>6</v>
      </c>
      <c r="B24" s="1" t="s">
        <v>11</v>
      </c>
    </row>
    <row r="25" spans="1:12" x14ac:dyDescent="0.2">
      <c r="A25" s="1" t="s">
        <v>7</v>
      </c>
      <c r="B25" s="1">
        <v>1</v>
      </c>
    </row>
    <row r="26" spans="1:12" x14ac:dyDescent="0.2">
      <c r="A26" s="1" t="s">
        <v>8</v>
      </c>
    </row>
    <row r="27" spans="1:12" x14ac:dyDescent="0.2">
      <c r="A27" s="1" t="s">
        <v>9</v>
      </c>
      <c r="B27" s="1" t="s">
        <v>2</v>
      </c>
      <c r="C27" s="1" t="s">
        <v>4</v>
      </c>
      <c r="D27" s="1" t="s">
        <v>5</v>
      </c>
      <c r="E27" s="1" t="s">
        <v>6</v>
      </c>
      <c r="F27" s="1" t="s">
        <v>0</v>
      </c>
      <c r="G27" s="1" t="s">
        <v>19</v>
      </c>
      <c r="H27" s="1" t="s">
        <v>22</v>
      </c>
      <c r="I27" s="1" t="s">
        <v>35</v>
      </c>
      <c r="J27" s="1" t="s">
        <v>28</v>
      </c>
      <c r="K27" s="1" t="s">
        <v>29</v>
      </c>
      <c r="L27" s="1" t="s">
        <v>30</v>
      </c>
    </row>
    <row r="28" spans="1:12" x14ac:dyDescent="0.2">
      <c r="A28" s="1" t="str">
        <f>B19</f>
        <v>weak filler</v>
      </c>
      <c r="B28" s="1" t="str">
        <f>B20</f>
        <v>weak filler</v>
      </c>
      <c r="C28" s="1" t="s">
        <v>17</v>
      </c>
      <c r="D28" s="1">
        <v>1</v>
      </c>
      <c r="E28" s="1" t="s">
        <v>11</v>
      </c>
      <c r="F28" s="1" t="s">
        <v>24</v>
      </c>
      <c r="G28" s="1" t="s">
        <v>20</v>
      </c>
      <c r="H28" s="1" t="s">
        <v>62</v>
      </c>
      <c r="J28" s="1">
        <v>0</v>
      </c>
    </row>
    <row r="29" spans="1:12" x14ac:dyDescent="0.2">
      <c r="A29" s="1" t="s">
        <v>52</v>
      </c>
      <c r="B29" s="1" t="s">
        <v>43</v>
      </c>
      <c r="C29" s="1" t="s">
        <v>51</v>
      </c>
      <c r="D29" s="1">
        <v>0.9</v>
      </c>
      <c r="E29" s="1" t="s">
        <v>11</v>
      </c>
      <c r="F29" s="1" t="s">
        <v>23</v>
      </c>
      <c r="G29" s="1" t="s">
        <v>21</v>
      </c>
      <c r="H29" s="1" t="s">
        <v>62</v>
      </c>
      <c r="J29" s="1">
        <v>0</v>
      </c>
    </row>
    <row r="30" spans="1:12" x14ac:dyDescent="0.2">
      <c r="A30" s="1" t="s">
        <v>53</v>
      </c>
      <c r="B30" s="1" t="s">
        <v>64</v>
      </c>
      <c r="C30" s="1" t="s">
        <v>51</v>
      </c>
      <c r="D30" s="1">
        <v>0.1</v>
      </c>
      <c r="E30" s="1" t="s">
        <v>11</v>
      </c>
      <c r="F30" s="1" t="s">
        <v>23</v>
      </c>
      <c r="G30" s="1" t="s">
        <v>21</v>
      </c>
      <c r="H30" s="1" t="s">
        <v>62</v>
      </c>
      <c r="J30" s="1">
        <v>0</v>
      </c>
    </row>
    <row r="32" spans="1:12" x14ac:dyDescent="0.2">
      <c r="A32" s="1" t="s">
        <v>1</v>
      </c>
      <c r="B32" s="1" t="s">
        <v>46</v>
      </c>
    </row>
    <row r="33" spans="1:12" x14ac:dyDescent="0.2">
      <c r="A33" s="1" t="s">
        <v>2</v>
      </c>
      <c r="B33" s="1" t="s">
        <v>71</v>
      </c>
    </row>
    <row r="34" spans="1:12" x14ac:dyDescent="0.2">
      <c r="A34" s="1" t="s">
        <v>3</v>
      </c>
      <c r="B34" s="1" t="s">
        <v>47</v>
      </c>
    </row>
    <row r="35" spans="1:12" x14ac:dyDescent="0.2">
      <c r="A35" s="1" t="s">
        <v>4</v>
      </c>
      <c r="B35" s="1" t="s">
        <v>17</v>
      </c>
    </row>
    <row r="36" spans="1:12" x14ac:dyDescent="0.2">
      <c r="A36" s="1" t="s">
        <v>5</v>
      </c>
      <c r="B36" s="1">
        <v>1</v>
      </c>
    </row>
    <row r="37" spans="1:12" x14ac:dyDescent="0.2">
      <c r="A37" s="1" t="s">
        <v>6</v>
      </c>
      <c r="B37" s="1" t="s">
        <v>11</v>
      </c>
    </row>
    <row r="38" spans="1:12" x14ac:dyDescent="0.2">
      <c r="A38" s="1" t="s">
        <v>7</v>
      </c>
      <c r="B38" s="1">
        <v>1</v>
      </c>
    </row>
    <row r="39" spans="1:12" x14ac:dyDescent="0.2">
      <c r="A39" s="1" t="s">
        <v>8</v>
      </c>
    </row>
    <row r="40" spans="1:12" x14ac:dyDescent="0.2">
      <c r="A40" s="1" t="s">
        <v>9</v>
      </c>
      <c r="B40" s="1" t="s">
        <v>2</v>
      </c>
      <c r="C40" s="1" t="s">
        <v>4</v>
      </c>
      <c r="D40" s="1" t="s">
        <v>5</v>
      </c>
      <c r="E40" s="1" t="s">
        <v>6</v>
      </c>
      <c r="F40" s="1" t="s">
        <v>0</v>
      </c>
      <c r="G40" s="1" t="s">
        <v>19</v>
      </c>
      <c r="H40" s="1" t="s">
        <v>22</v>
      </c>
      <c r="I40" s="1" t="s">
        <v>35</v>
      </c>
      <c r="J40" s="1" t="s">
        <v>28</v>
      </c>
      <c r="K40" s="1" t="s">
        <v>29</v>
      </c>
      <c r="L40" s="1" t="s">
        <v>30</v>
      </c>
    </row>
    <row r="41" spans="1:12" x14ac:dyDescent="0.2">
      <c r="A41" s="1" t="str">
        <f>B32</f>
        <v>asphalt granulate, free of burden</v>
      </c>
      <c r="B41" s="1" t="str">
        <f>B33</f>
        <v>asphalt granulate</v>
      </c>
      <c r="C41" s="1" t="str">
        <f>B35</f>
        <v>NL</v>
      </c>
      <c r="D41" s="1">
        <v>1</v>
      </c>
      <c r="E41" s="1" t="s">
        <v>11</v>
      </c>
      <c r="F41" s="1" t="s">
        <v>24</v>
      </c>
      <c r="G41" s="1" t="s">
        <v>20</v>
      </c>
      <c r="H41" s="1" t="s">
        <v>62</v>
      </c>
      <c r="J41" s="1">
        <v>0</v>
      </c>
    </row>
    <row r="43" spans="1:12" x14ac:dyDescent="0.2">
      <c r="A43" s="1" t="s">
        <v>1</v>
      </c>
      <c r="B43" s="1" t="s">
        <v>100</v>
      </c>
    </row>
    <row r="44" spans="1:12" x14ac:dyDescent="0.2">
      <c r="A44" s="1" t="s">
        <v>2</v>
      </c>
      <c r="B44" s="1" t="s">
        <v>36</v>
      </c>
    </row>
    <row r="45" spans="1:12" x14ac:dyDescent="0.2">
      <c r="A45" s="1" t="s">
        <v>3</v>
      </c>
      <c r="B45" s="1" t="s">
        <v>36</v>
      </c>
    </row>
    <row r="46" spans="1:12" x14ac:dyDescent="0.2">
      <c r="A46" s="1" t="s">
        <v>4</v>
      </c>
      <c r="B46" s="1" t="s">
        <v>17</v>
      </c>
    </row>
    <row r="47" spans="1:12" x14ac:dyDescent="0.2">
      <c r="A47" s="1" t="s">
        <v>5</v>
      </c>
      <c r="B47" s="1">
        <v>1</v>
      </c>
    </row>
    <row r="48" spans="1:12" x14ac:dyDescent="0.2">
      <c r="A48" s="1" t="s">
        <v>6</v>
      </c>
      <c r="B48" s="1" t="s">
        <v>11</v>
      </c>
    </row>
    <row r="49" spans="1:12" x14ac:dyDescent="0.2">
      <c r="A49" s="1" t="s">
        <v>7</v>
      </c>
      <c r="B49" s="1">
        <v>1</v>
      </c>
    </row>
    <row r="50" spans="1:12" x14ac:dyDescent="0.2">
      <c r="A50" s="1" t="s">
        <v>8</v>
      </c>
    </row>
    <row r="51" spans="1:12" x14ac:dyDescent="0.2">
      <c r="A51" s="1" t="s">
        <v>9</v>
      </c>
      <c r="B51" s="1" t="s">
        <v>2</v>
      </c>
      <c r="C51" s="1" t="s">
        <v>4</v>
      </c>
      <c r="D51" s="1" t="s">
        <v>5</v>
      </c>
      <c r="E51" s="1" t="s">
        <v>6</v>
      </c>
      <c r="F51" s="1" t="s">
        <v>0</v>
      </c>
      <c r="G51" s="1" t="s">
        <v>19</v>
      </c>
      <c r="H51" s="1" t="s">
        <v>22</v>
      </c>
      <c r="I51" s="1" t="s">
        <v>35</v>
      </c>
      <c r="J51" s="1" t="s">
        <v>28</v>
      </c>
      <c r="K51" s="1" t="s">
        <v>29</v>
      </c>
      <c r="L51" s="1" t="s">
        <v>30</v>
      </c>
    </row>
    <row r="52" spans="1:12" x14ac:dyDescent="0.2">
      <c r="A52" s="1" t="str">
        <f>B43</f>
        <v>bitumen, production and transport</v>
      </c>
      <c r="B52" s="1" t="str">
        <f>B44</f>
        <v>bitumen</v>
      </c>
      <c r="C52" s="1" t="str">
        <f>B46</f>
        <v>NL</v>
      </c>
      <c r="D52" s="1">
        <v>1</v>
      </c>
      <c r="E52" s="1" t="s">
        <v>11</v>
      </c>
      <c r="F52" s="1" t="s">
        <v>24</v>
      </c>
      <c r="G52" s="1" t="s">
        <v>20</v>
      </c>
      <c r="H52" s="1" t="s">
        <v>62</v>
      </c>
      <c r="J52" s="1">
        <v>0</v>
      </c>
    </row>
    <row r="53" spans="1:12" x14ac:dyDescent="0.2">
      <c r="A53" s="1" t="s">
        <v>44</v>
      </c>
      <c r="B53" s="1" t="s">
        <v>25</v>
      </c>
      <c r="C53" s="1" t="s">
        <v>16</v>
      </c>
      <c r="D53" s="1">
        <v>1</v>
      </c>
      <c r="E53" s="1" t="s">
        <v>11</v>
      </c>
      <c r="F53" s="1" t="s">
        <v>23</v>
      </c>
      <c r="G53" s="1" t="s">
        <v>21</v>
      </c>
      <c r="H53" s="1" t="s">
        <v>62</v>
      </c>
      <c r="J53" s="1">
        <v>0</v>
      </c>
    </row>
    <row r="54" spans="1:12" x14ac:dyDescent="0.2">
      <c r="A54" s="2" t="s">
        <v>32</v>
      </c>
      <c r="B54" s="1" t="s">
        <v>34</v>
      </c>
      <c r="C54" s="1" t="s">
        <v>16</v>
      </c>
      <c r="D54" s="1">
        <f>250/1000</f>
        <v>0.25</v>
      </c>
      <c r="E54" s="1" t="s">
        <v>18</v>
      </c>
      <c r="F54" s="1" t="s">
        <v>23</v>
      </c>
      <c r="G54" s="1" t="s">
        <v>21</v>
      </c>
      <c r="H54" s="1" t="s">
        <v>62</v>
      </c>
      <c r="I54" s="1" t="s">
        <v>83</v>
      </c>
      <c r="J54" s="1">
        <v>2</v>
      </c>
      <c r="K54" s="1">
        <f>LN(D54)</f>
        <v>-1.3862943611198906</v>
      </c>
      <c r="L54" s="1">
        <v>0.34745503306183378</v>
      </c>
    </row>
    <row r="56" spans="1:12" x14ac:dyDescent="0.2">
      <c r="A56" s="1" t="s">
        <v>1</v>
      </c>
      <c r="B56" s="1" t="s">
        <v>149</v>
      </c>
    </row>
    <row r="57" spans="1:12" x14ac:dyDescent="0.2">
      <c r="A57" s="1" t="s">
        <v>2</v>
      </c>
      <c r="B57" s="1" t="s">
        <v>145</v>
      </c>
    </row>
    <row r="58" spans="1:12" x14ac:dyDescent="0.2">
      <c r="A58" s="1" t="s">
        <v>3</v>
      </c>
      <c r="B58" s="1" t="s">
        <v>150</v>
      </c>
    </row>
    <row r="59" spans="1:12" x14ac:dyDescent="0.2">
      <c r="A59" s="1" t="s">
        <v>4</v>
      </c>
      <c r="B59" s="1" t="s">
        <v>17</v>
      </c>
    </row>
    <row r="60" spans="1:12" x14ac:dyDescent="0.2">
      <c r="A60" s="1" t="s">
        <v>5</v>
      </c>
      <c r="B60" s="1">
        <v>1</v>
      </c>
    </row>
    <row r="61" spans="1:12" x14ac:dyDescent="0.2">
      <c r="A61" s="1" t="s">
        <v>6</v>
      </c>
      <c r="B61" s="1" t="s">
        <v>11</v>
      </c>
    </row>
    <row r="62" spans="1:12" x14ac:dyDescent="0.2">
      <c r="A62" s="1" t="s">
        <v>7</v>
      </c>
      <c r="B62" s="1">
        <v>1</v>
      </c>
    </row>
    <row r="63" spans="1:12" x14ac:dyDescent="0.2">
      <c r="A63" s="1" t="s">
        <v>8</v>
      </c>
    </row>
    <row r="64" spans="1:12" x14ac:dyDescent="0.2">
      <c r="A64" s="1" t="s">
        <v>9</v>
      </c>
      <c r="B64" s="1" t="s">
        <v>2</v>
      </c>
      <c r="C64" s="1" t="s">
        <v>4</v>
      </c>
      <c r="D64" s="1" t="s">
        <v>5</v>
      </c>
      <c r="E64" s="1" t="s">
        <v>6</v>
      </c>
      <c r="F64" s="1" t="s">
        <v>0</v>
      </c>
      <c r="G64" s="1" t="s">
        <v>19</v>
      </c>
      <c r="H64" s="1" t="s">
        <v>22</v>
      </c>
      <c r="I64" s="1" t="s">
        <v>35</v>
      </c>
      <c r="J64" s="1" t="s">
        <v>28</v>
      </c>
      <c r="K64" s="1" t="s">
        <v>29</v>
      </c>
      <c r="L64" s="1" t="s">
        <v>30</v>
      </c>
    </row>
    <row r="65" spans="1:12" x14ac:dyDescent="0.2">
      <c r="A65" s="1" t="str">
        <f>B56</f>
        <v>modified bitumen, production and transport</v>
      </c>
      <c r="B65" s="1" t="str">
        <f>B57</f>
        <v>modified bitumen</v>
      </c>
      <c r="C65" s="1" t="str">
        <f>B59</f>
        <v>NL</v>
      </c>
      <c r="D65" s="1">
        <v>1</v>
      </c>
      <c r="E65" s="1" t="s">
        <v>11</v>
      </c>
      <c r="F65" s="1" t="s">
        <v>24</v>
      </c>
      <c r="G65" s="1" t="s">
        <v>20</v>
      </c>
      <c r="H65" s="1" t="s">
        <v>62</v>
      </c>
      <c r="J65" s="1">
        <v>0</v>
      </c>
    </row>
    <row r="66" spans="1:12" x14ac:dyDescent="0.2">
      <c r="A66" s="1" t="str">
        <f>A12</f>
        <v>EVA modified bitumen</v>
      </c>
      <c r="B66" s="1" t="str">
        <f t="shared" ref="B66:C66" si="0">B12</f>
        <v>modified bitumen</v>
      </c>
      <c r="C66" s="1" t="str">
        <f t="shared" si="0"/>
        <v>RER</v>
      </c>
      <c r="D66" s="1">
        <v>1</v>
      </c>
      <c r="E66" s="1" t="s">
        <v>11</v>
      </c>
      <c r="F66" s="1" t="s">
        <v>24</v>
      </c>
      <c r="G66" s="1" t="s">
        <v>21</v>
      </c>
      <c r="H66" s="1" t="s">
        <v>62</v>
      </c>
      <c r="J66" s="1">
        <v>0</v>
      </c>
    </row>
    <row r="67" spans="1:12" x14ac:dyDescent="0.2">
      <c r="A67" s="2" t="s">
        <v>32</v>
      </c>
      <c r="B67" s="1" t="s">
        <v>34</v>
      </c>
      <c r="C67" s="1" t="s">
        <v>16</v>
      </c>
      <c r="D67" s="1">
        <f>150/1000</f>
        <v>0.15</v>
      </c>
      <c r="E67" s="1" t="s">
        <v>18</v>
      </c>
      <c r="F67" s="1" t="s">
        <v>23</v>
      </c>
      <c r="G67" s="1" t="s">
        <v>21</v>
      </c>
      <c r="H67" s="1" t="s">
        <v>62</v>
      </c>
      <c r="I67" s="1" t="s">
        <v>83</v>
      </c>
      <c r="J67" s="1">
        <v>2</v>
      </c>
      <c r="K67" s="1">
        <f>LN(D67)</f>
        <v>-1.8971199848858813</v>
      </c>
      <c r="L67" s="1">
        <v>0.34745503306183378</v>
      </c>
    </row>
    <row r="69" spans="1:12" x14ac:dyDescent="0.2">
      <c r="A69" s="1" t="s">
        <v>1</v>
      </c>
      <c r="B69" s="1" t="s">
        <v>99</v>
      </c>
    </row>
    <row r="70" spans="1:12" x14ac:dyDescent="0.2">
      <c r="A70" s="1" t="s">
        <v>2</v>
      </c>
      <c r="B70" s="1" t="s">
        <v>72</v>
      </c>
    </row>
    <row r="71" spans="1:12" x14ac:dyDescent="0.2">
      <c r="A71" s="1" t="s">
        <v>3</v>
      </c>
      <c r="B71" s="1" t="s">
        <v>50</v>
      </c>
    </row>
    <row r="72" spans="1:12" x14ac:dyDescent="0.2">
      <c r="A72" s="1" t="s">
        <v>4</v>
      </c>
      <c r="B72" s="1" t="s">
        <v>17</v>
      </c>
    </row>
    <row r="73" spans="1:12" x14ac:dyDescent="0.2">
      <c r="A73" s="1" t="s">
        <v>5</v>
      </c>
      <c r="B73" s="1">
        <v>1</v>
      </c>
    </row>
    <row r="74" spans="1:12" x14ac:dyDescent="0.2">
      <c r="A74" s="1" t="s">
        <v>6</v>
      </c>
      <c r="B74" s="1" t="s">
        <v>11</v>
      </c>
    </row>
    <row r="75" spans="1:12" x14ac:dyDescent="0.2">
      <c r="A75" s="1" t="s">
        <v>7</v>
      </c>
      <c r="B75" s="1">
        <v>1</v>
      </c>
    </row>
    <row r="76" spans="1:12" x14ac:dyDescent="0.2">
      <c r="A76" s="1" t="s">
        <v>8</v>
      </c>
    </row>
    <row r="77" spans="1:12" x14ac:dyDescent="0.2">
      <c r="A77" s="1" t="s">
        <v>9</v>
      </c>
      <c r="B77" s="1" t="s">
        <v>2</v>
      </c>
      <c r="C77" s="1" t="s">
        <v>4</v>
      </c>
      <c r="D77" s="1" t="s">
        <v>5</v>
      </c>
      <c r="E77" s="1" t="s">
        <v>6</v>
      </c>
      <c r="F77" s="1" t="s">
        <v>0</v>
      </c>
      <c r="G77" s="1" t="s">
        <v>19</v>
      </c>
      <c r="H77" s="1" t="s">
        <v>22</v>
      </c>
      <c r="I77" s="1" t="s">
        <v>35</v>
      </c>
      <c r="J77" s="1" t="s">
        <v>28</v>
      </c>
      <c r="K77" s="1" t="s">
        <v>29</v>
      </c>
      <c r="L77" s="1" t="s">
        <v>30</v>
      </c>
    </row>
    <row r="78" spans="1:12" x14ac:dyDescent="0.2">
      <c r="A78" s="1" t="str">
        <f>B69</f>
        <v>crushed stone, production and transport</v>
      </c>
      <c r="B78" s="1" t="str">
        <f>B70</f>
        <v xml:space="preserve">crushed stone  </v>
      </c>
      <c r="C78" s="1" t="str">
        <f>B72</f>
        <v>NL</v>
      </c>
      <c r="D78" s="1">
        <v>1</v>
      </c>
      <c r="E78" s="1" t="s">
        <v>11</v>
      </c>
      <c r="F78" s="1" t="s">
        <v>24</v>
      </c>
      <c r="G78" s="1" t="s">
        <v>20</v>
      </c>
      <c r="H78" s="1" t="s">
        <v>62</v>
      </c>
      <c r="J78" s="1">
        <v>0</v>
      </c>
    </row>
    <row r="79" spans="1:12" x14ac:dyDescent="0.2">
      <c r="A79" s="1" t="s">
        <v>26</v>
      </c>
      <c r="B79" s="1" t="s">
        <v>27</v>
      </c>
      <c r="C79" s="1" t="s">
        <v>51</v>
      </c>
      <c r="D79" s="1">
        <v>1</v>
      </c>
      <c r="E79" s="1" t="s">
        <v>11</v>
      </c>
      <c r="F79" s="1" t="s">
        <v>23</v>
      </c>
      <c r="G79" s="1" t="s">
        <v>21</v>
      </c>
      <c r="H79" s="1" t="s">
        <v>62</v>
      </c>
      <c r="J79" s="1">
        <v>0</v>
      </c>
    </row>
    <row r="80" spans="1:12" x14ac:dyDescent="0.2">
      <c r="A80" s="2" t="s">
        <v>32</v>
      </c>
      <c r="B80" s="1" t="s">
        <v>34</v>
      </c>
      <c r="C80" s="1" t="s">
        <v>16</v>
      </c>
      <c r="D80" s="1">
        <f>25/1000</f>
        <v>2.5000000000000001E-2</v>
      </c>
      <c r="E80" s="1" t="s">
        <v>18</v>
      </c>
      <c r="F80" s="1" t="s">
        <v>23</v>
      </c>
      <c r="G80" s="1" t="s">
        <v>21</v>
      </c>
      <c r="H80" s="1" t="s">
        <v>62</v>
      </c>
      <c r="I80" s="1" t="s">
        <v>84</v>
      </c>
      <c r="J80" s="1">
        <v>2</v>
      </c>
      <c r="K80" s="1">
        <f>LN(D80)</f>
        <v>-3.6888794541139363</v>
      </c>
      <c r="L80" s="1">
        <v>0.34745503306183378</v>
      </c>
    </row>
    <row r="81" spans="1:12" x14ac:dyDescent="0.2">
      <c r="A81" s="1" t="s">
        <v>31</v>
      </c>
      <c r="B81" s="1" t="s">
        <v>33</v>
      </c>
      <c r="C81" s="1" t="s">
        <v>16</v>
      </c>
      <c r="D81" s="1">
        <f>660/1000</f>
        <v>0.66</v>
      </c>
      <c r="E81" s="1" t="s">
        <v>18</v>
      </c>
      <c r="F81" s="1" t="s">
        <v>23</v>
      </c>
      <c r="G81" s="1" t="s">
        <v>21</v>
      </c>
      <c r="H81" s="1" t="s">
        <v>62</v>
      </c>
      <c r="I81" s="1" t="s">
        <v>85</v>
      </c>
      <c r="J81" s="1">
        <v>2</v>
      </c>
      <c r="K81" s="1">
        <f>LN(D81)</f>
        <v>-0.41551544396166579</v>
      </c>
      <c r="L81" s="1">
        <v>0.34745503306183378</v>
      </c>
    </row>
    <row r="83" spans="1:12" x14ac:dyDescent="0.2">
      <c r="A83" s="1" t="s">
        <v>1</v>
      </c>
      <c r="B83" s="1" t="s">
        <v>98</v>
      </c>
    </row>
    <row r="84" spans="1:12" x14ac:dyDescent="0.2">
      <c r="A84" s="1" t="s">
        <v>2</v>
      </c>
      <c r="B84" s="1" t="s">
        <v>73</v>
      </c>
    </row>
    <row r="85" spans="1:12" x14ac:dyDescent="0.2">
      <c r="A85" s="1" t="s">
        <v>3</v>
      </c>
      <c r="B85" s="1" t="s">
        <v>74</v>
      </c>
    </row>
    <row r="86" spans="1:12" x14ac:dyDescent="0.2">
      <c r="A86" s="1" t="s">
        <v>4</v>
      </c>
      <c r="B86" s="1" t="s">
        <v>17</v>
      </c>
    </row>
    <row r="87" spans="1:12" x14ac:dyDescent="0.2">
      <c r="A87" s="1" t="s">
        <v>5</v>
      </c>
      <c r="B87" s="1">
        <v>1</v>
      </c>
    </row>
    <row r="88" spans="1:12" x14ac:dyDescent="0.2">
      <c r="A88" s="1" t="s">
        <v>6</v>
      </c>
      <c r="B88" s="1" t="s">
        <v>11</v>
      </c>
    </row>
    <row r="89" spans="1:12" x14ac:dyDescent="0.2">
      <c r="A89" s="1" t="s">
        <v>7</v>
      </c>
      <c r="B89" s="1">
        <v>1</v>
      </c>
    </row>
    <row r="90" spans="1:12" x14ac:dyDescent="0.2">
      <c r="A90" s="1" t="s">
        <v>8</v>
      </c>
    </row>
    <row r="91" spans="1:12" x14ac:dyDescent="0.2">
      <c r="A91" s="1" t="s">
        <v>9</v>
      </c>
      <c r="B91" s="1" t="s">
        <v>2</v>
      </c>
      <c r="C91" s="1" t="s">
        <v>4</v>
      </c>
      <c r="D91" s="1" t="s">
        <v>5</v>
      </c>
      <c r="E91" s="1" t="s">
        <v>6</v>
      </c>
      <c r="F91" s="1" t="s">
        <v>0</v>
      </c>
      <c r="G91" s="1" t="s">
        <v>19</v>
      </c>
      <c r="H91" s="1" t="s">
        <v>22</v>
      </c>
      <c r="I91" s="1" t="s">
        <v>35</v>
      </c>
      <c r="J91" s="1" t="s">
        <v>28</v>
      </c>
      <c r="K91" s="1" t="s">
        <v>29</v>
      </c>
      <c r="L91" s="1" t="s">
        <v>30</v>
      </c>
    </row>
    <row r="92" spans="1:12" x14ac:dyDescent="0.2">
      <c r="A92" s="1" t="str">
        <f>B83</f>
        <v>crushed sand, production and transport</v>
      </c>
      <c r="B92" s="1" t="str">
        <f>B84</f>
        <v xml:space="preserve">crushed sand  </v>
      </c>
      <c r="C92" s="1" t="str">
        <f>B86</f>
        <v>NL</v>
      </c>
      <c r="D92" s="1">
        <v>1</v>
      </c>
      <c r="E92" s="1" t="s">
        <v>11</v>
      </c>
      <c r="F92" s="1" t="s">
        <v>24</v>
      </c>
      <c r="G92" s="1" t="s">
        <v>20</v>
      </c>
      <c r="H92" s="1" t="s">
        <v>62</v>
      </c>
      <c r="J92" s="1">
        <v>0</v>
      </c>
    </row>
    <row r="93" spans="1:12" x14ac:dyDescent="0.2">
      <c r="A93" s="1" t="s">
        <v>26</v>
      </c>
      <c r="B93" s="1" t="s">
        <v>27</v>
      </c>
      <c r="C93" s="1" t="s">
        <v>51</v>
      </c>
      <c r="D93" s="1">
        <v>1</v>
      </c>
      <c r="E93" s="1" t="s">
        <v>11</v>
      </c>
      <c r="F93" s="1" t="s">
        <v>23</v>
      </c>
      <c r="G93" s="1" t="s">
        <v>21</v>
      </c>
      <c r="H93" s="1" t="s">
        <v>62</v>
      </c>
      <c r="J93" s="1">
        <v>0</v>
      </c>
    </row>
    <row r="94" spans="1:12" x14ac:dyDescent="0.2">
      <c r="A94" s="2" t="s">
        <v>32</v>
      </c>
      <c r="B94" s="1" t="s">
        <v>34</v>
      </c>
      <c r="C94" s="1" t="s">
        <v>16</v>
      </c>
      <c r="D94" s="1">
        <f>25/1000</f>
        <v>2.5000000000000001E-2</v>
      </c>
      <c r="E94" s="1" t="s">
        <v>18</v>
      </c>
      <c r="F94" s="1" t="s">
        <v>23</v>
      </c>
      <c r="G94" s="1" t="s">
        <v>21</v>
      </c>
      <c r="H94" s="1" t="s">
        <v>62</v>
      </c>
      <c r="I94" s="1" t="s">
        <v>86</v>
      </c>
      <c r="J94" s="1">
        <v>2</v>
      </c>
      <c r="K94" s="1">
        <f>LN(D94)</f>
        <v>-3.6888794541139363</v>
      </c>
      <c r="L94" s="1">
        <v>0.34745503306183378</v>
      </c>
    </row>
    <row r="95" spans="1:12" x14ac:dyDescent="0.2">
      <c r="A95" s="1" t="s">
        <v>31</v>
      </c>
      <c r="B95" s="1" t="s">
        <v>33</v>
      </c>
      <c r="C95" s="1" t="s">
        <v>16</v>
      </c>
      <c r="D95" s="1">
        <f>660/1000</f>
        <v>0.66</v>
      </c>
      <c r="E95" s="1" t="s">
        <v>18</v>
      </c>
      <c r="F95" s="1" t="s">
        <v>23</v>
      </c>
      <c r="G95" s="1" t="s">
        <v>21</v>
      </c>
      <c r="H95" s="1" t="s">
        <v>62</v>
      </c>
      <c r="I95" s="1" t="s">
        <v>87</v>
      </c>
      <c r="J95" s="1">
        <v>2</v>
      </c>
      <c r="K95" s="1">
        <f>LN(D95)</f>
        <v>-0.41551544396166579</v>
      </c>
      <c r="L95" s="1">
        <v>0.34745503306183378</v>
      </c>
    </row>
    <row r="97" spans="1:12" x14ac:dyDescent="0.2">
      <c r="A97" s="1" t="s">
        <v>1</v>
      </c>
      <c r="B97" s="1" t="s">
        <v>97</v>
      </c>
    </row>
    <row r="98" spans="1:12" x14ac:dyDescent="0.2">
      <c r="A98" s="1" t="s">
        <v>2</v>
      </c>
      <c r="B98" s="1" t="s">
        <v>76</v>
      </c>
    </row>
    <row r="99" spans="1:12" x14ac:dyDescent="0.2">
      <c r="A99" s="1" t="s">
        <v>3</v>
      </c>
      <c r="B99" s="1" t="s">
        <v>75</v>
      </c>
    </row>
    <row r="100" spans="1:12" x14ac:dyDescent="0.2">
      <c r="A100" s="1" t="s">
        <v>4</v>
      </c>
      <c r="B100" s="1" t="s">
        <v>17</v>
      </c>
    </row>
    <row r="101" spans="1:12" x14ac:dyDescent="0.2">
      <c r="A101" s="1" t="s">
        <v>5</v>
      </c>
      <c r="B101" s="1">
        <v>1</v>
      </c>
    </row>
    <row r="102" spans="1:12" x14ac:dyDescent="0.2">
      <c r="A102" s="1" t="s">
        <v>6</v>
      </c>
      <c r="B102" s="1" t="s">
        <v>11</v>
      </c>
    </row>
    <row r="103" spans="1:12" x14ac:dyDescent="0.2">
      <c r="A103" s="1" t="s">
        <v>7</v>
      </c>
      <c r="B103" s="1">
        <v>1</v>
      </c>
    </row>
    <row r="104" spans="1:12" x14ac:dyDescent="0.2">
      <c r="A104" s="1" t="s">
        <v>8</v>
      </c>
    </row>
    <row r="105" spans="1:12" x14ac:dyDescent="0.2">
      <c r="A105" s="1" t="s">
        <v>9</v>
      </c>
      <c r="B105" s="1" t="s">
        <v>2</v>
      </c>
      <c r="C105" s="1" t="s">
        <v>4</v>
      </c>
      <c r="D105" s="1" t="s">
        <v>5</v>
      </c>
      <c r="E105" s="1" t="s">
        <v>6</v>
      </c>
      <c r="F105" s="1" t="s">
        <v>0</v>
      </c>
      <c r="G105" s="1" t="s">
        <v>19</v>
      </c>
      <c r="H105" s="1" t="s">
        <v>22</v>
      </c>
      <c r="I105" s="1" t="s">
        <v>35</v>
      </c>
      <c r="J105" s="1" t="s">
        <v>28</v>
      </c>
      <c r="K105" s="1" t="s">
        <v>29</v>
      </c>
      <c r="L105" s="1" t="s">
        <v>30</v>
      </c>
    </row>
    <row r="106" spans="1:12" x14ac:dyDescent="0.2">
      <c r="A106" s="1" t="str">
        <f>B97</f>
        <v>other fillers, production and transport</v>
      </c>
      <c r="B106" s="1" t="str">
        <f>B98</f>
        <v>other fillers</v>
      </c>
      <c r="C106" s="1" t="str">
        <f>B100</f>
        <v>NL</v>
      </c>
      <c r="D106" s="1">
        <v>1</v>
      </c>
      <c r="E106" s="1" t="s">
        <v>11</v>
      </c>
      <c r="F106" s="1" t="s">
        <v>24</v>
      </c>
      <c r="G106" s="1" t="s">
        <v>20</v>
      </c>
      <c r="H106" s="1" t="s">
        <v>62</v>
      </c>
      <c r="J106" s="1">
        <v>0</v>
      </c>
    </row>
    <row r="107" spans="1:12" x14ac:dyDescent="0.2">
      <c r="A107" s="1" t="s">
        <v>26</v>
      </c>
      <c r="B107" s="1" t="s">
        <v>27</v>
      </c>
      <c r="C107" s="1" t="s">
        <v>51</v>
      </c>
      <c r="D107" s="1">
        <v>1</v>
      </c>
      <c r="E107" s="1" t="s">
        <v>11</v>
      </c>
      <c r="F107" s="1" t="s">
        <v>23</v>
      </c>
      <c r="G107" s="1" t="s">
        <v>21</v>
      </c>
      <c r="H107" s="1" t="s">
        <v>62</v>
      </c>
      <c r="J107" s="1">
        <v>0</v>
      </c>
    </row>
    <row r="108" spans="1:12" x14ac:dyDescent="0.2">
      <c r="A108" s="2" t="s">
        <v>32</v>
      </c>
      <c r="B108" s="1" t="s">
        <v>34</v>
      </c>
      <c r="C108" s="1" t="s">
        <v>16</v>
      </c>
      <c r="D108" s="1">
        <f>25/1000</f>
        <v>2.5000000000000001E-2</v>
      </c>
      <c r="E108" s="1" t="s">
        <v>18</v>
      </c>
      <c r="F108" s="1" t="s">
        <v>23</v>
      </c>
      <c r="G108" s="1" t="s">
        <v>21</v>
      </c>
      <c r="H108" s="1" t="s">
        <v>62</v>
      </c>
      <c r="I108" s="1" t="s">
        <v>88</v>
      </c>
      <c r="J108" s="1">
        <v>2</v>
      </c>
      <c r="K108" s="1">
        <f>LN(D108)</f>
        <v>-3.6888794541139363</v>
      </c>
      <c r="L108" s="1">
        <v>0.34745503306183378</v>
      </c>
    </row>
    <row r="109" spans="1:12" x14ac:dyDescent="0.2">
      <c r="A109" s="1" t="s">
        <v>31</v>
      </c>
      <c r="B109" s="1" t="s">
        <v>33</v>
      </c>
      <c r="C109" s="1" t="s">
        <v>16</v>
      </c>
      <c r="D109" s="1">
        <f>150/1000</f>
        <v>0.15</v>
      </c>
      <c r="E109" s="1" t="s">
        <v>18</v>
      </c>
      <c r="F109" s="1" t="s">
        <v>23</v>
      </c>
      <c r="G109" s="1" t="s">
        <v>21</v>
      </c>
      <c r="H109" s="1" t="s">
        <v>62</v>
      </c>
      <c r="I109" s="1" t="s">
        <v>89</v>
      </c>
      <c r="J109" s="1">
        <v>2</v>
      </c>
      <c r="K109" s="1">
        <f>LN(D109)</f>
        <v>-1.8971199848858813</v>
      </c>
      <c r="L109" s="1">
        <v>0.34745503306183378</v>
      </c>
    </row>
    <row r="111" spans="1:12" x14ac:dyDescent="0.2">
      <c r="A111" s="1" t="s">
        <v>1</v>
      </c>
      <c r="B111" s="1" t="s">
        <v>96</v>
      </c>
    </row>
    <row r="112" spans="1:12" x14ac:dyDescent="0.2">
      <c r="A112" s="1" t="s">
        <v>2</v>
      </c>
      <c r="B112" s="1" t="s">
        <v>69</v>
      </c>
    </row>
    <row r="113" spans="1:12" x14ac:dyDescent="0.2">
      <c r="A113" s="1" t="s">
        <v>3</v>
      </c>
      <c r="B113" s="1" t="s">
        <v>77</v>
      </c>
    </row>
    <row r="114" spans="1:12" x14ac:dyDescent="0.2">
      <c r="A114" s="1" t="s">
        <v>4</v>
      </c>
      <c r="B114" s="1" t="s">
        <v>17</v>
      </c>
    </row>
    <row r="115" spans="1:12" x14ac:dyDescent="0.2">
      <c r="A115" s="1" t="s">
        <v>5</v>
      </c>
      <c r="B115" s="1">
        <v>1</v>
      </c>
    </row>
    <row r="116" spans="1:12" x14ac:dyDescent="0.2">
      <c r="A116" s="1" t="s">
        <v>6</v>
      </c>
      <c r="B116" s="1" t="s">
        <v>11</v>
      </c>
    </row>
    <row r="117" spans="1:12" x14ac:dyDescent="0.2">
      <c r="A117" s="1" t="s">
        <v>7</v>
      </c>
      <c r="B117" s="1">
        <v>1</v>
      </c>
    </row>
    <row r="118" spans="1:12" x14ac:dyDescent="0.2">
      <c r="A118" s="1" t="s">
        <v>8</v>
      </c>
    </row>
    <row r="119" spans="1:12" x14ac:dyDescent="0.2">
      <c r="A119" s="1" t="s">
        <v>9</v>
      </c>
      <c r="B119" s="1" t="s">
        <v>2</v>
      </c>
      <c r="C119" s="1" t="s">
        <v>4</v>
      </c>
      <c r="D119" s="1" t="s">
        <v>5</v>
      </c>
      <c r="E119" s="1" t="s">
        <v>6</v>
      </c>
      <c r="F119" s="1" t="s">
        <v>0</v>
      </c>
      <c r="G119" s="1" t="s">
        <v>19</v>
      </c>
      <c r="H119" s="1" t="s">
        <v>22</v>
      </c>
      <c r="I119" s="1" t="s">
        <v>35</v>
      </c>
      <c r="J119" s="1" t="s">
        <v>28</v>
      </c>
      <c r="K119" s="1" t="s">
        <v>29</v>
      </c>
      <c r="L119" s="1" t="s">
        <v>30</v>
      </c>
    </row>
    <row r="120" spans="1:12" x14ac:dyDescent="0.2">
      <c r="A120" s="1" t="str">
        <f>B111</f>
        <v>natural sand, production and transport</v>
      </c>
      <c r="B120" s="1" t="str">
        <f>B112</f>
        <v>natural sand</v>
      </c>
      <c r="C120" s="1" t="str">
        <f>B114</f>
        <v>NL</v>
      </c>
      <c r="D120" s="1">
        <v>1</v>
      </c>
      <c r="E120" s="1" t="s">
        <v>11</v>
      </c>
      <c r="F120" s="1" t="s">
        <v>24</v>
      </c>
      <c r="G120" s="1" t="s">
        <v>20</v>
      </c>
      <c r="H120" s="1" t="s">
        <v>62</v>
      </c>
      <c r="J120" s="1">
        <v>0</v>
      </c>
    </row>
    <row r="121" spans="1:12" x14ac:dyDescent="0.2">
      <c r="A121" s="1" t="s">
        <v>67</v>
      </c>
      <c r="B121" s="1" t="s">
        <v>68</v>
      </c>
      <c r="C121" s="1" t="s">
        <v>51</v>
      </c>
      <c r="D121" s="1">
        <v>1</v>
      </c>
      <c r="E121" s="1" t="s">
        <v>11</v>
      </c>
      <c r="F121" s="1" t="s">
        <v>23</v>
      </c>
      <c r="G121" s="1" t="s">
        <v>21</v>
      </c>
      <c r="H121" s="1" t="s">
        <v>62</v>
      </c>
      <c r="J121" s="1">
        <v>0</v>
      </c>
    </row>
    <row r="122" spans="1:12" x14ac:dyDescent="0.2">
      <c r="A122" s="2" t="s">
        <v>32</v>
      </c>
      <c r="B122" s="1" t="s">
        <v>34</v>
      </c>
      <c r="C122" s="1" t="s">
        <v>16</v>
      </c>
      <c r="D122" s="1">
        <f>25/1000</f>
        <v>2.5000000000000001E-2</v>
      </c>
      <c r="E122" s="1" t="s">
        <v>18</v>
      </c>
      <c r="F122" s="1" t="s">
        <v>23</v>
      </c>
      <c r="G122" s="1" t="s">
        <v>21</v>
      </c>
      <c r="H122" s="1" t="s">
        <v>62</v>
      </c>
      <c r="I122" s="1" t="s">
        <v>90</v>
      </c>
      <c r="J122" s="1">
        <v>2</v>
      </c>
      <c r="K122" s="1">
        <f>LN(D122)</f>
        <v>-3.6888794541139363</v>
      </c>
      <c r="L122" s="1">
        <v>0.34745503306183378</v>
      </c>
    </row>
    <row r="123" spans="1:12" x14ac:dyDescent="0.2">
      <c r="A123" s="1" t="s">
        <v>31</v>
      </c>
      <c r="B123" s="1" t="s">
        <v>33</v>
      </c>
      <c r="C123" s="1" t="s">
        <v>16</v>
      </c>
      <c r="D123" s="1">
        <f>150/1000</f>
        <v>0.15</v>
      </c>
      <c r="E123" s="1" t="s">
        <v>18</v>
      </c>
      <c r="F123" s="1" t="s">
        <v>23</v>
      </c>
      <c r="G123" s="1" t="s">
        <v>21</v>
      </c>
      <c r="H123" s="1" t="s">
        <v>62</v>
      </c>
      <c r="I123" s="1" t="s">
        <v>91</v>
      </c>
      <c r="J123" s="1">
        <v>2</v>
      </c>
      <c r="K123" s="1">
        <f>LN(D123)</f>
        <v>-1.8971199848858813</v>
      </c>
      <c r="L123" s="1">
        <v>0.34745503306183378</v>
      </c>
    </row>
    <row r="125" spans="1:12" x14ac:dyDescent="0.2">
      <c r="A125" s="1" t="s">
        <v>1</v>
      </c>
      <c r="B125" s="1" t="s">
        <v>95</v>
      </c>
    </row>
    <row r="126" spans="1:12" x14ac:dyDescent="0.2">
      <c r="A126" s="1" t="s">
        <v>2</v>
      </c>
      <c r="B126" s="1" t="s">
        <v>66</v>
      </c>
    </row>
    <row r="127" spans="1:12" x14ac:dyDescent="0.2">
      <c r="A127" s="1" t="s">
        <v>3</v>
      </c>
      <c r="B127" s="1" t="s">
        <v>66</v>
      </c>
    </row>
    <row r="128" spans="1:12" x14ac:dyDescent="0.2">
      <c r="A128" s="1" t="s">
        <v>4</v>
      </c>
      <c r="B128" s="1" t="s">
        <v>17</v>
      </c>
    </row>
    <row r="129" spans="1:12" x14ac:dyDescent="0.2">
      <c r="A129" s="1" t="s">
        <v>5</v>
      </c>
      <c r="B129" s="1">
        <v>1</v>
      </c>
    </row>
    <row r="130" spans="1:12" x14ac:dyDescent="0.2">
      <c r="A130" s="1" t="s">
        <v>6</v>
      </c>
      <c r="B130" s="1" t="s">
        <v>11</v>
      </c>
    </row>
    <row r="131" spans="1:12" x14ac:dyDescent="0.2">
      <c r="A131" s="1" t="s">
        <v>7</v>
      </c>
      <c r="B131" s="1">
        <v>1</v>
      </c>
    </row>
    <row r="132" spans="1:12" x14ac:dyDescent="0.2">
      <c r="A132" s="1" t="s">
        <v>8</v>
      </c>
    </row>
    <row r="133" spans="1:12" x14ac:dyDescent="0.2">
      <c r="A133" s="1" t="s">
        <v>9</v>
      </c>
      <c r="B133" s="1" t="s">
        <v>2</v>
      </c>
      <c r="C133" s="1" t="s">
        <v>4</v>
      </c>
      <c r="D133" s="1" t="s">
        <v>5</v>
      </c>
      <c r="E133" s="1" t="s">
        <v>6</v>
      </c>
      <c r="F133" s="1" t="s">
        <v>0</v>
      </c>
      <c r="G133" s="1" t="s">
        <v>19</v>
      </c>
      <c r="H133" s="1" t="s">
        <v>22</v>
      </c>
      <c r="I133" s="1" t="s">
        <v>35</v>
      </c>
      <c r="J133" s="1" t="s">
        <v>28</v>
      </c>
      <c r="K133" s="1" t="s">
        <v>29</v>
      </c>
      <c r="L133" s="1" t="s">
        <v>30</v>
      </c>
    </row>
    <row r="134" spans="1:12" x14ac:dyDescent="0.2">
      <c r="A134" s="1" t="str">
        <f>B125</f>
        <v>weak filler, production and transport</v>
      </c>
      <c r="B134" s="1" t="str">
        <f>B126</f>
        <v>weak_filler</v>
      </c>
      <c r="C134" s="1" t="str">
        <f>B128</f>
        <v>NL</v>
      </c>
      <c r="D134" s="1">
        <v>1</v>
      </c>
      <c r="E134" s="1" t="s">
        <v>11</v>
      </c>
      <c r="F134" s="1" t="s">
        <v>24</v>
      </c>
      <c r="G134" s="1" t="s">
        <v>20</v>
      </c>
      <c r="H134" s="1" t="s">
        <v>62</v>
      </c>
      <c r="J134" s="1">
        <v>0</v>
      </c>
    </row>
    <row r="135" spans="1:12" x14ac:dyDescent="0.2">
      <c r="A135" s="1" t="s">
        <v>65</v>
      </c>
      <c r="B135" s="1" t="s">
        <v>65</v>
      </c>
      <c r="C135" s="1" t="s">
        <v>17</v>
      </c>
      <c r="D135" s="1">
        <v>1</v>
      </c>
      <c r="E135" s="1" t="s">
        <v>11</v>
      </c>
      <c r="F135" s="1" t="s">
        <v>24</v>
      </c>
      <c r="G135" s="1" t="s">
        <v>21</v>
      </c>
      <c r="H135" s="1" t="s">
        <v>62</v>
      </c>
      <c r="J135" s="1">
        <v>0</v>
      </c>
    </row>
    <row r="136" spans="1:12" x14ac:dyDescent="0.2">
      <c r="A136" s="2" t="s">
        <v>32</v>
      </c>
      <c r="B136" s="1" t="s">
        <v>34</v>
      </c>
      <c r="C136" s="1" t="s">
        <v>16</v>
      </c>
      <c r="D136" s="1">
        <f>136/1000</f>
        <v>0.13600000000000001</v>
      </c>
      <c r="E136" s="1" t="s">
        <v>18</v>
      </c>
      <c r="F136" s="1" t="s">
        <v>23</v>
      </c>
      <c r="G136" s="1" t="s">
        <v>21</v>
      </c>
      <c r="H136" s="1" t="s">
        <v>62</v>
      </c>
      <c r="I136" s="1" t="s">
        <v>92</v>
      </c>
      <c r="J136" s="1">
        <v>2</v>
      </c>
      <c r="K136" s="1">
        <f>LN(D136)</f>
        <v>-1.9951003932460849</v>
      </c>
      <c r="L136" s="1">
        <v>0.34745503306183378</v>
      </c>
    </row>
    <row r="138" spans="1:12" x14ac:dyDescent="0.2">
      <c r="A138" s="1" t="s">
        <v>1</v>
      </c>
      <c r="B138" s="1" t="s">
        <v>94</v>
      </c>
    </row>
    <row r="139" spans="1:12" x14ac:dyDescent="0.2">
      <c r="A139" s="1" t="s">
        <v>2</v>
      </c>
      <c r="B139" s="1" t="s">
        <v>55</v>
      </c>
    </row>
    <row r="140" spans="1:12" x14ac:dyDescent="0.2">
      <c r="A140" s="1" t="s">
        <v>3</v>
      </c>
      <c r="B140" s="1" t="s">
        <v>79</v>
      </c>
    </row>
    <row r="141" spans="1:12" x14ac:dyDescent="0.2">
      <c r="A141" s="1" t="s">
        <v>4</v>
      </c>
      <c r="B141" s="1" t="s">
        <v>17</v>
      </c>
    </row>
    <row r="142" spans="1:12" x14ac:dyDescent="0.2">
      <c r="A142" s="1" t="s">
        <v>5</v>
      </c>
      <c r="B142" s="1">
        <v>1</v>
      </c>
    </row>
    <row r="143" spans="1:12" x14ac:dyDescent="0.2">
      <c r="A143" s="1" t="s">
        <v>6</v>
      </c>
      <c r="B143" s="1" t="s">
        <v>11</v>
      </c>
    </row>
    <row r="144" spans="1:12" x14ac:dyDescent="0.2">
      <c r="A144" s="1" t="s">
        <v>7</v>
      </c>
      <c r="B144" s="1">
        <v>1</v>
      </c>
    </row>
    <row r="145" spans="1:12" x14ac:dyDescent="0.2">
      <c r="A145" s="1" t="s">
        <v>8</v>
      </c>
    </row>
    <row r="146" spans="1:12" x14ac:dyDescent="0.2">
      <c r="A146" s="1" t="s">
        <v>9</v>
      </c>
      <c r="B146" s="1" t="s">
        <v>2</v>
      </c>
      <c r="C146" s="1" t="s">
        <v>4</v>
      </c>
      <c r="D146" s="1" t="s">
        <v>5</v>
      </c>
      <c r="E146" s="1" t="s">
        <v>6</v>
      </c>
      <c r="F146" s="1" t="s">
        <v>0</v>
      </c>
      <c r="G146" s="1" t="s">
        <v>19</v>
      </c>
      <c r="H146" s="1" t="s">
        <v>22</v>
      </c>
      <c r="I146" s="1" t="s">
        <v>35</v>
      </c>
      <c r="J146" s="1" t="s">
        <v>28</v>
      </c>
      <c r="K146" s="1" t="s">
        <v>29</v>
      </c>
      <c r="L146" s="1" t="s">
        <v>30</v>
      </c>
    </row>
    <row r="147" spans="1:12" x14ac:dyDescent="0.2">
      <c r="A147" s="1" t="str">
        <f>B138</f>
        <v>drip resistant material, production and transport</v>
      </c>
      <c r="B147" s="1" t="str">
        <f>B139</f>
        <v>drip resistant material</v>
      </c>
      <c r="C147" s="1" t="str">
        <f>B141</f>
        <v>NL</v>
      </c>
      <c r="D147" s="1">
        <v>1</v>
      </c>
      <c r="E147" s="1" t="s">
        <v>11</v>
      </c>
      <c r="F147" s="1" t="s">
        <v>24</v>
      </c>
      <c r="G147" s="1" t="s">
        <v>20</v>
      </c>
      <c r="H147" s="1" t="s">
        <v>62</v>
      </c>
      <c r="J147" s="1">
        <v>0</v>
      </c>
    </row>
    <row r="148" spans="1:12" x14ac:dyDescent="0.2">
      <c r="A148" s="1" t="s">
        <v>70</v>
      </c>
      <c r="B148" s="1" t="s">
        <v>54</v>
      </c>
      <c r="C148" s="1" t="s">
        <v>51</v>
      </c>
      <c r="D148" s="1">
        <v>1</v>
      </c>
      <c r="E148" s="1" t="s">
        <v>11</v>
      </c>
      <c r="F148" s="1" t="s">
        <v>23</v>
      </c>
      <c r="G148" s="1" t="s">
        <v>21</v>
      </c>
      <c r="H148" s="1" t="s">
        <v>62</v>
      </c>
      <c r="J148" s="1">
        <v>0</v>
      </c>
    </row>
    <row r="149" spans="1:12" x14ac:dyDescent="0.2">
      <c r="A149" s="2" t="s">
        <v>32</v>
      </c>
      <c r="B149" s="1" t="s">
        <v>34</v>
      </c>
      <c r="C149" s="1" t="s">
        <v>16</v>
      </c>
      <c r="D149" s="1">
        <f>177/1000</f>
        <v>0.17699999999999999</v>
      </c>
      <c r="E149" s="1" t="s">
        <v>18</v>
      </c>
      <c r="F149" s="1" t="s">
        <v>23</v>
      </c>
      <c r="G149" s="1" t="s">
        <v>21</v>
      </c>
      <c r="H149" s="1" t="s">
        <v>62</v>
      </c>
      <c r="I149" s="1" t="s">
        <v>93</v>
      </c>
      <c r="J149" s="1">
        <v>2</v>
      </c>
      <c r="K149" s="1">
        <f>LN(D149)</f>
        <v>-1.731605546408308</v>
      </c>
      <c r="L149" s="1">
        <v>0.34745503306183378</v>
      </c>
    </row>
    <row r="151" spans="1:12" x14ac:dyDescent="0.2">
      <c r="A151" s="1" t="s">
        <v>1</v>
      </c>
      <c r="B151" s="1" t="s">
        <v>151</v>
      </c>
    </row>
    <row r="152" spans="1:12" x14ac:dyDescent="0.2">
      <c r="A152" s="1" t="s">
        <v>2</v>
      </c>
      <c r="B152" s="1" t="s">
        <v>80</v>
      </c>
    </row>
    <row r="153" spans="1:12" x14ac:dyDescent="0.2">
      <c r="A153" s="1" t="s">
        <v>3</v>
      </c>
      <c r="B153" s="1" t="s">
        <v>156</v>
      </c>
    </row>
    <row r="154" spans="1:12" x14ac:dyDescent="0.2">
      <c r="A154" s="1" t="s">
        <v>4</v>
      </c>
      <c r="B154" s="1" t="s">
        <v>17</v>
      </c>
    </row>
    <row r="155" spans="1:12" x14ac:dyDescent="0.2">
      <c r="A155" s="1" t="s">
        <v>5</v>
      </c>
      <c r="B155" s="1">
        <v>1</v>
      </c>
    </row>
    <row r="156" spans="1:12" x14ac:dyDescent="0.2">
      <c r="A156" s="1" t="s">
        <v>6</v>
      </c>
      <c r="B156" s="1" t="s">
        <v>11</v>
      </c>
    </row>
    <row r="157" spans="1:12" x14ac:dyDescent="0.2">
      <c r="A157" s="1" t="s">
        <v>7</v>
      </c>
      <c r="B157" s="1">
        <v>1</v>
      </c>
    </row>
    <row r="158" spans="1:12" x14ac:dyDescent="0.2">
      <c r="A158" s="1" t="s">
        <v>8</v>
      </c>
    </row>
    <row r="159" spans="1:12" x14ac:dyDescent="0.2">
      <c r="A159" s="1" t="s">
        <v>9</v>
      </c>
      <c r="B159" s="1" t="s">
        <v>2</v>
      </c>
      <c r="C159" s="1" t="s">
        <v>4</v>
      </c>
      <c r="D159" s="1" t="s">
        <v>5</v>
      </c>
      <c r="E159" s="1" t="s">
        <v>6</v>
      </c>
      <c r="F159" s="1" t="s">
        <v>0</v>
      </c>
      <c r="G159" s="1" t="s">
        <v>19</v>
      </c>
      <c r="H159" s="1" t="s">
        <v>22</v>
      </c>
      <c r="I159" s="1" t="s">
        <v>35</v>
      </c>
      <c r="J159" s="1" t="s">
        <v>28</v>
      </c>
      <c r="K159" s="1" t="s">
        <v>29</v>
      </c>
      <c r="L159" s="1" t="s">
        <v>30</v>
      </c>
    </row>
    <row r="160" spans="1:12" x14ac:dyDescent="0.2">
      <c r="A160" s="1" t="str">
        <f>B151</f>
        <v>AC Surf, materials and transport to plant, 30% RAP, regular bitumen</v>
      </c>
      <c r="B160" s="1" t="str">
        <f>B152</f>
        <v>AC Surf</v>
      </c>
      <c r="C160" s="1" t="str">
        <f>B154</f>
        <v>NL</v>
      </c>
      <c r="D160" s="1">
        <f>1000/1000</f>
        <v>1</v>
      </c>
      <c r="E160" s="1" t="s">
        <v>11</v>
      </c>
      <c r="F160" s="1" t="s">
        <v>24</v>
      </c>
      <c r="G160" s="1" t="s">
        <v>20</v>
      </c>
      <c r="H160" s="1" t="s">
        <v>62</v>
      </c>
      <c r="J160" s="1">
        <v>0</v>
      </c>
    </row>
    <row r="161" spans="1:12" x14ac:dyDescent="0.2">
      <c r="A161" s="1" t="str">
        <f>A52</f>
        <v>bitumen, production and transport</v>
      </c>
      <c r="B161" s="1" t="str">
        <f>B52</f>
        <v>bitumen</v>
      </c>
      <c r="C161" s="1" t="str">
        <f>C52</f>
        <v>NL</v>
      </c>
      <c r="D161" s="1">
        <f>46/1000</f>
        <v>4.5999999999999999E-2</v>
      </c>
      <c r="E161" s="1" t="s">
        <v>11</v>
      </c>
      <c r="F161" s="1" t="s">
        <v>24</v>
      </c>
      <c r="G161" s="1" t="s">
        <v>21</v>
      </c>
      <c r="H161" s="1" t="s">
        <v>62</v>
      </c>
      <c r="I161" s="1" t="s">
        <v>101</v>
      </c>
      <c r="J161" s="1">
        <v>2</v>
      </c>
      <c r="K161" s="1">
        <f>LN(D161)</f>
        <v>-3.0791138824930422</v>
      </c>
      <c r="L161" s="1">
        <v>3.741657386773941E-2</v>
      </c>
    </row>
    <row r="162" spans="1:12" x14ac:dyDescent="0.2">
      <c r="A162" s="1" t="str">
        <f>A41</f>
        <v>asphalt granulate, free of burden</v>
      </c>
      <c r="B162" s="1" t="str">
        <f t="shared" ref="B162:C162" si="1">B41</f>
        <v>asphalt granulate</v>
      </c>
      <c r="C162" s="1" t="str">
        <f t="shared" si="1"/>
        <v>NL</v>
      </c>
      <c r="D162" s="1">
        <f>294/1000</f>
        <v>0.29399999999999998</v>
      </c>
      <c r="E162" s="1" t="s">
        <v>11</v>
      </c>
      <c r="F162" s="1" t="s">
        <v>24</v>
      </c>
      <c r="G162" s="1" t="s">
        <v>21</v>
      </c>
      <c r="H162" s="1" t="s">
        <v>62</v>
      </c>
      <c r="I162" s="1" t="s">
        <v>106</v>
      </c>
      <c r="J162" s="1">
        <v>2</v>
      </c>
      <c r="K162" s="1">
        <f t="shared" ref="K162:K166" si="2">LN(D162)</f>
        <v>-1.2241755116434554</v>
      </c>
      <c r="L162" s="1">
        <v>3.741657386773941E-2</v>
      </c>
    </row>
    <row r="163" spans="1:12" x14ac:dyDescent="0.2">
      <c r="A163" s="1" t="str">
        <f>A78</f>
        <v>crushed stone, production and transport</v>
      </c>
      <c r="B163" s="1" t="str">
        <f t="shared" ref="B163:C163" si="3">B78</f>
        <v xml:space="preserve">crushed stone  </v>
      </c>
      <c r="C163" s="1" t="str">
        <f t="shared" si="3"/>
        <v>NL</v>
      </c>
      <c r="D163" s="1">
        <f>366/1000</f>
        <v>0.36599999999999999</v>
      </c>
      <c r="E163" s="1" t="s">
        <v>11</v>
      </c>
      <c r="F163" s="1" t="s">
        <v>24</v>
      </c>
      <c r="G163" s="1" t="s">
        <v>21</v>
      </c>
      <c r="H163" s="1" t="s">
        <v>62</v>
      </c>
      <c r="I163" s="1" t="s">
        <v>105</v>
      </c>
      <c r="J163" s="1">
        <v>2</v>
      </c>
      <c r="K163" s="1">
        <f t="shared" si="2"/>
        <v>-1.0051219455807707</v>
      </c>
      <c r="L163" s="1">
        <v>3.741657386773941E-2</v>
      </c>
    </row>
    <row r="164" spans="1:12" x14ac:dyDescent="0.2">
      <c r="A164" s="1" t="str">
        <f>A92</f>
        <v>crushed sand, production and transport</v>
      </c>
      <c r="B164" s="1" t="str">
        <f t="shared" ref="B164:C164" si="4">B92</f>
        <v xml:space="preserve">crushed sand  </v>
      </c>
      <c r="C164" s="1" t="str">
        <f t="shared" si="4"/>
        <v>NL</v>
      </c>
      <c r="D164" s="1">
        <f>258/1000</f>
        <v>0.25800000000000001</v>
      </c>
      <c r="E164" s="1" t="s">
        <v>11</v>
      </c>
      <c r="F164" s="1" t="s">
        <v>24</v>
      </c>
      <c r="G164" s="1" t="s">
        <v>21</v>
      </c>
      <c r="H164" s="1" t="s">
        <v>62</v>
      </c>
      <c r="I164" s="1" t="s">
        <v>104</v>
      </c>
      <c r="J164" s="1">
        <v>2</v>
      </c>
      <c r="K164" s="1">
        <f t="shared" si="2"/>
        <v>-1.3547956940605197</v>
      </c>
      <c r="L164" s="1">
        <v>3.741657386773941E-2</v>
      </c>
    </row>
    <row r="165" spans="1:12" x14ac:dyDescent="0.2">
      <c r="A165" s="1" t="str">
        <f>A106</f>
        <v>other fillers, production and transport</v>
      </c>
      <c r="B165" s="1" t="str">
        <f t="shared" ref="B165:C165" si="5">B106</f>
        <v>other fillers</v>
      </c>
      <c r="C165" s="1" t="str">
        <f t="shared" si="5"/>
        <v>NL</v>
      </c>
      <c r="D165" s="1">
        <f>9/1000</f>
        <v>8.9999999999999993E-3</v>
      </c>
      <c r="E165" s="1" t="s">
        <v>11</v>
      </c>
      <c r="F165" s="1" t="s">
        <v>24</v>
      </c>
      <c r="G165" s="1" t="s">
        <v>21</v>
      </c>
      <c r="H165" s="1" t="s">
        <v>62</v>
      </c>
      <c r="I165" s="1" t="s">
        <v>103</v>
      </c>
      <c r="J165" s="1">
        <v>2</v>
      </c>
      <c r="K165" s="1">
        <f t="shared" si="2"/>
        <v>-4.7105307016459177</v>
      </c>
      <c r="L165" s="1">
        <v>3.741657386773941E-2</v>
      </c>
    </row>
    <row r="166" spans="1:12" x14ac:dyDescent="0.2">
      <c r="A166" s="1" t="s">
        <v>65</v>
      </c>
      <c r="B166" s="1" t="s">
        <v>65</v>
      </c>
      <c r="C166" s="1" t="s">
        <v>17</v>
      </c>
      <c r="D166" s="1">
        <f>27/1000</f>
        <v>2.7E-2</v>
      </c>
      <c r="E166" s="1" t="s">
        <v>11</v>
      </c>
      <c r="F166" s="1" t="s">
        <v>24</v>
      </c>
      <c r="G166" s="1" t="s">
        <v>21</v>
      </c>
      <c r="H166" s="1" t="s">
        <v>62</v>
      </c>
      <c r="I166" s="1" t="s">
        <v>102</v>
      </c>
      <c r="J166" s="1">
        <v>2</v>
      </c>
      <c r="K166" s="1">
        <f t="shared" si="2"/>
        <v>-3.6119184129778081</v>
      </c>
      <c r="L166" s="1">
        <v>3.741657386773941E-2</v>
      </c>
    </row>
    <row r="168" spans="1:12" x14ac:dyDescent="0.2">
      <c r="A168" s="1" t="s">
        <v>1</v>
      </c>
      <c r="B168" s="1" t="s">
        <v>152</v>
      </c>
    </row>
    <row r="169" spans="1:12" x14ac:dyDescent="0.2">
      <c r="A169" s="1" t="s">
        <v>2</v>
      </c>
      <c r="B169" s="1" t="s">
        <v>80</v>
      </c>
    </row>
    <row r="170" spans="1:12" x14ac:dyDescent="0.2">
      <c r="A170" s="1" t="s">
        <v>3</v>
      </c>
      <c r="B170" s="1" t="s">
        <v>155</v>
      </c>
    </row>
    <row r="171" spans="1:12" x14ac:dyDescent="0.2">
      <c r="A171" s="1" t="s">
        <v>4</v>
      </c>
      <c r="B171" s="1" t="s">
        <v>17</v>
      </c>
    </row>
    <row r="172" spans="1:12" x14ac:dyDescent="0.2">
      <c r="A172" s="1" t="s">
        <v>5</v>
      </c>
      <c r="B172" s="1">
        <v>1</v>
      </c>
    </row>
    <row r="173" spans="1:12" x14ac:dyDescent="0.2">
      <c r="A173" s="1" t="s">
        <v>6</v>
      </c>
      <c r="B173" s="1" t="s">
        <v>11</v>
      </c>
    </row>
    <row r="174" spans="1:12" x14ac:dyDescent="0.2">
      <c r="A174" s="1" t="s">
        <v>7</v>
      </c>
      <c r="B174" s="1">
        <v>1</v>
      </c>
    </row>
    <row r="175" spans="1:12" x14ac:dyDescent="0.2">
      <c r="A175" s="1" t="s">
        <v>8</v>
      </c>
    </row>
    <row r="176" spans="1:12" x14ac:dyDescent="0.2">
      <c r="A176" s="1" t="s">
        <v>9</v>
      </c>
      <c r="B176" s="1" t="s">
        <v>2</v>
      </c>
      <c r="C176" s="1" t="s">
        <v>4</v>
      </c>
      <c r="D176" s="1" t="s">
        <v>5</v>
      </c>
      <c r="E176" s="1" t="s">
        <v>6</v>
      </c>
      <c r="F176" s="1" t="s">
        <v>0</v>
      </c>
      <c r="G176" s="1" t="s">
        <v>19</v>
      </c>
      <c r="H176" s="1" t="s">
        <v>22</v>
      </c>
      <c r="I176" s="1" t="s">
        <v>35</v>
      </c>
      <c r="J176" s="1" t="s">
        <v>28</v>
      </c>
      <c r="K176" s="1" t="s">
        <v>29</v>
      </c>
      <c r="L176" s="1" t="s">
        <v>30</v>
      </c>
    </row>
    <row r="177" spans="1:12" x14ac:dyDescent="0.2">
      <c r="A177" s="1" t="str">
        <f>B168</f>
        <v>AC Surf, materials and transport to plant, 30% RAP, modified bitumen</v>
      </c>
      <c r="B177" s="1" t="str">
        <f>B169</f>
        <v>AC Surf</v>
      </c>
      <c r="C177" s="1" t="str">
        <f>B171</f>
        <v>NL</v>
      </c>
      <c r="D177" s="1">
        <f>1000/1000</f>
        <v>1</v>
      </c>
      <c r="E177" s="1" t="s">
        <v>11</v>
      </c>
      <c r="F177" s="1" t="s">
        <v>24</v>
      </c>
      <c r="G177" s="1" t="s">
        <v>20</v>
      </c>
      <c r="H177" s="1" t="s">
        <v>62</v>
      </c>
      <c r="J177" s="1">
        <v>0</v>
      </c>
    </row>
    <row r="178" spans="1:12" x14ac:dyDescent="0.2">
      <c r="A178" s="1" t="str">
        <f>A65</f>
        <v>modified bitumen, production and transport</v>
      </c>
      <c r="B178" s="1" t="str">
        <f t="shared" ref="B178:C178" si="6">B65</f>
        <v>modified bitumen</v>
      </c>
      <c r="C178" s="1" t="str">
        <f t="shared" si="6"/>
        <v>NL</v>
      </c>
      <c r="D178" s="1">
        <f>46/1000</f>
        <v>4.5999999999999999E-2</v>
      </c>
      <c r="E178" s="1" t="s">
        <v>11</v>
      </c>
      <c r="F178" s="1" t="s">
        <v>24</v>
      </c>
      <c r="G178" s="1" t="s">
        <v>21</v>
      </c>
      <c r="H178" s="1" t="s">
        <v>62</v>
      </c>
      <c r="I178" s="1" t="s">
        <v>101</v>
      </c>
      <c r="J178" s="1">
        <v>2</v>
      </c>
      <c r="K178" s="1">
        <f>LN(D178)</f>
        <v>-3.0791138824930422</v>
      </c>
      <c r="L178" s="1">
        <v>3.741657386773941E-2</v>
      </c>
    </row>
    <row r="179" spans="1:12" x14ac:dyDescent="0.2">
      <c r="A179" s="1" t="str">
        <f t="shared" ref="A179:C179" si="7">A162</f>
        <v>asphalt granulate, free of burden</v>
      </c>
      <c r="B179" s="1" t="str">
        <f t="shared" si="7"/>
        <v>asphalt granulate</v>
      </c>
      <c r="C179" s="1" t="str">
        <f t="shared" si="7"/>
        <v>NL</v>
      </c>
      <c r="D179" s="1">
        <f>294/1000</f>
        <v>0.29399999999999998</v>
      </c>
      <c r="E179" s="1" t="s">
        <v>11</v>
      </c>
      <c r="F179" s="1" t="s">
        <v>24</v>
      </c>
      <c r="G179" s="1" t="s">
        <v>21</v>
      </c>
      <c r="H179" s="1" t="s">
        <v>62</v>
      </c>
      <c r="I179" s="1" t="s">
        <v>106</v>
      </c>
      <c r="J179" s="1">
        <v>2</v>
      </c>
      <c r="K179" s="1">
        <f t="shared" ref="K179:K183" si="8">LN(D179)</f>
        <v>-1.2241755116434554</v>
      </c>
      <c r="L179" s="1">
        <v>3.741657386773941E-2</v>
      </c>
    </row>
    <row r="180" spans="1:12" x14ac:dyDescent="0.2">
      <c r="A180" s="1" t="str">
        <f t="shared" ref="A180:C180" si="9">A163</f>
        <v>crushed stone, production and transport</v>
      </c>
      <c r="B180" s="1" t="str">
        <f t="shared" si="9"/>
        <v xml:space="preserve">crushed stone  </v>
      </c>
      <c r="C180" s="1" t="str">
        <f t="shared" si="9"/>
        <v>NL</v>
      </c>
      <c r="D180" s="1">
        <f>366/1000</f>
        <v>0.36599999999999999</v>
      </c>
      <c r="E180" s="1" t="s">
        <v>11</v>
      </c>
      <c r="F180" s="1" t="s">
        <v>24</v>
      </c>
      <c r="G180" s="1" t="s">
        <v>21</v>
      </c>
      <c r="H180" s="1" t="s">
        <v>62</v>
      </c>
      <c r="I180" s="1" t="s">
        <v>105</v>
      </c>
      <c r="J180" s="1">
        <v>2</v>
      </c>
      <c r="K180" s="1">
        <f t="shared" si="8"/>
        <v>-1.0051219455807707</v>
      </c>
      <c r="L180" s="1">
        <v>3.741657386773941E-2</v>
      </c>
    </row>
    <row r="181" spans="1:12" x14ac:dyDescent="0.2">
      <c r="A181" s="1" t="str">
        <f t="shared" ref="A181:C181" si="10">A164</f>
        <v>crushed sand, production and transport</v>
      </c>
      <c r="B181" s="1" t="str">
        <f t="shared" si="10"/>
        <v xml:space="preserve">crushed sand  </v>
      </c>
      <c r="C181" s="1" t="str">
        <f t="shared" si="10"/>
        <v>NL</v>
      </c>
      <c r="D181" s="1">
        <f>258/1000</f>
        <v>0.25800000000000001</v>
      </c>
      <c r="E181" s="1" t="s">
        <v>11</v>
      </c>
      <c r="F181" s="1" t="s">
        <v>24</v>
      </c>
      <c r="G181" s="1" t="s">
        <v>21</v>
      </c>
      <c r="H181" s="1" t="s">
        <v>62</v>
      </c>
      <c r="I181" s="1" t="s">
        <v>104</v>
      </c>
      <c r="J181" s="1">
        <v>2</v>
      </c>
      <c r="K181" s="1">
        <f t="shared" si="8"/>
        <v>-1.3547956940605197</v>
      </c>
      <c r="L181" s="1">
        <v>3.741657386773941E-2</v>
      </c>
    </row>
    <row r="182" spans="1:12" x14ac:dyDescent="0.2">
      <c r="A182" s="1" t="str">
        <f t="shared" ref="A182:C182" si="11">A165</f>
        <v>other fillers, production and transport</v>
      </c>
      <c r="B182" s="1" t="str">
        <f t="shared" si="11"/>
        <v>other fillers</v>
      </c>
      <c r="C182" s="1" t="str">
        <f t="shared" si="11"/>
        <v>NL</v>
      </c>
      <c r="D182" s="1">
        <f>9/1000</f>
        <v>8.9999999999999993E-3</v>
      </c>
      <c r="E182" s="1" t="s">
        <v>11</v>
      </c>
      <c r="F182" s="1" t="s">
        <v>24</v>
      </c>
      <c r="G182" s="1" t="s">
        <v>21</v>
      </c>
      <c r="H182" s="1" t="s">
        <v>62</v>
      </c>
      <c r="I182" s="1" t="s">
        <v>103</v>
      </c>
      <c r="J182" s="1">
        <v>2</v>
      </c>
      <c r="K182" s="1">
        <f t="shared" si="8"/>
        <v>-4.7105307016459177</v>
      </c>
      <c r="L182" s="1">
        <v>3.741657386773941E-2</v>
      </c>
    </row>
    <row r="183" spans="1:12" x14ac:dyDescent="0.2">
      <c r="A183" s="1" t="str">
        <f t="shared" ref="A183:C183" si="12">A166</f>
        <v>weak filler</v>
      </c>
      <c r="B183" s="1" t="str">
        <f t="shared" si="12"/>
        <v>weak filler</v>
      </c>
      <c r="C183" s="1" t="str">
        <f t="shared" si="12"/>
        <v>NL</v>
      </c>
      <c r="D183" s="1">
        <f>27/1000</f>
        <v>2.7E-2</v>
      </c>
      <c r="E183" s="1" t="s">
        <v>11</v>
      </c>
      <c r="F183" s="1" t="s">
        <v>24</v>
      </c>
      <c r="G183" s="1" t="s">
        <v>21</v>
      </c>
      <c r="H183" s="1" t="s">
        <v>62</v>
      </c>
      <c r="I183" s="1" t="s">
        <v>102</v>
      </c>
      <c r="J183" s="1">
        <v>2</v>
      </c>
      <c r="K183" s="1">
        <f t="shared" si="8"/>
        <v>-3.6119184129778081</v>
      </c>
      <c r="L183" s="1">
        <v>3.741657386773941E-2</v>
      </c>
    </row>
    <row r="185" spans="1:12" x14ac:dyDescent="0.2">
      <c r="A185" s="1" t="s">
        <v>1</v>
      </c>
      <c r="B185" s="1" t="s">
        <v>153</v>
      </c>
    </row>
    <row r="186" spans="1:12" x14ac:dyDescent="0.2">
      <c r="A186" s="1" t="s">
        <v>2</v>
      </c>
      <c r="B186" s="1" t="s">
        <v>80</v>
      </c>
    </row>
    <row r="187" spans="1:12" x14ac:dyDescent="0.2">
      <c r="A187" s="1" t="s">
        <v>3</v>
      </c>
      <c r="B187" s="1" t="s">
        <v>157</v>
      </c>
    </row>
    <row r="188" spans="1:12" x14ac:dyDescent="0.2">
      <c r="A188" s="1" t="s">
        <v>4</v>
      </c>
      <c r="B188" s="1" t="s">
        <v>17</v>
      </c>
    </row>
    <row r="189" spans="1:12" x14ac:dyDescent="0.2">
      <c r="A189" s="1" t="s">
        <v>5</v>
      </c>
      <c r="B189" s="1">
        <v>1</v>
      </c>
    </row>
    <row r="190" spans="1:12" x14ac:dyDescent="0.2">
      <c r="A190" s="1" t="s">
        <v>6</v>
      </c>
      <c r="B190" s="1" t="s">
        <v>11</v>
      </c>
    </row>
    <row r="191" spans="1:12" x14ac:dyDescent="0.2">
      <c r="A191" s="1" t="s">
        <v>7</v>
      </c>
      <c r="B191" s="1">
        <v>1</v>
      </c>
    </row>
    <row r="192" spans="1:12" x14ac:dyDescent="0.2">
      <c r="A192" s="1" t="s">
        <v>8</v>
      </c>
    </row>
    <row r="193" spans="1:12" x14ac:dyDescent="0.2">
      <c r="A193" s="1" t="s">
        <v>9</v>
      </c>
      <c r="B193" s="1" t="s">
        <v>2</v>
      </c>
      <c r="C193" s="1" t="s">
        <v>4</v>
      </c>
      <c r="D193" s="1" t="s">
        <v>5</v>
      </c>
      <c r="E193" s="1" t="s">
        <v>6</v>
      </c>
      <c r="F193" s="1" t="s">
        <v>0</v>
      </c>
      <c r="G193" s="1" t="s">
        <v>19</v>
      </c>
      <c r="H193" s="1" t="s">
        <v>22</v>
      </c>
      <c r="I193" s="1" t="s">
        <v>35</v>
      </c>
      <c r="J193" s="1" t="s">
        <v>28</v>
      </c>
      <c r="K193" s="1" t="s">
        <v>29</v>
      </c>
      <c r="L193" s="1" t="s">
        <v>30</v>
      </c>
    </row>
    <row r="194" spans="1:12" x14ac:dyDescent="0.2">
      <c r="A194" s="1" t="str">
        <f>B185</f>
        <v>AC Surf, materials and transport to plant, 0% RAP, regular bitumen</v>
      </c>
      <c r="B194" s="1" t="str">
        <f>B186</f>
        <v>AC Surf</v>
      </c>
      <c r="C194" s="1" t="str">
        <f>B188</f>
        <v>NL</v>
      </c>
      <c r="D194" s="1">
        <f>1000/1000</f>
        <v>1</v>
      </c>
      <c r="E194" s="1" t="s">
        <v>11</v>
      </c>
      <c r="F194" s="1" t="s">
        <v>24</v>
      </c>
      <c r="G194" s="1" t="s">
        <v>20</v>
      </c>
      <c r="H194" s="1" t="s">
        <v>62</v>
      </c>
      <c r="J194" s="1">
        <v>0</v>
      </c>
    </row>
    <row r="195" spans="1:12" x14ac:dyDescent="0.2">
      <c r="A195" s="1" t="str">
        <f>A161</f>
        <v>bitumen, production and transport</v>
      </c>
      <c r="B195" s="1" t="str">
        <f t="shared" ref="B195:C195" si="13">B161</f>
        <v>bitumen</v>
      </c>
      <c r="C195" s="1" t="str">
        <f t="shared" si="13"/>
        <v>NL</v>
      </c>
      <c r="D195" s="1">
        <f>58/1000</f>
        <v>5.8000000000000003E-2</v>
      </c>
      <c r="E195" s="1" t="s">
        <v>11</v>
      </c>
      <c r="F195" s="1" t="s">
        <v>24</v>
      </c>
      <c r="G195" s="1" t="s">
        <v>21</v>
      </c>
      <c r="H195" s="1" t="s">
        <v>62</v>
      </c>
      <c r="I195" s="1" t="s">
        <v>101</v>
      </c>
      <c r="J195" s="1">
        <v>2</v>
      </c>
      <c r="K195" s="1">
        <f>LN(D195)</f>
        <v>-2.8473122684357177</v>
      </c>
      <c r="L195" s="1">
        <v>3.741657386773941E-2</v>
      </c>
    </row>
    <row r="196" spans="1:12" x14ac:dyDescent="0.2">
      <c r="A196" s="1" t="str">
        <f t="shared" ref="A196:C196" si="14">A163</f>
        <v>crushed stone, production and transport</v>
      </c>
      <c r="B196" s="1" t="str">
        <f t="shared" si="14"/>
        <v xml:space="preserve">crushed stone  </v>
      </c>
      <c r="C196" s="1" t="str">
        <f t="shared" si="14"/>
        <v>NL</v>
      </c>
      <c r="D196" s="1">
        <f>506/1000</f>
        <v>0.50600000000000001</v>
      </c>
      <c r="E196" s="1" t="s">
        <v>11</v>
      </c>
      <c r="F196" s="1" t="s">
        <v>24</v>
      </c>
      <c r="G196" s="1" t="s">
        <v>21</v>
      </c>
      <c r="H196" s="1" t="s">
        <v>62</v>
      </c>
      <c r="I196" s="1" t="s">
        <v>105</v>
      </c>
      <c r="J196" s="1">
        <v>2</v>
      </c>
      <c r="K196" s="1">
        <f t="shared" ref="K196:K200" si="15">LN(D196)</f>
        <v>-0.68121860969467152</v>
      </c>
      <c r="L196" s="1">
        <v>3.741657386773941E-2</v>
      </c>
    </row>
    <row r="197" spans="1:12" x14ac:dyDescent="0.2">
      <c r="A197" s="1" t="str">
        <f t="shared" ref="A197:C197" si="16">A164</f>
        <v>crushed sand, production and transport</v>
      </c>
      <c r="B197" s="1" t="str">
        <f t="shared" si="16"/>
        <v xml:space="preserve">crushed sand  </v>
      </c>
      <c r="C197" s="1" t="str">
        <f t="shared" si="16"/>
        <v>NL</v>
      </c>
      <c r="D197" s="1">
        <f>279/1000</f>
        <v>0.27900000000000003</v>
      </c>
      <c r="E197" s="1" t="s">
        <v>11</v>
      </c>
      <c r="F197" s="1" t="s">
        <v>24</v>
      </c>
      <c r="G197" s="1" t="s">
        <v>21</v>
      </c>
      <c r="H197" s="1" t="s">
        <v>62</v>
      </c>
      <c r="I197" s="1" t="s">
        <v>104</v>
      </c>
      <c r="J197" s="1">
        <v>2</v>
      </c>
      <c r="K197" s="1">
        <f t="shared" si="15"/>
        <v>-1.2765434971607714</v>
      </c>
      <c r="L197" s="1">
        <v>3.741657386773941E-2</v>
      </c>
    </row>
    <row r="198" spans="1:12" x14ac:dyDescent="0.2">
      <c r="A198" s="1" t="str">
        <f>A120</f>
        <v>natural sand, production and transport</v>
      </c>
      <c r="B198" s="1" t="str">
        <f t="shared" ref="B198:C198" si="17">B120</f>
        <v>natural sand</v>
      </c>
      <c r="C198" s="1" t="str">
        <f t="shared" si="17"/>
        <v>NL</v>
      </c>
      <c r="D198" s="1">
        <f>92/1000</f>
        <v>9.1999999999999998E-2</v>
      </c>
      <c r="E198" s="1" t="s">
        <v>11</v>
      </c>
      <c r="F198" s="1" t="s">
        <v>24</v>
      </c>
      <c r="G198" s="1" t="s">
        <v>21</v>
      </c>
      <c r="H198" s="1" t="s">
        <v>62</v>
      </c>
      <c r="I198" s="1" t="s">
        <v>107</v>
      </c>
      <c r="J198" s="1">
        <v>2</v>
      </c>
      <c r="K198" s="1">
        <f t="shared" ref="K198" si="18">LN(D198)</f>
        <v>-2.3859667019330968</v>
      </c>
      <c r="L198" s="1">
        <v>3.7416573867739403E-2</v>
      </c>
    </row>
    <row r="199" spans="1:12" x14ac:dyDescent="0.2">
      <c r="A199" s="1" t="str">
        <f t="shared" ref="A199:C199" si="19">A165</f>
        <v>other fillers, production and transport</v>
      </c>
      <c r="B199" s="1" t="str">
        <f t="shared" si="19"/>
        <v>other fillers</v>
      </c>
      <c r="C199" s="1" t="str">
        <f t="shared" si="19"/>
        <v>NL</v>
      </c>
      <c r="D199" s="1">
        <f>16/1000</f>
        <v>1.6E-2</v>
      </c>
      <c r="E199" s="1" t="s">
        <v>11</v>
      </c>
      <c r="F199" s="1" t="s">
        <v>24</v>
      </c>
      <c r="G199" s="1" t="s">
        <v>21</v>
      </c>
      <c r="H199" s="1" t="s">
        <v>62</v>
      </c>
      <c r="I199" s="1" t="s">
        <v>103</v>
      </c>
      <c r="J199" s="1">
        <v>2</v>
      </c>
      <c r="K199" s="1">
        <f t="shared" si="15"/>
        <v>-4.1351665567423561</v>
      </c>
      <c r="L199" s="1">
        <v>3.741657386773941E-2</v>
      </c>
    </row>
    <row r="200" spans="1:12" x14ac:dyDescent="0.2">
      <c r="A200" s="1" t="str">
        <f t="shared" ref="A200:C200" si="20">A166</f>
        <v>weak filler</v>
      </c>
      <c r="B200" s="1" t="str">
        <f t="shared" si="20"/>
        <v>weak filler</v>
      </c>
      <c r="C200" s="1" t="str">
        <f t="shared" si="20"/>
        <v>NL</v>
      </c>
      <c r="D200" s="1">
        <f>49/1000</f>
        <v>4.9000000000000002E-2</v>
      </c>
      <c r="E200" s="1" t="s">
        <v>11</v>
      </c>
      <c r="F200" s="1" t="s">
        <v>24</v>
      </c>
      <c r="G200" s="1" t="s">
        <v>21</v>
      </c>
      <c r="H200" s="1" t="s">
        <v>62</v>
      </c>
      <c r="I200" s="1" t="s">
        <v>102</v>
      </c>
      <c r="J200" s="1">
        <v>2</v>
      </c>
      <c r="K200" s="1">
        <f t="shared" si="15"/>
        <v>-3.0159349808715104</v>
      </c>
      <c r="L200" s="1">
        <v>3.741657386773941E-2</v>
      </c>
    </row>
    <row r="202" spans="1:12" x14ac:dyDescent="0.2">
      <c r="A202" s="1" t="s">
        <v>1</v>
      </c>
      <c r="B202" s="1" t="s">
        <v>154</v>
      </c>
    </row>
    <row r="203" spans="1:12" x14ac:dyDescent="0.2">
      <c r="A203" s="1" t="s">
        <v>2</v>
      </c>
      <c r="B203" s="1" t="s">
        <v>80</v>
      </c>
    </row>
    <row r="204" spans="1:12" x14ac:dyDescent="0.2">
      <c r="A204" s="1" t="s">
        <v>3</v>
      </c>
      <c r="B204" s="1" t="s">
        <v>158</v>
      </c>
    </row>
    <row r="205" spans="1:12" x14ac:dyDescent="0.2">
      <c r="A205" s="1" t="s">
        <v>4</v>
      </c>
      <c r="B205" s="1" t="s">
        <v>17</v>
      </c>
    </row>
    <row r="206" spans="1:12" x14ac:dyDescent="0.2">
      <c r="A206" s="1" t="s">
        <v>5</v>
      </c>
      <c r="B206" s="1">
        <v>1</v>
      </c>
    </row>
    <row r="207" spans="1:12" x14ac:dyDescent="0.2">
      <c r="A207" s="1" t="s">
        <v>6</v>
      </c>
      <c r="B207" s="1" t="s">
        <v>11</v>
      </c>
    </row>
    <row r="208" spans="1:12" x14ac:dyDescent="0.2">
      <c r="A208" s="1" t="s">
        <v>7</v>
      </c>
      <c r="B208" s="1">
        <v>1</v>
      </c>
    </row>
    <row r="209" spans="1:12" x14ac:dyDescent="0.2">
      <c r="A209" s="1" t="s">
        <v>8</v>
      </c>
    </row>
    <row r="210" spans="1:12" x14ac:dyDescent="0.2">
      <c r="A210" s="1" t="s">
        <v>9</v>
      </c>
      <c r="B210" s="1" t="s">
        <v>2</v>
      </c>
      <c r="C210" s="1" t="s">
        <v>4</v>
      </c>
      <c r="D210" s="1" t="s">
        <v>5</v>
      </c>
      <c r="E210" s="1" t="s">
        <v>6</v>
      </c>
      <c r="F210" s="1" t="s">
        <v>0</v>
      </c>
      <c r="G210" s="1" t="s">
        <v>19</v>
      </c>
      <c r="H210" s="1" t="s">
        <v>22</v>
      </c>
      <c r="I210" s="1" t="s">
        <v>35</v>
      </c>
      <c r="J210" s="1" t="s">
        <v>28</v>
      </c>
      <c r="K210" s="1" t="s">
        <v>29</v>
      </c>
      <c r="L210" s="1" t="s">
        <v>30</v>
      </c>
    </row>
    <row r="211" spans="1:12" x14ac:dyDescent="0.2">
      <c r="A211" s="1" t="str">
        <f>B202</f>
        <v>AC Surf, materials and transport to plant, 0% RAP, modified bitumen</v>
      </c>
      <c r="B211" s="1" t="str">
        <f>B203</f>
        <v>AC Surf</v>
      </c>
      <c r="C211" s="1" t="str">
        <f>B205</f>
        <v>NL</v>
      </c>
      <c r="D211" s="1">
        <f>1000/1000</f>
        <v>1</v>
      </c>
      <c r="E211" s="1" t="s">
        <v>11</v>
      </c>
      <c r="F211" s="1" t="s">
        <v>24</v>
      </c>
      <c r="G211" s="1" t="s">
        <v>20</v>
      </c>
      <c r="H211" s="1" t="s">
        <v>62</v>
      </c>
      <c r="J211" s="1">
        <v>0</v>
      </c>
    </row>
    <row r="212" spans="1:12" x14ac:dyDescent="0.2">
      <c r="A212" s="1" t="str">
        <f>A178</f>
        <v>modified bitumen, production and transport</v>
      </c>
      <c r="B212" s="1" t="str">
        <f t="shared" ref="B212:C212" si="21">B178</f>
        <v>modified bitumen</v>
      </c>
      <c r="C212" s="1" t="str">
        <f t="shared" si="21"/>
        <v>NL</v>
      </c>
      <c r="D212" s="1">
        <f>58/1000</f>
        <v>5.8000000000000003E-2</v>
      </c>
      <c r="E212" s="1" t="s">
        <v>11</v>
      </c>
      <c r="F212" s="1" t="s">
        <v>24</v>
      </c>
      <c r="G212" s="1" t="s">
        <v>21</v>
      </c>
      <c r="H212" s="1" t="s">
        <v>62</v>
      </c>
      <c r="I212" s="1" t="s">
        <v>101</v>
      </c>
      <c r="J212" s="1">
        <v>2</v>
      </c>
      <c r="K212" s="1">
        <f>LN(D212)</f>
        <v>-2.8473122684357177</v>
      </c>
      <c r="L212" s="1">
        <v>3.741657386773941E-2</v>
      </c>
    </row>
    <row r="213" spans="1:12" x14ac:dyDescent="0.2">
      <c r="A213" s="1" t="str">
        <f t="shared" ref="A213:C213" si="22">A180</f>
        <v>crushed stone, production and transport</v>
      </c>
      <c r="B213" s="1" t="str">
        <f t="shared" si="22"/>
        <v xml:space="preserve">crushed stone  </v>
      </c>
      <c r="C213" s="1" t="str">
        <f t="shared" si="22"/>
        <v>NL</v>
      </c>
      <c r="D213" s="1">
        <f>506/1000</f>
        <v>0.50600000000000001</v>
      </c>
      <c r="E213" s="1" t="s">
        <v>11</v>
      </c>
      <c r="F213" s="1" t="s">
        <v>24</v>
      </c>
      <c r="G213" s="1" t="s">
        <v>21</v>
      </c>
      <c r="H213" s="1" t="s">
        <v>62</v>
      </c>
      <c r="I213" s="1" t="s">
        <v>105</v>
      </c>
      <c r="J213" s="1">
        <v>2</v>
      </c>
      <c r="K213" s="1">
        <f t="shared" ref="K213:K217" si="23">LN(D213)</f>
        <v>-0.68121860969467152</v>
      </c>
      <c r="L213" s="1">
        <v>3.741657386773941E-2</v>
      </c>
    </row>
    <row r="214" spans="1:12" x14ac:dyDescent="0.2">
      <c r="A214" s="1" t="str">
        <f t="shared" ref="A214:C214" si="24">A181</f>
        <v>crushed sand, production and transport</v>
      </c>
      <c r="B214" s="1" t="str">
        <f t="shared" si="24"/>
        <v xml:space="preserve">crushed sand  </v>
      </c>
      <c r="C214" s="1" t="str">
        <f t="shared" si="24"/>
        <v>NL</v>
      </c>
      <c r="D214" s="1">
        <f>279/1000</f>
        <v>0.27900000000000003</v>
      </c>
      <c r="E214" s="1" t="s">
        <v>11</v>
      </c>
      <c r="F214" s="1" t="s">
        <v>24</v>
      </c>
      <c r="G214" s="1" t="s">
        <v>21</v>
      </c>
      <c r="H214" s="1" t="s">
        <v>62</v>
      </c>
      <c r="I214" s="1" t="s">
        <v>104</v>
      </c>
      <c r="J214" s="1">
        <v>2</v>
      </c>
      <c r="K214" s="1">
        <f t="shared" si="23"/>
        <v>-1.2765434971607714</v>
      </c>
      <c r="L214" s="1">
        <v>3.741657386773941E-2</v>
      </c>
    </row>
    <row r="215" spans="1:12" x14ac:dyDescent="0.2">
      <c r="A215" s="1" t="str">
        <f>A164</f>
        <v>crushed sand, production and transport</v>
      </c>
      <c r="B215" s="1" t="str">
        <f t="shared" ref="B215:C215" si="25">B164</f>
        <v xml:space="preserve">crushed sand  </v>
      </c>
      <c r="C215" s="1" t="str">
        <f t="shared" si="25"/>
        <v>NL</v>
      </c>
      <c r="D215" s="1">
        <f>92/1000</f>
        <v>9.1999999999999998E-2</v>
      </c>
      <c r="E215" s="1" t="s">
        <v>11</v>
      </c>
      <c r="F215" s="1" t="s">
        <v>24</v>
      </c>
      <c r="G215" s="1" t="s">
        <v>21</v>
      </c>
      <c r="H215" s="1" t="s">
        <v>62</v>
      </c>
      <c r="I215" s="1" t="s">
        <v>107</v>
      </c>
      <c r="J215" s="1">
        <v>2</v>
      </c>
      <c r="K215" s="1">
        <f t="shared" ref="K215:K216" si="26">LN(D215)</f>
        <v>-2.3859667019330968</v>
      </c>
      <c r="L215" s="1">
        <v>3.7416573867739403E-2</v>
      </c>
    </row>
    <row r="216" spans="1:12" x14ac:dyDescent="0.2">
      <c r="A216" s="1" t="str">
        <f t="shared" ref="A216:C216" si="27">A182</f>
        <v>other fillers, production and transport</v>
      </c>
      <c r="B216" s="1" t="str">
        <f t="shared" si="27"/>
        <v>other fillers</v>
      </c>
      <c r="C216" s="1" t="str">
        <f t="shared" si="27"/>
        <v>NL</v>
      </c>
      <c r="D216" s="1">
        <f>16/1000</f>
        <v>1.6E-2</v>
      </c>
      <c r="E216" s="1" t="s">
        <v>11</v>
      </c>
      <c r="F216" s="1" t="s">
        <v>24</v>
      </c>
      <c r="G216" s="1" t="s">
        <v>21</v>
      </c>
      <c r="H216" s="1" t="s">
        <v>62</v>
      </c>
      <c r="I216" s="1" t="s">
        <v>103</v>
      </c>
      <c r="J216" s="1">
        <v>2</v>
      </c>
      <c r="K216" s="1">
        <f t="shared" si="26"/>
        <v>-4.1351665567423561</v>
      </c>
      <c r="L216" s="1">
        <v>3.7416573867739403E-2</v>
      </c>
    </row>
    <row r="217" spans="1:12" x14ac:dyDescent="0.2">
      <c r="A217" s="1" t="str">
        <f t="shared" ref="A217:C217" si="28">A183</f>
        <v>weak filler</v>
      </c>
      <c r="B217" s="1" t="str">
        <f t="shared" si="28"/>
        <v>weak filler</v>
      </c>
      <c r="C217" s="1" t="str">
        <f t="shared" si="28"/>
        <v>NL</v>
      </c>
      <c r="D217" s="1">
        <f>49/1000</f>
        <v>4.9000000000000002E-2</v>
      </c>
      <c r="E217" s="1" t="s">
        <v>11</v>
      </c>
      <c r="F217" s="1" t="s">
        <v>24</v>
      </c>
      <c r="G217" s="1" t="s">
        <v>21</v>
      </c>
      <c r="H217" s="1" t="s">
        <v>62</v>
      </c>
      <c r="I217" s="1" t="s">
        <v>102</v>
      </c>
      <c r="J217" s="1">
        <v>2</v>
      </c>
      <c r="K217" s="1">
        <f t="shared" si="23"/>
        <v>-3.0159349808715104</v>
      </c>
      <c r="L217" s="1">
        <v>3.741657386773941E-2</v>
      </c>
    </row>
    <row r="219" spans="1:12" x14ac:dyDescent="0.2">
      <c r="A219" s="1" t="s">
        <v>1</v>
      </c>
      <c r="B219" s="1" t="s">
        <v>110</v>
      </c>
    </row>
    <row r="220" spans="1:12" x14ac:dyDescent="0.2">
      <c r="A220" s="1" t="s">
        <v>2</v>
      </c>
      <c r="B220" s="1" t="s">
        <v>81</v>
      </c>
    </row>
    <row r="221" spans="1:12" x14ac:dyDescent="0.2">
      <c r="A221" s="1" t="s">
        <v>3</v>
      </c>
      <c r="B221" s="1" t="s">
        <v>113</v>
      </c>
    </row>
    <row r="222" spans="1:12" x14ac:dyDescent="0.2">
      <c r="A222" s="1" t="s">
        <v>4</v>
      </c>
      <c r="B222" s="1" t="s">
        <v>17</v>
      </c>
    </row>
    <row r="223" spans="1:12" x14ac:dyDescent="0.2">
      <c r="A223" s="1" t="s">
        <v>5</v>
      </c>
      <c r="B223" s="1">
        <v>1</v>
      </c>
    </row>
    <row r="224" spans="1:12" x14ac:dyDescent="0.2">
      <c r="A224" s="1" t="s">
        <v>6</v>
      </c>
      <c r="B224" s="1" t="s">
        <v>11</v>
      </c>
    </row>
    <row r="225" spans="1:12" x14ac:dyDescent="0.2">
      <c r="A225" s="1" t="s">
        <v>7</v>
      </c>
      <c r="B225" s="1">
        <v>1</v>
      </c>
    </row>
    <row r="226" spans="1:12" x14ac:dyDescent="0.2">
      <c r="A226" s="1" t="s">
        <v>8</v>
      </c>
    </row>
    <row r="227" spans="1:12" x14ac:dyDescent="0.2">
      <c r="A227" s="1" t="s">
        <v>9</v>
      </c>
      <c r="B227" s="1" t="s">
        <v>2</v>
      </c>
      <c r="C227" s="1" t="s">
        <v>4</v>
      </c>
      <c r="D227" s="1" t="s">
        <v>5</v>
      </c>
      <c r="E227" s="1" t="s">
        <v>6</v>
      </c>
      <c r="F227" s="1" t="s">
        <v>0</v>
      </c>
      <c r="G227" s="1" t="s">
        <v>19</v>
      </c>
      <c r="H227" s="1" t="s">
        <v>22</v>
      </c>
      <c r="I227" s="1" t="s">
        <v>35</v>
      </c>
      <c r="J227" s="1" t="s">
        <v>28</v>
      </c>
      <c r="K227" s="1" t="s">
        <v>29</v>
      </c>
      <c r="L227" s="1" t="s">
        <v>30</v>
      </c>
    </row>
    <row r="228" spans="1:12" x14ac:dyDescent="0.2">
      <c r="A228" s="1" t="str">
        <f>B219</f>
        <v>AC Bin, materials and transport to plant</v>
      </c>
      <c r="B228" s="1" t="str">
        <f>B220</f>
        <v>AC Bin</v>
      </c>
      <c r="C228" s="1" t="str">
        <f>B222</f>
        <v>NL</v>
      </c>
      <c r="D228" s="1">
        <f>1000/1000</f>
        <v>1</v>
      </c>
      <c r="E228" s="1" t="s">
        <v>11</v>
      </c>
      <c r="F228" s="1" t="s">
        <v>24</v>
      </c>
      <c r="G228" s="1" t="s">
        <v>20</v>
      </c>
      <c r="H228" s="1" t="s">
        <v>62</v>
      </c>
      <c r="J228" s="1">
        <v>0</v>
      </c>
    </row>
    <row r="229" spans="1:12" x14ac:dyDescent="0.2">
      <c r="A229" s="1" t="str">
        <f>A52</f>
        <v>bitumen, production and transport</v>
      </c>
      <c r="B229" s="1" t="str">
        <f>B52</f>
        <v>bitumen</v>
      </c>
      <c r="C229" s="1" t="str">
        <f>C52</f>
        <v>NL</v>
      </c>
      <c r="D229" s="1">
        <f>20/1000</f>
        <v>0.02</v>
      </c>
      <c r="E229" s="1" t="s">
        <v>11</v>
      </c>
      <c r="F229" s="1" t="s">
        <v>24</v>
      </c>
      <c r="G229" s="1" t="s">
        <v>21</v>
      </c>
      <c r="H229" s="1" t="s">
        <v>62</v>
      </c>
      <c r="I229" s="1" t="s">
        <v>101</v>
      </c>
      <c r="J229" s="1">
        <v>2</v>
      </c>
      <c r="K229" s="1">
        <f>LN(D229)</f>
        <v>-3.912023005428146</v>
      </c>
      <c r="L229" s="1">
        <v>3.741657386773941E-2</v>
      </c>
    </row>
    <row r="230" spans="1:12" x14ac:dyDescent="0.2">
      <c r="A230" s="1" t="str">
        <f>A41</f>
        <v>asphalt granulate, free of burden</v>
      </c>
      <c r="B230" s="1" t="str">
        <f>B41</f>
        <v>asphalt granulate</v>
      </c>
      <c r="C230" s="1" t="str">
        <f>C41</f>
        <v>NL</v>
      </c>
      <c r="D230" s="1">
        <f>501/1000</f>
        <v>0.501</v>
      </c>
      <c r="E230" s="1" t="s">
        <v>11</v>
      </c>
      <c r="F230" s="1" t="s">
        <v>24</v>
      </c>
      <c r="G230" s="1" t="s">
        <v>21</v>
      </c>
      <c r="H230" s="1" t="s">
        <v>62</v>
      </c>
      <c r="I230" s="1" t="s">
        <v>106</v>
      </c>
      <c r="J230" s="1">
        <v>2</v>
      </c>
      <c r="K230" s="1">
        <f t="shared" ref="K230:K234" si="29">LN(D230)</f>
        <v>-0.69114917789727226</v>
      </c>
      <c r="L230" s="1">
        <v>3.741657386773941E-2</v>
      </c>
    </row>
    <row r="231" spans="1:12" x14ac:dyDescent="0.2">
      <c r="A231" s="1" t="str">
        <f>A78</f>
        <v>crushed stone, production and transport</v>
      </c>
      <c r="B231" s="1" t="str">
        <f>B78</f>
        <v xml:space="preserve">crushed stone  </v>
      </c>
      <c r="C231" s="1" t="str">
        <f>C78</f>
        <v>NL</v>
      </c>
      <c r="D231" s="1">
        <f>269/1000</f>
        <v>0.26900000000000002</v>
      </c>
      <c r="E231" s="1" t="s">
        <v>11</v>
      </c>
      <c r="F231" s="1" t="s">
        <v>24</v>
      </c>
      <c r="G231" s="1" t="s">
        <v>21</v>
      </c>
      <c r="H231" s="1" t="s">
        <v>62</v>
      </c>
      <c r="I231" s="1" t="s">
        <v>105</v>
      </c>
      <c r="J231" s="1">
        <v>2</v>
      </c>
      <c r="K231" s="1">
        <f t="shared" si="29"/>
        <v>-1.313043899380298</v>
      </c>
      <c r="L231" s="1">
        <v>3.741657386773941E-2</v>
      </c>
    </row>
    <row r="232" spans="1:12" x14ac:dyDescent="0.2">
      <c r="A232" s="1" t="str">
        <f>A106</f>
        <v>other fillers, production and transport</v>
      </c>
      <c r="B232" s="1" t="str">
        <f>B106</f>
        <v>other fillers</v>
      </c>
      <c r="C232" s="1" t="str">
        <f>C106</f>
        <v>NL</v>
      </c>
      <c r="D232" s="1">
        <f>8/1000</f>
        <v>8.0000000000000002E-3</v>
      </c>
      <c r="E232" s="1" t="s">
        <v>11</v>
      </c>
      <c r="F232" s="1" t="s">
        <v>24</v>
      </c>
      <c r="G232" s="1" t="s">
        <v>21</v>
      </c>
      <c r="H232" s="1" t="s">
        <v>62</v>
      </c>
      <c r="I232" s="1" t="s">
        <v>103</v>
      </c>
      <c r="J232" s="1">
        <v>2</v>
      </c>
      <c r="K232" s="1">
        <f t="shared" si="29"/>
        <v>-4.8283137373023015</v>
      </c>
      <c r="L232" s="1">
        <v>3.741657386773941E-2</v>
      </c>
    </row>
    <row r="233" spans="1:12" x14ac:dyDescent="0.2">
      <c r="A233" s="1" t="str">
        <f>A120</f>
        <v>natural sand, production and transport</v>
      </c>
      <c r="B233" s="1" t="str">
        <f>B120</f>
        <v>natural sand</v>
      </c>
      <c r="C233" s="1" t="str">
        <f>C120</f>
        <v>NL</v>
      </c>
      <c r="D233" s="1">
        <f>192/1000</f>
        <v>0.192</v>
      </c>
      <c r="E233" s="1" t="s">
        <v>11</v>
      </c>
      <c r="F233" s="1" t="s">
        <v>24</v>
      </c>
      <c r="G233" s="1" t="s">
        <v>21</v>
      </c>
      <c r="H233" s="1" t="s">
        <v>62</v>
      </c>
      <c r="I233" s="1" t="s">
        <v>107</v>
      </c>
      <c r="J233" s="1">
        <v>2</v>
      </c>
      <c r="K233" s="1">
        <f t="shared" si="29"/>
        <v>-1.6502599069543555</v>
      </c>
      <c r="L233" s="1">
        <v>3.7416573867739403E-2</v>
      </c>
    </row>
    <row r="234" spans="1:12" x14ac:dyDescent="0.2">
      <c r="A234" s="1" t="str">
        <f>A134</f>
        <v>weak filler, production and transport</v>
      </c>
      <c r="B234" s="1" t="str">
        <f>B134</f>
        <v>weak_filler</v>
      </c>
      <c r="C234" s="1" t="str">
        <f>C134</f>
        <v>NL</v>
      </c>
      <c r="D234" s="1">
        <f>10/1000</f>
        <v>0.01</v>
      </c>
      <c r="E234" s="1" t="s">
        <v>11</v>
      </c>
      <c r="F234" s="1" t="s">
        <v>24</v>
      </c>
      <c r="G234" s="1" t="s">
        <v>21</v>
      </c>
      <c r="H234" s="1" t="s">
        <v>62</v>
      </c>
      <c r="I234" s="1" t="s">
        <v>102</v>
      </c>
      <c r="J234" s="1">
        <v>2</v>
      </c>
      <c r="K234" s="1">
        <f t="shared" si="29"/>
        <v>-4.6051701859880909</v>
      </c>
      <c r="L234" s="1">
        <v>3.741657386773941E-2</v>
      </c>
    </row>
    <row r="236" spans="1:12" x14ac:dyDescent="0.2">
      <c r="A236" s="1" t="s">
        <v>1</v>
      </c>
      <c r="B236" s="1" t="s">
        <v>109</v>
      </c>
    </row>
    <row r="237" spans="1:12" x14ac:dyDescent="0.2">
      <c r="A237" s="1" t="s">
        <v>2</v>
      </c>
      <c r="B237" s="1" t="s">
        <v>82</v>
      </c>
    </row>
    <row r="238" spans="1:12" x14ac:dyDescent="0.2">
      <c r="A238" s="1" t="s">
        <v>3</v>
      </c>
      <c r="B238" s="1" t="s">
        <v>112</v>
      </c>
    </row>
    <row r="239" spans="1:12" x14ac:dyDescent="0.2">
      <c r="A239" s="1" t="s">
        <v>4</v>
      </c>
      <c r="B239" s="1" t="s">
        <v>17</v>
      </c>
    </row>
    <row r="240" spans="1:12" x14ac:dyDescent="0.2">
      <c r="A240" s="1" t="s">
        <v>5</v>
      </c>
      <c r="B240" s="1">
        <v>1</v>
      </c>
    </row>
    <row r="241" spans="1:12" x14ac:dyDescent="0.2">
      <c r="A241" s="1" t="s">
        <v>6</v>
      </c>
      <c r="B241" s="1" t="s">
        <v>11</v>
      </c>
    </row>
    <row r="242" spans="1:12" x14ac:dyDescent="0.2">
      <c r="A242" s="1" t="s">
        <v>7</v>
      </c>
      <c r="B242" s="1">
        <v>1</v>
      </c>
    </row>
    <row r="243" spans="1:12" x14ac:dyDescent="0.2">
      <c r="A243" s="1" t="s">
        <v>8</v>
      </c>
    </row>
    <row r="244" spans="1:12" x14ac:dyDescent="0.2">
      <c r="A244" s="1" t="s">
        <v>9</v>
      </c>
      <c r="B244" s="1" t="s">
        <v>2</v>
      </c>
      <c r="C244" s="1" t="s">
        <v>4</v>
      </c>
      <c r="D244" s="1" t="s">
        <v>5</v>
      </c>
      <c r="E244" s="1" t="s">
        <v>6</v>
      </c>
      <c r="F244" s="1" t="s">
        <v>0</v>
      </c>
      <c r="G244" s="1" t="s">
        <v>19</v>
      </c>
      <c r="H244" s="1" t="s">
        <v>22</v>
      </c>
      <c r="I244" s="1" t="s">
        <v>35</v>
      </c>
      <c r="J244" s="1" t="s">
        <v>28</v>
      </c>
      <c r="K244" s="1" t="s">
        <v>29</v>
      </c>
      <c r="L244" s="1" t="s">
        <v>30</v>
      </c>
    </row>
    <row r="245" spans="1:12" x14ac:dyDescent="0.2">
      <c r="A245" s="1" t="str">
        <f>B236</f>
        <v>SMA, materials and transport to plant</v>
      </c>
      <c r="B245" s="1" t="str">
        <f>B237</f>
        <v>SMA</v>
      </c>
      <c r="C245" s="1" t="str">
        <f>B239</f>
        <v>NL</v>
      </c>
      <c r="D245" s="1">
        <f>1000/1000</f>
        <v>1</v>
      </c>
      <c r="E245" s="1" t="s">
        <v>11</v>
      </c>
      <c r="F245" s="1" t="s">
        <v>24</v>
      </c>
      <c r="G245" s="1" t="s">
        <v>20</v>
      </c>
      <c r="H245" s="1" t="s">
        <v>62</v>
      </c>
      <c r="J245" s="1">
        <v>0</v>
      </c>
    </row>
    <row r="246" spans="1:12" x14ac:dyDescent="0.2">
      <c r="A246" s="1" t="str">
        <f>A52</f>
        <v>bitumen, production and transport</v>
      </c>
      <c r="B246" s="1" t="str">
        <f>B52</f>
        <v>bitumen</v>
      </c>
      <c r="C246" s="1" t="str">
        <f>C52</f>
        <v>NL</v>
      </c>
      <c r="D246" s="1">
        <f>68/1000</f>
        <v>6.8000000000000005E-2</v>
      </c>
      <c r="E246" s="1" t="s">
        <v>11</v>
      </c>
      <c r="F246" s="1" t="s">
        <v>24</v>
      </c>
      <c r="G246" s="1" t="s">
        <v>21</v>
      </c>
      <c r="H246" s="1" t="s">
        <v>62</v>
      </c>
      <c r="I246" s="1" t="s">
        <v>101</v>
      </c>
      <c r="J246" s="1">
        <v>2</v>
      </c>
      <c r="K246" s="1">
        <f t="shared" ref="K246:K251" si="30">LN(D246)</f>
        <v>-2.6882475738060303</v>
      </c>
      <c r="L246" s="1">
        <v>3.741657386773941E-2</v>
      </c>
    </row>
    <row r="247" spans="1:12" x14ac:dyDescent="0.2">
      <c r="A247" s="1" t="str">
        <f>A78</f>
        <v>crushed stone, production and transport</v>
      </c>
      <c r="B247" s="1" t="str">
        <f>B78</f>
        <v xml:space="preserve">crushed stone  </v>
      </c>
      <c r="C247" s="1" t="str">
        <f>C78</f>
        <v>NL</v>
      </c>
      <c r="D247" s="1">
        <f>676/1000</f>
        <v>0.67600000000000005</v>
      </c>
      <c r="E247" s="1" t="s">
        <v>11</v>
      </c>
      <c r="F247" s="1" t="s">
        <v>24</v>
      </c>
      <c r="G247" s="1" t="s">
        <v>21</v>
      </c>
      <c r="H247" s="1" t="s">
        <v>62</v>
      </c>
      <c r="I247" s="1" t="s">
        <v>105</v>
      </c>
      <c r="J247" s="1">
        <v>2</v>
      </c>
      <c r="K247" s="1">
        <f t="shared" si="30"/>
        <v>-0.39156220293917288</v>
      </c>
      <c r="L247" s="1">
        <v>3.741657386773941E-2</v>
      </c>
    </row>
    <row r="248" spans="1:12" x14ac:dyDescent="0.2">
      <c r="A248" s="1" t="str">
        <f>A92</f>
        <v>crushed sand, production and transport</v>
      </c>
      <c r="B248" s="1" t="str">
        <f>B92</f>
        <v xml:space="preserve">crushed sand  </v>
      </c>
      <c r="C248" s="1" t="str">
        <f>C92</f>
        <v>NL</v>
      </c>
      <c r="D248" s="1">
        <f>75/1000</f>
        <v>7.4999999999999997E-2</v>
      </c>
      <c r="E248" s="1" t="s">
        <v>11</v>
      </c>
      <c r="F248" s="1" t="s">
        <v>24</v>
      </c>
      <c r="G248" s="1" t="s">
        <v>21</v>
      </c>
      <c r="H248" s="1" t="s">
        <v>62</v>
      </c>
      <c r="I248" s="1" t="s">
        <v>104</v>
      </c>
      <c r="J248" s="1">
        <v>2</v>
      </c>
      <c r="K248" s="1">
        <f t="shared" si="30"/>
        <v>-2.5902671654458267</v>
      </c>
      <c r="L248" s="1">
        <v>3.741657386773941E-2</v>
      </c>
    </row>
    <row r="249" spans="1:12" x14ac:dyDescent="0.2">
      <c r="A249" s="1" t="str">
        <f>A106</f>
        <v>other fillers, production and transport</v>
      </c>
      <c r="B249" s="1" t="str">
        <f>B106</f>
        <v>other fillers</v>
      </c>
      <c r="C249" s="1" t="str">
        <f>C106</f>
        <v>NL</v>
      </c>
      <c r="D249" s="1">
        <f>91/1000</f>
        <v>9.0999999999999998E-2</v>
      </c>
      <c r="E249" s="1" t="s">
        <v>11</v>
      </c>
      <c r="F249" s="1" t="s">
        <v>24</v>
      </c>
      <c r="G249" s="1" t="s">
        <v>21</v>
      </c>
      <c r="H249" s="1" t="s">
        <v>62</v>
      </c>
      <c r="I249" s="1" t="s">
        <v>103</v>
      </c>
      <c r="J249" s="1">
        <v>2</v>
      </c>
      <c r="K249" s="1">
        <f t="shared" si="30"/>
        <v>-2.3968957724652871</v>
      </c>
      <c r="L249" s="1">
        <v>3.741657386773941E-2</v>
      </c>
    </row>
    <row r="250" spans="1:12" x14ac:dyDescent="0.2">
      <c r="A250" s="1" t="str">
        <f>A120</f>
        <v>natural sand, production and transport</v>
      </c>
      <c r="B250" s="1" t="str">
        <f>B120</f>
        <v>natural sand</v>
      </c>
      <c r="C250" s="1" t="str">
        <f>C120</f>
        <v>NL</v>
      </c>
      <c r="D250" s="1">
        <f>73/1000</f>
        <v>7.2999999999999995E-2</v>
      </c>
      <c r="E250" s="1" t="s">
        <v>11</v>
      </c>
      <c r="F250" s="1" t="s">
        <v>24</v>
      </c>
      <c r="G250" s="1" t="s">
        <v>21</v>
      </c>
      <c r="H250" s="1" t="s">
        <v>62</v>
      </c>
      <c r="I250" s="1" t="s">
        <v>107</v>
      </c>
      <c r="J250" s="1">
        <v>2</v>
      </c>
      <c r="K250" s="1">
        <f t="shared" si="30"/>
        <v>-2.6172958378337459</v>
      </c>
      <c r="L250" s="1">
        <v>3.7416573867739403E-2</v>
      </c>
    </row>
    <row r="251" spans="1:12" x14ac:dyDescent="0.2">
      <c r="A251" s="1" t="str">
        <f>A134</f>
        <v>weak filler, production and transport</v>
      </c>
      <c r="B251" s="1" t="str">
        <f>B134</f>
        <v>weak_filler</v>
      </c>
      <c r="C251" s="1" t="str">
        <f>C134</f>
        <v>NL</v>
      </c>
      <c r="D251" s="1">
        <f>14/1000</f>
        <v>1.4E-2</v>
      </c>
      <c r="E251" s="1" t="s">
        <v>11</v>
      </c>
      <c r="F251" s="1" t="s">
        <v>24</v>
      </c>
      <c r="G251" s="1" t="s">
        <v>21</v>
      </c>
      <c r="H251" s="1" t="s">
        <v>62</v>
      </c>
      <c r="I251" s="1" t="s">
        <v>102</v>
      </c>
      <c r="J251" s="1">
        <v>2</v>
      </c>
      <c r="K251" s="1">
        <f t="shared" si="30"/>
        <v>-4.2686979493668789</v>
      </c>
      <c r="L251" s="1">
        <v>3.741657386773941E-2</v>
      </c>
    </row>
    <row r="252" spans="1:12" x14ac:dyDescent="0.2">
      <c r="A252" s="1" t="str">
        <f>A147</f>
        <v>drip resistant material, production and transport</v>
      </c>
      <c r="B252" s="1" t="str">
        <f>B147</f>
        <v>drip resistant material</v>
      </c>
      <c r="C252" s="1" t="str">
        <f>C147</f>
        <v>NL</v>
      </c>
      <c r="D252" s="1">
        <f>3/1000</f>
        <v>3.0000000000000001E-3</v>
      </c>
      <c r="E252" s="1" t="s">
        <v>11</v>
      </c>
      <c r="F252" s="1" t="s">
        <v>24</v>
      </c>
      <c r="G252" s="1" t="s">
        <v>21</v>
      </c>
      <c r="H252" s="1" t="s">
        <v>62</v>
      </c>
      <c r="I252" s="1" t="s">
        <v>108</v>
      </c>
      <c r="J252" s="1">
        <v>2</v>
      </c>
      <c r="K252" s="1">
        <f t="shared" ref="K252" si="31">LN(D252)</f>
        <v>-5.8091429903140277</v>
      </c>
      <c r="L252" s="1">
        <v>3.7416573867739403E-2</v>
      </c>
    </row>
    <row r="254" spans="1:12" x14ac:dyDescent="0.2">
      <c r="A254" s="1" t="s">
        <v>1</v>
      </c>
      <c r="B254" s="3" t="s">
        <v>161</v>
      </c>
    </row>
    <row r="255" spans="1:12" x14ac:dyDescent="0.2">
      <c r="A255" s="1" t="s">
        <v>2</v>
      </c>
      <c r="B255" s="1" t="s">
        <v>111</v>
      </c>
    </row>
    <row r="256" spans="1:12" x14ac:dyDescent="0.2">
      <c r="A256" s="1" t="s">
        <v>3</v>
      </c>
      <c r="B256" s="1" t="s">
        <v>162</v>
      </c>
    </row>
    <row r="257" spans="1:12" x14ac:dyDescent="0.2">
      <c r="A257" s="1" t="s">
        <v>4</v>
      </c>
      <c r="B257" s="1" t="s">
        <v>17</v>
      </c>
    </row>
    <row r="258" spans="1:12" x14ac:dyDescent="0.2">
      <c r="A258" s="1" t="s">
        <v>5</v>
      </c>
      <c r="B258" s="1">
        <v>1</v>
      </c>
    </row>
    <row r="259" spans="1:12" x14ac:dyDescent="0.2">
      <c r="A259" s="1" t="s">
        <v>6</v>
      </c>
      <c r="B259" s="1" t="s">
        <v>11</v>
      </c>
    </row>
    <row r="260" spans="1:12" x14ac:dyDescent="0.2">
      <c r="A260" s="1" t="s">
        <v>7</v>
      </c>
      <c r="B260" s="1">
        <v>1</v>
      </c>
    </row>
    <row r="261" spans="1:12" x14ac:dyDescent="0.2">
      <c r="A261" s="1" t="s">
        <v>8</v>
      </c>
    </row>
    <row r="262" spans="1:12" x14ac:dyDescent="0.2">
      <c r="A262" s="1" t="s">
        <v>9</v>
      </c>
      <c r="B262" s="1" t="s">
        <v>2</v>
      </c>
      <c r="C262" s="1" t="s">
        <v>4</v>
      </c>
      <c r="D262" s="1" t="s">
        <v>5</v>
      </c>
      <c r="E262" s="1" t="s">
        <v>6</v>
      </c>
      <c r="F262" s="1" t="s">
        <v>0</v>
      </c>
      <c r="G262" s="1" t="s">
        <v>19</v>
      </c>
      <c r="H262" s="1" t="s">
        <v>22</v>
      </c>
      <c r="I262" s="1" t="s">
        <v>35</v>
      </c>
      <c r="J262" s="1" t="s">
        <v>28</v>
      </c>
      <c r="K262" s="1" t="s">
        <v>29</v>
      </c>
      <c r="L262" s="1" t="s">
        <v>30</v>
      </c>
    </row>
    <row r="263" spans="1:12" x14ac:dyDescent="0.2">
      <c r="A263" s="1" t="str">
        <f>B254</f>
        <v>AC Surf, 30% RAP, production</v>
      </c>
      <c r="B263" s="1" t="str">
        <f>B255</f>
        <v xml:space="preserve">AC Surf </v>
      </c>
      <c r="C263" s="1" t="s">
        <v>17</v>
      </c>
      <c r="D263" s="1">
        <v>1</v>
      </c>
      <c r="E263" s="1" t="s">
        <v>11</v>
      </c>
      <c r="F263" s="1" t="s">
        <v>24</v>
      </c>
      <c r="G263" s="1" t="s">
        <v>20</v>
      </c>
      <c r="H263" s="1" t="s">
        <v>62</v>
      </c>
      <c r="J263" s="1">
        <v>0</v>
      </c>
    </row>
    <row r="264" spans="1:12" x14ac:dyDescent="0.2">
      <c r="A264" s="1" t="s">
        <v>10</v>
      </c>
      <c r="B264" s="1" t="s">
        <v>13</v>
      </c>
      <c r="C264" s="1" t="s">
        <v>17</v>
      </c>
      <c r="D264" s="1">
        <f>5.88/1000</f>
        <v>5.8799999999999998E-3</v>
      </c>
      <c r="E264" s="1" t="s">
        <v>12</v>
      </c>
      <c r="F264" s="1" t="s">
        <v>23</v>
      </c>
      <c r="G264" s="1" t="s">
        <v>21</v>
      </c>
      <c r="H264" s="1" t="s">
        <v>62</v>
      </c>
      <c r="I264" s="1" t="s">
        <v>119</v>
      </c>
      <c r="J264" s="1">
        <v>2</v>
      </c>
      <c r="K264" s="1">
        <f t="shared" ref="K264:K266" si="32">LN(D264)</f>
        <v>-5.1361985170716018</v>
      </c>
      <c r="L264" s="1">
        <v>3.4641016151377546E-2</v>
      </c>
    </row>
    <row r="265" spans="1:12" x14ac:dyDescent="0.2">
      <c r="A265" s="1" t="s">
        <v>37</v>
      </c>
      <c r="B265" s="1" t="s">
        <v>38</v>
      </c>
      <c r="C265" s="1" t="s">
        <v>39</v>
      </c>
      <c r="D265" s="1">
        <f>9.19*31.65/1000</f>
        <v>0.2908635</v>
      </c>
      <c r="E265" s="1" t="s">
        <v>14</v>
      </c>
      <c r="F265" s="2" t="s">
        <v>23</v>
      </c>
      <c r="G265" s="1" t="s">
        <v>21</v>
      </c>
      <c r="H265" s="1" t="s">
        <v>62</v>
      </c>
      <c r="I265" s="1" t="s">
        <v>137</v>
      </c>
      <c r="J265" s="1">
        <v>2</v>
      </c>
      <c r="K265" s="1">
        <f t="shared" si="32"/>
        <v>-1.2349011940243562</v>
      </c>
      <c r="L265" s="1">
        <v>3.4641016151377546E-2</v>
      </c>
    </row>
    <row r="266" spans="1:12" x14ac:dyDescent="0.2">
      <c r="A266" s="1" t="s">
        <v>40</v>
      </c>
      <c r="B266" s="1" t="s">
        <v>40</v>
      </c>
      <c r="C266" s="1" t="s">
        <v>15</v>
      </c>
      <c r="D266" s="1">
        <f>0.12*35.8/1000</f>
        <v>4.2959999999999995E-3</v>
      </c>
      <c r="E266" s="1" t="s">
        <v>14</v>
      </c>
      <c r="F266" s="2" t="s">
        <v>23</v>
      </c>
      <c r="G266" s="1" t="s">
        <v>21</v>
      </c>
      <c r="H266" s="1" t="s">
        <v>62</v>
      </c>
      <c r="I266" s="1" t="s">
        <v>120</v>
      </c>
      <c r="J266" s="1">
        <v>2</v>
      </c>
      <c r="K266" s="1">
        <f t="shared" si="32"/>
        <v>-5.4500709217755734</v>
      </c>
      <c r="L266" s="1">
        <v>3.4641016151377546E-2</v>
      </c>
    </row>
    <row r="267" spans="1:12" x14ac:dyDescent="0.2">
      <c r="A267" s="1" t="s">
        <v>56</v>
      </c>
      <c r="B267" s="1" t="s">
        <v>62</v>
      </c>
      <c r="C267" s="1" t="s">
        <v>62</v>
      </c>
      <c r="D267" s="1">
        <f>0.000068/1000</f>
        <v>6.8E-8</v>
      </c>
      <c r="E267" s="1" t="s">
        <v>11</v>
      </c>
      <c r="F267" s="1" t="s">
        <v>49</v>
      </c>
      <c r="G267" s="1" t="s">
        <v>48</v>
      </c>
      <c r="H267" s="1" t="s">
        <v>57</v>
      </c>
      <c r="J267" s="1">
        <v>0</v>
      </c>
    </row>
    <row r="268" spans="1:12" x14ac:dyDescent="0.2">
      <c r="A268" s="1" t="s">
        <v>58</v>
      </c>
      <c r="B268" s="1" t="s">
        <v>62</v>
      </c>
      <c r="C268" s="1" t="s">
        <v>62</v>
      </c>
      <c r="D268" s="1">
        <f>0.00729/1000</f>
        <v>7.2899999999999997E-6</v>
      </c>
      <c r="E268" s="1" t="s">
        <v>11</v>
      </c>
      <c r="F268" s="1" t="s">
        <v>49</v>
      </c>
      <c r="G268" s="1" t="s">
        <v>48</v>
      </c>
      <c r="H268" s="1" t="s">
        <v>57</v>
      </c>
      <c r="J268" s="1">
        <v>0</v>
      </c>
    </row>
    <row r="269" spans="1:12" x14ac:dyDescent="0.2">
      <c r="A269" s="1" t="s">
        <v>59</v>
      </c>
      <c r="B269" s="1" t="s">
        <v>62</v>
      </c>
      <c r="C269" s="1" t="s">
        <v>62</v>
      </c>
      <c r="D269" s="1">
        <f>0.00964/1000</f>
        <v>9.6399999999999992E-6</v>
      </c>
      <c r="E269" s="1" t="s">
        <v>11</v>
      </c>
      <c r="F269" s="1" t="s">
        <v>49</v>
      </c>
      <c r="G269" s="1" t="s">
        <v>48</v>
      </c>
      <c r="H269" s="1" t="s">
        <v>57</v>
      </c>
      <c r="J269" s="1">
        <v>0</v>
      </c>
    </row>
    <row r="271" spans="1:12" x14ac:dyDescent="0.2">
      <c r="A271" s="1" t="s">
        <v>1</v>
      </c>
      <c r="B271" s="3" t="s">
        <v>160</v>
      </c>
    </row>
    <row r="272" spans="1:12" x14ac:dyDescent="0.2">
      <c r="A272" s="1" t="s">
        <v>2</v>
      </c>
      <c r="B272" s="1" t="s">
        <v>111</v>
      </c>
    </row>
    <row r="273" spans="1:12" x14ac:dyDescent="0.2">
      <c r="A273" s="1" t="s">
        <v>3</v>
      </c>
      <c r="B273" s="1" t="s">
        <v>159</v>
      </c>
    </row>
    <row r="274" spans="1:12" x14ac:dyDescent="0.2">
      <c r="A274" s="1" t="s">
        <v>4</v>
      </c>
      <c r="B274" s="1" t="s">
        <v>17</v>
      </c>
    </row>
    <row r="275" spans="1:12" x14ac:dyDescent="0.2">
      <c r="A275" s="1" t="s">
        <v>5</v>
      </c>
      <c r="B275" s="1">
        <v>1</v>
      </c>
    </row>
    <row r="276" spans="1:12" x14ac:dyDescent="0.2">
      <c r="A276" s="1" t="s">
        <v>6</v>
      </c>
      <c r="B276" s="1" t="s">
        <v>11</v>
      </c>
    </row>
    <row r="277" spans="1:12" x14ac:dyDescent="0.2">
      <c r="A277" s="1" t="s">
        <v>7</v>
      </c>
      <c r="B277" s="1">
        <v>1</v>
      </c>
    </row>
    <row r="278" spans="1:12" x14ac:dyDescent="0.2">
      <c r="A278" s="1" t="s">
        <v>8</v>
      </c>
    </row>
    <row r="279" spans="1:12" x14ac:dyDescent="0.2">
      <c r="A279" s="1" t="s">
        <v>9</v>
      </c>
      <c r="B279" s="1" t="s">
        <v>2</v>
      </c>
      <c r="C279" s="1" t="s">
        <v>4</v>
      </c>
      <c r="D279" s="1" t="s">
        <v>5</v>
      </c>
      <c r="E279" s="1" t="s">
        <v>6</v>
      </c>
      <c r="F279" s="1" t="s">
        <v>0</v>
      </c>
      <c r="G279" s="1" t="s">
        <v>19</v>
      </c>
      <c r="H279" s="1" t="s">
        <v>22</v>
      </c>
      <c r="I279" s="1" t="s">
        <v>35</v>
      </c>
      <c r="J279" s="1" t="s">
        <v>28</v>
      </c>
      <c r="K279" s="1" t="s">
        <v>29</v>
      </c>
      <c r="L279" s="1" t="s">
        <v>30</v>
      </c>
    </row>
    <row r="280" spans="1:12" x14ac:dyDescent="0.2">
      <c r="A280" s="1" t="str">
        <f>B271</f>
        <v>AC Surf, 0% RAP, production</v>
      </c>
      <c r="B280" s="1" t="str">
        <f>B272</f>
        <v xml:space="preserve">AC Surf </v>
      </c>
      <c r="C280" s="1" t="s">
        <v>17</v>
      </c>
      <c r="D280" s="1">
        <v>1</v>
      </c>
      <c r="E280" s="1" t="s">
        <v>11</v>
      </c>
      <c r="F280" s="1" t="s">
        <v>24</v>
      </c>
      <c r="G280" s="1" t="s">
        <v>20</v>
      </c>
      <c r="H280" s="1" t="s">
        <v>62</v>
      </c>
      <c r="J280" s="1">
        <v>0</v>
      </c>
    </row>
    <row r="281" spans="1:12" x14ac:dyDescent="0.2">
      <c r="A281" s="1" t="s">
        <v>10</v>
      </c>
      <c r="B281" s="1" t="s">
        <v>13</v>
      </c>
      <c r="C281" s="1" t="s">
        <v>17</v>
      </c>
      <c r="D281" s="1">
        <f>6.57/1000</f>
        <v>6.5700000000000003E-3</v>
      </c>
      <c r="E281" s="1" t="s">
        <v>12</v>
      </c>
      <c r="F281" s="1" t="s">
        <v>23</v>
      </c>
      <c r="G281" s="1" t="s">
        <v>21</v>
      </c>
      <c r="H281" s="1" t="s">
        <v>62</v>
      </c>
      <c r="I281" s="1" t="s">
        <v>119</v>
      </c>
      <c r="J281" s="1">
        <v>2</v>
      </c>
      <c r="K281" s="1">
        <f t="shared" ref="K281:K283" si="33">LN(D281)</f>
        <v>-5.0252414464856177</v>
      </c>
      <c r="L281" s="1">
        <v>3.4641016151377546E-2</v>
      </c>
    </row>
    <row r="282" spans="1:12" x14ac:dyDescent="0.2">
      <c r="A282" s="1" t="s">
        <v>37</v>
      </c>
      <c r="B282" s="1" t="s">
        <v>38</v>
      </c>
      <c r="C282" s="1" t="s">
        <v>39</v>
      </c>
      <c r="D282" s="1">
        <f>8.81*31.65/1000</f>
        <v>0.27883649999999999</v>
      </c>
      <c r="E282" s="1" t="s">
        <v>14</v>
      </c>
      <c r="F282" s="2" t="s">
        <v>23</v>
      </c>
      <c r="G282" s="1" t="s">
        <v>21</v>
      </c>
      <c r="H282" s="1" t="s">
        <v>62</v>
      </c>
      <c r="I282" s="1" t="s">
        <v>137</v>
      </c>
      <c r="J282" s="1">
        <v>2</v>
      </c>
      <c r="K282" s="1">
        <f t="shared" si="33"/>
        <v>-1.2771296904438638</v>
      </c>
      <c r="L282" s="1">
        <v>3.4641016151377546E-2</v>
      </c>
    </row>
    <row r="283" spans="1:12" x14ac:dyDescent="0.2">
      <c r="A283" s="1" t="s">
        <v>40</v>
      </c>
      <c r="B283" s="1" t="s">
        <v>40</v>
      </c>
      <c r="C283" s="1" t="s">
        <v>15</v>
      </c>
      <c r="D283" s="1">
        <f>0.12*35.8/1000</f>
        <v>4.2959999999999995E-3</v>
      </c>
      <c r="E283" s="1" t="s">
        <v>14</v>
      </c>
      <c r="F283" s="2" t="s">
        <v>23</v>
      </c>
      <c r="G283" s="1" t="s">
        <v>21</v>
      </c>
      <c r="H283" s="1" t="s">
        <v>62</v>
      </c>
      <c r="I283" s="1" t="s">
        <v>120</v>
      </c>
      <c r="J283" s="1">
        <v>2</v>
      </c>
      <c r="K283" s="1">
        <f t="shared" si="33"/>
        <v>-5.4500709217755734</v>
      </c>
      <c r="L283" s="1">
        <v>3.4641016151377546E-2</v>
      </c>
    </row>
    <row r="284" spans="1:12" x14ac:dyDescent="0.2">
      <c r="A284" s="1" t="s">
        <v>56</v>
      </c>
      <c r="B284" s="1" t="s">
        <v>62</v>
      </c>
      <c r="C284" s="1" t="s">
        <v>62</v>
      </c>
      <c r="D284" s="1">
        <f>0.000068/1000</f>
        <v>6.8E-8</v>
      </c>
      <c r="E284" s="1" t="s">
        <v>11</v>
      </c>
      <c r="F284" s="1" t="s">
        <v>49</v>
      </c>
      <c r="G284" s="1" t="s">
        <v>48</v>
      </c>
      <c r="H284" s="1" t="s">
        <v>57</v>
      </c>
      <c r="J284" s="1">
        <v>0</v>
      </c>
    </row>
    <row r="285" spans="1:12" x14ac:dyDescent="0.2">
      <c r="A285" s="1" t="s">
        <v>58</v>
      </c>
      <c r="B285" s="1" t="s">
        <v>62</v>
      </c>
      <c r="C285" s="1" t="s">
        <v>62</v>
      </c>
      <c r="D285" s="1">
        <f>0.00729/1000</f>
        <v>7.2899999999999997E-6</v>
      </c>
      <c r="E285" s="1" t="s">
        <v>11</v>
      </c>
      <c r="F285" s="1" t="s">
        <v>49</v>
      </c>
      <c r="G285" s="1" t="s">
        <v>48</v>
      </c>
      <c r="H285" s="1" t="s">
        <v>57</v>
      </c>
      <c r="J285" s="1">
        <v>0</v>
      </c>
    </row>
    <row r="286" spans="1:12" x14ac:dyDescent="0.2">
      <c r="A286" s="1" t="s">
        <v>59</v>
      </c>
      <c r="B286" s="1" t="s">
        <v>62</v>
      </c>
      <c r="C286" s="1" t="s">
        <v>62</v>
      </c>
      <c r="D286" s="1">
        <f>0.00964/1000</f>
        <v>9.6399999999999992E-6</v>
      </c>
      <c r="E286" s="1" t="s">
        <v>11</v>
      </c>
      <c r="F286" s="1" t="s">
        <v>49</v>
      </c>
      <c r="G286" s="1" t="s">
        <v>48</v>
      </c>
      <c r="H286" s="1" t="s">
        <v>57</v>
      </c>
      <c r="J286" s="1">
        <v>0</v>
      </c>
    </row>
    <row r="287" spans="1:12" x14ac:dyDescent="0.2">
      <c r="A287" s="2"/>
    </row>
    <row r="288" spans="1:12" x14ac:dyDescent="0.2">
      <c r="A288" s="1" t="s">
        <v>1</v>
      </c>
      <c r="B288" s="1" t="s">
        <v>114</v>
      </c>
    </row>
    <row r="289" spans="1:12" x14ac:dyDescent="0.2">
      <c r="A289" s="1" t="s">
        <v>2</v>
      </c>
      <c r="B289" s="1" t="s">
        <v>81</v>
      </c>
    </row>
    <row r="290" spans="1:12" x14ac:dyDescent="0.2">
      <c r="A290" s="1" t="s">
        <v>3</v>
      </c>
      <c r="B290" s="1" t="s">
        <v>115</v>
      </c>
    </row>
    <row r="291" spans="1:12" x14ac:dyDescent="0.2">
      <c r="A291" s="1" t="s">
        <v>4</v>
      </c>
      <c r="B291" s="1" t="s">
        <v>17</v>
      </c>
    </row>
    <row r="292" spans="1:12" x14ac:dyDescent="0.2">
      <c r="A292" s="1" t="s">
        <v>5</v>
      </c>
      <c r="B292" s="1">
        <v>1</v>
      </c>
    </row>
    <row r="293" spans="1:12" x14ac:dyDescent="0.2">
      <c r="A293" s="1" t="s">
        <v>6</v>
      </c>
      <c r="B293" s="1" t="s">
        <v>11</v>
      </c>
    </row>
    <row r="294" spans="1:12" x14ac:dyDescent="0.2">
      <c r="A294" s="1" t="s">
        <v>7</v>
      </c>
      <c r="B294" s="1">
        <v>1</v>
      </c>
    </row>
    <row r="295" spans="1:12" x14ac:dyDescent="0.2">
      <c r="A295" s="1" t="s">
        <v>8</v>
      </c>
    </row>
    <row r="296" spans="1:12" x14ac:dyDescent="0.2">
      <c r="A296" s="1" t="s">
        <v>9</v>
      </c>
      <c r="B296" s="1" t="s">
        <v>2</v>
      </c>
      <c r="C296" s="1" t="s">
        <v>4</v>
      </c>
      <c r="D296" s="1" t="s">
        <v>5</v>
      </c>
      <c r="E296" s="1" t="s">
        <v>6</v>
      </c>
      <c r="F296" s="1" t="s">
        <v>0</v>
      </c>
      <c r="G296" s="1" t="s">
        <v>19</v>
      </c>
      <c r="H296" s="1" t="s">
        <v>22</v>
      </c>
      <c r="I296" s="1" t="s">
        <v>35</v>
      </c>
      <c r="J296" s="1" t="s">
        <v>28</v>
      </c>
      <c r="K296" s="1" t="s">
        <v>29</v>
      </c>
      <c r="L296" s="1" t="s">
        <v>30</v>
      </c>
    </row>
    <row r="297" spans="1:12" x14ac:dyDescent="0.2">
      <c r="A297" s="1" t="str">
        <f>B288</f>
        <v>AC Bin, production</v>
      </c>
      <c r="B297" s="1" t="str">
        <f>B289</f>
        <v>AC Bin</v>
      </c>
      <c r="C297" s="1" t="s">
        <v>17</v>
      </c>
      <c r="D297" s="1">
        <v>1</v>
      </c>
      <c r="E297" s="1" t="s">
        <v>11</v>
      </c>
      <c r="F297" s="1" t="s">
        <v>24</v>
      </c>
      <c r="G297" s="1" t="s">
        <v>20</v>
      </c>
      <c r="H297" s="1" t="s">
        <v>62</v>
      </c>
      <c r="J297" s="1">
        <v>0</v>
      </c>
    </row>
    <row r="298" spans="1:12" x14ac:dyDescent="0.2">
      <c r="A298" s="1" t="s">
        <v>10</v>
      </c>
      <c r="B298" s="1" t="s">
        <v>13</v>
      </c>
      <c r="C298" s="1" t="s">
        <v>17</v>
      </c>
      <c r="D298" s="1">
        <f>4.39/1000</f>
        <v>4.3899999999999998E-3</v>
      </c>
      <c r="E298" s="1" t="s">
        <v>12</v>
      </c>
      <c r="F298" s="1" t="s">
        <v>23</v>
      </c>
      <c r="G298" s="1" t="s">
        <v>21</v>
      </c>
      <c r="H298" s="1" t="s">
        <v>62</v>
      </c>
      <c r="I298" s="1" t="s">
        <v>119</v>
      </c>
      <c r="J298" s="1">
        <v>2</v>
      </c>
      <c r="K298" s="1">
        <f t="shared" ref="K298:K300" si="34">LN(D298)</f>
        <v>-5.4284260518950571</v>
      </c>
      <c r="L298" s="1">
        <v>3.4641016151377546E-2</v>
      </c>
    </row>
    <row r="299" spans="1:12" x14ac:dyDescent="0.2">
      <c r="A299" s="1" t="s">
        <v>37</v>
      </c>
      <c r="B299" s="1" t="s">
        <v>38</v>
      </c>
      <c r="C299" s="1" t="s">
        <v>39</v>
      </c>
      <c r="D299" s="1">
        <f>9.27*31.65/1000</f>
        <v>0.29339549999999998</v>
      </c>
      <c r="E299" s="1" t="s">
        <v>14</v>
      </c>
      <c r="F299" s="2" t="s">
        <v>23</v>
      </c>
      <c r="G299" s="1" t="s">
        <v>21</v>
      </c>
      <c r="H299" s="1" t="s">
        <v>62</v>
      </c>
      <c r="I299" s="1" t="s">
        <v>137</v>
      </c>
      <c r="J299" s="1">
        <v>2</v>
      </c>
      <c r="K299" s="1">
        <f t="shared" si="34"/>
        <v>-1.2262337508141881</v>
      </c>
      <c r="L299" s="1">
        <v>3.4641016151377546E-2</v>
      </c>
    </row>
    <row r="300" spans="1:12" x14ac:dyDescent="0.2">
      <c r="A300" s="1" t="s">
        <v>40</v>
      </c>
      <c r="B300" s="1" t="s">
        <v>40</v>
      </c>
      <c r="C300" s="1" t="s">
        <v>15</v>
      </c>
      <c r="D300" s="1">
        <f>0.12*35.8/1000</f>
        <v>4.2959999999999995E-3</v>
      </c>
      <c r="E300" s="1" t="s">
        <v>14</v>
      </c>
      <c r="F300" s="2" t="s">
        <v>23</v>
      </c>
      <c r="G300" s="1" t="s">
        <v>21</v>
      </c>
      <c r="H300" s="1" t="s">
        <v>62</v>
      </c>
      <c r="I300" s="1" t="s">
        <v>120</v>
      </c>
      <c r="J300" s="1">
        <v>2</v>
      </c>
      <c r="K300" s="1">
        <f t="shared" si="34"/>
        <v>-5.4500709217755734</v>
      </c>
      <c r="L300" s="1">
        <v>3.4641016151377546E-2</v>
      </c>
    </row>
    <row r="301" spans="1:12" x14ac:dyDescent="0.2">
      <c r="A301" s="1" t="s">
        <v>56</v>
      </c>
      <c r="B301" s="1" t="s">
        <v>62</v>
      </c>
      <c r="C301" s="1" t="s">
        <v>62</v>
      </c>
      <c r="D301" s="1">
        <f>0.000068/1000</f>
        <v>6.8E-8</v>
      </c>
      <c r="E301" s="1" t="s">
        <v>11</v>
      </c>
      <c r="F301" s="1" t="s">
        <v>49</v>
      </c>
      <c r="G301" s="1" t="s">
        <v>48</v>
      </c>
      <c r="H301" s="1" t="s">
        <v>57</v>
      </c>
      <c r="J301" s="1">
        <v>0</v>
      </c>
    </row>
    <row r="302" spans="1:12" x14ac:dyDescent="0.2">
      <c r="A302" s="1" t="s">
        <v>58</v>
      </c>
      <c r="B302" s="1" t="s">
        <v>62</v>
      </c>
      <c r="C302" s="1" t="s">
        <v>62</v>
      </c>
      <c r="D302" s="1">
        <f>0.00729/1000</f>
        <v>7.2899999999999997E-6</v>
      </c>
      <c r="E302" s="1" t="s">
        <v>11</v>
      </c>
      <c r="F302" s="1" t="s">
        <v>49</v>
      </c>
      <c r="G302" s="1" t="s">
        <v>48</v>
      </c>
      <c r="H302" s="1" t="s">
        <v>57</v>
      </c>
      <c r="J302" s="1">
        <v>0</v>
      </c>
    </row>
    <row r="303" spans="1:12" x14ac:dyDescent="0.2">
      <c r="A303" s="1" t="s">
        <v>59</v>
      </c>
      <c r="B303" s="1" t="s">
        <v>62</v>
      </c>
      <c r="C303" s="1" t="s">
        <v>62</v>
      </c>
      <c r="D303" s="1">
        <f>0.00964/1000</f>
        <v>9.6399999999999992E-6</v>
      </c>
      <c r="E303" s="1" t="s">
        <v>11</v>
      </c>
      <c r="F303" s="1" t="s">
        <v>49</v>
      </c>
      <c r="G303" s="1" t="s">
        <v>48</v>
      </c>
      <c r="H303" s="1" t="s">
        <v>57</v>
      </c>
      <c r="J303" s="1">
        <v>0</v>
      </c>
    </row>
    <row r="304" spans="1:12" x14ac:dyDescent="0.2">
      <c r="A304" s="2"/>
    </row>
    <row r="305" spans="1:12" x14ac:dyDescent="0.2">
      <c r="A305" s="1" t="s">
        <v>1</v>
      </c>
      <c r="B305" s="1" t="s">
        <v>116</v>
      </c>
    </row>
    <row r="306" spans="1:12" x14ac:dyDescent="0.2">
      <c r="A306" s="1" t="s">
        <v>2</v>
      </c>
      <c r="B306" s="1" t="s">
        <v>117</v>
      </c>
    </row>
    <row r="307" spans="1:12" x14ac:dyDescent="0.2">
      <c r="A307" s="1" t="s">
        <v>3</v>
      </c>
      <c r="B307" s="1" t="s">
        <v>118</v>
      </c>
    </row>
    <row r="308" spans="1:12" x14ac:dyDescent="0.2">
      <c r="A308" s="1" t="s">
        <v>4</v>
      </c>
      <c r="B308" s="1" t="s">
        <v>17</v>
      </c>
    </row>
    <row r="309" spans="1:12" x14ac:dyDescent="0.2">
      <c r="A309" s="1" t="s">
        <v>5</v>
      </c>
      <c r="B309" s="1">
        <v>1</v>
      </c>
    </row>
    <row r="310" spans="1:12" x14ac:dyDescent="0.2">
      <c r="A310" s="1" t="s">
        <v>6</v>
      </c>
      <c r="B310" s="1" t="s">
        <v>11</v>
      </c>
    </row>
    <row r="311" spans="1:12" x14ac:dyDescent="0.2">
      <c r="A311" s="1" t="s">
        <v>7</v>
      </c>
      <c r="B311" s="1">
        <v>1</v>
      </c>
    </row>
    <row r="312" spans="1:12" x14ac:dyDescent="0.2">
      <c r="A312" s="1" t="s">
        <v>8</v>
      </c>
    </row>
    <row r="313" spans="1:12" x14ac:dyDescent="0.2">
      <c r="A313" s="1" t="s">
        <v>9</v>
      </c>
      <c r="B313" s="1" t="s">
        <v>2</v>
      </c>
      <c r="C313" s="1" t="s">
        <v>4</v>
      </c>
      <c r="D313" s="1" t="s">
        <v>5</v>
      </c>
      <c r="E313" s="1" t="s">
        <v>6</v>
      </c>
      <c r="F313" s="1" t="s">
        <v>0</v>
      </c>
      <c r="G313" s="1" t="s">
        <v>19</v>
      </c>
      <c r="H313" s="1" t="s">
        <v>22</v>
      </c>
      <c r="I313" s="1" t="s">
        <v>35</v>
      </c>
      <c r="J313" s="1" t="s">
        <v>28</v>
      </c>
      <c r="K313" s="1" t="s">
        <v>29</v>
      </c>
      <c r="L313" s="1" t="s">
        <v>30</v>
      </c>
    </row>
    <row r="314" spans="1:12" x14ac:dyDescent="0.2">
      <c r="A314" s="1" t="str">
        <f>B305</f>
        <v>SMA, production</v>
      </c>
      <c r="B314" s="1" t="str">
        <f>B306</f>
        <v xml:space="preserve">SMA </v>
      </c>
      <c r="C314" s="1" t="s">
        <v>17</v>
      </c>
      <c r="D314" s="1">
        <v>1</v>
      </c>
      <c r="E314" s="1" t="s">
        <v>11</v>
      </c>
      <c r="F314" s="1" t="s">
        <v>24</v>
      </c>
      <c r="G314" s="1" t="s">
        <v>20</v>
      </c>
      <c r="H314" s="1" t="s">
        <v>62</v>
      </c>
      <c r="J314" s="1">
        <v>0</v>
      </c>
    </row>
    <row r="315" spans="1:12" x14ac:dyDescent="0.2">
      <c r="A315" s="1" t="s">
        <v>10</v>
      </c>
      <c r="B315" s="1" t="s">
        <v>13</v>
      </c>
      <c r="C315" s="1" t="s">
        <v>17</v>
      </c>
      <c r="D315" s="1">
        <f>7.14/1000</f>
        <v>7.1399999999999996E-3</v>
      </c>
      <c r="E315" s="1" t="s">
        <v>12</v>
      </c>
      <c r="F315" s="1" t="s">
        <v>23</v>
      </c>
      <c r="G315" s="1" t="s">
        <v>21</v>
      </c>
      <c r="H315" s="1" t="s">
        <v>62</v>
      </c>
      <c r="I315" s="1" t="s">
        <v>119</v>
      </c>
      <c r="J315" s="1">
        <v>2</v>
      </c>
      <c r="K315" s="1">
        <f t="shared" ref="K315:K317" si="35">LN(D315)</f>
        <v>-4.9420425026306445</v>
      </c>
      <c r="L315" s="1">
        <v>3.4641016151377546E-2</v>
      </c>
    </row>
    <row r="316" spans="1:12" x14ac:dyDescent="0.2">
      <c r="A316" s="1" t="s">
        <v>37</v>
      </c>
      <c r="B316" s="1" t="s">
        <v>38</v>
      </c>
      <c r="C316" s="1" t="s">
        <v>39</v>
      </c>
      <c r="D316" s="1">
        <f>8.02*31.65/1000</f>
        <v>0.25383299999999998</v>
      </c>
      <c r="E316" s="1" t="s">
        <v>14</v>
      </c>
      <c r="F316" s="2" t="s">
        <v>23</v>
      </c>
      <c r="G316" s="1" t="s">
        <v>21</v>
      </c>
      <c r="H316" s="1" t="s">
        <v>62</v>
      </c>
      <c r="I316" s="1" t="s">
        <v>137</v>
      </c>
      <c r="J316" s="1">
        <v>2</v>
      </c>
      <c r="K316" s="1">
        <f t="shared" si="35"/>
        <v>-1.3710787085135288</v>
      </c>
      <c r="L316" s="1">
        <v>3.4641016151377546E-2</v>
      </c>
    </row>
    <row r="317" spans="1:12" x14ac:dyDescent="0.2">
      <c r="A317" s="1" t="s">
        <v>40</v>
      </c>
      <c r="B317" s="1" t="s">
        <v>40</v>
      </c>
      <c r="C317" s="1" t="s">
        <v>15</v>
      </c>
      <c r="D317" s="1">
        <f>0.12*35.8/1000</f>
        <v>4.2959999999999995E-3</v>
      </c>
      <c r="E317" s="1" t="s">
        <v>14</v>
      </c>
      <c r="F317" s="2" t="s">
        <v>23</v>
      </c>
      <c r="G317" s="1" t="s">
        <v>21</v>
      </c>
      <c r="H317" s="1" t="s">
        <v>62</v>
      </c>
      <c r="I317" s="1" t="s">
        <v>120</v>
      </c>
      <c r="J317" s="1">
        <v>2</v>
      </c>
      <c r="K317" s="1">
        <f t="shared" si="35"/>
        <v>-5.4500709217755734</v>
      </c>
      <c r="L317" s="1">
        <v>3.4641016151377546E-2</v>
      </c>
    </row>
    <row r="318" spans="1:12" x14ac:dyDescent="0.2">
      <c r="A318" s="1" t="s">
        <v>56</v>
      </c>
      <c r="B318" s="1" t="s">
        <v>62</v>
      </c>
      <c r="C318" s="1" t="s">
        <v>62</v>
      </c>
      <c r="D318" s="1">
        <f>0.000068/1000</f>
        <v>6.8E-8</v>
      </c>
      <c r="E318" s="1" t="s">
        <v>11</v>
      </c>
      <c r="F318" s="1" t="s">
        <v>49</v>
      </c>
      <c r="G318" s="1" t="s">
        <v>48</v>
      </c>
      <c r="H318" s="1" t="s">
        <v>57</v>
      </c>
      <c r="J318" s="1">
        <v>0</v>
      </c>
    </row>
    <row r="319" spans="1:12" x14ac:dyDescent="0.2">
      <c r="A319" s="1" t="s">
        <v>58</v>
      </c>
      <c r="B319" s="1" t="s">
        <v>62</v>
      </c>
      <c r="C319" s="1" t="s">
        <v>62</v>
      </c>
      <c r="D319" s="1">
        <f>0.00729/1000</f>
        <v>7.2899999999999997E-6</v>
      </c>
      <c r="E319" s="1" t="s">
        <v>11</v>
      </c>
      <c r="F319" s="1" t="s">
        <v>49</v>
      </c>
      <c r="G319" s="1" t="s">
        <v>48</v>
      </c>
      <c r="H319" s="1" t="s">
        <v>57</v>
      </c>
      <c r="J319" s="1">
        <v>0</v>
      </c>
    </row>
    <row r="320" spans="1:12" x14ac:dyDescent="0.2">
      <c r="A320" s="1" t="s">
        <v>59</v>
      </c>
      <c r="B320" s="1" t="s">
        <v>62</v>
      </c>
      <c r="C320" s="1" t="s">
        <v>62</v>
      </c>
      <c r="D320" s="1">
        <f>0.00964/1000</f>
        <v>9.6399999999999992E-6</v>
      </c>
      <c r="E320" s="1" t="s">
        <v>11</v>
      </c>
      <c r="F320" s="1" t="s">
        <v>49</v>
      </c>
      <c r="G320" s="1" t="s">
        <v>48</v>
      </c>
      <c r="H320" s="1" t="s">
        <v>57</v>
      </c>
      <c r="J320" s="1">
        <v>0</v>
      </c>
    </row>
    <row r="322" spans="1:12" x14ac:dyDescent="0.2">
      <c r="A322" s="1" t="s">
        <v>1</v>
      </c>
      <c r="B322" s="1" t="s">
        <v>121</v>
      </c>
    </row>
    <row r="323" spans="1:12" x14ac:dyDescent="0.2">
      <c r="A323" s="1" t="s">
        <v>2</v>
      </c>
      <c r="B323" s="1" t="s">
        <v>121</v>
      </c>
    </row>
    <row r="324" spans="1:12" x14ac:dyDescent="0.2">
      <c r="A324" s="1" t="s">
        <v>3</v>
      </c>
      <c r="B324" s="1" t="s">
        <v>122</v>
      </c>
    </row>
    <row r="325" spans="1:12" x14ac:dyDescent="0.2">
      <c r="A325" s="1" t="s">
        <v>4</v>
      </c>
      <c r="B325" s="1" t="s">
        <v>17</v>
      </c>
    </row>
    <row r="326" spans="1:12" x14ac:dyDescent="0.2">
      <c r="A326" s="1" t="s">
        <v>5</v>
      </c>
      <c r="B326" s="1">
        <v>1</v>
      </c>
    </row>
    <row r="327" spans="1:12" x14ac:dyDescent="0.2">
      <c r="A327" s="1" t="s">
        <v>6</v>
      </c>
      <c r="B327" s="1" t="s">
        <v>11</v>
      </c>
    </row>
    <row r="328" spans="1:12" x14ac:dyDescent="0.2">
      <c r="A328" s="1" t="s">
        <v>7</v>
      </c>
      <c r="B328" s="1">
        <v>1</v>
      </c>
    </row>
    <row r="329" spans="1:12" x14ac:dyDescent="0.2">
      <c r="A329" s="1" t="s">
        <v>8</v>
      </c>
    </row>
    <row r="330" spans="1:12" x14ac:dyDescent="0.2">
      <c r="A330" s="1" t="s">
        <v>9</v>
      </c>
      <c r="B330" s="1" t="s">
        <v>2</v>
      </c>
      <c r="C330" s="1" t="s">
        <v>4</v>
      </c>
      <c r="D330" s="1" t="s">
        <v>5</v>
      </c>
      <c r="E330" s="1" t="s">
        <v>6</v>
      </c>
      <c r="F330" s="1" t="s">
        <v>0</v>
      </c>
      <c r="G330" s="1" t="s">
        <v>19</v>
      </c>
      <c r="H330" s="1" t="s">
        <v>22</v>
      </c>
      <c r="I330" s="1" t="s">
        <v>35</v>
      </c>
      <c r="J330" s="1" t="s">
        <v>28</v>
      </c>
      <c r="K330" s="1" t="s">
        <v>29</v>
      </c>
      <c r="L330" s="1" t="s">
        <v>30</v>
      </c>
    </row>
    <row r="331" spans="1:12" x14ac:dyDescent="0.2">
      <c r="A331" s="1" t="str">
        <f>B322</f>
        <v>asphalt, transport to site</v>
      </c>
      <c r="B331" s="1" t="str">
        <f>B323</f>
        <v>asphalt, transport to site</v>
      </c>
      <c r="C331" s="1" t="s">
        <v>17</v>
      </c>
      <c r="D331" s="1">
        <v>1</v>
      </c>
      <c r="E331" s="1" t="s">
        <v>11</v>
      </c>
      <c r="F331" s="2" t="s">
        <v>24</v>
      </c>
      <c r="G331" s="1" t="s">
        <v>20</v>
      </c>
      <c r="H331" s="1" t="s">
        <v>62</v>
      </c>
      <c r="J331" s="1">
        <v>0</v>
      </c>
    </row>
    <row r="332" spans="1:12" x14ac:dyDescent="0.2">
      <c r="A332" s="1" t="s">
        <v>42</v>
      </c>
      <c r="B332" s="1" t="s">
        <v>42</v>
      </c>
      <c r="C332" s="1" t="s">
        <v>16</v>
      </c>
      <c r="D332" s="1">
        <f>1/1000*33.3</f>
        <v>3.3299999999999996E-2</v>
      </c>
      <c r="E332" s="1" t="s">
        <v>18</v>
      </c>
      <c r="F332" s="2" t="s">
        <v>23</v>
      </c>
      <c r="G332" s="1" t="s">
        <v>21</v>
      </c>
      <c r="H332" s="1" t="s">
        <v>62</v>
      </c>
      <c r="I332" s="1" t="s">
        <v>132</v>
      </c>
      <c r="J332" s="1">
        <v>2</v>
      </c>
      <c r="K332" s="1">
        <f t="shared" ref="K332:K333" si="36">LN(D332)</f>
        <v>-3.4021978819957388</v>
      </c>
      <c r="L332" s="1">
        <v>0.34745503306183378</v>
      </c>
    </row>
    <row r="333" spans="1:12" x14ac:dyDescent="0.2">
      <c r="A333" s="1" t="s">
        <v>41</v>
      </c>
      <c r="B333" s="1" t="s">
        <v>45</v>
      </c>
      <c r="C333" s="1" t="s">
        <v>16</v>
      </c>
      <c r="D333" s="1">
        <f>1/1000*11.1</f>
        <v>1.11E-2</v>
      </c>
      <c r="E333" s="1" t="s">
        <v>18</v>
      </c>
      <c r="F333" s="2" t="s">
        <v>23</v>
      </c>
      <c r="G333" s="1" t="s">
        <v>21</v>
      </c>
      <c r="H333" s="1" t="s">
        <v>62</v>
      </c>
      <c r="I333" s="1" t="s">
        <v>133</v>
      </c>
      <c r="J333" s="1">
        <v>2</v>
      </c>
      <c r="K333" s="1">
        <f t="shared" si="36"/>
        <v>-4.5008101706638488</v>
      </c>
      <c r="L333" s="1">
        <v>0.34745503306183378</v>
      </c>
    </row>
    <row r="335" spans="1:12" x14ac:dyDescent="0.2">
      <c r="A335" s="1" t="s">
        <v>1</v>
      </c>
      <c r="B335" s="1" t="s">
        <v>123</v>
      </c>
    </row>
    <row r="336" spans="1:12" x14ac:dyDescent="0.2">
      <c r="A336" s="1" t="s">
        <v>2</v>
      </c>
      <c r="B336" s="1" t="s">
        <v>124</v>
      </c>
    </row>
    <row r="337" spans="1:12" x14ac:dyDescent="0.2">
      <c r="A337" s="1" t="s">
        <v>3</v>
      </c>
      <c r="B337" s="1" t="s">
        <v>125</v>
      </c>
    </row>
    <row r="338" spans="1:12" x14ac:dyDescent="0.2">
      <c r="A338" s="1" t="s">
        <v>4</v>
      </c>
      <c r="B338" s="1" t="s">
        <v>17</v>
      </c>
    </row>
    <row r="339" spans="1:12" x14ac:dyDescent="0.2">
      <c r="A339" s="1" t="s">
        <v>5</v>
      </c>
      <c r="B339" s="1">
        <v>1</v>
      </c>
    </row>
    <row r="340" spans="1:12" x14ac:dyDescent="0.2">
      <c r="A340" s="1" t="s">
        <v>6</v>
      </c>
      <c r="B340" s="1" t="s">
        <v>11</v>
      </c>
    </row>
    <row r="341" spans="1:12" x14ac:dyDescent="0.2">
      <c r="A341" s="1" t="s">
        <v>7</v>
      </c>
      <c r="B341" s="1">
        <v>1</v>
      </c>
    </row>
    <row r="342" spans="1:12" x14ac:dyDescent="0.2">
      <c r="A342" s="1" t="s">
        <v>8</v>
      </c>
    </row>
    <row r="343" spans="1:12" x14ac:dyDescent="0.2">
      <c r="A343" s="1" t="s">
        <v>9</v>
      </c>
      <c r="B343" s="1" t="s">
        <v>2</v>
      </c>
      <c r="C343" s="1" t="s">
        <v>4</v>
      </c>
      <c r="D343" s="1" t="s">
        <v>5</v>
      </c>
      <c r="E343" s="1" t="s">
        <v>6</v>
      </c>
      <c r="F343" s="1" t="s">
        <v>0</v>
      </c>
      <c r="G343" s="1" t="s">
        <v>19</v>
      </c>
      <c r="H343" s="1" t="s">
        <v>22</v>
      </c>
      <c r="I343" s="1" t="s">
        <v>35</v>
      </c>
      <c r="J343" s="1" t="s">
        <v>28</v>
      </c>
      <c r="K343" s="1" t="s">
        <v>29</v>
      </c>
      <c r="L343" s="1" t="s">
        <v>30</v>
      </c>
    </row>
    <row r="344" spans="1:12" x14ac:dyDescent="0.2">
      <c r="A344" s="1" t="str">
        <f>B335</f>
        <v>asphalt, construction</v>
      </c>
      <c r="B344" s="1" t="str">
        <f>B336</f>
        <v xml:space="preserve">asphalt </v>
      </c>
      <c r="C344" s="1" t="s">
        <v>17</v>
      </c>
      <c r="D344" s="1">
        <v>1</v>
      </c>
      <c r="E344" s="1" t="s">
        <v>11</v>
      </c>
      <c r="F344" s="2" t="s">
        <v>24</v>
      </c>
      <c r="G344" s="1" t="s">
        <v>20</v>
      </c>
      <c r="H344" s="1" t="s">
        <v>62</v>
      </c>
      <c r="J344" s="1">
        <v>0</v>
      </c>
    </row>
    <row r="345" spans="1:12" x14ac:dyDescent="0.2">
      <c r="A345" s="1" t="s">
        <v>40</v>
      </c>
      <c r="B345" s="1" t="s">
        <v>40</v>
      </c>
      <c r="C345" s="1" t="s">
        <v>15</v>
      </c>
      <c r="D345" s="1">
        <f>11.46/1000</f>
        <v>1.1460000000000001E-2</v>
      </c>
      <c r="E345" s="1" t="s">
        <v>14</v>
      </c>
      <c r="F345" s="2" t="s">
        <v>23</v>
      </c>
      <c r="G345" s="1" t="s">
        <v>21</v>
      </c>
      <c r="H345" s="1" t="s">
        <v>62</v>
      </c>
      <c r="I345" s="1" t="s">
        <v>60</v>
      </c>
      <c r="J345" s="1">
        <v>2</v>
      </c>
      <c r="K345" s="1">
        <f t="shared" ref="K345" si="37">LN(D345)</f>
        <v>-4.4688925676955433</v>
      </c>
      <c r="L345" s="1">
        <v>3.741657386773941E-2</v>
      </c>
    </row>
    <row r="347" spans="1:12" x14ac:dyDescent="0.2">
      <c r="A347" s="1" t="s">
        <v>1</v>
      </c>
      <c r="B347" s="1" t="s">
        <v>126</v>
      </c>
    </row>
    <row r="348" spans="1:12" x14ac:dyDescent="0.2">
      <c r="A348" s="1" t="s">
        <v>2</v>
      </c>
      <c r="B348" s="1" t="s">
        <v>24</v>
      </c>
    </row>
    <row r="349" spans="1:12" x14ac:dyDescent="0.2">
      <c r="A349" s="1" t="s">
        <v>3</v>
      </c>
      <c r="B349" s="1" t="s">
        <v>127</v>
      </c>
    </row>
    <row r="350" spans="1:12" x14ac:dyDescent="0.2">
      <c r="A350" s="1" t="s">
        <v>4</v>
      </c>
      <c r="B350" s="1" t="s">
        <v>17</v>
      </c>
    </row>
    <row r="351" spans="1:12" x14ac:dyDescent="0.2">
      <c r="A351" s="1" t="s">
        <v>5</v>
      </c>
      <c r="B351" s="1">
        <v>1</v>
      </c>
    </row>
    <row r="352" spans="1:12" x14ac:dyDescent="0.2">
      <c r="A352" s="1" t="s">
        <v>6</v>
      </c>
      <c r="B352" s="1" t="s">
        <v>11</v>
      </c>
    </row>
    <row r="353" spans="1:12" x14ac:dyDescent="0.2">
      <c r="A353" s="1" t="s">
        <v>7</v>
      </c>
      <c r="B353" s="1">
        <v>1</v>
      </c>
    </row>
    <row r="354" spans="1:12" x14ac:dyDescent="0.2">
      <c r="A354" s="1" t="s">
        <v>8</v>
      </c>
    </row>
    <row r="355" spans="1:12" x14ac:dyDescent="0.2">
      <c r="A355" s="1" t="s">
        <v>9</v>
      </c>
      <c r="B355" s="1" t="s">
        <v>2</v>
      </c>
      <c r="C355" s="1" t="s">
        <v>4</v>
      </c>
      <c r="D355" s="1" t="s">
        <v>5</v>
      </c>
      <c r="E355" s="1" t="s">
        <v>6</v>
      </c>
      <c r="F355" s="1" t="s">
        <v>0</v>
      </c>
      <c r="G355" s="1" t="s">
        <v>19</v>
      </c>
      <c r="H355" s="1" t="s">
        <v>22</v>
      </c>
      <c r="I355" s="1" t="s">
        <v>35</v>
      </c>
      <c r="J355" s="2" t="s">
        <v>28</v>
      </c>
      <c r="K355" s="1" t="s">
        <v>29</v>
      </c>
      <c r="L355" s="1" t="s">
        <v>30</v>
      </c>
    </row>
    <row r="356" spans="1:12" x14ac:dyDescent="0.2">
      <c r="A356" s="1" t="str">
        <f>B347</f>
        <v>asphalt, demolition</v>
      </c>
      <c r="B356" s="1" t="str">
        <f>B348</f>
        <v>asphalt</v>
      </c>
      <c r="C356" s="1" t="s">
        <v>17</v>
      </c>
      <c r="D356" s="1">
        <v>1</v>
      </c>
      <c r="E356" s="1" t="s">
        <v>11</v>
      </c>
      <c r="F356" s="2" t="s">
        <v>24</v>
      </c>
      <c r="G356" s="1" t="s">
        <v>20</v>
      </c>
      <c r="H356" s="1" t="s">
        <v>62</v>
      </c>
      <c r="J356" s="1">
        <v>0</v>
      </c>
    </row>
    <row r="357" spans="1:12" x14ac:dyDescent="0.2">
      <c r="A357" s="1" t="s">
        <v>40</v>
      </c>
      <c r="B357" s="1" t="s">
        <v>40</v>
      </c>
      <c r="C357" s="1" t="s">
        <v>15</v>
      </c>
      <c r="D357" s="1">
        <f>27.562/1000</f>
        <v>2.7562E-2</v>
      </c>
      <c r="E357" s="1" t="s">
        <v>14</v>
      </c>
      <c r="F357" s="2" t="s">
        <v>23</v>
      </c>
      <c r="G357" s="1" t="s">
        <v>21</v>
      </c>
      <c r="H357" s="1" t="s">
        <v>62</v>
      </c>
      <c r="I357" s="1" t="s">
        <v>134</v>
      </c>
      <c r="J357" s="1">
        <v>2</v>
      </c>
      <c r="K357" s="1">
        <f t="shared" ref="K357" si="38">LN(D357)</f>
        <v>-3.5913172665291841</v>
      </c>
      <c r="L357" s="1">
        <v>3.741657386773941E-2</v>
      </c>
    </row>
    <row r="359" spans="1:12" x14ac:dyDescent="0.2">
      <c r="A359" s="1" t="s">
        <v>1</v>
      </c>
      <c r="B359" s="1" t="s">
        <v>128</v>
      </c>
    </row>
    <row r="360" spans="1:12" x14ac:dyDescent="0.2">
      <c r="A360" s="1" t="s">
        <v>2</v>
      </c>
      <c r="B360" s="1" t="s">
        <v>124</v>
      </c>
    </row>
    <row r="361" spans="1:12" x14ac:dyDescent="0.2">
      <c r="A361" s="1" t="s">
        <v>3</v>
      </c>
      <c r="B361" s="1" t="s">
        <v>129</v>
      </c>
    </row>
    <row r="362" spans="1:12" x14ac:dyDescent="0.2">
      <c r="A362" s="1" t="s">
        <v>4</v>
      </c>
      <c r="B362" s="1" t="s">
        <v>17</v>
      </c>
    </row>
    <row r="363" spans="1:12" x14ac:dyDescent="0.2">
      <c r="A363" s="1" t="s">
        <v>5</v>
      </c>
      <c r="B363" s="1">
        <v>1</v>
      </c>
    </row>
    <row r="364" spans="1:12" x14ac:dyDescent="0.2">
      <c r="A364" s="1" t="s">
        <v>6</v>
      </c>
      <c r="B364" s="1" t="s">
        <v>11</v>
      </c>
    </row>
    <row r="365" spans="1:12" x14ac:dyDescent="0.2">
      <c r="A365" s="1" t="s">
        <v>7</v>
      </c>
      <c r="B365" s="1">
        <v>1</v>
      </c>
    </row>
    <row r="366" spans="1:12" x14ac:dyDescent="0.2">
      <c r="A366" s="1" t="s">
        <v>8</v>
      </c>
    </row>
    <row r="367" spans="1:12" x14ac:dyDescent="0.2">
      <c r="A367" s="1" t="s">
        <v>9</v>
      </c>
      <c r="B367" s="1" t="s">
        <v>2</v>
      </c>
      <c r="C367" s="1" t="s">
        <v>4</v>
      </c>
      <c r="D367" s="1" t="s">
        <v>5</v>
      </c>
      <c r="E367" s="1" t="s">
        <v>6</v>
      </c>
      <c r="F367" s="1" t="s">
        <v>0</v>
      </c>
      <c r="G367" s="1" t="s">
        <v>19</v>
      </c>
      <c r="H367" s="1" t="s">
        <v>22</v>
      </c>
      <c r="I367" s="1" t="s">
        <v>35</v>
      </c>
      <c r="J367" s="2" t="s">
        <v>28</v>
      </c>
      <c r="K367" s="1" t="s">
        <v>29</v>
      </c>
      <c r="L367" s="1" t="s">
        <v>30</v>
      </c>
    </row>
    <row r="368" spans="1:12" x14ac:dyDescent="0.2">
      <c r="A368" s="1" t="str">
        <f>B359</f>
        <v>asphalt, transport to processing</v>
      </c>
      <c r="B368" s="1" t="str">
        <f>B360</f>
        <v xml:space="preserve">asphalt </v>
      </c>
      <c r="C368" s="1" t="s">
        <v>17</v>
      </c>
      <c r="D368" s="1">
        <v>1</v>
      </c>
      <c r="E368" s="1" t="s">
        <v>11</v>
      </c>
      <c r="F368" s="2" t="s">
        <v>24</v>
      </c>
      <c r="G368" s="1" t="s">
        <v>20</v>
      </c>
      <c r="H368" s="1" t="s">
        <v>62</v>
      </c>
      <c r="J368" s="1">
        <v>0</v>
      </c>
    </row>
    <row r="369" spans="1:12" x14ac:dyDescent="0.2">
      <c r="A369" s="1" t="s">
        <v>42</v>
      </c>
      <c r="B369" s="1" t="s">
        <v>42</v>
      </c>
      <c r="C369" s="1" t="s">
        <v>16</v>
      </c>
      <c r="D369" s="1">
        <f>1/1000*33.3</f>
        <v>3.3299999999999996E-2</v>
      </c>
      <c r="E369" s="1" t="s">
        <v>18</v>
      </c>
      <c r="F369" s="2" t="s">
        <v>23</v>
      </c>
      <c r="G369" s="1" t="s">
        <v>21</v>
      </c>
      <c r="H369" s="1" t="s">
        <v>62</v>
      </c>
      <c r="I369" s="1" t="s">
        <v>135</v>
      </c>
      <c r="J369" s="1">
        <v>2</v>
      </c>
      <c r="K369" s="1">
        <f t="shared" ref="K369:K370" si="39">LN(D369)</f>
        <v>-3.4021978819957388</v>
      </c>
      <c r="L369" s="1">
        <v>0.34745503306183378</v>
      </c>
    </row>
    <row r="370" spans="1:12" x14ac:dyDescent="0.2">
      <c r="A370" s="1" t="s">
        <v>41</v>
      </c>
      <c r="B370" s="1" t="s">
        <v>45</v>
      </c>
      <c r="C370" s="1" t="s">
        <v>16</v>
      </c>
      <c r="D370" s="1">
        <f>1/1000*11.1</f>
        <v>1.11E-2</v>
      </c>
      <c r="E370" s="1" t="s">
        <v>18</v>
      </c>
      <c r="F370" s="2" t="s">
        <v>23</v>
      </c>
      <c r="G370" s="1" t="s">
        <v>21</v>
      </c>
      <c r="H370" s="1" t="s">
        <v>62</v>
      </c>
      <c r="I370" s="1" t="s">
        <v>136</v>
      </c>
      <c r="J370" s="1">
        <v>2</v>
      </c>
      <c r="K370" s="1">
        <f t="shared" si="39"/>
        <v>-4.5008101706638488</v>
      </c>
      <c r="L370" s="1">
        <v>0.34745503306183378</v>
      </c>
    </row>
    <row r="372" spans="1:12" x14ac:dyDescent="0.2">
      <c r="A372" s="1" t="s">
        <v>1</v>
      </c>
      <c r="B372" s="1" t="s">
        <v>130</v>
      </c>
    </row>
    <row r="373" spans="1:12" x14ac:dyDescent="0.2">
      <c r="A373" s="1" t="s">
        <v>2</v>
      </c>
      <c r="B373" s="1" t="s">
        <v>24</v>
      </c>
    </row>
    <row r="374" spans="1:12" x14ac:dyDescent="0.2">
      <c r="A374" s="1" t="s">
        <v>3</v>
      </c>
      <c r="B374" s="1" t="s">
        <v>131</v>
      </c>
    </row>
    <row r="375" spans="1:12" x14ac:dyDescent="0.2">
      <c r="A375" s="1" t="s">
        <v>4</v>
      </c>
      <c r="B375" s="1" t="s">
        <v>17</v>
      </c>
    </row>
    <row r="376" spans="1:12" x14ac:dyDescent="0.2">
      <c r="A376" s="1" t="s">
        <v>5</v>
      </c>
      <c r="B376" s="1">
        <v>1</v>
      </c>
    </row>
    <row r="377" spans="1:12" x14ac:dyDescent="0.2">
      <c r="A377" s="1" t="s">
        <v>6</v>
      </c>
      <c r="B377" s="1" t="s">
        <v>11</v>
      </c>
    </row>
    <row r="378" spans="1:12" x14ac:dyDescent="0.2">
      <c r="A378" s="1" t="s">
        <v>7</v>
      </c>
      <c r="B378" s="1">
        <v>1</v>
      </c>
    </row>
    <row r="379" spans="1:12" x14ac:dyDescent="0.2">
      <c r="A379" s="1" t="s">
        <v>8</v>
      </c>
    </row>
    <row r="380" spans="1:12" x14ac:dyDescent="0.2">
      <c r="A380" s="1" t="s">
        <v>9</v>
      </c>
      <c r="B380" s="1" t="s">
        <v>2</v>
      </c>
      <c r="C380" s="1" t="s">
        <v>4</v>
      </c>
      <c r="D380" s="1" t="s">
        <v>5</v>
      </c>
      <c r="E380" s="1" t="s">
        <v>6</v>
      </c>
      <c r="F380" s="1" t="s">
        <v>0</v>
      </c>
      <c r="G380" s="1" t="s">
        <v>19</v>
      </c>
      <c r="H380" s="1" t="s">
        <v>22</v>
      </c>
      <c r="I380" s="1" t="s">
        <v>35</v>
      </c>
      <c r="J380" s="2" t="s">
        <v>28</v>
      </c>
      <c r="K380" s="1" t="s">
        <v>29</v>
      </c>
      <c r="L380" s="1" t="s">
        <v>30</v>
      </c>
    </row>
    <row r="381" spans="1:12" x14ac:dyDescent="0.2">
      <c r="A381" s="1" t="str">
        <f>B372</f>
        <v>asphalt, processing</v>
      </c>
      <c r="B381" s="1" t="str">
        <f>B373</f>
        <v>asphalt</v>
      </c>
      <c r="C381" s="1" t="s">
        <v>17</v>
      </c>
      <c r="D381" s="1">
        <v>1</v>
      </c>
      <c r="E381" s="1" t="s">
        <v>11</v>
      </c>
      <c r="F381" s="2" t="s">
        <v>24</v>
      </c>
      <c r="G381" s="1" t="s">
        <v>20</v>
      </c>
      <c r="H381" s="1" t="s">
        <v>62</v>
      </c>
      <c r="J381" s="1">
        <v>0</v>
      </c>
    </row>
    <row r="382" spans="1:12" x14ac:dyDescent="0.2">
      <c r="A382" s="1" t="s">
        <v>40</v>
      </c>
      <c r="B382" s="1" t="s">
        <v>40</v>
      </c>
      <c r="C382" s="1" t="s">
        <v>15</v>
      </c>
      <c r="D382" s="1">
        <f>6.623/1000*2</f>
        <v>1.3246000000000001E-2</v>
      </c>
      <c r="E382" s="1" t="s">
        <v>14</v>
      </c>
      <c r="F382" s="2" t="s">
        <v>23</v>
      </c>
      <c r="G382" s="1" t="s">
        <v>21</v>
      </c>
      <c r="H382" s="1" t="s">
        <v>62</v>
      </c>
      <c r="I382" s="1" t="s">
        <v>61</v>
      </c>
      <c r="J382" s="1">
        <v>2</v>
      </c>
      <c r="K382" s="1">
        <f t="shared" ref="K382" si="40">LN(D382)</f>
        <v>-4.3240596589193494</v>
      </c>
      <c r="L382" s="1">
        <v>3.741657386773941E-2</v>
      </c>
    </row>
    <row r="383" spans="1:12" x14ac:dyDescent="0.2">
      <c r="F383" s="2"/>
    </row>
    <row r="384" spans="1:12" x14ac:dyDescent="0.2">
      <c r="A384" s="1" t="s">
        <v>1</v>
      </c>
      <c r="B384" s="1" t="s">
        <v>163</v>
      </c>
    </row>
    <row r="385" spans="1:12" x14ac:dyDescent="0.2">
      <c r="A385" s="1" t="s">
        <v>2</v>
      </c>
      <c r="B385" s="1" t="s">
        <v>24</v>
      </c>
    </row>
    <row r="386" spans="1:12" x14ac:dyDescent="0.2">
      <c r="A386" s="1" t="s">
        <v>3</v>
      </c>
      <c r="B386" s="1" t="s">
        <v>166</v>
      </c>
    </row>
    <row r="387" spans="1:12" x14ac:dyDescent="0.2">
      <c r="A387" s="1" t="s">
        <v>4</v>
      </c>
      <c r="B387" s="1" t="s">
        <v>17</v>
      </c>
    </row>
    <row r="388" spans="1:12" x14ac:dyDescent="0.2">
      <c r="A388" s="1" t="s">
        <v>5</v>
      </c>
      <c r="B388" s="1">
        <v>1</v>
      </c>
    </row>
    <row r="389" spans="1:12" x14ac:dyDescent="0.2">
      <c r="A389" s="1" t="s">
        <v>6</v>
      </c>
      <c r="B389" s="1" t="s">
        <v>11</v>
      </c>
    </row>
    <row r="390" spans="1:12" x14ac:dyDescent="0.2">
      <c r="A390" s="1" t="s">
        <v>7</v>
      </c>
      <c r="B390" s="1">
        <v>1</v>
      </c>
    </row>
    <row r="391" spans="1:12" x14ac:dyDescent="0.2">
      <c r="A391" s="1" t="s">
        <v>8</v>
      </c>
    </row>
    <row r="392" spans="1:12" x14ac:dyDescent="0.2">
      <c r="A392" s="1" t="s">
        <v>9</v>
      </c>
      <c r="B392" s="1" t="s">
        <v>2</v>
      </c>
      <c r="C392" s="1" t="s">
        <v>4</v>
      </c>
      <c r="D392" s="1" t="s">
        <v>5</v>
      </c>
      <c r="E392" s="1" t="s">
        <v>6</v>
      </c>
      <c r="F392" s="1" t="s">
        <v>0</v>
      </c>
      <c r="G392" s="1" t="s">
        <v>19</v>
      </c>
      <c r="H392" s="1" t="s">
        <v>22</v>
      </c>
      <c r="I392" s="1" t="s">
        <v>35</v>
      </c>
      <c r="J392" s="2" t="s">
        <v>28</v>
      </c>
      <c r="K392" s="1" t="s">
        <v>29</v>
      </c>
      <c r="L392" s="1" t="s">
        <v>30</v>
      </c>
    </row>
    <row r="393" spans="1:12" x14ac:dyDescent="0.2">
      <c r="A393" s="1" t="str">
        <f>B384</f>
        <v>AC Surf, 30% RAP, regular bitumen</v>
      </c>
      <c r="B393" s="1" t="str">
        <f>B385</f>
        <v>asphalt</v>
      </c>
      <c r="C393" s="1" t="s">
        <v>17</v>
      </c>
      <c r="D393" s="1">
        <v>1</v>
      </c>
      <c r="E393" s="1" t="s">
        <v>11</v>
      </c>
      <c r="F393" s="2" t="s">
        <v>24</v>
      </c>
      <c r="G393" s="1" t="s">
        <v>20</v>
      </c>
      <c r="H393" s="1" t="s">
        <v>62</v>
      </c>
      <c r="J393" s="1">
        <v>0</v>
      </c>
    </row>
    <row r="394" spans="1:12" x14ac:dyDescent="0.2">
      <c r="A394" s="1" t="str">
        <f>A160</f>
        <v>AC Surf, materials and transport to plant, 30% RAP, regular bitumen</v>
      </c>
      <c r="B394" s="1" t="str">
        <f>B160</f>
        <v>AC Surf</v>
      </c>
      <c r="C394" s="1" t="str">
        <f>C160</f>
        <v>NL</v>
      </c>
      <c r="D394" s="1">
        <v>1</v>
      </c>
      <c r="E394" s="1" t="s">
        <v>11</v>
      </c>
      <c r="F394" s="2" t="s">
        <v>24</v>
      </c>
      <c r="G394" s="1" t="s">
        <v>21</v>
      </c>
      <c r="H394" s="1" t="s">
        <v>62</v>
      </c>
      <c r="J394" s="1">
        <v>0</v>
      </c>
    </row>
    <row r="395" spans="1:12" x14ac:dyDescent="0.2">
      <c r="A395" s="1" t="str">
        <f>A263</f>
        <v>AC Surf, 30% RAP, production</v>
      </c>
      <c r="B395" s="1" t="str">
        <f>B263</f>
        <v xml:space="preserve">AC Surf </v>
      </c>
      <c r="C395" s="1" t="str">
        <f>C263</f>
        <v>NL</v>
      </c>
      <c r="D395" s="1">
        <v>1</v>
      </c>
      <c r="E395" s="1" t="s">
        <v>11</v>
      </c>
      <c r="F395" s="2" t="s">
        <v>24</v>
      </c>
      <c r="G395" s="1" t="s">
        <v>21</v>
      </c>
      <c r="H395" s="1" t="s">
        <v>62</v>
      </c>
      <c r="J395" s="1">
        <v>0</v>
      </c>
    </row>
    <row r="396" spans="1:12" x14ac:dyDescent="0.2">
      <c r="A396" s="1" t="str">
        <f>A331</f>
        <v>asphalt, transport to site</v>
      </c>
      <c r="B396" s="1" t="str">
        <f>B331</f>
        <v>asphalt, transport to site</v>
      </c>
      <c r="C396" s="1" t="str">
        <f>C331</f>
        <v>NL</v>
      </c>
      <c r="D396" s="1">
        <v>1</v>
      </c>
      <c r="E396" s="1" t="s">
        <v>11</v>
      </c>
      <c r="F396" s="2" t="s">
        <v>24</v>
      </c>
      <c r="G396" s="1" t="s">
        <v>21</v>
      </c>
      <c r="H396" s="1" t="s">
        <v>62</v>
      </c>
      <c r="J396" s="1">
        <v>0</v>
      </c>
    </row>
    <row r="397" spans="1:12" x14ac:dyDescent="0.2">
      <c r="A397" s="1" t="str">
        <f>A344</f>
        <v>asphalt, construction</v>
      </c>
      <c r="B397" s="1" t="str">
        <f>B344</f>
        <v xml:space="preserve">asphalt </v>
      </c>
      <c r="C397" s="1" t="str">
        <f>C344</f>
        <v>NL</v>
      </c>
      <c r="D397" s="1">
        <v>1</v>
      </c>
      <c r="E397" s="1" t="s">
        <v>11</v>
      </c>
      <c r="F397" s="2" t="s">
        <v>24</v>
      </c>
      <c r="G397" s="1" t="s">
        <v>21</v>
      </c>
      <c r="H397" s="1" t="s">
        <v>62</v>
      </c>
      <c r="J397" s="1">
        <v>0</v>
      </c>
    </row>
    <row r="398" spans="1:12" x14ac:dyDescent="0.2">
      <c r="A398" s="1" t="str">
        <f>A356</f>
        <v>asphalt, demolition</v>
      </c>
      <c r="B398" s="1" t="str">
        <f>B356</f>
        <v>asphalt</v>
      </c>
      <c r="C398" s="1" t="str">
        <f>C356</f>
        <v>NL</v>
      </c>
      <c r="D398" s="1">
        <v>1</v>
      </c>
      <c r="E398" s="1" t="s">
        <v>11</v>
      </c>
      <c r="F398" s="2" t="s">
        <v>24</v>
      </c>
      <c r="G398" s="1" t="s">
        <v>21</v>
      </c>
      <c r="H398" s="1" t="s">
        <v>62</v>
      </c>
      <c r="J398" s="1">
        <v>0</v>
      </c>
    </row>
    <row r="399" spans="1:12" x14ac:dyDescent="0.2">
      <c r="A399" s="1" t="str">
        <f>A368</f>
        <v>asphalt, transport to processing</v>
      </c>
      <c r="B399" s="1" t="str">
        <f>B368</f>
        <v xml:space="preserve">asphalt </v>
      </c>
      <c r="C399" s="1" t="str">
        <f>C368</f>
        <v>NL</v>
      </c>
      <c r="D399" s="1">
        <v>1</v>
      </c>
      <c r="E399" s="1" t="s">
        <v>11</v>
      </c>
      <c r="F399" s="2" t="s">
        <v>24</v>
      </c>
      <c r="G399" s="1" t="s">
        <v>21</v>
      </c>
      <c r="H399" s="1" t="s">
        <v>62</v>
      </c>
      <c r="J399" s="1">
        <v>0</v>
      </c>
    </row>
    <row r="400" spans="1:12" x14ac:dyDescent="0.2">
      <c r="A400" s="1" t="str">
        <f>A381</f>
        <v>asphalt, processing</v>
      </c>
      <c r="B400" s="1" t="str">
        <f>B381</f>
        <v>asphalt</v>
      </c>
      <c r="C400" s="1" t="str">
        <f>C381</f>
        <v>NL</v>
      </c>
      <c r="D400" s="1">
        <v>1</v>
      </c>
      <c r="E400" s="1" t="s">
        <v>11</v>
      </c>
      <c r="F400" s="2" t="s">
        <v>24</v>
      </c>
      <c r="G400" s="1" t="s">
        <v>21</v>
      </c>
      <c r="H400" s="1" t="s">
        <v>62</v>
      </c>
      <c r="J400" s="1">
        <v>0</v>
      </c>
    </row>
    <row r="401" spans="1:12" x14ac:dyDescent="0.2">
      <c r="F401" s="2"/>
    </row>
    <row r="402" spans="1:12" x14ac:dyDescent="0.2">
      <c r="A402" s="1" t="s">
        <v>1</v>
      </c>
      <c r="B402" s="1" t="s">
        <v>164</v>
      </c>
    </row>
    <row r="403" spans="1:12" x14ac:dyDescent="0.2">
      <c r="A403" s="1" t="s">
        <v>2</v>
      </c>
      <c r="B403" s="1" t="s">
        <v>24</v>
      </c>
    </row>
    <row r="404" spans="1:12" x14ac:dyDescent="0.2">
      <c r="A404" s="1" t="s">
        <v>3</v>
      </c>
      <c r="B404" s="1" t="s">
        <v>167</v>
      </c>
    </row>
    <row r="405" spans="1:12" x14ac:dyDescent="0.2">
      <c r="A405" s="1" t="s">
        <v>4</v>
      </c>
      <c r="B405" s="1" t="s">
        <v>17</v>
      </c>
    </row>
    <row r="406" spans="1:12" x14ac:dyDescent="0.2">
      <c r="A406" s="1" t="s">
        <v>5</v>
      </c>
      <c r="B406" s="1">
        <v>1</v>
      </c>
    </row>
    <row r="407" spans="1:12" x14ac:dyDescent="0.2">
      <c r="A407" s="1" t="s">
        <v>6</v>
      </c>
      <c r="B407" s="1" t="s">
        <v>11</v>
      </c>
    </row>
    <row r="408" spans="1:12" x14ac:dyDescent="0.2">
      <c r="A408" s="1" t="s">
        <v>7</v>
      </c>
      <c r="B408" s="1">
        <v>1</v>
      </c>
    </row>
    <row r="409" spans="1:12" x14ac:dyDescent="0.2">
      <c r="A409" s="1" t="s">
        <v>8</v>
      </c>
    </row>
    <row r="410" spans="1:12" x14ac:dyDescent="0.2">
      <c r="A410" s="1" t="s">
        <v>9</v>
      </c>
      <c r="B410" s="1" t="s">
        <v>2</v>
      </c>
      <c r="C410" s="1" t="s">
        <v>4</v>
      </c>
      <c r="D410" s="1" t="s">
        <v>5</v>
      </c>
      <c r="E410" s="1" t="s">
        <v>6</v>
      </c>
      <c r="F410" s="1" t="s">
        <v>0</v>
      </c>
      <c r="G410" s="1" t="s">
        <v>19</v>
      </c>
      <c r="H410" s="1" t="s">
        <v>22</v>
      </c>
      <c r="I410" s="1" t="s">
        <v>35</v>
      </c>
      <c r="J410" s="2" t="s">
        <v>28</v>
      </c>
      <c r="K410" s="1" t="s">
        <v>29</v>
      </c>
      <c r="L410" s="1" t="s">
        <v>30</v>
      </c>
    </row>
    <row r="411" spans="1:12" x14ac:dyDescent="0.2">
      <c r="A411" s="1" t="str">
        <f>B402</f>
        <v>AC Surf, 30% RAP, mofified bitumen</v>
      </c>
      <c r="B411" s="1" t="str">
        <f>B403</f>
        <v>asphalt</v>
      </c>
      <c r="C411" s="1" t="s">
        <v>17</v>
      </c>
      <c r="D411" s="1">
        <v>1</v>
      </c>
      <c r="E411" s="1" t="s">
        <v>11</v>
      </c>
      <c r="F411" s="2" t="s">
        <v>24</v>
      </c>
      <c r="G411" s="1" t="s">
        <v>20</v>
      </c>
      <c r="H411" s="1" t="s">
        <v>62</v>
      </c>
      <c r="J411" s="1">
        <v>0</v>
      </c>
    </row>
    <row r="412" spans="1:12" x14ac:dyDescent="0.2">
      <c r="A412" s="1" t="str">
        <f>A177</f>
        <v>AC Surf, materials and transport to plant, 30% RAP, modified bitumen</v>
      </c>
      <c r="B412" s="1" t="str">
        <f t="shared" ref="B412:C412" si="41">B177</f>
        <v>AC Surf</v>
      </c>
      <c r="C412" s="1" t="str">
        <f t="shared" si="41"/>
        <v>NL</v>
      </c>
      <c r="D412" s="1">
        <v>1</v>
      </c>
      <c r="E412" s="1" t="s">
        <v>11</v>
      </c>
      <c r="F412" s="2" t="s">
        <v>24</v>
      </c>
      <c r="G412" s="1" t="s">
        <v>21</v>
      </c>
      <c r="H412" s="1" t="s">
        <v>62</v>
      </c>
      <c r="J412" s="1">
        <v>0</v>
      </c>
    </row>
    <row r="413" spans="1:12" x14ac:dyDescent="0.2">
      <c r="A413" s="1" t="str">
        <f t="shared" ref="A413:C413" si="42">A395</f>
        <v>AC Surf, 30% RAP, production</v>
      </c>
      <c r="B413" s="1" t="str">
        <f t="shared" si="42"/>
        <v xml:space="preserve">AC Surf </v>
      </c>
      <c r="C413" s="1" t="str">
        <f t="shared" si="42"/>
        <v>NL</v>
      </c>
      <c r="D413" s="1">
        <v>1</v>
      </c>
      <c r="E413" s="1" t="s">
        <v>11</v>
      </c>
      <c r="F413" s="2" t="s">
        <v>24</v>
      </c>
      <c r="G413" s="1" t="s">
        <v>21</v>
      </c>
      <c r="H413" s="1" t="s">
        <v>62</v>
      </c>
      <c r="J413" s="1">
        <v>0</v>
      </c>
    </row>
    <row r="414" spans="1:12" x14ac:dyDescent="0.2">
      <c r="A414" s="1" t="str">
        <f t="shared" ref="A414:C414" si="43">A396</f>
        <v>asphalt, transport to site</v>
      </c>
      <c r="B414" s="1" t="str">
        <f t="shared" si="43"/>
        <v>asphalt, transport to site</v>
      </c>
      <c r="C414" s="1" t="str">
        <f t="shared" si="43"/>
        <v>NL</v>
      </c>
      <c r="D414" s="1">
        <v>1</v>
      </c>
      <c r="E414" s="1" t="s">
        <v>11</v>
      </c>
      <c r="F414" s="2" t="s">
        <v>24</v>
      </c>
      <c r="G414" s="1" t="s">
        <v>21</v>
      </c>
      <c r="H414" s="1" t="s">
        <v>62</v>
      </c>
      <c r="J414" s="1">
        <v>0</v>
      </c>
    </row>
    <row r="415" spans="1:12" x14ac:dyDescent="0.2">
      <c r="A415" s="1" t="str">
        <f t="shared" ref="A415:C415" si="44">A397</f>
        <v>asphalt, construction</v>
      </c>
      <c r="B415" s="1" t="str">
        <f t="shared" si="44"/>
        <v xml:space="preserve">asphalt </v>
      </c>
      <c r="C415" s="1" t="str">
        <f t="shared" si="44"/>
        <v>NL</v>
      </c>
      <c r="D415" s="1">
        <v>1</v>
      </c>
      <c r="E415" s="1" t="s">
        <v>11</v>
      </c>
      <c r="F415" s="2" t="s">
        <v>24</v>
      </c>
      <c r="G415" s="1" t="s">
        <v>21</v>
      </c>
      <c r="H415" s="1" t="s">
        <v>62</v>
      </c>
      <c r="J415" s="1">
        <v>0</v>
      </c>
    </row>
    <row r="416" spans="1:12" x14ac:dyDescent="0.2">
      <c r="A416" s="1" t="str">
        <f t="shared" ref="A416:C416" si="45">A398</f>
        <v>asphalt, demolition</v>
      </c>
      <c r="B416" s="1" t="str">
        <f t="shared" si="45"/>
        <v>asphalt</v>
      </c>
      <c r="C416" s="1" t="str">
        <f t="shared" si="45"/>
        <v>NL</v>
      </c>
      <c r="D416" s="1">
        <v>1</v>
      </c>
      <c r="E416" s="1" t="s">
        <v>11</v>
      </c>
      <c r="F416" s="2" t="s">
        <v>24</v>
      </c>
      <c r="G416" s="1" t="s">
        <v>21</v>
      </c>
      <c r="H416" s="1" t="s">
        <v>62</v>
      </c>
      <c r="J416" s="1">
        <v>0</v>
      </c>
    </row>
    <row r="417" spans="1:12" x14ac:dyDescent="0.2">
      <c r="A417" s="1" t="str">
        <f t="shared" ref="A417:C417" si="46">A399</f>
        <v>asphalt, transport to processing</v>
      </c>
      <c r="B417" s="1" t="str">
        <f t="shared" si="46"/>
        <v xml:space="preserve">asphalt </v>
      </c>
      <c r="C417" s="1" t="str">
        <f t="shared" si="46"/>
        <v>NL</v>
      </c>
      <c r="D417" s="1">
        <v>1</v>
      </c>
      <c r="E417" s="1" t="s">
        <v>11</v>
      </c>
      <c r="F417" s="2" t="s">
        <v>24</v>
      </c>
      <c r="G417" s="1" t="s">
        <v>21</v>
      </c>
      <c r="H417" s="1" t="s">
        <v>62</v>
      </c>
      <c r="J417" s="1">
        <v>0</v>
      </c>
    </row>
    <row r="418" spans="1:12" x14ac:dyDescent="0.2">
      <c r="A418" s="1" t="str">
        <f t="shared" ref="A418:C418" si="47">A400</f>
        <v>asphalt, processing</v>
      </c>
      <c r="B418" s="1" t="str">
        <f t="shared" si="47"/>
        <v>asphalt</v>
      </c>
      <c r="C418" s="1" t="str">
        <f t="shared" si="47"/>
        <v>NL</v>
      </c>
      <c r="D418" s="1">
        <v>1</v>
      </c>
      <c r="E418" s="1" t="s">
        <v>11</v>
      </c>
      <c r="F418" s="2" t="s">
        <v>24</v>
      </c>
      <c r="G418" s="1" t="s">
        <v>21</v>
      </c>
      <c r="H418" s="1" t="s">
        <v>62</v>
      </c>
      <c r="J418" s="1">
        <v>0</v>
      </c>
    </row>
    <row r="419" spans="1:12" x14ac:dyDescent="0.2">
      <c r="F419" s="2"/>
    </row>
    <row r="420" spans="1:12" x14ac:dyDescent="0.2">
      <c r="A420" s="1" t="s">
        <v>1</v>
      </c>
      <c r="B420" s="1" t="s">
        <v>165</v>
      </c>
    </row>
    <row r="421" spans="1:12" x14ac:dyDescent="0.2">
      <c r="A421" s="1" t="s">
        <v>2</v>
      </c>
      <c r="B421" s="1" t="s">
        <v>24</v>
      </c>
    </row>
    <row r="422" spans="1:12" x14ac:dyDescent="0.2">
      <c r="A422" s="1" t="s">
        <v>3</v>
      </c>
      <c r="B422" s="1" t="s">
        <v>168</v>
      </c>
    </row>
    <row r="423" spans="1:12" x14ac:dyDescent="0.2">
      <c r="A423" s="1" t="s">
        <v>4</v>
      </c>
      <c r="B423" s="1" t="s">
        <v>17</v>
      </c>
    </row>
    <row r="424" spans="1:12" x14ac:dyDescent="0.2">
      <c r="A424" s="1" t="s">
        <v>5</v>
      </c>
      <c r="B424" s="1">
        <v>1</v>
      </c>
    </row>
    <row r="425" spans="1:12" x14ac:dyDescent="0.2">
      <c r="A425" s="1" t="s">
        <v>6</v>
      </c>
      <c r="B425" s="1" t="s">
        <v>11</v>
      </c>
    </row>
    <row r="426" spans="1:12" x14ac:dyDescent="0.2">
      <c r="A426" s="1" t="s">
        <v>7</v>
      </c>
      <c r="B426" s="1">
        <v>1</v>
      </c>
    </row>
    <row r="427" spans="1:12" x14ac:dyDescent="0.2">
      <c r="A427" s="1" t="s">
        <v>8</v>
      </c>
    </row>
    <row r="428" spans="1:12" x14ac:dyDescent="0.2">
      <c r="A428" s="1" t="s">
        <v>9</v>
      </c>
      <c r="B428" s="1" t="s">
        <v>2</v>
      </c>
      <c r="C428" s="1" t="s">
        <v>4</v>
      </c>
      <c r="D428" s="1" t="s">
        <v>5</v>
      </c>
      <c r="E428" s="1" t="s">
        <v>6</v>
      </c>
      <c r="F428" s="1" t="s">
        <v>0</v>
      </c>
      <c r="G428" s="1" t="s">
        <v>19</v>
      </c>
      <c r="H428" s="1" t="s">
        <v>22</v>
      </c>
      <c r="I428" s="1" t="s">
        <v>35</v>
      </c>
      <c r="J428" s="2" t="s">
        <v>28</v>
      </c>
      <c r="K428" s="1" t="s">
        <v>29</v>
      </c>
      <c r="L428" s="1" t="s">
        <v>30</v>
      </c>
    </row>
    <row r="429" spans="1:12" x14ac:dyDescent="0.2">
      <c r="A429" s="1" t="str">
        <f>B420</f>
        <v>AC Surf, 0% RAP, regular bitumen</v>
      </c>
      <c r="B429" s="1" t="str">
        <f>B421</f>
        <v>asphalt</v>
      </c>
      <c r="C429" s="1" t="s">
        <v>17</v>
      </c>
      <c r="D429" s="1">
        <v>1</v>
      </c>
      <c r="E429" s="1" t="s">
        <v>11</v>
      </c>
      <c r="F429" s="2" t="s">
        <v>24</v>
      </c>
      <c r="G429" s="1" t="s">
        <v>20</v>
      </c>
      <c r="H429" s="1" t="s">
        <v>62</v>
      </c>
      <c r="J429" s="1">
        <v>0</v>
      </c>
    </row>
    <row r="430" spans="1:12" x14ac:dyDescent="0.2">
      <c r="A430" s="1" t="str">
        <f>A194</f>
        <v>AC Surf, materials and transport to plant, 0% RAP, regular bitumen</v>
      </c>
      <c r="B430" s="1" t="str">
        <f t="shared" ref="B430:C430" si="48">B194</f>
        <v>AC Surf</v>
      </c>
      <c r="C430" s="1" t="str">
        <f t="shared" si="48"/>
        <v>NL</v>
      </c>
      <c r="D430" s="1">
        <v>1</v>
      </c>
      <c r="E430" s="1" t="s">
        <v>11</v>
      </c>
      <c r="F430" s="2" t="s">
        <v>24</v>
      </c>
      <c r="G430" s="1" t="s">
        <v>21</v>
      </c>
      <c r="H430" s="1" t="s">
        <v>62</v>
      </c>
      <c r="J430" s="1">
        <v>0</v>
      </c>
    </row>
    <row r="431" spans="1:12" x14ac:dyDescent="0.2">
      <c r="A431" s="1" t="str">
        <f>A280</f>
        <v>AC Surf, 0% RAP, production</v>
      </c>
      <c r="B431" s="1" t="str">
        <f t="shared" ref="B431:C431" si="49">B280</f>
        <v xml:space="preserve">AC Surf </v>
      </c>
      <c r="C431" s="1" t="str">
        <f t="shared" si="49"/>
        <v>NL</v>
      </c>
      <c r="D431" s="1">
        <v>1</v>
      </c>
      <c r="E431" s="1" t="s">
        <v>11</v>
      </c>
      <c r="F431" s="2" t="s">
        <v>24</v>
      </c>
      <c r="G431" s="1" t="s">
        <v>21</v>
      </c>
      <c r="H431" s="1" t="s">
        <v>62</v>
      </c>
      <c r="J431" s="1">
        <v>0</v>
      </c>
    </row>
    <row r="432" spans="1:12" x14ac:dyDescent="0.2">
      <c r="A432" s="1" t="str">
        <f t="shared" ref="A432:C432" si="50">A396</f>
        <v>asphalt, transport to site</v>
      </c>
      <c r="B432" s="1" t="str">
        <f t="shared" si="50"/>
        <v>asphalt, transport to site</v>
      </c>
      <c r="C432" s="1" t="str">
        <f t="shared" si="50"/>
        <v>NL</v>
      </c>
      <c r="D432" s="1">
        <v>1</v>
      </c>
      <c r="E432" s="1" t="s">
        <v>11</v>
      </c>
      <c r="F432" s="2" t="s">
        <v>24</v>
      </c>
      <c r="G432" s="1" t="s">
        <v>21</v>
      </c>
      <c r="H432" s="1" t="s">
        <v>62</v>
      </c>
      <c r="J432" s="1">
        <v>0</v>
      </c>
    </row>
    <row r="433" spans="1:12" x14ac:dyDescent="0.2">
      <c r="A433" s="1" t="str">
        <f t="shared" ref="A433:C433" si="51">A397</f>
        <v>asphalt, construction</v>
      </c>
      <c r="B433" s="1" t="str">
        <f t="shared" si="51"/>
        <v xml:space="preserve">asphalt </v>
      </c>
      <c r="C433" s="1" t="str">
        <f t="shared" si="51"/>
        <v>NL</v>
      </c>
      <c r="D433" s="1">
        <v>1</v>
      </c>
      <c r="E433" s="1" t="s">
        <v>11</v>
      </c>
      <c r="F433" s="2" t="s">
        <v>24</v>
      </c>
      <c r="G433" s="1" t="s">
        <v>21</v>
      </c>
      <c r="H433" s="1" t="s">
        <v>62</v>
      </c>
      <c r="J433" s="1">
        <v>0</v>
      </c>
    </row>
    <row r="434" spans="1:12" x14ac:dyDescent="0.2">
      <c r="A434" s="1" t="str">
        <f t="shared" ref="A434:C434" si="52">A398</f>
        <v>asphalt, demolition</v>
      </c>
      <c r="B434" s="1" t="str">
        <f t="shared" si="52"/>
        <v>asphalt</v>
      </c>
      <c r="C434" s="1" t="str">
        <f t="shared" si="52"/>
        <v>NL</v>
      </c>
      <c r="D434" s="1">
        <v>1</v>
      </c>
      <c r="E434" s="1" t="s">
        <v>11</v>
      </c>
      <c r="F434" s="2" t="s">
        <v>24</v>
      </c>
      <c r="G434" s="1" t="s">
        <v>21</v>
      </c>
      <c r="H434" s="1" t="s">
        <v>62</v>
      </c>
      <c r="J434" s="1">
        <v>0</v>
      </c>
    </row>
    <row r="435" spans="1:12" x14ac:dyDescent="0.2">
      <c r="A435" s="1" t="str">
        <f t="shared" ref="A435:C435" si="53">A399</f>
        <v>asphalt, transport to processing</v>
      </c>
      <c r="B435" s="1" t="str">
        <f t="shared" si="53"/>
        <v xml:space="preserve">asphalt </v>
      </c>
      <c r="C435" s="1" t="str">
        <f t="shared" si="53"/>
        <v>NL</v>
      </c>
      <c r="D435" s="1">
        <v>1</v>
      </c>
      <c r="E435" s="1" t="s">
        <v>11</v>
      </c>
      <c r="F435" s="2" t="s">
        <v>24</v>
      </c>
      <c r="G435" s="1" t="s">
        <v>21</v>
      </c>
      <c r="H435" s="1" t="s">
        <v>62</v>
      </c>
      <c r="J435" s="1">
        <v>0</v>
      </c>
    </row>
    <row r="436" spans="1:12" x14ac:dyDescent="0.2">
      <c r="A436" s="1" t="str">
        <f t="shared" ref="A436:C436" si="54">A400</f>
        <v>asphalt, processing</v>
      </c>
      <c r="B436" s="1" t="str">
        <f t="shared" si="54"/>
        <v>asphalt</v>
      </c>
      <c r="C436" s="1" t="str">
        <f t="shared" si="54"/>
        <v>NL</v>
      </c>
      <c r="D436" s="1">
        <v>1</v>
      </c>
      <c r="E436" s="1" t="s">
        <v>11</v>
      </c>
      <c r="F436" s="2" t="s">
        <v>24</v>
      </c>
      <c r="G436" s="1" t="s">
        <v>21</v>
      </c>
      <c r="H436" s="1" t="s">
        <v>62</v>
      </c>
      <c r="J436" s="1">
        <v>0</v>
      </c>
    </row>
    <row r="437" spans="1:12" x14ac:dyDescent="0.2">
      <c r="F437" s="2"/>
    </row>
    <row r="438" spans="1:12" x14ac:dyDescent="0.2">
      <c r="A438" s="1" t="s">
        <v>1</v>
      </c>
      <c r="B438" s="1" t="s">
        <v>169</v>
      </c>
    </row>
    <row r="439" spans="1:12" x14ac:dyDescent="0.2">
      <c r="A439" s="1" t="s">
        <v>2</v>
      </c>
      <c r="B439" s="1" t="s">
        <v>24</v>
      </c>
    </row>
    <row r="440" spans="1:12" x14ac:dyDescent="0.2">
      <c r="A440" s="1" t="s">
        <v>3</v>
      </c>
      <c r="B440" s="1" t="s">
        <v>168</v>
      </c>
    </row>
    <row r="441" spans="1:12" x14ac:dyDescent="0.2">
      <c r="A441" s="1" t="s">
        <v>4</v>
      </c>
      <c r="B441" s="1" t="s">
        <v>17</v>
      </c>
    </row>
    <row r="442" spans="1:12" x14ac:dyDescent="0.2">
      <c r="A442" s="1" t="s">
        <v>5</v>
      </c>
      <c r="B442" s="1">
        <v>1</v>
      </c>
    </row>
    <row r="443" spans="1:12" x14ac:dyDescent="0.2">
      <c r="A443" s="1" t="s">
        <v>6</v>
      </c>
      <c r="B443" s="1" t="s">
        <v>11</v>
      </c>
    </row>
    <row r="444" spans="1:12" x14ac:dyDescent="0.2">
      <c r="A444" s="1" t="s">
        <v>7</v>
      </c>
      <c r="B444" s="1">
        <v>1</v>
      </c>
    </row>
    <row r="445" spans="1:12" x14ac:dyDescent="0.2">
      <c r="A445" s="1" t="s">
        <v>8</v>
      </c>
    </row>
    <row r="446" spans="1:12" x14ac:dyDescent="0.2">
      <c r="A446" s="1" t="s">
        <v>9</v>
      </c>
      <c r="B446" s="1" t="s">
        <v>2</v>
      </c>
      <c r="C446" s="1" t="s">
        <v>4</v>
      </c>
      <c r="D446" s="1" t="s">
        <v>5</v>
      </c>
      <c r="E446" s="1" t="s">
        <v>6</v>
      </c>
      <c r="F446" s="1" t="s">
        <v>0</v>
      </c>
      <c r="G446" s="1" t="s">
        <v>19</v>
      </c>
      <c r="H446" s="1" t="s">
        <v>22</v>
      </c>
      <c r="I446" s="1" t="s">
        <v>35</v>
      </c>
      <c r="J446" s="2" t="s">
        <v>28</v>
      </c>
      <c r="K446" s="1" t="s">
        <v>29</v>
      </c>
      <c r="L446" s="1" t="s">
        <v>30</v>
      </c>
    </row>
    <row r="447" spans="1:12" x14ac:dyDescent="0.2">
      <c r="A447" s="1" t="str">
        <f>B438</f>
        <v>AC Surf, 0% RAP, modified bitumen</v>
      </c>
      <c r="B447" s="1" t="str">
        <f>B439</f>
        <v>asphalt</v>
      </c>
      <c r="C447" s="1" t="s">
        <v>17</v>
      </c>
      <c r="D447" s="1">
        <v>1</v>
      </c>
      <c r="E447" s="1" t="s">
        <v>11</v>
      </c>
      <c r="F447" s="2" t="s">
        <v>24</v>
      </c>
      <c r="G447" s="1" t="s">
        <v>20</v>
      </c>
      <c r="H447" s="1" t="s">
        <v>62</v>
      </c>
      <c r="J447" s="1">
        <v>0</v>
      </c>
    </row>
    <row r="448" spans="1:12" x14ac:dyDescent="0.2">
      <c r="A448" s="1" t="str">
        <f>A211</f>
        <v>AC Surf, materials and transport to plant, 0% RAP, modified bitumen</v>
      </c>
      <c r="B448" s="1" t="str">
        <f t="shared" ref="B448:C448" si="55">B211</f>
        <v>AC Surf</v>
      </c>
      <c r="C448" s="1" t="str">
        <f t="shared" si="55"/>
        <v>NL</v>
      </c>
      <c r="D448" s="1">
        <v>1</v>
      </c>
      <c r="E448" s="1" t="s">
        <v>11</v>
      </c>
      <c r="F448" s="2" t="s">
        <v>24</v>
      </c>
      <c r="G448" s="1" t="s">
        <v>21</v>
      </c>
      <c r="H448" s="1" t="s">
        <v>62</v>
      </c>
      <c r="J448" s="1">
        <v>0</v>
      </c>
    </row>
    <row r="449" spans="1:12" x14ac:dyDescent="0.2">
      <c r="A449" s="1" t="str">
        <f t="shared" ref="A449:C449" si="56">A431</f>
        <v>AC Surf, 0% RAP, production</v>
      </c>
      <c r="B449" s="1" t="str">
        <f t="shared" si="56"/>
        <v xml:space="preserve">AC Surf </v>
      </c>
      <c r="C449" s="1" t="str">
        <f t="shared" si="56"/>
        <v>NL</v>
      </c>
      <c r="D449" s="1">
        <v>1</v>
      </c>
      <c r="E449" s="1" t="s">
        <v>11</v>
      </c>
      <c r="F449" s="2" t="s">
        <v>24</v>
      </c>
      <c r="G449" s="1" t="s">
        <v>21</v>
      </c>
      <c r="H449" s="1" t="s">
        <v>62</v>
      </c>
      <c r="J449" s="1">
        <v>0</v>
      </c>
    </row>
    <row r="450" spans="1:12" x14ac:dyDescent="0.2">
      <c r="A450" s="1" t="str">
        <f t="shared" ref="A450:C450" si="57">A432</f>
        <v>asphalt, transport to site</v>
      </c>
      <c r="B450" s="1" t="str">
        <f t="shared" si="57"/>
        <v>asphalt, transport to site</v>
      </c>
      <c r="C450" s="1" t="str">
        <f t="shared" si="57"/>
        <v>NL</v>
      </c>
      <c r="D450" s="1">
        <v>1</v>
      </c>
      <c r="E450" s="1" t="s">
        <v>11</v>
      </c>
      <c r="F450" s="2" t="s">
        <v>24</v>
      </c>
      <c r="G450" s="1" t="s">
        <v>21</v>
      </c>
      <c r="H450" s="1" t="s">
        <v>62</v>
      </c>
      <c r="J450" s="1">
        <v>0</v>
      </c>
    </row>
    <row r="451" spans="1:12" x14ac:dyDescent="0.2">
      <c r="A451" s="1" t="str">
        <f t="shared" ref="A451:C451" si="58">A433</f>
        <v>asphalt, construction</v>
      </c>
      <c r="B451" s="1" t="str">
        <f t="shared" si="58"/>
        <v xml:space="preserve">asphalt </v>
      </c>
      <c r="C451" s="1" t="str">
        <f t="shared" si="58"/>
        <v>NL</v>
      </c>
      <c r="D451" s="1">
        <v>1</v>
      </c>
      <c r="E451" s="1" t="s">
        <v>11</v>
      </c>
      <c r="F451" s="2" t="s">
        <v>24</v>
      </c>
      <c r="G451" s="1" t="s">
        <v>21</v>
      </c>
      <c r="H451" s="1" t="s">
        <v>62</v>
      </c>
      <c r="J451" s="1">
        <v>0</v>
      </c>
    </row>
    <row r="452" spans="1:12" x14ac:dyDescent="0.2">
      <c r="A452" s="1" t="str">
        <f t="shared" ref="A452:C452" si="59">A434</f>
        <v>asphalt, demolition</v>
      </c>
      <c r="B452" s="1" t="str">
        <f t="shared" si="59"/>
        <v>asphalt</v>
      </c>
      <c r="C452" s="1" t="str">
        <f t="shared" si="59"/>
        <v>NL</v>
      </c>
      <c r="D452" s="1">
        <v>1</v>
      </c>
      <c r="E452" s="1" t="s">
        <v>11</v>
      </c>
      <c r="F452" s="2" t="s">
        <v>24</v>
      </c>
      <c r="G452" s="1" t="s">
        <v>21</v>
      </c>
      <c r="H452" s="1" t="s">
        <v>62</v>
      </c>
      <c r="J452" s="1">
        <v>0</v>
      </c>
    </row>
    <row r="453" spans="1:12" x14ac:dyDescent="0.2">
      <c r="A453" s="1" t="str">
        <f t="shared" ref="A453:C453" si="60">A435</f>
        <v>asphalt, transport to processing</v>
      </c>
      <c r="B453" s="1" t="str">
        <f t="shared" si="60"/>
        <v xml:space="preserve">asphalt </v>
      </c>
      <c r="C453" s="1" t="str">
        <f t="shared" si="60"/>
        <v>NL</v>
      </c>
      <c r="D453" s="1">
        <v>1</v>
      </c>
      <c r="E453" s="1" t="s">
        <v>11</v>
      </c>
      <c r="F453" s="2" t="s">
        <v>24</v>
      </c>
      <c r="G453" s="1" t="s">
        <v>21</v>
      </c>
      <c r="H453" s="1" t="s">
        <v>62</v>
      </c>
      <c r="J453" s="1">
        <v>0</v>
      </c>
    </row>
    <row r="454" spans="1:12" x14ac:dyDescent="0.2">
      <c r="A454" s="1" t="str">
        <f t="shared" ref="A454:C454" si="61">A436</f>
        <v>asphalt, processing</v>
      </c>
      <c r="B454" s="1" t="str">
        <f t="shared" si="61"/>
        <v>asphalt</v>
      </c>
      <c r="C454" s="1" t="str">
        <f t="shared" si="61"/>
        <v>NL</v>
      </c>
      <c r="D454" s="1">
        <v>1</v>
      </c>
      <c r="E454" s="1" t="s">
        <v>11</v>
      </c>
      <c r="F454" s="2" t="s">
        <v>24</v>
      </c>
      <c r="G454" s="1" t="s">
        <v>21</v>
      </c>
      <c r="H454" s="1" t="s">
        <v>62</v>
      </c>
      <c r="J454" s="1">
        <v>0</v>
      </c>
    </row>
    <row r="455" spans="1:12" x14ac:dyDescent="0.2">
      <c r="F455" s="2"/>
    </row>
    <row r="456" spans="1:12" x14ac:dyDescent="0.2">
      <c r="A456" s="1" t="s">
        <v>1</v>
      </c>
      <c r="B456" s="1" t="s">
        <v>81</v>
      </c>
      <c r="F456" s="2"/>
    </row>
    <row r="457" spans="1:12" x14ac:dyDescent="0.2">
      <c r="A457" s="1" t="s">
        <v>2</v>
      </c>
      <c r="B457" s="1" t="s">
        <v>24</v>
      </c>
      <c r="F457" s="2"/>
    </row>
    <row r="458" spans="1:12" x14ac:dyDescent="0.2">
      <c r="A458" s="1" t="s">
        <v>3</v>
      </c>
      <c r="B458" s="1" t="s">
        <v>138</v>
      </c>
      <c r="F458" s="2"/>
    </row>
    <row r="459" spans="1:12" x14ac:dyDescent="0.2">
      <c r="A459" s="1" t="s">
        <v>4</v>
      </c>
      <c r="B459" s="1" t="s">
        <v>17</v>
      </c>
    </row>
    <row r="460" spans="1:12" x14ac:dyDescent="0.2">
      <c r="A460" s="1" t="s">
        <v>5</v>
      </c>
      <c r="B460" s="1">
        <v>1</v>
      </c>
    </row>
    <row r="461" spans="1:12" x14ac:dyDescent="0.2">
      <c r="A461" s="1" t="s">
        <v>6</v>
      </c>
      <c r="B461" s="1" t="s">
        <v>11</v>
      </c>
    </row>
    <row r="462" spans="1:12" x14ac:dyDescent="0.2">
      <c r="A462" s="1" t="s">
        <v>7</v>
      </c>
      <c r="B462" s="1">
        <v>1</v>
      </c>
    </row>
    <row r="463" spans="1:12" x14ac:dyDescent="0.2">
      <c r="A463" s="1" t="s">
        <v>8</v>
      </c>
    </row>
    <row r="464" spans="1:12" x14ac:dyDescent="0.2">
      <c r="A464" s="1" t="s">
        <v>9</v>
      </c>
      <c r="B464" s="1" t="s">
        <v>2</v>
      </c>
      <c r="C464" s="1" t="s">
        <v>4</v>
      </c>
      <c r="D464" s="1" t="s">
        <v>5</v>
      </c>
      <c r="E464" s="1" t="s">
        <v>6</v>
      </c>
      <c r="F464" s="1" t="s">
        <v>0</v>
      </c>
      <c r="G464" s="1" t="s">
        <v>19</v>
      </c>
      <c r="H464" s="1" t="s">
        <v>22</v>
      </c>
      <c r="I464" s="1" t="s">
        <v>35</v>
      </c>
      <c r="J464" s="1" t="s">
        <v>28</v>
      </c>
      <c r="K464" s="1" t="s">
        <v>29</v>
      </c>
      <c r="L464" s="1" t="s">
        <v>30</v>
      </c>
    </row>
    <row r="465" spans="1:10" x14ac:dyDescent="0.2">
      <c r="A465" s="1" t="str">
        <f>B456</f>
        <v>AC Bin</v>
      </c>
      <c r="B465" s="1" t="str">
        <f>B457</f>
        <v>asphalt</v>
      </c>
      <c r="C465" s="1" t="s">
        <v>17</v>
      </c>
      <c r="D465" s="1">
        <v>1</v>
      </c>
      <c r="E465" s="1" t="s">
        <v>11</v>
      </c>
      <c r="F465" s="1" t="s">
        <v>24</v>
      </c>
      <c r="G465" s="1" t="s">
        <v>20</v>
      </c>
      <c r="H465" s="1" t="s">
        <v>62</v>
      </c>
      <c r="J465" s="1">
        <v>0</v>
      </c>
    </row>
    <row r="466" spans="1:10" x14ac:dyDescent="0.2">
      <c r="A466" s="1" t="str">
        <f>A228</f>
        <v>AC Bin, materials and transport to plant</v>
      </c>
      <c r="B466" s="1" t="str">
        <f>B228</f>
        <v>AC Bin</v>
      </c>
      <c r="C466" s="1" t="str">
        <f>C228</f>
        <v>NL</v>
      </c>
      <c r="D466" s="1">
        <v>1</v>
      </c>
      <c r="E466" s="1" t="s">
        <v>11</v>
      </c>
      <c r="F466" s="1" t="s">
        <v>24</v>
      </c>
      <c r="G466" s="1" t="s">
        <v>21</v>
      </c>
      <c r="H466" s="1" t="s">
        <v>62</v>
      </c>
      <c r="J466" s="1">
        <v>0</v>
      </c>
    </row>
    <row r="467" spans="1:10" x14ac:dyDescent="0.2">
      <c r="A467" s="1" t="str">
        <f>A297</f>
        <v>AC Bin, production</v>
      </c>
      <c r="B467" s="1" t="str">
        <f>B297</f>
        <v>AC Bin</v>
      </c>
      <c r="C467" s="1" t="str">
        <f>C297</f>
        <v>NL</v>
      </c>
      <c r="D467" s="1">
        <v>1</v>
      </c>
      <c r="E467" s="1" t="s">
        <v>11</v>
      </c>
      <c r="F467" s="1" t="s">
        <v>24</v>
      </c>
      <c r="G467" s="1" t="s">
        <v>21</v>
      </c>
      <c r="H467" s="1" t="s">
        <v>62</v>
      </c>
      <c r="J467" s="1">
        <v>0</v>
      </c>
    </row>
    <row r="468" spans="1:10" x14ac:dyDescent="0.2">
      <c r="A468" s="1" t="str">
        <f>A396</f>
        <v>asphalt, transport to site</v>
      </c>
      <c r="B468" s="1" t="str">
        <f>B396</f>
        <v>asphalt, transport to site</v>
      </c>
      <c r="C468" s="1" t="str">
        <f>C396</f>
        <v>NL</v>
      </c>
      <c r="D468" s="1">
        <v>1</v>
      </c>
      <c r="E468" s="1" t="s">
        <v>11</v>
      </c>
      <c r="F468" s="1" t="s">
        <v>24</v>
      </c>
      <c r="G468" s="1" t="s">
        <v>21</v>
      </c>
      <c r="H468" s="1" t="s">
        <v>62</v>
      </c>
      <c r="J468" s="2">
        <v>0</v>
      </c>
    </row>
    <row r="469" spans="1:10" x14ac:dyDescent="0.2">
      <c r="A469" s="1" t="str">
        <f>A397</f>
        <v>asphalt, construction</v>
      </c>
      <c r="B469" s="1" t="str">
        <f>B397</f>
        <v xml:space="preserve">asphalt </v>
      </c>
      <c r="C469" s="1" t="str">
        <f>C397</f>
        <v>NL</v>
      </c>
      <c r="D469" s="1">
        <v>1</v>
      </c>
      <c r="E469" s="1" t="s">
        <v>11</v>
      </c>
      <c r="F469" s="2" t="s">
        <v>24</v>
      </c>
      <c r="G469" s="1" t="s">
        <v>21</v>
      </c>
      <c r="H469" s="1" t="s">
        <v>62</v>
      </c>
      <c r="J469" s="1">
        <v>0</v>
      </c>
    </row>
    <row r="470" spans="1:10" x14ac:dyDescent="0.2">
      <c r="A470" s="1" t="str">
        <f>A398</f>
        <v>asphalt, demolition</v>
      </c>
      <c r="B470" s="1" t="str">
        <f>B398</f>
        <v>asphalt</v>
      </c>
      <c r="C470" s="1" t="str">
        <f>C398</f>
        <v>NL</v>
      </c>
      <c r="D470" s="1">
        <v>1</v>
      </c>
      <c r="E470" s="1" t="s">
        <v>11</v>
      </c>
      <c r="F470" s="2" t="s">
        <v>24</v>
      </c>
      <c r="G470" s="1" t="s">
        <v>21</v>
      </c>
      <c r="H470" s="1" t="s">
        <v>62</v>
      </c>
      <c r="J470" s="1">
        <v>0</v>
      </c>
    </row>
    <row r="471" spans="1:10" x14ac:dyDescent="0.2">
      <c r="A471" s="1" t="str">
        <f>A399</f>
        <v>asphalt, transport to processing</v>
      </c>
      <c r="B471" s="1" t="str">
        <f>B399</f>
        <v xml:space="preserve">asphalt </v>
      </c>
      <c r="C471" s="1" t="str">
        <f>C399</f>
        <v>NL</v>
      </c>
      <c r="D471" s="1">
        <v>1</v>
      </c>
      <c r="E471" s="1" t="s">
        <v>11</v>
      </c>
      <c r="F471" s="2" t="s">
        <v>24</v>
      </c>
      <c r="G471" s="1" t="s">
        <v>21</v>
      </c>
      <c r="H471" s="1" t="s">
        <v>62</v>
      </c>
      <c r="J471" s="1">
        <v>0</v>
      </c>
    </row>
    <row r="472" spans="1:10" x14ac:dyDescent="0.2">
      <c r="A472" s="1" t="str">
        <f>A400</f>
        <v>asphalt, processing</v>
      </c>
      <c r="B472" s="1" t="str">
        <f>B400</f>
        <v>asphalt</v>
      </c>
      <c r="C472" s="1" t="str">
        <f>C400</f>
        <v>NL</v>
      </c>
      <c r="D472" s="1">
        <v>1</v>
      </c>
      <c r="E472" s="1" t="s">
        <v>11</v>
      </c>
      <c r="F472" s="2" t="s">
        <v>24</v>
      </c>
      <c r="G472" s="1" t="s">
        <v>21</v>
      </c>
      <c r="H472" s="1" t="s">
        <v>62</v>
      </c>
      <c r="J472" s="1">
        <v>0</v>
      </c>
    </row>
    <row r="473" spans="1:10" x14ac:dyDescent="0.2">
      <c r="F473" s="2"/>
    </row>
    <row r="474" spans="1:10" x14ac:dyDescent="0.2">
      <c r="A474" s="1" t="s">
        <v>1</v>
      </c>
      <c r="B474" s="1" t="s">
        <v>82</v>
      </c>
      <c r="F474" s="2"/>
    </row>
    <row r="475" spans="1:10" x14ac:dyDescent="0.2">
      <c r="A475" s="1" t="s">
        <v>2</v>
      </c>
      <c r="B475" s="1" t="s">
        <v>24</v>
      </c>
      <c r="F475" s="2"/>
    </row>
    <row r="476" spans="1:10" x14ac:dyDescent="0.2">
      <c r="A476" s="1" t="s">
        <v>3</v>
      </c>
      <c r="B476" s="1" t="s">
        <v>139</v>
      </c>
      <c r="F476" s="2"/>
    </row>
    <row r="477" spans="1:10" x14ac:dyDescent="0.2">
      <c r="A477" s="1" t="s">
        <v>4</v>
      </c>
      <c r="B477" s="1" t="s">
        <v>17</v>
      </c>
    </row>
    <row r="478" spans="1:10" x14ac:dyDescent="0.2">
      <c r="A478" s="1" t="s">
        <v>5</v>
      </c>
      <c r="B478" s="1">
        <v>1</v>
      </c>
    </row>
    <row r="479" spans="1:10" x14ac:dyDescent="0.2">
      <c r="A479" s="1" t="s">
        <v>6</v>
      </c>
      <c r="B479" s="1" t="s">
        <v>11</v>
      </c>
    </row>
    <row r="480" spans="1:10" x14ac:dyDescent="0.2">
      <c r="A480" s="1" t="s">
        <v>7</v>
      </c>
      <c r="B480" s="1">
        <v>1</v>
      </c>
    </row>
    <row r="481" spans="1:12" x14ac:dyDescent="0.2">
      <c r="A481" s="1" t="s">
        <v>8</v>
      </c>
    </row>
    <row r="482" spans="1:12" x14ac:dyDescent="0.2">
      <c r="A482" s="1" t="s">
        <v>9</v>
      </c>
      <c r="B482" s="1" t="s">
        <v>2</v>
      </c>
      <c r="C482" s="1" t="s">
        <v>4</v>
      </c>
      <c r="D482" s="1" t="s">
        <v>5</v>
      </c>
      <c r="E482" s="1" t="s">
        <v>6</v>
      </c>
      <c r="F482" s="1" t="s">
        <v>0</v>
      </c>
      <c r="G482" s="1" t="s">
        <v>19</v>
      </c>
      <c r="H482" s="1" t="s">
        <v>22</v>
      </c>
      <c r="I482" s="1" t="s">
        <v>35</v>
      </c>
      <c r="J482" s="1" t="s">
        <v>28</v>
      </c>
      <c r="K482" s="1" t="s">
        <v>29</v>
      </c>
      <c r="L482" s="1" t="s">
        <v>30</v>
      </c>
    </row>
    <row r="483" spans="1:12" x14ac:dyDescent="0.2">
      <c r="A483" s="1" t="str">
        <f>B474</f>
        <v>SMA</v>
      </c>
      <c r="B483" s="1" t="str">
        <f>B475</f>
        <v>asphalt</v>
      </c>
      <c r="C483" s="1" t="s">
        <v>17</v>
      </c>
      <c r="D483" s="1">
        <v>1</v>
      </c>
      <c r="E483" s="1" t="s">
        <v>11</v>
      </c>
      <c r="F483" s="1" t="s">
        <v>24</v>
      </c>
      <c r="G483" s="1" t="s">
        <v>20</v>
      </c>
      <c r="H483" s="1" t="s">
        <v>62</v>
      </c>
      <c r="J483" s="1">
        <v>0</v>
      </c>
    </row>
    <row r="484" spans="1:12" x14ac:dyDescent="0.2">
      <c r="A484" s="1" t="str">
        <f>A245</f>
        <v>SMA, materials and transport to plant</v>
      </c>
      <c r="B484" s="1" t="str">
        <f>B245</f>
        <v>SMA</v>
      </c>
      <c r="C484" s="1" t="str">
        <f>C245</f>
        <v>NL</v>
      </c>
      <c r="D484" s="1">
        <v>1</v>
      </c>
      <c r="E484" s="1" t="s">
        <v>11</v>
      </c>
      <c r="F484" s="1" t="s">
        <v>24</v>
      </c>
      <c r="G484" s="1" t="s">
        <v>21</v>
      </c>
      <c r="H484" s="1" t="s">
        <v>62</v>
      </c>
      <c r="J484" s="1">
        <v>0</v>
      </c>
    </row>
    <row r="485" spans="1:12" x14ac:dyDescent="0.2">
      <c r="A485" s="1" t="str">
        <f>A314</f>
        <v>SMA, production</v>
      </c>
      <c r="B485" s="1" t="str">
        <f>B314</f>
        <v xml:space="preserve">SMA </v>
      </c>
      <c r="C485" s="1" t="str">
        <f>C314</f>
        <v>NL</v>
      </c>
      <c r="D485" s="1">
        <v>1</v>
      </c>
      <c r="E485" s="1" t="s">
        <v>11</v>
      </c>
      <c r="F485" s="1" t="s">
        <v>24</v>
      </c>
      <c r="G485" s="1" t="s">
        <v>21</v>
      </c>
      <c r="H485" s="1" t="s">
        <v>62</v>
      </c>
      <c r="J485" s="1">
        <v>0</v>
      </c>
    </row>
    <row r="486" spans="1:12" x14ac:dyDescent="0.2">
      <c r="A486" s="1" t="str">
        <f>A468</f>
        <v>asphalt, transport to site</v>
      </c>
      <c r="B486" s="1" t="str">
        <f>B468</f>
        <v>asphalt, transport to site</v>
      </c>
      <c r="C486" s="1" t="str">
        <f>C468</f>
        <v>NL</v>
      </c>
      <c r="D486" s="1">
        <v>1</v>
      </c>
      <c r="E486" s="1" t="s">
        <v>11</v>
      </c>
      <c r="F486" s="1" t="s">
        <v>24</v>
      </c>
      <c r="G486" s="1" t="s">
        <v>21</v>
      </c>
      <c r="H486" s="1" t="s">
        <v>62</v>
      </c>
      <c r="J486" s="2">
        <v>0</v>
      </c>
    </row>
    <row r="487" spans="1:12" x14ac:dyDescent="0.2">
      <c r="A487" s="1" t="str">
        <f>A469</f>
        <v>asphalt, construction</v>
      </c>
      <c r="B487" s="1" t="str">
        <f>B469</f>
        <v xml:space="preserve">asphalt </v>
      </c>
      <c r="C487" s="1" t="str">
        <f>C469</f>
        <v>NL</v>
      </c>
      <c r="D487" s="1">
        <v>1</v>
      </c>
      <c r="E487" s="1" t="s">
        <v>11</v>
      </c>
      <c r="F487" s="2" t="s">
        <v>24</v>
      </c>
      <c r="G487" s="1" t="s">
        <v>21</v>
      </c>
      <c r="H487" s="1" t="s">
        <v>62</v>
      </c>
      <c r="J487" s="1">
        <v>0</v>
      </c>
    </row>
    <row r="488" spans="1:12" x14ac:dyDescent="0.2">
      <c r="A488" s="1" t="str">
        <f t="shared" ref="A488:C488" si="62">A470</f>
        <v>asphalt, demolition</v>
      </c>
      <c r="B488" s="1" t="str">
        <f t="shared" si="62"/>
        <v>asphalt</v>
      </c>
      <c r="C488" s="1" t="str">
        <f t="shared" si="62"/>
        <v>NL</v>
      </c>
      <c r="D488" s="1">
        <v>1</v>
      </c>
      <c r="E488" s="1" t="s">
        <v>11</v>
      </c>
      <c r="F488" s="2" t="s">
        <v>24</v>
      </c>
      <c r="G488" s="1" t="s">
        <v>21</v>
      </c>
      <c r="H488" s="1" t="s">
        <v>62</v>
      </c>
      <c r="J488" s="1">
        <v>0</v>
      </c>
    </row>
    <row r="489" spans="1:12" x14ac:dyDescent="0.2">
      <c r="A489" s="1" t="str">
        <f t="shared" ref="A489:C489" si="63">A471</f>
        <v>asphalt, transport to processing</v>
      </c>
      <c r="B489" s="1" t="str">
        <f t="shared" si="63"/>
        <v xml:space="preserve">asphalt </v>
      </c>
      <c r="C489" s="1" t="str">
        <f t="shared" si="63"/>
        <v>NL</v>
      </c>
      <c r="D489" s="1">
        <v>1</v>
      </c>
      <c r="E489" s="1" t="s">
        <v>11</v>
      </c>
      <c r="F489" s="2" t="s">
        <v>24</v>
      </c>
      <c r="G489" s="1" t="s">
        <v>21</v>
      </c>
      <c r="H489" s="1" t="s">
        <v>62</v>
      </c>
      <c r="J489" s="1">
        <v>0</v>
      </c>
    </row>
    <row r="490" spans="1:12" x14ac:dyDescent="0.2">
      <c r="A490" s="1" t="str">
        <f t="shared" ref="A490:C490" si="64">A472</f>
        <v>asphalt, processing</v>
      </c>
      <c r="B490" s="1" t="str">
        <f t="shared" si="64"/>
        <v>asphalt</v>
      </c>
      <c r="C490" s="1" t="str">
        <f t="shared" si="64"/>
        <v>NL</v>
      </c>
      <c r="D490" s="1">
        <v>1</v>
      </c>
      <c r="E490" s="1" t="s">
        <v>11</v>
      </c>
      <c r="F490" s="2" t="s">
        <v>24</v>
      </c>
      <c r="G490" s="1" t="s">
        <v>21</v>
      </c>
      <c r="H490" s="1" t="s">
        <v>62</v>
      </c>
      <c r="J490" s="1">
        <v>0</v>
      </c>
    </row>
    <row r="492" spans="1:12" x14ac:dyDescent="0.2">
      <c r="A492" s="1" t="s">
        <v>1</v>
      </c>
      <c r="B492" s="1" t="s">
        <v>170</v>
      </c>
      <c r="F492" s="2"/>
    </row>
    <row r="493" spans="1:12" x14ac:dyDescent="0.2">
      <c r="A493" s="1" t="s">
        <v>2</v>
      </c>
      <c r="B493" s="1" t="s">
        <v>140</v>
      </c>
      <c r="F493" s="2"/>
    </row>
    <row r="494" spans="1:12" x14ac:dyDescent="0.2">
      <c r="A494" s="1" t="s">
        <v>3</v>
      </c>
      <c r="B494" s="1" t="s">
        <v>171</v>
      </c>
      <c r="F494" s="2"/>
    </row>
    <row r="495" spans="1:12" x14ac:dyDescent="0.2">
      <c r="A495" s="1" t="s">
        <v>4</v>
      </c>
      <c r="B495" s="1" t="s">
        <v>17</v>
      </c>
    </row>
    <row r="496" spans="1:12" x14ac:dyDescent="0.2">
      <c r="A496" s="1" t="s">
        <v>5</v>
      </c>
      <c r="B496" s="1">
        <v>1</v>
      </c>
    </row>
    <row r="497" spans="1:12" x14ac:dyDescent="0.2">
      <c r="A497" s="1" t="s">
        <v>6</v>
      </c>
      <c r="B497" s="1" t="s">
        <v>63</v>
      </c>
    </row>
    <row r="498" spans="1:12" x14ac:dyDescent="0.2">
      <c r="A498" s="1" t="s">
        <v>7</v>
      </c>
      <c r="B498" s="1">
        <v>1</v>
      </c>
    </row>
    <row r="499" spans="1:12" x14ac:dyDescent="0.2">
      <c r="A499" s="1" t="s">
        <v>8</v>
      </c>
    </row>
    <row r="500" spans="1:12" x14ac:dyDescent="0.2">
      <c r="A500" s="1" t="s">
        <v>9</v>
      </c>
      <c r="B500" s="1" t="s">
        <v>2</v>
      </c>
      <c r="C500" s="1" t="s">
        <v>4</v>
      </c>
      <c r="D500" s="1" t="s">
        <v>5</v>
      </c>
      <c r="E500" s="1" t="s">
        <v>6</v>
      </c>
      <c r="F500" s="1" t="s">
        <v>0</v>
      </c>
      <c r="G500" s="1" t="s">
        <v>19</v>
      </c>
      <c r="H500" s="1" t="s">
        <v>22</v>
      </c>
      <c r="I500" s="1" t="s">
        <v>35</v>
      </c>
      <c r="J500" s="1" t="s">
        <v>28</v>
      </c>
      <c r="K500" s="1" t="s">
        <v>29</v>
      </c>
      <c r="L500" s="1" t="s">
        <v>30</v>
      </c>
    </row>
    <row r="501" spans="1:12" x14ac:dyDescent="0.2">
      <c r="A501" s="1" t="str">
        <f>B492</f>
        <v>pavement structure, AC Surf, 30% RAP, regular bitumen</v>
      </c>
      <c r="B501" s="1" t="str">
        <f>B493</f>
        <v>pavement structure</v>
      </c>
      <c r="C501" s="1" t="s">
        <v>17</v>
      </c>
      <c r="D501" s="1">
        <v>1</v>
      </c>
      <c r="E501" s="1" t="str">
        <f>B497</f>
        <v>kilometer</v>
      </c>
      <c r="F501" s="1" t="s">
        <v>24</v>
      </c>
      <c r="G501" s="1" t="s">
        <v>20</v>
      </c>
      <c r="H501" s="1" t="s">
        <v>62</v>
      </c>
      <c r="J501" s="1">
        <v>0</v>
      </c>
    </row>
    <row r="502" spans="1:12" x14ac:dyDescent="0.2">
      <c r="A502" s="1" t="str">
        <f>A393</f>
        <v>AC Surf, 30% RAP, regular bitumen</v>
      </c>
      <c r="B502" s="1" t="str">
        <f>B393</f>
        <v>asphalt</v>
      </c>
      <c r="C502" s="1" t="str">
        <f>C393</f>
        <v>NL</v>
      </c>
      <c r="D502" s="1">
        <f>(3.75*6*0.038*1000)*2350</f>
        <v>2009250</v>
      </c>
      <c r="E502" s="1" t="s">
        <v>11</v>
      </c>
      <c r="F502" s="1" t="s">
        <v>24</v>
      </c>
      <c r="G502" s="1" t="s">
        <v>21</v>
      </c>
      <c r="H502" s="1" t="s">
        <v>62</v>
      </c>
      <c r="I502" s="1" t="s">
        <v>141</v>
      </c>
      <c r="J502" s="1">
        <v>0</v>
      </c>
    </row>
    <row r="503" spans="1:12" x14ac:dyDescent="0.2">
      <c r="A503" s="1" t="str">
        <f>A465</f>
        <v>AC Bin</v>
      </c>
      <c r="B503" s="1" t="str">
        <f t="shared" ref="B503:C503" si="65">B465</f>
        <v>asphalt</v>
      </c>
      <c r="C503" s="1" t="str">
        <f t="shared" si="65"/>
        <v>NL</v>
      </c>
      <c r="D503" s="1">
        <f>(3.75*6*0.051*1000)*2370</f>
        <v>2719575</v>
      </c>
      <c r="E503" s="1" t="s">
        <v>11</v>
      </c>
      <c r="F503" s="1" t="s">
        <v>24</v>
      </c>
      <c r="G503" s="1" t="s">
        <v>21</v>
      </c>
      <c r="H503" s="1" t="s">
        <v>62</v>
      </c>
      <c r="I503" s="1" t="s">
        <v>142</v>
      </c>
      <c r="J503" s="1">
        <v>0</v>
      </c>
    </row>
    <row r="504" spans="1:12" x14ac:dyDescent="0.2">
      <c r="A504" s="1" t="str">
        <f>A465</f>
        <v>AC Bin</v>
      </c>
      <c r="B504" s="1" t="str">
        <f t="shared" ref="B504:C504" si="66">B465</f>
        <v>asphalt</v>
      </c>
      <c r="C504" s="1" t="str">
        <f t="shared" si="66"/>
        <v>NL</v>
      </c>
      <c r="D504" s="1">
        <f>(3.75*6*0.254*1000)*2370</f>
        <v>13544550</v>
      </c>
      <c r="E504" s="1" t="s">
        <v>11</v>
      </c>
      <c r="F504" s="1" t="s">
        <v>24</v>
      </c>
      <c r="G504" s="1" t="s">
        <v>21</v>
      </c>
      <c r="H504" s="1" t="s">
        <v>62</v>
      </c>
      <c r="I504" s="1" t="s">
        <v>143</v>
      </c>
      <c r="J504" s="2">
        <v>0</v>
      </c>
    </row>
    <row r="505" spans="1:12" x14ac:dyDescent="0.2">
      <c r="F505" s="2"/>
    </row>
    <row r="506" spans="1:12" x14ac:dyDescent="0.2">
      <c r="A506" s="1" t="s">
        <v>1</v>
      </c>
      <c r="B506" s="1" t="s">
        <v>172</v>
      </c>
      <c r="F506" s="2"/>
    </row>
    <row r="507" spans="1:12" x14ac:dyDescent="0.2">
      <c r="A507" s="1" t="s">
        <v>2</v>
      </c>
      <c r="B507" s="1" t="s">
        <v>140</v>
      </c>
      <c r="F507" s="2"/>
    </row>
    <row r="508" spans="1:12" x14ac:dyDescent="0.2">
      <c r="A508" s="1" t="s">
        <v>3</v>
      </c>
      <c r="B508" s="1" t="s">
        <v>173</v>
      </c>
      <c r="F508" s="2"/>
    </row>
    <row r="509" spans="1:12" x14ac:dyDescent="0.2">
      <c r="A509" s="1" t="s">
        <v>4</v>
      </c>
      <c r="B509" s="1" t="s">
        <v>17</v>
      </c>
    </row>
    <row r="510" spans="1:12" x14ac:dyDescent="0.2">
      <c r="A510" s="1" t="s">
        <v>5</v>
      </c>
      <c r="B510" s="1">
        <v>1</v>
      </c>
    </row>
    <row r="511" spans="1:12" x14ac:dyDescent="0.2">
      <c r="A511" s="1" t="s">
        <v>6</v>
      </c>
      <c r="B511" s="1" t="s">
        <v>63</v>
      </c>
    </row>
    <row r="512" spans="1:12" x14ac:dyDescent="0.2">
      <c r="A512" s="1" t="s">
        <v>7</v>
      </c>
      <c r="B512" s="1">
        <v>1</v>
      </c>
    </row>
    <row r="513" spans="1:12" x14ac:dyDescent="0.2">
      <c r="A513" s="1" t="s">
        <v>8</v>
      </c>
    </row>
    <row r="514" spans="1:12" x14ac:dyDescent="0.2">
      <c r="A514" s="1" t="s">
        <v>9</v>
      </c>
      <c r="B514" s="1" t="s">
        <v>2</v>
      </c>
      <c r="C514" s="1" t="s">
        <v>4</v>
      </c>
      <c r="D514" s="1" t="s">
        <v>5</v>
      </c>
      <c r="E514" s="1" t="s">
        <v>6</v>
      </c>
      <c r="F514" s="1" t="s">
        <v>0</v>
      </c>
      <c r="G514" s="1" t="s">
        <v>19</v>
      </c>
      <c r="H514" s="1" t="s">
        <v>22</v>
      </c>
      <c r="I514" s="1" t="s">
        <v>35</v>
      </c>
      <c r="J514" s="1" t="s">
        <v>28</v>
      </c>
      <c r="K514" s="1" t="s">
        <v>29</v>
      </c>
      <c r="L514" s="1" t="s">
        <v>30</v>
      </c>
    </row>
    <row r="515" spans="1:12" x14ac:dyDescent="0.2">
      <c r="A515" s="1" t="str">
        <f>B506</f>
        <v>pavement structure, AC Surf, 30% RAP, modified bitumen</v>
      </c>
      <c r="B515" s="1" t="str">
        <f>B507</f>
        <v>pavement structure</v>
      </c>
      <c r="C515" s="1" t="s">
        <v>17</v>
      </c>
      <c r="D515" s="1">
        <v>1</v>
      </c>
      <c r="E515" s="1" t="str">
        <f>B511</f>
        <v>kilometer</v>
      </c>
      <c r="F515" s="1" t="s">
        <v>24</v>
      </c>
      <c r="G515" s="1" t="s">
        <v>20</v>
      </c>
      <c r="H515" s="1" t="s">
        <v>62</v>
      </c>
      <c r="J515" s="1">
        <v>0</v>
      </c>
    </row>
    <row r="516" spans="1:12" x14ac:dyDescent="0.2">
      <c r="A516" s="1" t="str">
        <f>A411</f>
        <v>AC Surf, 30% RAP, mofified bitumen</v>
      </c>
      <c r="B516" s="1" t="str">
        <f t="shared" ref="B516:C516" si="67">B411</f>
        <v>asphalt</v>
      </c>
      <c r="C516" s="1" t="str">
        <f t="shared" si="67"/>
        <v>NL</v>
      </c>
      <c r="D516" s="1">
        <f>(3.75*6*0.038*1000)*2350</f>
        <v>2009250</v>
      </c>
      <c r="E516" s="1" t="s">
        <v>11</v>
      </c>
      <c r="F516" s="1" t="s">
        <v>24</v>
      </c>
      <c r="G516" s="1" t="s">
        <v>21</v>
      </c>
      <c r="H516" s="1" t="s">
        <v>62</v>
      </c>
      <c r="I516" s="1" t="s">
        <v>141</v>
      </c>
      <c r="J516" s="1">
        <v>0</v>
      </c>
    </row>
    <row r="517" spans="1:12" x14ac:dyDescent="0.2">
      <c r="A517" s="1" t="str">
        <f t="shared" ref="A517:C517" si="68">A503</f>
        <v>AC Bin</v>
      </c>
      <c r="B517" s="1" t="str">
        <f t="shared" si="68"/>
        <v>asphalt</v>
      </c>
      <c r="C517" s="1" t="str">
        <f t="shared" si="68"/>
        <v>NL</v>
      </c>
      <c r="D517" s="1">
        <f>(3.75*6*0.051*1000)*2370</f>
        <v>2719575</v>
      </c>
      <c r="E517" s="1" t="s">
        <v>11</v>
      </c>
      <c r="F517" s="1" t="s">
        <v>24</v>
      </c>
      <c r="G517" s="1" t="s">
        <v>21</v>
      </c>
      <c r="H517" s="1" t="s">
        <v>62</v>
      </c>
      <c r="I517" s="1" t="s">
        <v>142</v>
      </c>
      <c r="J517" s="1">
        <v>0</v>
      </c>
    </row>
    <row r="518" spans="1:12" x14ac:dyDescent="0.2">
      <c r="A518" s="1" t="str">
        <f t="shared" ref="A518:C518" si="69">A504</f>
        <v>AC Bin</v>
      </c>
      <c r="B518" s="1" t="str">
        <f t="shared" si="69"/>
        <v>asphalt</v>
      </c>
      <c r="C518" s="1" t="str">
        <f t="shared" si="69"/>
        <v>NL</v>
      </c>
      <c r="D518" s="1">
        <f>(3.75*6*0.254*1000)*2370</f>
        <v>13544550</v>
      </c>
      <c r="E518" s="1" t="s">
        <v>11</v>
      </c>
      <c r="F518" s="1" t="s">
        <v>24</v>
      </c>
      <c r="G518" s="1" t="s">
        <v>21</v>
      </c>
      <c r="H518" s="1" t="s">
        <v>62</v>
      </c>
      <c r="I518" s="1" t="s">
        <v>143</v>
      </c>
      <c r="J518" s="2">
        <v>0</v>
      </c>
    </row>
    <row r="519" spans="1:12" x14ac:dyDescent="0.2">
      <c r="F519" s="2"/>
    </row>
    <row r="520" spans="1:12" x14ac:dyDescent="0.2">
      <c r="A520" s="1" t="s">
        <v>1</v>
      </c>
      <c r="B520" s="1" t="s">
        <v>174</v>
      </c>
      <c r="F520" s="2"/>
    </row>
    <row r="521" spans="1:12" x14ac:dyDescent="0.2">
      <c r="A521" s="1" t="s">
        <v>2</v>
      </c>
      <c r="B521" s="1" t="s">
        <v>140</v>
      </c>
      <c r="F521" s="2"/>
    </row>
    <row r="522" spans="1:12" x14ac:dyDescent="0.2">
      <c r="A522" s="1" t="s">
        <v>3</v>
      </c>
      <c r="B522" s="1" t="s">
        <v>175</v>
      </c>
      <c r="F522" s="2"/>
    </row>
    <row r="523" spans="1:12" x14ac:dyDescent="0.2">
      <c r="A523" s="1" t="s">
        <v>4</v>
      </c>
      <c r="B523" s="1" t="s">
        <v>17</v>
      </c>
    </row>
    <row r="524" spans="1:12" x14ac:dyDescent="0.2">
      <c r="A524" s="1" t="s">
        <v>5</v>
      </c>
      <c r="B524" s="1">
        <v>1</v>
      </c>
    </row>
    <row r="525" spans="1:12" x14ac:dyDescent="0.2">
      <c r="A525" s="1" t="s">
        <v>6</v>
      </c>
      <c r="B525" s="1" t="s">
        <v>63</v>
      </c>
    </row>
    <row r="526" spans="1:12" x14ac:dyDescent="0.2">
      <c r="A526" s="1" t="s">
        <v>7</v>
      </c>
      <c r="B526" s="1">
        <v>1</v>
      </c>
    </row>
    <row r="527" spans="1:12" x14ac:dyDescent="0.2">
      <c r="A527" s="1" t="s">
        <v>8</v>
      </c>
    </row>
    <row r="528" spans="1:12" x14ac:dyDescent="0.2">
      <c r="A528" s="1" t="s">
        <v>9</v>
      </c>
      <c r="B528" s="1" t="s">
        <v>2</v>
      </c>
      <c r="C528" s="1" t="s">
        <v>4</v>
      </c>
      <c r="D528" s="1" t="s">
        <v>5</v>
      </c>
      <c r="E528" s="1" t="s">
        <v>6</v>
      </c>
      <c r="F528" s="1" t="s">
        <v>0</v>
      </c>
      <c r="G528" s="1" t="s">
        <v>19</v>
      </c>
      <c r="H528" s="1" t="s">
        <v>22</v>
      </c>
      <c r="I528" s="1" t="s">
        <v>35</v>
      </c>
      <c r="J528" s="1" t="s">
        <v>28</v>
      </c>
      <c r="K528" s="1" t="s">
        <v>29</v>
      </c>
      <c r="L528" s="1" t="s">
        <v>30</v>
      </c>
    </row>
    <row r="529" spans="1:12" x14ac:dyDescent="0.2">
      <c r="A529" s="1" t="str">
        <f>A429</f>
        <v>AC Surf, 0% RAP, regular bitumen</v>
      </c>
      <c r="B529" s="1" t="str">
        <f>B521</f>
        <v>pavement structure</v>
      </c>
      <c r="C529" s="1" t="s">
        <v>17</v>
      </c>
      <c r="D529" s="1">
        <v>1</v>
      </c>
      <c r="E529" s="1" t="str">
        <f>B525</f>
        <v>kilometer</v>
      </c>
      <c r="F529" s="1" t="s">
        <v>24</v>
      </c>
      <c r="G529" s="1" t="s">
        <v>20</v>
      </c>
      <c r="H529" s="1" t="s">
        <v>62</v>
      </c>
      <c r="J529" s="1">
        <v>0</v>
      </c>
    </row>
    <row r="530" spans="1:12" x14ac:dyDescent="0.2">
      <c r="A530" s="1" t="str">
        <f>A429</f>
        <v>AC Surf, 0% RAP, regular bitumen</v>
      </c>
      <c r="B530" s="1" t="str">
        <f t="shared" ref="B530:C530" si="70">B429</f>
        <v>asphalt</v>
      </c>
      <c r="C530" s="1" t="str">
        <f t="shared" si="70"/>
        <v>NL</v>
      </c>
      <c r="D530" s="1">
        <f>(3.75*6*0.038*1000)*2350</f>
        <v>2009250</v>
      </c>
      <c r="E530" s="1" t="s">
        <v>11</v>
      </c>
      <c r="F530" s="1" t="s">
        <v>24</v>
      </c>
      <c r="G530" s="1" t="s">
        <v>21</v>
      </c>
      <c r="H530" s="1" t="s">
        <v>62</v>
      </c>
      <c r="I530" s="1" t="s">
        <v>141</v>
      </c>
      <c r="J530" s="1">
        <v>0</v>
      </c>
    </row>
    <row r="531" spans="1:12" x14ac:dyDescent="0.2">
      <c r="A531" s="1" t="str">
        <f t="shared" ref="A531:C531" si="71">A517</f>
        <v>AC Bin</v>
      </c>
      <c r="B531" s="1" t="str">
        <f t="shared" si="71"/>
        <v>asphalt</v>
      </c>
      <c r="C531" s="1" t="str">
        <f t="shared" si="71"/>
        <v>NL</v>
      </c>
      <c r="D531" s="1">
        <f>(3.75*6*0.051*1000)*2370</f>
        <v>2719575</v>
      </c>
      <c r="E531" s="1" t="s">
        <v>11</v>
      </c>
      <c r="F531" s="1" t="s">
        <v>24</v>
      </c>
      <c r="G531" s="1" t="s">
        <v>21</v>
      </c>
      <c r="H531" s="1" t="s">
        <v>62</v>
      </c>
      <c r="I531" s="1" t="s">
        <v>142</v>
      </c>
      <c r="J531" s="1">
        <v>0</v>
      </c>
    </row>
    <row r="532" spans="1:12" x14ac:dyDescent="0.2">
      <c r="A532" s="1" t="str">
        <f t="shared" ref="A532:C532" si="72">A518</f>
        <v>AC Bin</v>
      </c>
      <c r="B532" s="1" t="str">
        <f t="shared" si="72"/>
        <v>asphalt</v>
      </c>
      <c r="C532" s="1" t="str">
        <f t="shared" si="72"/>
        <v>NL</v>
      </c>
      <c r="D532" s="1">
        <f>(3.75*6*0.254*1000)*2370</f>
        <v>13544550</v>
      </c>
      <c r="E532" s="1" t="s">
        <v>11</v>
      </c>
      <c r="F532" s="1" t="s">
        <v>24</v>
      </c>
      <c r="G532" s="1" t="s">
        <v>21</v>
      </c>
      <c r="H532" s="1" t="s">
        <v>62</v>
      </c>
      <c r="I532" s="1" t="s">
        <v>143</v>
      </c>
      <c r="J532" s="2">
        <v>0</v>
      </c>
    </row>
    <row r="533" spans="1:12" x14ac:dyDescent="0.2">
      <c r="F533" s="2"/>
    </row>
    <row r="534" spans="1:12" x14ac:dyDescent="0.2">
      <c r="A534" s="1" t="s">
        <v>1</v>
      </c>
      <c r="B534" s="1" t="s">
        <v>176</v>
      </c>
      <c r="F534" s="2"/>
    </row>
    <row r="535" spans="1:12" x14ac:dyDescent="0.2">
      <c r="A535" s="1" t="s">
        <v>2</v>
      </c>
      <c r="B535" s="1" t="s">
        <v>140</v>
      </c>
      <c r="F535" s="2"/>
    </row>
    <row r="536" spans="1:12" x14ac:dyDescent="0.2">
      <c r="A536" s="1" t="s">
        <v>3</v>
      </c>
      <c r="B536" s="1" t="s">
        <v>171</v>
      </c>
      <c r="F536" s="2"/>
    </row>
    <row r="537" spans="1:12" x14ac:dyDescent="0.2">
      <c r="A537" s="1" t="s">
        <v>4</v>
      </c>
      <c r="B537" s="1" t="s">
        <v>17</v>
      </c>
    </row>
    <row r="538" spans="1:12" x14ac:dyDescent="0.2">
      <c r="A538" s="1" t="s">
        <v>5</v>
      </c>
      <c r="B538" s="1">
        <v>1</v>
      </c>
    </row>
    <row r="539" spans="1:12" x14ac:dyDescent="0.2">
      <c r="A539" s="1" t="s">
        <v>6</v>
      </c>
      <c r="B539" s="1" t="s">
        <v>63</v>
      </c>
    </row>
    <row r="540" spans="1:12" x14ac:dyDescent="0.2">
      <c r="A540" s="1" t="s">
        <v>7</v>
      </c>
      <c r="B540" s="1">
        <v>1</v>
      </c>
    </row>
    <row r="541" spans="1:12" x14ac:dyDescent="0.2">
      <c r="A541" s="1" t="s">
        <v>8</v>
      </c>
    </row>
    <row r="542" spans="1:12" x14ac:dyDescent="0.2">
      <c r="A542" s="1" t="s">
        <v>9</v>
      </c>
      <c r="B542" s="1" t="s">
        <v>2</v>
      </c>
      <c r="C542" s="1" t="s">
        <v>4</v>
      </c>
      <c r="D542" s="1" t="s">
        <v>5</v>
      </c>
      <c r="E542" s="1" t="s">
        <v>6</v>
      </c>
      <c r="F542" s="1" t="s">
        <v>0</v>
      </c>
      <c r="G542" s="1" t="s">
        <v>19</v>
      </c>
      <c r="H542" s="1" t="s">
        <v>22</v>
      </c>
      <c r="I542" s="1" t="s">
        <v>35</v>
      </c>
      <c r="J542" s="1" t="s">
        <v>28</v>
      </c>
      <c r="K542" s="1" t="s">
        <v>29</v>
      </c>
      <c r="L542" s="1" t="s">
        <v>30</v>
      </c>
    </row>
    <row r="543" spans="1:12" x14ac:dyDescent="0.2">
      <c r="A543" s="1" t="str">
        <f>B534</f>
        <v>pavement structure, AC Surf, 0% RAP, modified bitumen</v>
      </c>
      <c r="B543" s="1" t="str">
        <f>B535</f>
        <v>pavement structure</v>
      </c>
      <c r="C543" s="1" t="s">
        <v>17</v>
      </c>
      <c r="D543" s="1">
        <v>1</v>
      </c>
      <c r="E543" s="1" t="str">
        <f>B539</f>
        <v>kilometer</v>
      </c>
      <c r="F543" s="1" t="s">
        <v>24</v>
      </c>
      <c r="G543" s="1" t="s">
        <v>20</v>
      </c>
      <c r="H543" s="1" t="s">
        <v>62</v>
      </c>
      <c r="J543" s="1">
        <v>0</v>
      </c>
    </row>
    <row r="544" spans="1:12" x14ac:dyDescent="0.2">
      <c r="A544" s="1" t="str">
        <f>A447</f>
        <v>AC Surf, 0% RAP, modified bitumen</v>
      </c>
      <c r="B544" s="1" t="str">
        <f t="shared" ref="B544:C544" si="73">B447</f>
        <v>asphalt</v>
      </c>
      <c r="C544" s="1" t="str">
        <f t="shared" si="73"/>
        <v>NL</v>
      </c>
      <c r="D544" s="1">
        <f>(3.75*6*0.038*1000)*2350</f>
        <v>2009250</v>
      </c>
      <c r="E544" s="1" t="s">
        <v>11</v>
      </c>
      <c r="F544" s="1" t="s">
        <v>24</v>
      </c>
      <c r="G544" s="1" t="s">
        <v>21</v>
      </c>
      <c r="H544" s="1" t="s">
        <v>62</v>
      </c>
      <c r="I544" s="1" t="s">
        <v>141</v>
      </c>
      <c r="J544" s="1">
        <v>0</v>
      </c>
    </row>
    <row r="545" spans="1:10" x14ac:dyDescent="0.2">
      <c r="A545" s="1" t="str">
        <f t="shared" ref="A545:C545" si="74">A531</f>
        <v>AC Bin</v>
      </c>
      <c r="B545" s="1" t="str">
        <f t="shared" si="74"/>
        <v>asphalt</v>
      </c>
      <c r="C545" s="1" t="str">
        <f t="shared" si="74"/>
        <v>NL</v>
      </c>
      <c r="D545" s="1">
        <f>(3.75*6*0.051*1000)*2370</f>
        <v>2719575</v>
      </c>
      <c r="E545" s="1" t="s">
        <v>11</v>
      </c>
      <c r="F545" s="1" t="s">
        <v>24</v>
      </c>
      <c r="G545" s="1" t="s">
        <v>21</v>
      </c>
      <c r="H545" s="1" t="s">
        <v>62</v>
      </c>
      <c r="I545" s="1" t="s">
        <v>142</v>
      </c>
      <c r="J545" s="1">
        <v>0</v>
      </c>
    </row>
    <row r="546" spans="1:10" x14ac:dyDescent="0.2">
      <c r="A546" s="1" t="str">
        <f t="shared" ref="A546:C546" si="75">A532</f>
        <v>AC Bin</v>
      </c>
      <c r="B546" s="1" t="str">
        <f t="shared" si="75"/>
        <v>asphalt</v>
      </c>
      <c r="C546" s="1" t="str">
        <f t="shared" si="75"/>
        <v>NL</v>
      </c>
      <c r="D546" s="1">
        <f>(3.75*6*0.254*1000)*2370</f>
        <v>13544550</v>
      </c>
      <c r="E546" s="1" t="s">
        <v>11</v>
      </c>
      <c r="F546" s="1" t="s">
        <v>24</v>
      </c>
      <c r="G546" s="1" t="s">
        <v>21</v>
      </c>
      <c r="H546" s="1" t="s">
        <v>62</v>
      </c>
      <c r="I546" s="1" t="s">
        <v>143</v>
      </c>
      <c r="J546" s="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2024-07-24T10:40:44Z</dcterms:modified>
</cp:coreProperties>
</file>