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vargasf/STI/SustainableTransportationInfra/"/>
    </mc:Choice>
  </mc:AlternateContent>
  <xr:revisionPtr revIDLastSave="0" documentId="13_ncr:1_{5F0E4428-F1EB-C347-A965-62048FA345BD}" xr6:coauthVersionLast="47" xr6:coauthVersionMax="47" xr10:uidLastSave="{00000000-0000-0000-0000-000000000000}"/>
  <bookViews>
    <workbookView xWindow="0" yWindow="760" windowWidth="30240" windowHeight="17420" xr2:uid="{00000000-000D-0000-FFFF-FFFF00000000}"/>
  </bookViews>
  <sheets>
    <sheet name="Foregrou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0" i="2" l="1"/>
  <c r="K151" i="2"/>
  <c r="K152" i="2"/>
  <c r="K153" i="2"/>
  <c r="K154" i="2"/>
  <c r="K149" i="2"/>
  <c r="K133" i="2"/>
  <c r="K134" i="2"/>
  <c r="K135" i="2"/>
  <c r="K136" i="2"/>
  <c r="K137" i="2"/>
  <c r="K132" i="2"/>
  <c r="K120" i="2"/>
  <c r="K93" i="2"/>
  <c r="K94" i="2"/>
  <c r="K107" i="2"/>
  <c r="K80" i="2"/>
  <c r="K79" i="2"/>
  <c r="K66" i="2"/>
  <c r="K65" i="2"/>
  <c r="K52" i="2"/>
  <c r="K51" i="2"/>
  <c r="K38" i="2"/>
  <c r="E395" i="2"/>
  <c r="D398" i="2"/>
  <c r="D397" i="2"/>
  <c r="D396" i="2"/>
  <c r="B398" i="2"/>
  <c r="C398" i="2"/>
  <c r="A398" i="2"/>
  <c r="B397" i="2"/>
  <c r="C397" i="2"/>
  <c r="A397" i="2"/>
  <c r="B396" i="2"/>
  <c r="C396" i="2"/>
  <c r="A396" i="2"/>
  <c r="A395" i="2"/>
  <c r="B395" i="2"/>
  <c r="B375" i="2"/>
  <c r="C375" i="2"/>
  <c r="C376" i="2"/>
  <c r="B376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B374" i="2"/>
  <c r="A374" i="2"/>
  <c r="A375" i="2"/>
  <c r="A376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A357" i="2"/>
  <c r="A358" i="2"/>
  <c r="A359" i="2"/>
  <c r="A360" i="2"/>
  <c r="A361" i="2"/>
  <c r="A362" i="2"/>
  <c r="A363" i="2"/>
  <c r="A356" i="2"/>
  <c r="B353" i="2"/>
  <c r="A353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A342" i="2"/>
  <c r="A341" i="2"/>
  <c r="A340" i="2"/>
  <c r="A339" i="2"/>
  <c r="A338" i="2"/>
  <c r="A337" i="2"/>
  <c r="A336" i="2"/>
  <c r="A335" i="2"/>
  <c r="A355" i="2"/>
  <c r="A354" i="2"/>
  <c r="A334" i="2"/>
  <c r="A333" i="2"/>
  <c r="B332" i="2"/>
  <c r="A332" i="2"/>
  <c r="D321" i="2"/>
  <c r="K321" i="2" s="1"/>
  <c r="B320" i="2"/>
  <c r="A320" i="2"/>
  <c r="D309" i="2"/>
  <c r="K309" i="2" s="1"/>
  <c r="D308" i="2"/>
  <c r="K308" i="2" s="1"/>
  <c r="B307" i="2"/>
  <c r="A307" i="2"/>
  <c r="D296" i="2"/>
  <c r="K296" i="2" s="1"/>
  <c r="B295" i="2"/>
  <c r="A295" i="2"/>
  <c r="E283" i="2"/>
  <c r="E271" i="2"/>
  <c r="E259" i="2"/>
  <c r="B283" i="2"/>
  <c r="A283" i="2"/>
  <c r="B271" i="2"/>
  <c r="A271" i="2"/>
  <c r="B259" i="2"/>
  <c r="A259" i="2"/>
  <c r="D248" i="2"/>
  <c r="K248" i="2" s="1"/>
  <c r="B247" i="2"/>
  <c r="A247" i="2"/>
  <c r="D236" i="2"/>
  <c r="K236" i="2" s="1"/>
  <c r="D235" i="2"/>
  <c r="K235" i="2" s="1"/>
  <c r="B234" i="2"/>
  <c r="A234" i="2"/>
  <c r="D219" i="2"/>
  <c r="K219" i="2" s="1"/>
  <c r="D218" i="2"/>
  <c r="K218" i="2" s="1"/>
  <c r="D202" i="2"/>
  <c r="D201" i="2"/>
  <c r="D185" i="2"/>
  <c r="K185" i="2" s="1"/>
  <c r="D184" i="2"/>
  <c r="K184" i="2" s="1"/>
  <c r="D223" i="2"/>
  <c r="D222" i="2"/>
  <c r="D221" i="2"/>
  <c r="D220" i="2"/>
  <c r="K220" i="2" s="1"/>
  <c r="B217" i="2"/>
  <c r="A217" i="2"/>
  <c r="D206" i="2"/>
  <c r="D205" i="2"/>
  <c r="D204" i="2"/>
  <c r="D203" i="2"/>
  <c r="K203" i="2" s="1"/>
  <c r="K202" i="2"/>
  <c r="K201" i="2"/>
  <c r="B200" i="2"/>
  <c r="A200" i="2"/>
  <c r="D189" i="2"/>
  <c r="D188" i="2"/>
  <c r="D187" i="2"/>
  <c r="D186" i="2"/>
  <c r="K186" i="2" s="1"/>
  <c r="B183" i="2"/>
  <c r="A183" i="2"/>
  <c r="B166" i="2"/>
  <c r="C166" i="2"/>
  <c r="B169" i="2"/>
  <c r="B170" i="2"/>
  <c r="C170" i="2"/>
  <c r="B172" i="2"/>
  <c r="C172" i="2"/>
  <c r="A172" i="2"/>
  <c r="A167" i="2"/>
  <c r="B149" i="2"/>
  <c r="C149" i="2"/>
  <c r="B150" i="2"/>
  <c r="C150" i="2"/>
  <c r="C151" i="2"/>
  <c r="A153" i="2"/>
  <c r="A152" i="2"/>
  <c r="A151" i="2"/>
  <c r="A150" i="2"/>
  <c r="A149" i="2"/>
  <c r="A134" i="2"/>
  <c r="C133" i="2"/>
  <c r="A133" i="2"/>
  <c r="C132" i="2"/>
  <c r="B132" i="2"/>
  <c r="B148" i="2"/>
  <c r="B165" i="2"/>
  <c r="D120" i="2"/>
  <c r="K119" i="2"/>
  <c r="C118" i="2"/>
  <c r="B118" i="2"/>
  <c r="A118" i="2"/>
  <c r="D107" i="2"/>
  <c r="K106" i="2"/>
  <c r="A105" i="2"/>
  <c r="A171" i="2" s="1"/>
  <c r="B105" i="2"/>
  <c r="B154" i="2" s="1"/>
  <c r="C105" i="2"/>
  <c r="C171" i="2" s="1"/>
  <c r="K92" i="2"/>
  <c r="D94" i="2"/>
  <c r="D93" i="2"/>
  <c r="C91" i="2"/>
  <c r="C153" i="2" s="1"/>
  <c r="B91" i="2"/>
  <c r="B153" i="2" s="1"/>
  <c r="A91" i="2"/>
  <c r="A170" i="2" s="1"/>
  <c r="D51" i="2"/>
  <c r="D65" i="2"/>
  <c r="D79" i="2"/>
  <c r="D80" i="2"/>
  <c r="K78" i="2"/>
  <c r="C77" i="2"/>
  <c r="C169" i="2" s="1"/>
  <c r="B77" i="2"/>
  <c r="B152" i="2" s="1"/>
  <c r="A77" i="2"/>
  <c r="A136" i="2" s="1"/>
  <c r="D66" i="2"/>
  <c r="K64" i="2"/>
  <c r="C63" i="2"/>
  <c r="C168" i="2" s="1"/>
  <c r="B63" i="2"/>
  <c r="B168" i="2" s="1"/>
  <c r="A63" i="2"/>
  <c r="A135" i="2" s="1"/>
  <c r="D52" i="2"/>
  <c r="K50" i="2"/>
  <c r="C49" i="2"/>
  <c r="C167" i="2" s="1"/>
  <c r="B49" i="2"/>
  <c r="B134" i="2" s="1"/>
  <c r="A49" i="2"/>
  <c r="D38" i="2"/>
  <c r="K37" i="2"/>
  <c r="C36" i="2"/>
  <c r="B36" i="2"/>
  <c r="A36" i="2"/>
  <c r="A132" i="2" s="1"/>
  <c r="C25" i="2"/>
  <c r="B25" i="2"/>
  <c r="B133" i="2" s="1"/>
  <c r="A25" i="2"/>
  <c r="B151" i="2" l="1"/>
  <c r="C154" i="2"/>
  <c r="C135" i="2"/>
  <c r="A168" i="2"/>
  <c r="B135" i="2"/>
  <c r="A169" i="2"/>
  <c r="B167" i="2"/>
  <c r="C136" i="2"/>
  <c r="C152" i="2"/>
  <c r="B171" i="2"/>
  <c r="A154" i="2"/>
  <c r="C134" i="2"/>
  <c r="A166" i="2"/>
  <c r="B136" i="2"/>
  <c r="D171" i="2" l="1"/>
  <c r="D170" i="2"/>
  <c r="D169" i="2"/>
  <c r="D168" i="2"/>
  <c r="K168" i="2" s="1"/>
  <c r="D167" i="2"/>
  <c r="K167" i="2" s="1"/>
  <c r="D166" i="2"/>
  <c r="K166" i="2" s="1"/>
  <c r="D154" i="2"/>
  <c r="D152" i="2"/>
  <c r="D151" i="2"/>
  <c r="D150" i="2"/>
  <c r="D149" i="2"/>
  <c r="D137" i="2"/>
  <c r="D136" i="2"/>
  <c r="D135" i="2"/>
  <c r="D134" i="2"/>
  <c r="D133" i="2"/>
  <c r="D132" i="2"/>
  <c r="D172" i="2"/>
  <c r="K172" i="2" s="1"/>
  <c r="K170" i="2"/>
  <c r="D153" i="2"/>
  <c r="K169" i="2"/>
  <c r="B12" i="2"/>
  <c r="A12" i="2"/>
  <c r="K171" i="2"/>
  <c r="D165" i="2"/>
  <c r="K165" i="2" s="1"/>
  <c r="C165" i="2"/>
  <c r="A165" i="2"/>
  <c r="D148" i="2"/>
  <c r="K148" i="2" s="1"/>
  <c r="C148" i="2"/>
  <c r="A148" i="2"/>
  <c r="D131" i="2"/>
  <c r="K131" i="2" s="1"/>
  <c r="C131" i="2"/>
  <c r="B131" i="2"/>
  <c r="A131" i="2"/>
</calcChain>
</file>

<file path=xl/sharedStrings.xml><?xml version="1.0" encoding="utf-8"?>
<sst xmlns="http://schemas.openxmlformats.org/spreadsheetml/2006/main" count="1396" uniqueCount="162">
  <si>
    <t>database</t>
  </si>
  <si>
    <t>Activity</t>
  </si>
  <si>
    <t>reference product</t>
  </si>
  <si>
    <t>code</t>
  </si>
  <si>
    <t>location</t>
  </si>
  <si>
    <t>amount</t>
  </si>
  <si>
    <t>unit</t>
  </si>
  <si>
    <t>original_ConversionDem2FU</t>
  </si>
  <si>
    <t>Exchanges</t>
  </si>
  <si>
    <t>name</t>
  </si>
  <si>
    <t>market for electricity, low voltage</t>
  </si>
  <si>
    <t>kilogram</t>
  </si>
  <si>
    <t>kilowatt hour</t>
  </si>
  <si>
    <t>electricity, low voltage</t>
  </si>
  <si>
    <t>megajoule</t>
  </si>
  <si>
    <t>GLO</t>
  </si>
  <si>
    <t>RER</t>
  </si>
  <si>
    <t>NL</t>
  </si>
  <si>
    <t>ton kilometer</t>
  </si>
  <si>
    <t>type</t>
  </si>
  <si>
    <t>production</t>
  </si>
  <si>
    <t>technosphere</t>
  </si>
  <si>
    <t>categories</t>
  </si>
  <si>
    <t>ecoinvent-391-cutoff</t>
  </si>
  <si>
    <t>asphalt</t>
  </si>
  <si>
    <t>bitumen adhesive compound, hot</t>
  </si>
  <si>
    <t>gravel production, crushed</t>
  </si>
  <si>
    <t>gravel, crushed</t>
  </si>
  <si>
    <t>uncertainty_type</t>
  </si>
  <si>
    <t>loc</t>
  </si>
  <si>
    <t>scale</t>
  </si>
  <si>
    <t xml:space="preserve">market for transport, freight, inland waterways, barge </t>
  </si>
  <si>
    <t xml:space="preserve">market for transport, freight, lorry, unspecified </t>
  </si>
  <si>
    <t xml:space="preserve">transport, freight, inland waterways, barge </t>
  </si>
  <si>
    <t xml:space="preserve">transport, freight, lorry, unspecified </t>
  </si>
  <si>
    <t>comments</t>
  </si>
  <si>
    <t>bitumen</t>
  </si>
  <si>
    <t>heat production, natural gas, at industrial furnace &gt;100kW</t>
  </si>
  <si>
    <t>heat, district or industrial, natural gas</t>
  </si>
  <si>
    <t>Europe without Switzerland</t>
  </si>
  <si>
    <t>diesel, burned in building machine</t>
  </si>
  <si>
    <t xml:space="preserve">transport, freight, lorry &gt;32 metric ton, EURO6 </t>
  </si>
  <si>
    <t xml:space="preserve">transport, freight, lorry &gt;32 metric ton, EURO5 </t>
  </si>
  <si>
    <t>lime</t>
  </si>
  <si>
    <t>bitumen adhesive compound production, hot</t>
  </si>
  <si>
    <t>transport, freight, lorry &gt;32 metric ton, EURO6</t>
  </si>
  <si>
    <t>asphalt granulate, free of burden</t>
  </si>
  <si>
    <t>asphalt_granulate</t>
  </si>
  <si>
    <t>biosphere</t>
  </si>
  <si>
    <t>biosphere3</t>
  </si>
  <si>
    <t>crushed_stone</t>
  </si>
  <si>
    <t>RoW</t>
  </si>
  <si>
    <t>lime production, milled, loose</t>
  </si>
  <si>
    <t>market for lime, hydrated, packed</t>
  </si>
  <si>
    <t>cellulose fibre</t>
  </si>
  <si>
    <t>drip resistant material</t>
  </si>
  <si>
    <t>Benzo(a)pyrene</t>
  </si>
  <si>
    <t>air</t>
  </si>
  <si>
    <t>Naphthalene</t>
  </si>
  <si>
    <t>PAH, polycyclic aromatic hydrocarbons</t>
  </si>
  <si>
    <t>A5_construction</t>
  </si>
  <si>
    <t>C3_processing</t>
  </si>
  <si>
    <t>transport, freight, lorry 7.5-16 metric ton, EURO5</t>
  </si>
  <si>
    <t>transport, passenger car, medium size, petrol, EURO 5</t>
  </si>
  <si>
    <t>(unknown)</t>
  </si>
  <si>
    <t>kilometer</t>
  </si>
  <si>
    <t>lime, hydrated, packed</t>
  </si>
  <si>
    <t>weak filler</t>
  </si>
  <si>
    <t>weak_filler</t>
  </si>
  <si>
    <t>market for sand</t>
  </si>
  <si>
    <t>sand</t>
  </si>
  <si>
    <t>natural sand</t>
  </si>
  <si>
    <t xml:space="preserve">cellulose fibre production </t>
  </si>
  <si>
    <t>asphalt granulate</t>
  </si>
  <si>
    <t xml:space="preserve">crushed stone  </t>
  </si>
  <si>
    <t xml:space="preserve">crushed sand  </t>
  </si>
  <si>
    <t>crushed_sand</t>
  </si>
  <si>
    <t>other_fillers</t>
  </si>
  <si>
    <t>other fillers</t>
  </si>
  <si>
    <t>natural_sand</t>
  </si>
  <si>
    <t>weak_filler_composition</t>
  </si>
  <si>
    <t>drip_resistant_material</t>
  </si>
  <si>
    <t>AC Surf</t>
  </si>
  <si>
    <t>AC Bin</t>
  </si>
  <si>
    <t>SMA</t>
  </si>
  <si>
    <t>A2_bitumen_t</t>
  </si>
  <si>
    <t>A2_crushedstone_t</t>
  </si>
  <si>
    <t>A2_crushedstone_iv</t>
  </si>
  <si>
    <t>A2_crushedsand_t</t>
  </si>
  <si>
    <t>A2_crushedsand_iv</t>
  </si>
  <si>
    <t>A2_ownmaterial_t</t>
  </si>
  <si>
    <t>A2_ownmaterial_iv</t>
  </si>
  <si>
    <t>A2_naturalsand_t</t>
  </si>
  <si>
    <t>A2_naturalsand_iv</t>
  </si>
  <si>
    <t>A2_weakfiller_t</t>
  </si>
  <si>
    <t>A2_dripresistantmaterial_t</t>
  </si>
  <si>
    <t>drip resistant material, production and transport</t>
  </si>
  <si>
    <t>weak filler, production and transport</t>
  </si>
  <si>
    <t>natural sand, production and transport</t>
  </si>
  <si>
    <t>other fillers, production and transport</t>
  </si>
  <si>
    <t>crushed sand, production and transport</t>
  </si>
  <si>
    <t>crushed stone, production and transport</t>
  </si>
  <si>
    <t>bitumen, production and transport</t>
  </si>
  <si>
    <t>A1_bitumen</t>
  </si>
  <si>
    <t>A1_weakfiller</t>
  </si>
  <si>
    <t>A1_ownmaterial</t>
  </si>
  <si>
    <t>A1_crushedsand</t>
  </si>
  <si>
    <t>A1_crushedstone</t>
  </si>
  <si>
    <t>A1_asphaltgranulate</t>
  </si>
  <si>
    <t>A1_naturalsand</t>
  </si>
  <si>
    <t>A1_dripresistantmaterial</t>
  </si>
  <si>
    <t>SMA, materials and transport to plant</t>
  </si>
  <si>
    <t>AC Bin, materials and transport to plant</t>
  </si>
  <si>
    <t>AC Surf, materials and transport to plant</t>
  </si>
  <si>
    <t>AC Surf, production</t>
  </si>
  <si>
    <t xml:space="preserve">AC Surf </t>
  </si>
  <si>
    <t>SMA_A1_A2</t>
  </si>
  <si>
    <t>AC_Bin_A1_A2</t>
  </si>
  <si>
    <t>AC_Surf_A1_A2</t>
  </si>
  <si>
    <t>AC_Surf_A3</t>
  </si>
  <si>
    <t>AC Bin, production</t>
  </si>
  <si>
    <t>AC_Bin_A3</t>
  </si>
  <si>
    <t>SMA, production</t>
  </si>
  <si>
    <t xml:space="preserve">SMA </t>
  </si>
  <si>
    <t>SMA_A3</t>
  </si>
  <si>
    <t>A3_electricity</t>
  </si>
  <si>
    <t>A3_diesel</t>
  </si>
  <si>
    <t>asphalt, transport to site</t>
  </si>
  <si>
    <t>asphalt_A4</t>
  </si>
  <si>
    <t>asphalt, construction</t>
  </si>
  <si>
    <t xml:space="preserve">asphalt </t>
  </si>
  <si>
    <t>asphalt_A5</t>
  </si>
  <si>
    <t>extra fuel consumption</t>
  </si>
  <si>
    <t>asphalt, pvi, car</t>
  </si>
  <si>
    <t>asphalt, pvi, HDV</t>
  </si>
  <si>
    <t>HDV_B</t>
  </si>
  <si>
    <t>car_B</t>
  </si>
  <si>
    <t>asphalt, pvi, trailer</t>
  </si>
  <si>
    <t>trailer_B</t>
  </si>
  <si>
    <t>asphalt, demolition</t>
  </si>
  <si>
    <t>asphalt_C1</t>
  </si>
  <si>
    <t>asphalt, transport to processing</t>
  </si>
  <si>
    <t>asphalt_C2</t>
  </si>
  <si>
    <t>asphalt, processing</t>
  </si>
  <si>
    <t>asphalt_C3</t>
  </si>
  <si>
    <t>A4_distance_EURO5</t>
  </si>
  <si>
    <t>A4_distance_EURO6</t>
  </si>
  <si>
    <t>B_car</t>
  </si>
  <si>
    <t>B_HDV</t>
  </si>
  <si>
    <t>B_trailer</t>
  </si>
  <si>
    <t>C1_removal</t>
  </si>
  <si>
    <t>C2_distance_EURO5</t>
  </si>
  <si>
    <t>C2_distance_EURO6</t>
  </si>
  <si>
    <t>A3_naturalgas</t>
  </si>
  <si>
    <t>asphalt_AC_Surf</t>
  </si>
  <si>
    <t>asphalt_AC_Bin</t>
  </si>
  <si>
    <t>asphalt_SMA</t>
  </si>
  <si>
    <t>pavement structure</t>
  </si>
  <si>
    <t>pavement_structure</t>
  </si>
  <si>
    <t>AC_surf: density 2350 kg/m3</t>
  </si>
  <si>
    <t>AC_bin: density 2370 kg/m3</t>
  </si>
  <si>
    <t>AC_base: density 2370 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</si>
</sst>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2C30-7F43-7943-BA1E-3403AEEE09C6}">
  <dimension ref="A1:L405"/>
  <sheetViews>
    <sheetView tabSelected="1" topLeftCell="A295" workbookViewId="0">
      <selection activeCell="K321" sqref="K321"/>
    </sheetView>
  </sheetViews>
  <sheetFormatPr baseColWidth="10" defaultColWidth="8.83203125" defaultRowHeight="14" x14ac:dyDescent="0.2"/>
  <cols>
    <col min="1" max="1" width="48.83203125" style="1" bestFit="1" customWidth="1"/>
    <col min="2" max="2" width="41" style="1" customWidth="1"/>
    <col min="3" max="3" width="22.5" style="1" customWidth="1"/>
    <col min="4" max="5" width="8.83203125" style="1" customWidth="1"/>
    <col min="6" max="6" width="18.5" style="1" customWidth="1"/>
    <col min="7" max="7" width="13.5" style="1" customWidth="1"/>
    <col min="8" max="8" width="19.1640625" style="1" bestFit="1" customWidth="1"/>
    <col min="9" max="9" width="22.33203125" style="1" customWidth="1"/>
    <col min="10" max="10" width="14.1640625" style="1" customWidth="1"/>
    <col min="11" max="16384" width="8.83203125" style="1"/>
  </cols>
  <sheetData>
    <row r="1" spans="1:12" x14ac:dyDescent="0.2">
      <c r="A1" s="1" t="s">
        <v>0</v>
      </c>
      <c r="B1" s="1" t="s">
        <v>24</v>
      </c>
    </row>
    <row r="3" spans="1:12" x14ac:dyDescent="0.2">
      <c r="A3" s="1" t="s">
        <v>1</v>
      </c>
      <c r="B3" s="1" t="s">
        <v>67</v>
      </c>
    </row>
    <row r="4" spans="1:12" x14ac:dyDescent="0.2">
      <c r="A4" s="1" t="s">
        <v>2</v>
      </c>
      <c r="B4" s="1" t="s">
        <v>67</v>
      </c>
    </row>
    <row r="5" spans="1:12" x14ac:dyDescent="0.2">
      <c r="A5" s="1" t="s">
        <v>3</v>
      </c>
      <c r="B5" s="1" t="s">
        <v>80</v>
      </c>
    </row>
    <row r="6" spans="1:12" x14ac:dyDescent="0.2">
      <c r="A6" s="1" t="s">
        <v>4</v>
      </c>
      <c r="B6" s="1" t="s">
        <v>17</v>
      </c>
    </row>
    <row r="7" spans="1:12" x14ac:dyDescent="0.2">
      <c r="A7" s="1" t="s">
        <v>5</v>
      </c>
      <c r="B7" s="1">
        <v>1</v>
      </c>
    </row>
    <row r="8" spans="1:12" x14ac:dyDescent="0.2">
      <c r="A8" s="1" t="s">
        <v>6</v>
      </c>
      <c r="B8" s="1" t="s">
        <v>11</v>
      </c>
    </row>
    <row r="9" spans="1:12" x14ac:dyDescent="0.2">
      <c r="A9" s="1" t="s">
        <v>7</v>
      </c>
      <c r="B9" s="1">
        <v>1</v>
      </c>
    </row>
    <row r="10" spans="1:12" x14ac:dyDescent="0.2">
      <c r="A10" s="1" t="s">
        <v>8</v>
      </c>
    </row>
    <row r="11" spans="1:12" x14ac:dyDescent="0.2">
      <c r="A11" s="1" t="s">
        <v>9</v>
      </c>
      <c r="B11" s="1" t="s">
        <v>2</v>
      </c>
      <c r="C11" s="1" t="s">
        <v>4</v>
      </c>
      <c r="D11" s="1" t="s">
        <v>5</v>
      </c>
      <c r="E11" s="1" t="s">
        <v>6</v>
      </c>
      <c r="F11" s="1" t="s">
        <v>0</v>
      </c>
      <c r="G11" s="1" t="s">
        <v>19</v>
      </c>
      <c r="H11" s="1" t="s">
        <v>22</v>
      </c>
      <c r="I11" s="1" t="s">
        <v>35</v>
      </c>
      <c r="J11" s="1" t="s">
        <v>28</v>
      </c>
      <c r="K11" s="1" t="s">
        <v>29</v>
      </c>
      <c r="L11" s="1" t="s">
        <v>30</v>
      </c>
    </row>
    <row r="12" spans="1:12" x14ac:dyDescent="0.2">
      <c r="A12" s="1" t="str">
        <f>B3</f>
        <v>weak filler</v>
      </c>
      <c r="B12" s="1" t="str">
        <f>B4</f>
        <v>weak filler</v>
      </c>
      <c r="C12" s="1" t="s">
        <v>17</v>
      </c>
      <c r="D12" s="1">
        <v>1</v>
      </c>
      <c r="E12" s="1" t="s">
        <v>11</v>
      </c>
      <c r="F12" s="1" t="s">
        <v>24</v>
      </c>
      <c r="G12" s="1" t="s">
        <v>20</v>
      </c>
      <c r="H12" s="1" t="s">
        <v>64</v>
      </c>
      <c r="J12" s="1">
        <v>0</v>
      </c>
    </row>
    <row r="13" spans="1:12" x14ac:dyDescent="0.2">
      <c r="A13" s="1" t="s">
        <v>52</v>
      </c>
      <c r="B13" s="1" t="s">
        <v>43</v>
      </c>
      <c r="C13" s="1" t="s">
        <v>51</v>
      </c>
      <c r="D13" s="1">
        <v>0.9</v>
      </c>
      <c r="E13" s="1" t="s">
        <v>11</v>
      </c>
      <c r="F13" s="1" t="s">
        <v>23</v>
      </c>
      <c r="G13" s="1" t="s">
        <v>21</v>
      </c>
      <c r="H13" s="1" t="s">
        <v>64</v>
      </c>
      <c r="J13" s="1">
        <v>0</v>
      </c>
    </row>
    <row r="14" spans="1:12" x14ac:dyDescent="0.2">
      <c r="A14" s="1" t="s">
        <v>53</v>
      </c>
      <c r="B14" s="1" t="s">
        <v>66</v>
      </c>
      <c r="C14" s="1" t="s">
        <v>51</v>
      </c>
      <c r="D14" s="1">
        <v>0.1</v>
      </c>
      <c r="E14" s="1" t="s">
        <v>11</v>
      </c>
      <c r="F14" s="1" t="s">
        <v>23</v>
      </c>
      <c r="G14" s="1" t="s">
        <v>21</v>
      </c>
      <c r="H14" s="1" t="s">
        <v>64</v>
      </c>
      <c r="J14" s="1">
        <v>0</v>
      </c>
    </row>
    <row r="16" spans="1:12" x14ac:dyDescent="0.2">
      <c r="A16" s="1" t="s">
        <v>1</v>
      </c>
      <c r="B16" s="1" t="s">
        <v>46</v>
      </c>
    </row>
    <row r="17" spans="1:12" x14ac:dyDescent="0.2">
      <c r="A17" s="1" t="s">
        <v>2</v>
      </c>
      <c r="B17" s="1" t="s">
        <v>73</v>
      </c>
    </row>
    <row r="18" spans="1:12" x14ac:dyDescent="0.2">
      <c r="A18" s="1" t="s">
        <v>3</v>
      </c>
      <c r="B18" s="1" t="s">
        <v>47</v>
      </c>
    </row>
    <row r="19" spans="1:12" x14ac:dyDescent="0.2">
      <c r="A19" s="1" t="s">
        <v>4</v>
      </c>
      <c r="B19" s="1" t="s">
        <v>17</v>
      </c>
    </row>
    <row r="20" spans="1:12" x14ac:dyDescent="0.2">
      <c r="A20" s="1" t="s">
        <v>5</v>
      </c>
      <c r="B20" s="1">
        <v>1</v>
      </c>
    </row>
    <row r="21" spans="1:12" x14ac:dyDescent="0.2">
      <c r="A21" s="1" t="s">
        <v>6</v>
      </c>
      <c r="B21" s="1" t="s">
        <v>11</v>
      </c>
    </row>
    <row r="22" spans="1:12" x14ac:dyDescent="0.2">
      <c r="A22" s="1" t="s">
        <v>7</v>
      </c>
      <c r="B22" s="1">
        <v>1</v>
      </c>
    </row>
    <row r="23" spans="1:12" x14ac:dyDescent="0.2">
      <c r="A23" s="1" t="s">
        <v>8</v>
      </c>
    </row>
    <row r="24" spans="1:12" x14ac:dyDescent="0.2">
      <c r="A24" s="1" t="s">
        <v>9</v>
      </c>
      <c r="B24" s="1" t="s">
        <v>2</v>
      </c>
      <c r="C24" s="1" t="s">
        <v>4</v>
      </c>
      <c r="D24" s="1" t="s">
        <v>5</v>
      </c>
      <c r="E24" s="1" t="s">
        <v>6</v>
      </c>
      <c r="F24" s="1" t="s">
        <v>0</v>
      </c>
      <c r="G24" s="1" t="s">
        <v>19</v>
      </c>
      <c r="H24" s="1" t="s">
        <v>22</v>
      </c>
      <c r="I24" s="1" t="s">
        <v>35</v>
      </c>
      <c r="J24" s="1" t="s">
        <v>28</v>
      </c>
      <c r="K24" s="1" t="s">
        <v>29</v>
      </c>
      <c r="L24" s="1" t="s">
        <v>30</v>
      </c>
    </row>
    <row r="25" spans="1:12" x14ac:dyDescent="0.2">
      <c r="A25" s="1" t="str">
        <f>B16</f>
        <v>asphalt granulate, free of burden</v>
      </c>
      <c r="B25" s="1" t="str">
        <f>B17</f>
        <v>asphalt granulate</v>
      </c>
      <c r="C25" s="1" t="str">
        <f>B19</f>
        <v>NL</v>
      </c>
      <c r="D25" s="1">
        <v>1</v>
      </c>
      <c r="E25" s="1" t="s">
        <v>11</v>
      </c>
      <c r="F25" s="1" t="s">
        <v>24</v>
      </c>
      <c r="G25" s="1" t="s">
        <v>20</v>
      </c>
      <c r="H25" s="1" t="s">
        <v>64</v>
      </c>
      <c r="J25" s="1">
        <v>0</v>
      </c>
    </row>
    <row r="27" spans="1:12" x14ac:dyDescent="0.2">
      <c r="A27" s="1" t="s">
        <v>1</v>
      </c>
      <c r="B27" s="1" t="s">
        <v>102</v>
      </c>
    </row>
    <row r="28" spans="1:12" x14ac:dyDescent="0.2">
      <c r="A28" s="1" t="s">
        <v>2</v>
      </c>
      <c r="B28" s="1" t="s">
        <v>36</v>
      </c>
    </row>
    <row r="29" spans="1:12" x14ac:dyDescent="0.2">
      <c r="A29" s="1" t="s">
        <v>3</v>
      </c>
      <c r="B29" s="1" t="s">
        <v>36</v>
      </c>
    </row>
    <row r="30" spans="1:12" x14ac:dyDescent="0.2">
      <c r="A30" s="1" t="s">
        <v>4</v>
      </c>
      <c r="B30" s="1" t="s">
        <v>17</v>
      </c>
    </row>
    <row r="31" spans="1:12" x14ac:dyDescent="0.2">
      <c r="A31" s="1" t="s">
        <v>5</v>
      </c>
      <c r="B31" s="1">
        <v>1</v>
      </c>
    </row>
    <row r="32" spans="1:12" x14ac:dyDescent="0.2">
      <c r="A32" s="1" t="s">
        <v>6</v>
      </c>
      <c r="B32" s="1" t="s">
        <v>11</v>
      </c>
    </row>
    <row r="33" spans="1:12" x14ac:dyDescent="0.2">
      <c r="A33" s="1" t="s">
        <v>7</v>
      </c>
      <c r="B33" s="1">
        <v>1</v>
      </c>
    </row>
    <row r="34" spans="1:12" x14ac:dyDescent="0.2">
      <c r="A34" s="1" t="s">
        <v>8</v>
      </c>
    </row>
    <row r="35" spans="1:12" x14ac:dyDescent="0.2">
      <c r="A35" s="1" t="s">
        <v>9</v>
      </c>
      <c r="B35" s="1" t="s">
        <v>2</v>
      </c>
      <c r="C35" s="1" t="s">
        <v>4</v>
      </c>
      <c r="D35" s="1" t="s">
        <v>5</v>
      </c>
      <c r="E35" s="1" t="s">
        <v>6</v>
      </c>
      <c r="F35" s="1" t="s">
        <v>0</v>
      </c>
      <c r="G35" s="1" t="s">
        <v>19</v>
      </c>
      <c r="H35" s="1" t="s">
        <v>22</v>
      </c>
      <c r="I35" s="1" t="s">
        <v>35</v>
      </c>
      <c r="J35" s="1" t="s">
        <v>28</v>
      </c>
      <c r="K35" s="1" t="s">
        <v>29</v>
      </c>
      <c r="L35" s="1" t="s">
        <v>30</v>
      </c>
    </row>
    <row r="36" spans="1:12" x14ac:dyDescent="0.2">
      <c r="A36" s="1" t="str">
        <f>B27</f>
        <v>bitumen, production and transport</v>
      </c>
      <c r="B36" s="1" t="str">
        <f>B28</f>
        <v>bitumen</v>
      </c>
      <c r="C36" s="1" t="str">
        <f>B30</f>
        <v>NL</v>
      </c>
      <c r="D36" s="1">
        <v>1</v>
      </c>
      <c r="E36" s="1" t="s">
        <v>11</v>
      </c>
      <c r="F36" s="1" t="s">
        <v>24</v>
      </c>
      <c r="G36" s="1" t="s">
        <v>20</v>
      </c>
      <c r="H36" s="1" t="s">
        <v>64</v>
      </c>
      <c r="J36" s="1">
        <v>0</v>
      </c>
    </row>
    <row r="37" spans="1:12" x14ac:dyDescent="0.2">
      <c r="A37" s="1" t="s">
        <v>44</v>
      </c>
      <c r="B37" s="1" t="s">
        <v>25</v>
      </c>
      <c r="C37" s="1" t="s">
        <v>16</v>
      </c>
      <c r="D37" s="1">
        <v>1</v>
      </c>
      <c r="E37" s="1" t="s">
        <v>11</v>
      </c>
      <c r="F37" s="1" t="s">
        <v>23</v>
      </c>
      <c r="G37" s="1" t="s">
        <v>21</v>
      </c>
      <c r="H37" s="1" t="s">
        <v>64</v>
      </c>
      <c r="J37" s="1">
        <v>2</v>
      </c>
      <c r="K37" s="1">
        <f t="shared" ref="K37" si="0">LN(D37)</f>
        <v>0</v>
      </c>
      <c r="L37" s="1">
        <v>3.741657386773941E-2</v>
      </c>
    </row>
    <row r="38" spans="1:12" x14ac:dyDescent="0.2">
      <c r="A38" s="2" t="s">
        <v>32</v>
      </c>
      <c r="B38" s="1" t="s">
        <v>34</v>
      </c>
      <c r="C38" s="1" t="s">
        <v>16</v>
      </c>
      <c r="D38" s="1">
        <f>250/1000</f>
        <v>0.25</v>
      </c>
      <c r="E38" s="1" t="s">
        <v>18</v>
      </c>
      <c r="F38" s="1" t="s">
        <v>23</v>
      </c>
      <c r="G38" s="1" t="s">
        <v>21</v>
      </c>
      <c r="H38" s="1" t="s">
        <v>64</v>
      </c>
      <c r="I38" s="1" t="s">
        <v>85</v>
      </c>
      <c r="J38" s="1">
        <v>2</v>
      </c>
      <c r="K38" s="1">
        <f>LN(D38)</f>
        <v>-1.3862943611198906</v>
      </c>
      <c r="L38" s="1">
        <v>0.34745503306183378</v>
      </c>
    </row>
    <row r="40" spans="1:12" x14ac:dyDescent="0.2">
      <c r="A40" s="1" t="s">
        <v>1</v>
      </c>
      <c r="B40" s="1" t="s">
        <v>101</v>
      </c>
    </row>
    <row r="41" spans="1:12" x14ac:dyDescent="0.2">
      <c r="A41" s="1" t="s">
        <v>2</v>
      </c>
      <c r="B41" s="1" t="s">
        <v>74</v>
      </c>
    </row>
    <row r="42" spans="1:12" x14ac:dyDescent="0.2">
      <c r="A42" s="1" t="s">
        <v>3</v>
      </c>
      <c r="B42" s="1" t="s">
        <v>50</v>
      </c>
    </row>
    <row r="43" spans="1:12" x14ac:dyDescent="0.2">
      <c r="A43" s="1" t="s">
        <v>4</v>
      </c>
      <c r="B43" s="1" t="s">
        <v>17</v>
      </c>
    </row>
    <row r="44" spans="1:12" x14ac:dyDescent="0.2">
      <c r="A44" s="1" t="s">
        <v>5</v>
      </c>
      <c r="B44" s="1">
        <v>1</v>
      </c>
    </row>
    <row r="45" spans="1:12" x14ac:dyDescent="0.2">
      <c r="A45" s="1" t="s">
        <v>6</v>
      </c>
      <c r="B45" s="1" t="s">
        <v>11</v>
      </c>
    </row>
    <row r="46" spans="1:12" x14ac:dyDescent="0.2">
      <c r="A46" s="1" t="s">
        <v>7</v>
      </c>
      <c r="B46" s="1">
        <v>1</v>
      </c>
    </row>
    <row r="47" spans="1:12" x14ac:dyDescent="0.2">
      <c r="A47" s="1" t="s">
        <v>8</v>
      </c>
    </row>
    <row r="48" spans="1:12" x14ac:dyDescent="0.2">
      <c r="A48" s="1" t="s">
        <v>9</v>
      </c>
      <c r="B48" s="1" t="s">
        <v>2</v>
      </c>
      <c r="C48" s="1" t="s">
        <v>4</v>
      </c>
      <c r="D48" s="1" t="s">
        <v>5</v>
      </c>
      <c r="E48" s="1" t="s">
        <v>6</v>
      </c>
      <c r="F48" s="1" t="s">
        <v>0</v>
      </c>
      <c r="G48" s="1" t="s">
        <v>19</v>
      </c>
      <c r="H48" s="1" t="s">
        <v>22</v>
      </c>
      <c r="I48" s="1" t="s">
        <v>35</v>
      </c>
      <c r="J48" s="1" t="s">
        <v>28</v>
      </c>
      <c r="K48" s="1" t="s">
        <v>29</v>
      </c>
      <c r="L48" s="1" t="s">
        <v>30</v>
      </c>
    </row>
    <row r="49" spans="1:12" x14ac:dyDescent="0.2">
      <c r="A49" s="1" t="str">
        <f>B40</f>
        <v>crushed stone, production and transport</v>
      </c>
      <c r="B49" s="1" t="str">
        <f>B41</f>
        <v xml:space="preserve">crushed stone  </v>
      </c>
      <c r="C49" s="1" t="str">
        <f>B43</f>
        <v>NL</v>
      </c>
      <c r="D49" s="1">
        <v>1</v>
      </c>
      <c r="E49" s="1" t="s">
        <v>11</v>
      </c>
      <c r="F49" s="1" t="s">
        <v>24</v>
      </c>
      <c r="G49" s="1" t="s">
        <v>20</v>
      </c>
      <c r="H49" s="1" t="s">
        <v>64</v>
      </c>
      <c r="J49" s="1">
        <v>0</v>
      </c>
    </row>
    <row r="50" spans="1:12" x14ac:dyDescent="0.2">
      <c r="A50" s="1" t="s">
        <v>26</v>
      </c>
      <c r="B50" s="1" t="s">
        <v>27</v>
      </c>
      <c r="C50" s="1" t="s">
        <v>51</v>
      </c>
      <c r="D50" s="1">
        <v>1</v>
      </c>
      <c r="E50" s="1" t="s">
        <v>11</v>
      </c>
      <c r="F50" s="1" t="s">
        <v>23</v>
      </c>
      <c r="G50" s="1" t="s">
        <v>21</v>
      </c>
      <c r="H50" s="1" t="s">
        <v>64</v>
      </c>
      <c r="J50" s="1">
        <v>2</v>
      </c>
      <c r="K50" s="1">
        <f t="shared" ref="K50" si="1">LN(D50)</f>
        <v>0</v>
      </c>
      <c r="L50" s="1">
        <v>3.741657386773941E-2</v>
      </c>
    </row>
    <row r="51" spans="1:12" x14ac:dyDescent="0.2">
      <c r="A51" s="2" t="s">
        <v>32</v>
      </c>
      <c r="B51" s="1" t="s">
        <v>34</v>
      </c>
      <c r="C51" s="1" t="s">
        <v>16</v>
      </c>
      <c r="D51" s="1">
        <f>25/1000</f>
        <v>2.5000000000000001E-2</v>
      </c>
      <c r="E51" s="1" t="s">
        <v>18</v>
      </c>
      <c r="F51" s="1" t="s">
        <v>23</v>
      </c>
      <c r="G51" s="1" t="s">
        <v>21</v>
      </c>
      <c r="H51" s="1" t="s">
        <v>64</v>
      </c>
      <c r="I51" s="1" t="s">
        <v>86</v>
      </c>
      <c r="J51" s="1">
        <v>2</v>
      </c>
      <c r="K51" s="1">
        <f>LN(D51)</f>
        <v>-3.6888794541139363</v>
      </c>
      <c r="L51" s="1">
        <v>0.34745503306183378</v>
      </c>
    </row>
    <row r="52" spans="1:12" x14ac:dyDescent="0.2">
      <c r="A52" s="1" t="s">
        <v>31</v>
      </c>
      <c r="B52" s="1" t="s">
        <v>33</v>
      </c>
      <c r="C52" s="1" t="s">
        <v>16</v>
      </c>
      <c r="D52" s="1">
        <f>660/1000</f>
        <v>0.66</v>
      </c>
      <c r="E52" s="1" t="s">
        <v>18</v>
      </c>
      <c r="F52" s="1" t="s">
        <v>23</v>
      </c>
      <c r="G52" s="1" t="s">
        <v>21</v>
      </c>
      <c r="H52" s="1" t="s">
        <v>64</v>
      </c>
      <c r="I52" s="1" t="s">
        <v>87</v>
      </c>
      <c r="J52" s="1">
        <v>2</v>
      </c>
      <c r="K52" s="1">
        <f>LN(D52)</f>
        <v>-0.41551544396166579</v>
      </c>
      <c r="L52" s="1">
        <v>0.34745503306183378</v>
      </c>
    </row>
    <row r="54" spans="1:12" x14ac:dyDescent="0.2">
      <c r="A54" s="1" t="s">
        <v>1</v>
      </c>
      <c r="B54" s="1" t="s">
        <v>100</v>
      </c>
    </row>
    <row r="55" spans="1:12" x14ac:dyDescent="0.2">
      <c r="A55" s="1" t="s">
        <v>2</v>
      </c>
      <c r="B55" s="1" t="s">
        <v>75</v>
      </c>
    </row>
    <row r="56" spans="1:12" x14ac:dyDescent="0.2">
      <c r="A56" s="1" t="s">
        <v>3</v>
      </c>
      <c r="B56" s="1" t="s">
        <v>76</v>
      </c>
    </row>
    <row r="57" spans="1:12" x14ac:dyDescent="0.2">
      <c r="A57" s="1" t="s">
        <v>4</v>
      </c>
      <c r="B57" s="1" t="s">
        <v>17</v>
      </c>
    </row>
    <row r="58" spans="1:12" x14ac:dyDescent="0.2">
      <c r="A58" s="1" t="s">
        <v>5</v>
      </c>
      <c r="B58" s="1">
        <v>1</v>
      </c>
    </row>
    <row r="59" spans="1:12" x14ac:dyDescent="0.2">
      <c r="A59" s="1" t="s">
        <v>6</v>
      </c>
      <c r="B59" s="1" t="s">
        <v>11</v>
      </c>
    </row>
    <row r="60" spans="1:12" x14ac:dyDescent="0.2">
      <c r="A60" s="1" t="s">
        <v>7</v>
      </c>
      <c r="B60" s="1">
        <v>1</v>
      </c>
    </row>
    <row r="61" spans="1:12" x14ac:dyDescent="0.2">
      <c r="A61" s="1" t="s">
        <v>8</v>
      </c>
    </row>
    <row r="62" spans="1:12" x14ac:dyDescent="0.2">
      <c r="A62" s="1" t="s">
        <v>9</v>
      </c>
      <c r="B62" s="1" t="s">
        <v>2</v>
      </c>
      <c r="C62" s="1" t="s">
        <v>4</v>
      </c>
      <c r="D62" s="1" t="s">
        <v>5</v>
      </c>
      <c r="E62" s="1" t="s">
        <v>6</v>
      </c>
      <c r="F62" s="1" t="s">
        <v>0</v>
      </c>
      <c r="G62" s="1" t="s">
        <v>19</v>
      </c>
      <c r="H62" s="1" t="s">
        <v>22</v>
      </c>
      <c r="I62" s="1" t="s">
        <v>35</v>
      </c>
      <c r="J62" s="1" t="s">
        <v>28</v>
      </c>
      <c r="K62" s="1" t="s">
        <v>29</v>
      </c>
      <c r="L62" s="1" t="s">
        <v>30</v>
      </c>
    </row>
    <row r="63" spans="1:12" x14ac:dyDescent="0.2">
      <c r="A63" s="1" t="str">
        <f>B54</f>
        <v>crushed sand, production and transport</v>
      </c>
      <c r="B63" s="1" t="str">
        <f>B55</f>
        <v xml:space="preserve">crushed sand  </v>
      </c>
      <c r="C63" s="1" t="str">
        <f>B57</f>
        <v>NL</v>
      </c>
      <c r="D63" s="1">
        <v>1</v>
      </c>
      <c r="E63" s="1" t="s">
        <v>11</v>
      </c>
      <c r="F63" s="1" t="s">
        <v>24</v>
      </c>
      <c r="G63" s="1" t="s">
        <v>20</v>
      </c>
      <c r="H63" s="1" t="s">
        <v>64</v>
      </c>
      <c r="J63" s="1">
        <v>0</v>
      </c>
    </row>
    <row r="64" spans="1:12" x14ac:dyDescent="0.2">
      <c r="A64" s="1" t="s">
        <v>26</v>
      </c>
      <c r="B64" s="1" t="s">
        <v>27</v>
      </c>
      <c r="C64" s="1" t="s">
        <v>51</v>
      </c>
      <c r="D64" s="1">
        <v>1</v>
      </c>
      <c r="E64" s="1" t="s">
        <v>11</v>
      </c>
      <c r="F64" s="1" t="s">
        <v>23</v>
      </c>
      <c r="G64" s="1" t="s">
        <v>21</v>
      </c>
      <c r="H64" s="1" t="s">
        <v>64</v>
      </c>
      <c r="J64" s="1">
        <v>2</v>
      </c>
      <c r="K64" s="1">
        <f t="shared" ref="K64" si="2">LN(D64)</f>
        <v>0</v>
      </c>
      <c r="L64" s="1">
        <v>3.741657386773941E-2</v>
      </c>
    </row>
    <row r="65" spans="1:12" x14ac:dyDescent="0.2">
      <c r="A65" s="2" t="s">
        <v>32</v>
      </c>
      <c r="B65" s="1" t="s">
        <v>34</v>
      </c>
      <c r="C65" s="1" t="s">
        <v>16</v>
      </c>
      <c r="D65" s="1">
        <f>25/1000</f>
        <v>2.5000000000000001E-2</v>
      </c>
      <c r="E65" s="1" t="s">
        <v>18</v>
      </c>
      <c r="F65" s="1" t="s">
        <v>23</v>
      </c>
      <c r="G65" s="1" t="s">
        <v>21</v>
      </c>
      <c r="H65" s="1" t="s">
        <v>64</v>
      </c>
      <c r="I65" s="1" t="s">
        <v>88</v>
      </c>
      <c r="J65" s="1">
        <v>2</v>
      </c>
      <c r="K65" s="1">
        <f>LN(D65)</f>
        <v>-3.6888794541139363</v>
      </c>
      <c r="L65" s="1">
        <v>0.34745503306183378</v>
      </c>
    </row>
    <row r="66" spans="1:12" x14ac:dyDescent="0.2">
      <c r="A66" s="1" t="s">
        <v>31</v>
      </c>
      <c r="B66" s="1" t="s">
        <v>33</v>
      </c>
      <c r="C66" s="1" t="s">
        <v>16</v>
      </c>
      <c r="D66" s="1">
        <f>660/1000</f>
        <v>0.66</v>
      </c>
      <c r="E66" s="1" t="s">
        <v>18</v>
      </c>
      <c r="F66" s="1" t="s">
        <v>23</v>
      </c>
      <c r="G66" s="1" t="s">
        <v>21</v>
      </c>
      <c r="H66" s="1" t="s">
        <v>64</v>
      </c>
      <c r="I66" s="1" t="s">
        <v>89</v>
      </c>
      <c r="J66" s="1">
        <v>2</v>
      </c>
      <c r="K66" s="1">
        <f>LN(D66)</f>
        <v>-0.41551544396166579</v>
      </c>
      <c r="L66" s="1">
        <v>0.34745503306183378</v>
      </c>
    </row>
    <row r="68" spans="1:12" x14ac:dyDescent="0.2">
      <c r="A68" s="1" t="s">
        <v>1</v>
      </c>
      <c r="B68" s="1" t="s">
        <v>99</v>
      </c>
    </row>
    <row r="69" spans="1:12" x14ac:dyDescent="0.2">
      <c r="A69" s="1" t="s">
        <v>2</v>
      </c>
      <c r="B69" s="1" t="s">
        <v>78</v>
      </c>
    </row>
    <row r="70" spans="1:12" x14ac:dyDescent="0.2">
      <c r="A70" s="1" t="s">
        <v>3</v>
      </c>
      <c r="B70" s="1" t="s">
        <v>77</v>
      </c>
    </row>
    <row r="71" spans="1:12" x14ac:dyDescent="0.2">
      <c r="A71" s="1" t="s">
        <v>4</v>
      </c>
      <c r="B71" s="1" t="s">
        <v>17</v>
      </c>
    </row>
    <row r="72" spans="1:12" x14ac:dyDescent="0.2">
      <c r="A72" s="1" t="s">
        <v>5</v>
      </c>
      <c r="B72" s="1">
        <v>1</v>
      </c>
    </row>
    <row r="73" spans="1:12" x14ac:dyDescent="0.2">
      <c r="A73" s="1" t="s">
        <v>6</v>
      </c>
      <c r="B73" s="1" t="s">
        <v>11</v>
      </c>
    </row>
    <row r="74" spans="1:12" x14ac:dyDescent="0.2">
      <c r="A74" s="1" t="s">
        <v>7</v>
      </c>
      <c r="B74" s="1">
        <v>1</v>
      </c>
    </row>
    <row r="75" spans="1:12" x14ac:dyDescent="0.2">
      <c r="A75" s="1" t="s">
        <v>8</v>
      </c>
    </row>
    <row r="76" spans="1:12" x14ac:dyDescent="0.2">
      <c r="A76" s="1" t="s">
        <v>9</v>
      </c>
      <c r="B76" s="1" t="s">
        <v>2</v>
      </c>
      <c r="C76" s="1" t="s">
        <v>4</v>
      </c>
      <c r="D76" s="1" t="s">
        <v>5</v>
      </c>
      <c r="E76" s="1" t="s">
        <v>6</v>
      </c>
      <c r="F76" s="1" t="s">
        <v>0</v>
      </c>
      <c r="G76" s="1" t="s">
        <v>19</v>
      </c>
      <c r="H76" s="1" t="s">
        <v>22</v>
      </c>
      <c r="I76" s="1" t="s">
        <v>35</v>
      </c>
      <c r="J76" s="1" t="s">
        <v>28</v>
      </c>
      <c r="K76" s="1" t="s">
        <v>29</v>
      </c>
      <c r="L76" s="1" t="s">
        <v>30</v>
      </c>
    </row>
    <row r="77" spans="1:12" x14ac:dyDescent="0.2">
      <c r="A77" s="1" t="str">
        <f>B68</f>
        <v>other fillers, production and transport</v>
      </c>
      <c r="B77" s="1" t="str">
        <f>B69</f>
        <v>other fillers</v>
      </c>
      <c r="C77" s="1" t="str">
        <f>B71</f>
        <v>NL</v>
      </c>
      <c r="D77" s="1">
        <v>1</v>
      </c>
      <c r="E77" s="1" t="s">
        <v>11</v>
      </c>
      <c r="F77" s="1" t="s">
        <v>24</v>
      </c>
      <c r="G77" s="1" t="s">
        <v>20</v>
      </c>
      <c r="H77" s="1" t="s">
        <v>64</v>
      </c>
      <c r="J77" s="1">
        <v>0</v>
      </c>
    </row>
    <row r="78" spans="1:12" x14ac:dyDescent="0.2">
      <c r="A78" s="1" t="s">
        <v>26</v>
      </c>
      <c r="B78" s="1" t="s">
        <v>27</v>
      </c>
      <c r="C78" s="1" t="s">
        <v>51</v>
      </c>
      <c r="D78" s="1">
        <v>1</v>
      </c>
      <c r="E78" s="1" t="s">
        <v>11</v>
      </c>
      <c r="F78" s="1" t="s">
        <v>23</v>
      </c>
      <c r="G78" s="1" t="s">
        <v>21</v>
      </c>
      <c r="H78" s="1" t="s">
        <v>64</v>
      </c>
      <c r="J78" s="1">
        <v>2</v>
      </c>
      <c r="K78" s="1">
        <f t="shared" ref="K78" si="3">LN(D78)</f>
        <v>0</v>
      </c>
      <c r="L78" s="1">
        <v>3.741657386773941E-2</v>
      </c>
    </row>
    <row r="79" spans="1:12" x14ac:dyDescent="0.2">
      <c r="A79" s="2" t="s">
        <v>32</v>
      </c>
      <c r="B79" s="1" t="s">
        <v>34</v>
      </c>
      <c r="C79" s="1" t="s">
        <v>16</v>
      </c>
      <c r="D79" s="1">
        <f>25/1000</f>
        <v>2.5000000000000001E-2</v>
      </c>
      <c r="E79" s="1" t="s">
        <v>18</v>
      </c>
      <c r="F79" s="1" t="s">
        <v>23</v>
      </c>
      <c r="G79" s="1" t="s">
        <v>21</v>
      </c>
      <c r="H79" s="1" t="s">
        <v>64</v>
      </c>
      <c r="I79" s="1" t="s">
        <v>90</v>
      </c>
      <c r="J79" s="1">
        <v>2</v>
      </c>
      <c r="K79" s="1">
        <f>LN(D79)</f>
        <v>-3.6888794541139363</v>
      </c>
      <c r="L79" s="1">
        <v>0.34745503306183378</v>
      </c>
    </row>
    <row r="80" spans="1:12" x14ac:dyDescent="0.2">
      <c r="A80" s="1" t="s">
        <v>31</v>
      </c>
      <c r="B80" s="1" t="s">
        <v>33</v>
      </c>
      <c r="C80" s="1" t="s">
        <v>16</v>
      </c>
      <c r="D80" s="1">
        <f>150/1000</f>
        <v>0.15</v>
      </c>
      <c r="E80" s="1" t="s">
        <v>18</v>
      </c>
      <c r="F80" s="1" t="s">
        <v>23</v>
      </c>
      <c r="G80" s="1" t="s">
        <v>21</v>
      </c>
      <c r="H80" s="1" t="s">
        <v>64</v>
      </c>
      <c r="I80" s="1" t="s">
        <v>91</v>
      </c>
      <c r="J80" s="1">
        <v>2</v>
      </c>
      <c r="K80" s="1">
        <f>LN(D80)</f>
        <v>-1.8971199848858813</v>
      </c>
      <c r="L80" s="1">
        <v>0.34745503306183378</v>
      </c>
    </row>
    <row r="82" spans="1:12" x14ac:dyDescent="0.2">
      <c r="A82" s="1" t="s">
        <v>1</v>
      </c>
      <c r="B82" s="1" t="s">
        <v>98</v>
      </c>
    </row>
    <row r="83" spans="1:12" x14ac:dyDescent="0.2">
      <c r="A83" s="1" t="s">
        <v>2</v>
      </c>
      <c r="B83" s="1" t="s">
        <v>71</v>
      </c>
    </row>
    <row r="84" spans="1:12" x14ac:dyDescent="0.2">
      <c r="A84" s="1" t="s">
        <v>3</v>
      </c>
      <c r="B84" s="1" t="s">
        <v>79</v>
      </c>
    </row>
    <row r="85" spans="1:12" x14ac:dyDescent="0.2">
      <c r="A85" s="1" t="s">
        <v>4</v>
      </c>
      <c r="B85" s="1" t="s">
        <v>17</v>
      </c>
    </row>
    <row r="86" spans="1:12" x14ac:dyDescent="0.2">
      <c r="A86" s="1" t="s">
        <v>5</v>
      </c>
      <c r="B86" s="1">
        <v>1</v>
      </c>
    </row>
    <row r="87" spans="1:12" x14ac:dyDescent="0.2">
      <c r="A87" s="1" t="s">
        <v>6</v>
      </c>
      <c r="B87" s="1" t="s">
        <v>11</v>
      </c>
    </row>
    <row r="88" spans="1:12" x14ac:dyDescent="0.2">
      <c r="A88" s="1" t="s">
        <v>7</v>
      </c>
      <c r="B88" s="1">
        <v>1</v>
      </c>
    </row>
    <row r="89" spans="1:12" x14ac:dyDescent="0.2">
      <c r="A89" s="1" t="s">
        <v>8</v>
      </c>
    </row>
    <row r="90" spans="1:12" x14ac:dyDescent="0.2">
      <c r="A90" s="1" t="s">
        <v>9</v>
      </c>
      <c r="B90" s="1" t="s">
        <v>2</v>
      </c>
      <c r="C90" s="1" t="s">
        <v>4</v>
      </c>
      <c r="D90" s="1" t="s">
        <v>5</v>
      </c>
      <c r="E90" s="1" t="s">
        <v>6</v>
      </c>
      <c r="F90" s="1" t="s">
        <v>0</v>
      </c>
      <c r="G90" s="1" t="s">
        <v>19</v>
      </c>
      <c r="H90" s="1" t="s">
        <v>22</v>
      </c>
      <c r="I90" s="1" t="s">
        <v>35</v>
      </c>
      <c r="J90" s="1" t="s">
        <v>28</v>
      </c>
      <c r="K90" s="1" t="s">
        <v>29</v>
      </c>
      <c r="L90" s="1" t="s">
        <v>30</v>
      </c>
    </row>
    <row r="91" spans="1:12" x14ac:dyDescent="0.2">
      <c r="A91" s="1" t="str">
        <f>B82</f>
        <v>natural sand, production and transport</v>
      </c>
      <c r="B91" s="1" t="str">
        <f>B83</f>
        <v>natural sand</v>
      </c>
      <c r="C91" s="1" t="str">
        <f>B85</f>
        <v>NL</v>
      </c>
      <c r="D91" s="1">
        <v>1</v>
      </c>
      <c r="E91" s="1" t="s">
        <v>11</v>
      </c>
      <c r="F91" s="1" t="s">
        <v>24</v>
      </c>
      <c r="G91" s="1" t="s">
        <v>20</v>
      </c>
      <c r="H91" s="1" t="s">
        <v>64</v>
      </c>
      <c r="J91" s="1">
        <v>0</v>
      </c>
    </row>
    <row r="92" spans="1:12" x14ac:dyDescent="0.2">
      <c r="A92" s="1" t="s">
        <v>69</v>
      </c>
      <c r="B92" s="1" t="s">
        <v>70</v>
      </c>
      <c r="C92" s="1" t="s">
        <v>51</v>
      </c>
      <c r="D92" s="1">
        <v>1</v>
      </c>
      <c r="E92" s="1" t="s">
        <v>11</v>
      </c>
      <c r="F92" s="1" t="s">
        <v>23</v>
      </c>
      <c r="G92" s="1" t="s">
        <v>21</v>
      </c>
      <c r="H92" s="1" t="s">
        <v>64</v>
      </c>
      <c r="J92" s="1">
        <v>0</v>
      </c>
      <c r="K92" s="1">
        <f t="shared" ref="K92" si="4">LN(D92)</f>
        <v>0</v>
      </c>
      <c r="L92" s="1">
        <v>0</v>
      </c>
    </row>
    <row r="93" spans="1:12" x14ac:dyDescent="0.2">
      <c r="A93" s="2" t="s">
        <v>32</v>
      </c>
      <c r="B93" s="1" t="s">
        <v>34</v>
      </c>
      <c r="C93" s="1" t="s">
        <v>16</v>
      </c>
      <c r="D93" s="1">
        <f>25/1000</f>
        <v>2.5000000000000001E-2</v>
      </c>
      <c r="E93" s="1" t="s">
        <v>18</v>
      </c>
      <c r="F93" s="1" t="s">
        <v>23</v>
      </c>
      <c r="G93" s="1" t="s">
        <v>21</v>
      </c>
      <c r="H93" s="1" t="s">
        <v>64</v>
      </c>
      <c r="I93" s="1" t="s">
        <v>92</v>
      </c>
      <c r="J93" s="1">
        <v>2</v>
      </c>
      <c r="K93" s="1">
        <f>LN(D93)</f>
        <v>-3.6888794541139363</v>
      </c>
      <c r="L93" s="1">
        <v>0.34745503306183378</v>
      </c>
    </row>
    <row r="94" spans="1:12" x14ac:dyDescent="0.2">
      <c r="A94" s="1" t="s">
        <v>31</v>
      </c>
      <c r="B94" s="1" t="s">
        <v>33</v>
      </c>
      <c r="C94" s="1" t="s">
        <v>16</v>
      </c>
      <c r="D94" s="1">
        <f>150/1000</f>
        <v>0.15</v>
      </c>
      <c r="E94" s="1" t="s">
        <v>18</v>
      </c>
      <c r="F94" s="1" t="s">
        <v>23</v>
      </c>
      <c r="G94" s="1" t="s">
        <v>21</v>
      </c>
      <c r="H94" s="1" t="s">
        <v>64</v>
      </c>
      <c r="I94" s="1" t="s">
        <v>93</v>
      </c>
      <c r="J94" s="1">
        <v>2</v>
      </c>
      <c r="K94" s="1">
        <f>LN(D94)</f>
        <v>-1.8971199848858813</v>
      </c>
      <c r="L94" s="1">
        <v>0.34745503306183378</v>
      </c>
    </row>
    <row r="96" spans="1:12" x14ac:dyDescent="0.2">
      <c r="A96" s="1" t="s">
        <v>1</v>
      </c>
      <c r="B96" s="1" t="s">
        <v>97</v>
      </c>
    </row>
    <row r="97" spans="1:12" x14ac:dyDescent="0.2">
      <c r="A97" s="1" t="s">
        <v>2</v>
      </c>
      <c r="B97" s="1" t="s">
        <v>68</v>
      </c>
    </row>
    <row r="98" spans="1:12" x14ac:dyDescent="0.2">
      <c r="A98" s="1" t="s">
        <v>3</v>
      </c>
      <c r="B98" s="1" t="s">
        <v>68</v>
      </c>
    </row>
    <row r="99" spans="1:12" x14ac:dyDescent="0.2">
      <c r="A99" s="1" t="s">
        <v>4</v>
      </c>
      <c r="B99" s="1" t="s">
        <v>17</v>
      </c>
    </row>
    <row r="100" spans="1:12" x14ac:dyDescent="0.2">
      <c r="A100" s="1" t="s">
        <v>5</v>
      </c>
      <c r="B100" s="1">
        <v>1</v>
      </c>
    </row>
    <row r="101" spans="1:12" x14ac:dyDescent="0.2">
      <c r="A101" s="1" t="s">
        <v>6</v>
      </c>
      <c r="B101" s="1" t="s">
        <v>11</v>
      </c>
    </row>
    <row r="102" spans="1:12" x14ac:dyDescent="0.2">
      <c r="A102" s="1" t="s">
        <v>7</v>
      </c>
      <c r="B102" s="1">
        <v>1</v>
      </c>
    </row>
    <row r="103" spans="1:12" x14ac:dyDescent="0.2">
      <c r="A103" s="1" t="s">
        <v>8</v>
      </c>
    </row>
    <row r="104" spans="1:12" x14ac:dyDescent="0.2">
      <c r="A104" s="1" t="s">
        <v>9</v>
      </c>
      <c r="B104" s="1" t="s">
        <v>2</v>
      </c>
      <c r="C104" s="1" t="s">
        <v>4</v>
      </c>
      <c r="D104" s="1" t="s">
        <v>5</v>
      </c>
      <c r="E104" s="1" t="s">
        <v>6</v>
      </c>
      <c r="F104" s="1" t="s">
        <v>0</v>
      </c>
      <c r="G104" s="1" t="s">
        <v>19</v>
      </c>
      <c r="H104" s="1" t="s">
        <v>22</v>
      </c>
      <c r="I104" s="1" t="s">
        <v>35</v>
      </c>
      <c r="J104" s="1" t="s">
        <v>28</v>
      </c>
      <c r="K104" s="1" t="s">
        <v>29</v>
      </c>
      <c r="L104" s="1" t="s">
        <v>30</v>
      </c>
    </row>
    <row r="105" spans="1:12" x14ac:dyDescent="0.2">
      <c r="A105" s="1" t="str">
        <f>B96</f>
        <v>weak filler, production and transport</v>
      </c>
      <c r="B105" s="1" t="str">
        <f>B97</f>
        <v>weak_filler</v>
      </c>
      <c r="C105" s="1" t="str">
        <f>B99</f>
        <v>NL</v>
      </c>
      <c r="D105" s="1">
        <v>1</v>
      </c>
      <c r="E105" s="1" t="s">
        <v>11</v>
      </c>
      <c r="F105" s="1" t="s">
        <v>24</v>
      </c>
      <c r="G105" s="1" t="s">
        <v>20</v>
      </c>
      <c r="H105" s="1" t="s">
        <v>64</v>
      </c>
      <c r="J105" s="1">
        <v>0</v>
      </c>
    </row>
    <row r="106" spans="1:12" x14ac:dyDescent="0.2">
      <c r="A106" s="1" t="s">
        <v>67</v>
      </c>
      <c r="B106" s="1" t="s">
        <v>67</v>
      </c>
      <c r="C106" s="1" t="s">
        <v>17</v>
      </c>
      <c r="D106" s="1">
        <v>1</v>
      </c>
      <c r="E106" s="1" t="s">
        <v>11</v>
      </c>
      <c r="F106" s="1" t="s">
        <v>24</v>
      </c>
      <c r="G106" s="1" t="s">
        <v>21</v>
      </c>
      <c r="H106" s="1" t="s">
        <v>64</v>
      </c>
      <c r="J106" s="1">
        <v>0</v>
      </c>
      <c r="K106" s="1">
        <f t="shared" ref="K106" si="5">LN(D106)</f>
        <v>0</v>
      </c>
      <c r="L106" s="1">
        <v>0</v>
      </c>
    </row>
    <row r="107" spans="1:12" x14ac:dyDescent="0.2">
      <c r="A107" s="2" t="s">
        <v>32</v>
      </c>
      <c r="B107" s="1" t="s">
        <v>34</v>
      </c>
      <c r="C107" s="1" t="s">
        <v>16</v>
      </c>
      <c r="D107" s="1">
        <f>136/1000</f>
        <v>0.13600000000000001</v>
      </c>
      <c r="E107" s="1" t="s">
        <v>18</v>
      </c>
      <c r="F107" s="1" t="s">
        <v>23</v>
      </c>
      <c r="G107" s="1" t="s">
        <v>21</v>
      </c>
      <c r="H107" s="1" t="s">
        <v>64</v>
      </c>
      <c r="I107" s="1" t="s">
        <v>94</v>
      </c>
      <c r="J107" s="1">
        <v>2</v>
      </c>
      <c r="K107" s="1">
        <f>LN(D107)</f>
        <v>-1.9951003932460849</v>
      </c>
      <c r="L107" s="1">
        <v>0.34745503306183378</v>
      </c>
    </row>
    <row r="109" spans="1:12" x14ac:dyDescent="0.2">
      <c r="A109" s="1" t="s">
        <v>1</v>
      </c>
      <c r="B109" s="1" t="s">
        <v>96</v>
      </c>
    </row>
    <row r="110" spans="1:12" x14ac:dyDescent="0.2">
      <c r="A110" s="1" t="s">
        <v>2</v>
      </c>
      <c r="B110" s="1" t="s">
        <v>55</v>
      </c>
    </row>
    <row r="111" spans="1:12" x14ac:dyDescent="0.2">
      <c r="A111" s="1" t="s">
        <v>3</v>
      </c>
      <c r="B111" s="1" t="s">
        <v>81</v>
      </c>
    </row>
    <row r="112" spans="1:12" x14ac:dyDescent="0.2">
      <c r="A112" s="1" t="s">
        <v>4</v>
      </c>
      <c r="B112" s="1" t="s">
        <v>17</v>
      </c>
    </row>
    <row r="113" spans="1:12" x14ac:dyDescent="0.2">
      <c r="A113" s="1" t="s">
        <v>5</v>
      </c>
      <c r="B113" s="1">
        <v>1</v>
      </c>
    </row>
    <row r="114" spans="1:12" x14ac:dyDescent="0.2">
      <c r="A114" s="1" t="s">
        <v>6</v>
      </c>
      <c r="B114" s="1" t="s">
        <v>11</v>
      </c>
    </row>
    <row r="115" spans="1:12" x14ac:dyDescent="0.2">
      <c r="A115" s="1" t="s">
        <v>7</v>
      </c>
      <c r="B115" s="1">
        <v>1</v>
      </c>
    </row>
    <row r="116" spans="1:12" x14ac:dyDescent="0.2">
      <c r="A116" s="1" t="s">
        <v>8</v>
      </c>
    </row>
    <row r="117" spans="1:12" x14ac:dyDescent="0.2">
      <c r="A117" s="1" t="s">
        <v>9</v>
      </c>
      <c r="B117" s="1" t="s">
        <v>2</v>
      </c>
      <c r="C117" s="1" t="s">
        <v>4</v>
      </c>
      <c r="D117" s="1" t="s">
        <v>5</v>
      </c>
      <c r="E117" s="1" t="s">
        <v>6</v>
      </c>
      <c r="F117" s="1" t="s">
        <v>0</v>
      </c>
      <c r="G117" s="1" t="s">
        <v>19</v>
      </c>
      <c r="H117" s="1" t="s">
        <v>22</v>
      </c>
      <c r="I117" s="1" t="s">
        <v>35</v>
      </c>
      <c r="J117" s="1" t="s">
        <v>28</v>
      </c>
      <c r="K117" s="1" t="s">
        <v>29</v>
      </c>
      <c r="L117" s="1" t="s">
        <v>30</v>
      </c>
    </row>
    <row r="118" spans="1:12" x14ac:dyDescent="0.2">
      <c r="A118" s="1" t="str">
        <f>B109</f>
        <v>drip resistant material, production and transport</v>
      </c>
      <c r="B118" s="1" t="str">
        <f>B110</f>
        <v>drip resistant material</v>
      </c>
      <c r="C118" s="1" t="str">
        <f>B112</f>
        <v>NL</v>
      </c>
      <c r="D118" s="1">
        <v>1</v>
      </c>
      <c r="E118" s="1" t="s">
        <v>11</v>
      </c>
      <c r="F118" s="1" t="s">
        <v>24</v>
      </c>
      <c r="G118" s="1" t="s">
        <v>20</v>
      </c>
      <c r="H118" s="1" t="s">
        <v>64</v>
      </c>
      <c r="J118" s="1">
        <v>0</v>
      </c>
    </row>
    <row r="119" spans="1:12" x14ac:dyDescent="0.2">
      <c r="A119" s="1" t="s">
        <v>72</v>
      </c>
      <c r="B119" s="1" t="s">
        <v>54</v>
      </c>
      <c r="C119" s="1" t="s">
        <v>51</v>
      </c>
      <c r="D119" s="1">
        <v>1</v>
      </c>
      <c r="E119" s="1" t="s">
        <v>11</v>
      </c>
      <c r="F119" s="1" t="s">
        <v>23</v>
      </c>
      <c r="G119" s="1" t="s">
        <v>21</v>
      </c>
      <c r="H119" s="1" t="s">
        <v>64</v>
      </c>
      <c r="J119" s="1">
        <v>0</v>
      </c>
      <c r="K119" s="1">
        <f t="shared" ref="K119" si="6">LN(D119)</f>
        <v>0</v>
      </c>
      <c r="L119" s="1">
        <v>0</v>
      </c>
    </row>
    <row r="120" spans="1:12" x14ac:dyDescent="0.2">
      <c r="A120" s="2" t="s">
        <v>32</v>
      </c>
      <c r="B120" s="1" t="s">
        <v>34</v>
      </c>
      <c r="C120" s="1" t="s">
        <v>16</v>
      </c>
      <c r="D120" s="1">
        <f>177/1000</f>
        <v>0.17699999999999999</v>
      </c>
      <c r="E120" s="1" t="s">
        <v>18</v>
      </c>
      <c r="F120" s="1" t="s">
        <v>23</v>
      </c>
      <c r="G120" s="1" t="s">
        <v>21</v>
      </c>
      <c r="H120" s="1" t="s">
        <v>64</v>
      </c>
      <c r="I120" s="1" t="s">
        <v>95</v>
      </c>
      <c r="J120" s="1">
        <v>2</v>
      </c>
      <c r="K120" s="1">
        <f>LN(D120)</f>
        <v>-1.731605546408308</v>
      </c>
      <c r="L120" s="1">
        <v>0.34745503306183378</v>
      </c>
    </row>
    <row r="122" spans="1:12" x14ac:dyDescent="0.2">
      <c r="A122" s="1" t="s">
        <v>1</v>
      </c>
      <c r="B122" s="1" t="s">
        <v>113</v>
      </c>
    </row>
    <row r="123" spans="1:12" x14ac:dyDescent="0.2">
      <c r="A123" s="1" t="s">
        <v>2</v>
      </c>
      <c r="B123" s="1" t="s">
        <v>82</v>
      </c>
    </row>
    <row r="124" spans="1:12" x14ac:dyDescent="0.2">
      <c r="A124" s="1" t="s">
        <v>3</v>
      </c>
      <c r="B124" s="1" t="s">
        <v>118</v>
      </c>
    </row>
    <row r="125" spans="1:12" x14ac:dyDescent="0.2">
      <c r="A125" s="1" t="s">
        <v>4</v>
      </c>
      <c r="B125" s="1" t="s">
        <v>17</v>
      </c>
    </row>
    <row r="126" spans="1:12" x14ac:dyDescent="0.2">
      <c r="A126" s="1" t="s">
        <v>5</v>
      </c>
      <c r="B126" s="1">
        <v>1</v>
      </c>
    </row>
    <row r="127" spans="1:12" x14ac:dyDescent="0.2">
      <c r="A127" s="1" t="s">
        <v>6</v>
      </c>
      <c r="B127" s="1" t="s">
        <v>11</v>
      </c>
    </row>
    <row r="128" spans="1:12" x14ac:dyDescent="0.2">
      <c r="A128" s="1" t="s">
        <v>7</v>
      </c>
      <c r="B128" s="1">
        <v>1</v>
      </c>
    </row>
    <row r="129" spans="1:12" x14ac:dyDescent="0.2">
      <c r="A129" s="1" t="s">
        <v>8</v>
      </c>
    </row>
    <row r="130" spans="1:12" x14ac:dyDescent="0.2">
      <c r="A130" s="1" t="s">
        <v>9</v>
      </c>
      <c r="B130" s="1" t="s">
        <v>2</v>
      </c>
      <c r="C130" s="1" t="s">
        <v>4</v>
      </c>
      <c r="D130" s="1" t="s">
        <v>5</v>
      </c>
      <c r="E130" s="1" t="s">
        <v>6</v>
      </c>
      <c r="F130" s="1" t="s">
        <v>0</v>
      </c>
      <c r="G130" s="1" t="s">
        <v>19</v>
      </c>
      <c r="H130" s="1" t="s">
        <v>22</v>
      </c>
      <c r="I130" s="1" t="s">
        <v>35</v>
      </c>
      <c r="J130" s="1" t="s">
        <v>28</v>
      </c>
      <c r="K130" s="1" t="s">
        <v>29</v>
      </c>
      <c r="L130" s="1" t="s">
        <v>30</v>
      </c>
    </row>
    <row r="131" spans="1:12" x14ac:dyDescent="0.2">
      <c r="A131" s="1" t="str">
        <f>B122</f>
        <v>AC Surf, materials and transport to plant</v>
      </c>
      <c r="B131" s="1" t="str">
        <f>B123</f>
        <v>AC Surf</v>
      </c>
      <c r="C131" s="1" t="str">
        <f>B125</f>
        <v>NL</v>
      </c>
      <c r="D131" s="1">
        <f>1000/1000</f>
        <v>1</v>
      </c>
      <c r="E131" s="1" t="s">
        <v>11</v>
      </c>
      <c r="F131" s="1" t="s">
        <v>24</v>
      </c>
      <c r="G131" s="1" t="s">
        <v>20</v>
      </c>
      <c r="H131" s="1" t="s">
        <v>64</v>
      </c>
      <c r="J131" s="1">
        <v>0</v>
      </c>
      <c r="K131" s="1">
        <f t="shared" ref="K131:K137" si="7">LN(D131)</f>
        <v>0</v>
      </c>
      <c r="L131" s="1">
        <v>0</v>
      </c>
    </row>
    <row r="132" spans="1:12" x14ac:dyDescent="0.2">
      <c r="A132" s="1" t="str">
        <f>A36</f>
        <v>bitumen, production and transport</v>
      </c>
      <c r="B132" s="1" t="str">
        <f>B36</f>
        <v>bitumen</v>
      </c>
      <c r="C132" s="1" t="str">
        <f>C36</f>
        <v>NL</v>
      </c>
      <c r="D132" s="1">
        <f>46/1000</f>
        <v>4.5999999999999999E-2</v>
      </c>
      <c r="E132" s="1" t="s">
        <v>11</v>
      </c>
      <c r="F132" s="1" t="s">
        <v>24</v>
      </c>
      <c r="G132" s="1" t="s">
        <v>21</v>
      </c>
      <c r="H132" s="1" t="s">
        <v>64</v>
      </c>
      <c r="I132" s="1" t="s">
        <v>103</v>
      </c>
      <c r="J132" s="1">
        <v>2</v>
      </c>
      <c r="K132" s="1">
        <f>LN(D132)</f>
        <v>-3.0791138824930422</v>
      </c>
      <c r="L132" s="1">
        <v>3.741657386773941E-2</v>
      </c>
    </row>
    <row r="133" spans="1:12" x14ac:dyDescent="0.2">
      <c r="A133" s="1" t="str">
        <f>A25</f>
        <v>asphalt granulate, free of burden</v>
      </c>
      <c r="B133" s="1" t="str">
        <f t="shared" ref="B133:C133" si="8">B25</f>
        <v>asphalt granulate</v>
      </c>
      <c r="C133" s="1" t="str">
        <f t="shared" si="8"/>
        <v>NL</v>
      </c>
      <c r="D133" s="1">
        <f>294/1000</f>
        <v>0.29399999999999998</v>
      </c>
      <c r="E133" s="1" t="s">
        <v>11</v>
      </c>
      <c r="F133" s="1" t="s">
        <v>24</v>
      </c>
      <c r="G133" s="1" t="s">
        <v>21</v>
      </c>
      <c r="H133" s="1" t="s">
        <v>64</v>
      </c>
      <c r="I133" s="1" t="s">
        <v>108</v>
      </c>
      <c r="J133" s="1">
        <v>2</v>
      </c>
      <c r="K133" s="1">
        <f t="shared" ref="K133:K137" si="9">LN(D133)</f>
        <v>-1.2241755116434554</v>
      </c>
      <c r="L133" s="1">
        <v>3.741657386773941E-2</v>
      </c>
    </row>
    <row r="134" spans="1:12" x14ac:dyDescent="0.2">
      <c r="A134" s="1" t="str">
        <f>A49</f>
        <v>crushed stone, production and transport</v>
      </c>
      <c r="B134" s="1" t="str">
        <f t="shared" ref="B134:C134" si="10">B49</f>
        <v xml:space="preserve">crushed stone  </v>
      </c>
      <c r="C134" s="1" t="str">
        <f t="shared" si="10"/>
        <v>NL</v>
      </c>
      <c r="D134" s="1">
        <f>366/1000</f>
        <v>0.36599999999999999</v>
      </c>
      <c r="E134" s="1" t="s">
        <v>11</v>
      </c>
      <c r="F134" s="1" t="s">
        <v>24</v>
      </c>
      <c r="G134" s="1" t="s">
        <v>21</v>
      </c>
      <c r="H134" s="1" t="s">
        <v>64</v>
      </c>
      <c r="I134" s="1" t="s">
        <v>107</v>
      </c>
      <c r="J134" s="1">
        <v>2</v>
      </c>
      <c r="K134" s="1">
        <f t="shared" si="9"/>
        <v>-1.0051219455807707</v>
      </c>
      <c r="L134" s="1">
        <v>3.741657386773941E-2</v>
      </c>
    </row>
    <row r="135" spans="1:12" x14ac:dyDescent="0.2">
      <c r="A135" s="1" t="str">
        <f>A63</f>
        <v>crushed sand, production and transport</v>
      </c>
      <c r="B135" s="1" t="str">
        <f t="shared" ref="B135:C135" si="11">B63</f>
        <v xml:space="preserve">crushed sand  </v>
      </c>
      <c r="C135" s="1" t="str">
        <f t="shared" si="11"/>
        <v>NL</v>
      </c>
      <c r="D135" s="1">
        <f>258/1000</f>
        <v>0.25800000000000001</v>
      </c>
      <c r="E135" s="1" t="s">
        <v>11</v>
      </c>
      <c r="F135" s="1" t="s">
        <v>24</v>
      </c>
      <c r="G135" s="1" t="s">
        <v>21</v>
      </c>
      <c r="H135" s="1" t="s">
        <v>64</v>
      </c>
      <c r="I135" s="1" t="s">
        <v>106</v>
      </c>
      <c r="J135" s="1">
        <v>2</v>
      </c>
      <c r="K135" s="1">
        <f t="shared" si="9"/>
        <v>-1.3547956940605197</v>
      </c>
      <c r="L135" s="1">
        <v>3.741657386773941E-2</v>
      </c>
    </row>
    <row r="136" spans="1:12" x14ac:dyDescent="0.2">
      <c r="A136" s="1" t="str">
        <f>A77</f>
        <v>other fillers, production and transport</v>
      </c>
      <c r="B136" s="1" t="str">
        <f t="shared" ref="B136:C136" si="12">B77</f>
        <v>other fillers</v>
      </c>
      <c r="C136" s="1" t="str">
        <f t="shared" si="12"/>
        <v>NL</v>
      </c>
      <c r="D136" s="1">
        <f>9/1000</f>
        <v>8.9999999999999993E-3</v>
      </c>
      <c r="E136" s="1" t="s">
        <v>11</v>
      </c>
      <c r="F136" s="1" t="s">
        <v>24</v>
      </c>
      <c r="G136" s="1" t="s">
        <v>21</v>
      </c>
      <c r="H136" s="1" t="s">
        <v>64</v>
      </c>
      <c r="I136" s="1" t="s">
        <v>105</v>
      </c>
      <c r="J136" s="1">
        <v>2</v>
      </c>
      <c r="K136" s="1">
        <f t="shared" si="9"/>
        <v>-4.7105307016459177</v>
      </c>
      <c r="L136" s="1">
        <v>3.741657386773941E-2</v>
      </c>
    </row>
    <row r="137" spans="1:12" x14ac:dyDescent="0.2">
      <c r="A137" s="1" t="s">
        <v>67</v>
      </c>
      <c r="B137" s="1" t="s">
        <v>67</v>
      </c>
      <c r="C137" s="1" t="s">
        <v>17</v>
      </c>
      <c r="D137" s="1">
        <f>27/1000</f>
        <v>2.7E-2</v>
      </c>
      <c r="E137" s="1" t="s">
        <v>11</v>
      </c>
      <c r="F137" s="1" t="s">
        <v>24</v>
      </c>
      <c r="G137" s="1" t="s">
        <v>21</v>
      </c>
      <c r="H137" s="1" t="s">
        <v>64</v>
      </c>
      <c r="I137" s="1" t="s">
        <v>104</v>
      </c>
      <c r="J137" s="1">
        <v>2</v>
      </c>
      <c r="K137" s="1">
        <f t="shared" si="9"/>
        <v>-3.6119184129778081</v>
      </c>
      <c r="L137" s="1">
        <v>3.741657386773941E-2</v>
      </c>
    </row>
    <row r="139" spans="1:12" x14ac:dyDescent="0.2">
      <c r="A139" s="1" t="s">
        <v>1</v>
      </c>
      <c r="B139" s="1" t="s">
        <v>112</v>
      </c>
    </row>
    <row r="140" spans="1:12" x14ac:dyDescent="0.2">
      <c r="A140" s="1" t="s">
        <v>2</v>
      </c>
      <c r="B140" s="1" t="s">
        <v>83</v>
      </c>
    </row>
    <row r="141" spans="1:12" x14ac:dyDescent="0.2">
      <c r="A141" s="1" t="s">
        <v>3</v>
      </c>
      <c r="B141" s="1" t="s">
        <v>117</v>
      </c>
    </row>
    <row r="142" spans="1:12" x14ac:dyDescent="0.2">
      <c r="A142" s="1" t="s">
        <v>4</v>
      </c>
      <c r="B142" s="1" t="s">
        <v>17</v>
      </c>
    </row>
    <row r="143" spans="1:12" x14ac:dyDescent="0.2">
      <c r="A143" s="1" t="s">
        <v>5</v>
      </c>
      <c r="B143" s="1">
        <v>1</v>
      </c>
    </row>
    <row r="144" spans="1:12" x14ac:dyDescent="0.2">
      <c r="A144" s="1" t="s">
        <v>6</v>
      </c>
      <c r="B144" s="1" t="s">
        <v>11</v>
      </c>
    </row>
    <row r="145" spans="1:12" x14ac:dyDescent="0.2">
      <c r="A145" s="1" t="s">
        <v>7</v>
      </c>
      <c r="B145" s="1">
        <v>1</v>
      </c>
    </row>
    <row r="146" spans="1:12" x14ac:dyDescent="0.2">
      <c r="A146" s="1" t="s">
        <v>8</v>
      </c>
    </row>
    <row r="147" spans="1:12" x14ac:dyDescent="0.2">
      <c r="A147" s="1" t="s">
        <v>9</v>
      </c>
      <c r="B147" s="1" t="s">
        <v>2</v>
      </c>
      <c r="C147" s="1" t="s">
        <v>4</v>
      </c>
      <c r="D147" s="1" t="s">
        <v>5</v>
      </c>
      <c r="E147" s="1" t="s">
        <v>6</v>
      </c>
      <c r="F147" s="1" t="s">
        <v>0</v>
      </c>
      <c r="G147" s="1" t="s">
        <v>19</v>
      </c>
      <c r="H147" s="1" t="s">
        <v>22</v>
      </c>
      <c r="I147" s="1" t="s">
        <v>35</v>
      </c>
      <c r="J147" s="1" t="s">
        <v>28</v>
      </c>
      <c r="K147" s="1" t="s">
        <v>29</v>
      </c>
      <c r="L147" s="1" t="s">
        <v>30</v>
      </c>
    </row>
    <row r="148" spans="1:12" x14ac:dyDescent="0.2">
      <c r="A148" s="1" t="str">
        <f>B139</f>
        <v>AC Bin, materials and transport to plant</v>
      </c>
      <c r="B148" s="1" t="str">
        <f>B140</f>
        <v>AC Bin</v>
      </c>
      <c r="C148" s="1" t="str">
        <f>B142</f>
        <v>NL</v>
      </c>
      <c r="D148" s="1">
        <f>1000/1000</f>
        <v>1</v>
      </c>
      <c r="E148" s="1" t="s">
        <v>11</v>
      </c>
      <c r="F148" s="1" t="s">
        <v>24</v>
      </c>
      <c r="G148" s="1" t="s">
        <v>20</v>
      </c>
      <c r="H148" s="1" t="s">
        <v>64</v>
      </c>
      <c r="J148" s="1">
        <v>2</v>
      </c>
      <c r="K148" s="1">
        <f t="shared" ref="K148:K154" si="13">LN(D148)</f>
        <v>0</v>
      </c>
      <c r="L148" s="1">
        <v>3.741657386773941E-2</v>
      </c>
    </row>
    <row r="149" spans="1:12" x14ac:dyDescent="0.2">
      <c r="A149" s="1" t="str">
        <f>A36</f>
        <v>bitumen, production and transport</v>
      </c>
      <c r="B149" s="1" t="str">
        <f t="shared" ref="B149:C149" si="14">B36</f>
        <v>bitumen</v>
      </c>
      <c r="C149" s="1" t="str">
        <f t="shared" si="14"/>
        <v>NL</v>
      </c>
      <c r="D149" s="1">
        <f>20/1000</f>
        <v>0.02</v>
      </c>
      <c r="E149" s="1" t="s">
        <v>11</v>
      </c>
      <c r="F149" s="1" t="s">
        <v>24</v>
      </c>
      <c r="G149" s="1" t="s">
        <v>21</v>
      </c>
      <c r="H149" s="1" t="s">
        <v>64</v>
      </c>
      <c r="I149" s="1" t="s">
        <v>103</v>
      </c>
      <c r="J149" s="1">
        <v>2</v>
      </c>
      <c r="K149" s="1">
        <f>LN(D149)</f>
        <v>-3.912023005428146</v>
      </c>
      <c r="L149" s="1">
        <v>3.741657386773941E-2</v>
      </c>
    </row>
    <row r="150" spans="1:12" x14ac:dyDescent="0.2">
      <c r="A150" s="1" t="str">
        <f>A25</f>
        <v>asphalt granulate, free of burden</v>
      </c>
      <c r="B150" s="1" t="str">
        <f t="shared" ref="B150:C150" si="15">B25</f>
        <v>asphalt granulate</v>
      </c>
      <c r="C150" s="1" t="str">
        <f t="shared" si="15"/>
        <v>NL</v>
      </c>
      <c r="D150" s="1">
        <f>501/1000</f>
        <v>0.501</v>
      </c>
      <c r="E150" s="1" t="s">
        <v>11</v>
      </c>
      <c r="F150" s="1" t="s">
        <v>24</v>
      </c>
      <c r="G150" s="1" t="s">
        <v>21</v>
      </c>
      <c r="H150" s="1" t="s">
        <v>64</v>
      </c>
      <c r="I150" s="1" t="s">
        <v>108</v>
      </c>
      <c r="J150" s="1">
        <v>2</v>
      </c>
      <c r="K150" s="1">
        <f t="shared" ref="K150:K154" si="16">LN(D150)</f>
        <v>-0.69114917789727226</v>
      </c>
      <c r="L150" s="1">
        <v>3.741657386773941E-2</v>
      </c>
    </row>
    <row r="151" spans="1:12" x14ac:dyDescent="0.2">
      <c r="A151" s="1" t="str">
        <f>A49</f>
        <v>crushed stone, production and transport</v>
      </c>
      <c r="B151" s="1" t="str">
        <f t="shared" ref="B151:C151" si="17">B49</f>
        <v xml:space="preserve">crushed stone  </v>
      </c>
      <c r="C151" s="1" t="str">
        <f t="shared" si="17"/>
        <v>NL</v>
      </c>
      <c r="D151" s="1">
        <f>269/1000</f>
        <v>0.26900000000000002</v>
      </c>
      <c r="E151" s="1" t="s">
        <v>11</v>
      </c>
      <c r="F151" s="1" t="s">
        <v>24</v>
      </c>
      <c r="G151" s="1" t="s">
        <v>21</v>
      </c>
      <c r="H151" s="1" t="s">
        <v>64</v>
      </c>
      <c r="I151" s="1" t="s">
        <v>107</v>
      </c>
      <c r="J151" s="1">
        <v>2</v>
      </c>
      <c r="K151" s="1">
        <f t="shared" si="16"/>
        <v>-1.313043899380298</v>
      </c>
      <c r="L151" s="1">
        <v>3.741657386773941E-2</v>
      </c>
    </row>
    <row r="152" spans="1:12" x14ac:dyDescent="0.2">
      <c r="A152" s="1" t="str">
        <f>A77</f>
        <v>other fillers, production and transport</v>
      </c>
      <c r="B152" s="1" t="str">
        <f t="shared" ref="B152:C152" si="18">B77</f>
        <v>other fillers</v>
      </c>
      <c r="C152" s="1" t="str">
        <f t="shared" si="18"/>
        <v>NL</v>
      </c>
      <c r="D152" s="1">
        <f>8/1000</f>
        <v>8.0000000000000002E-3</v>
      </c>
      <c r="E152" s="1" t="s">
        <v>11</v>
      </c>
      <c r="F152" s="1" t="s">
        <v>24</v>
      </c>
      <c r="G152" s="1" t="s">
        <v>21</v>
      </c>
      <c r="H152" s="1" t="s">
        <v>64</v>
      </c>
      <c r="I152" s="1" t="s">
        <v>105</v>
      </c>
      <c r="J152" s="1">
        <v>2</v>
      </c>
      <c r="K152" s="1">
        <f t="shared" si="16"/>
        <v>-4.8283137373023015</v>
      </c>
      <c r="L152" s="1">
        <v>3.741657386773941E-2</v>
      </c>
    </row>
    <row r="153" spans="1:12" x14ac:dyDescent="0.2">
      <c r="A153" s="1" t="str">
        <f>A91</f>
        <v>natural sand, production and transport</v>
      </c>
      <c r="B153" s="1" t="str">
        <f t="shared" ref="B153:C153" si="19">B91</f>
        <v>natural sand</v>
      </c>
      <c r="C153" s="1" t="str">
        <f t="shared" si="19"/>
        <v>NL</v>
      </c>
      <c r="D153" s="1">
        <f>192/1000</f>
        <v>0.192</v>
      </c>
      <c r="E153" s="1" t="s">
        <v>11</v>
      </c>
      <c r="F153" s="1" t="s">
        <v>24</v>
      </c>
      <c r="G153" s="1" t="s">
        <v>21</v>
      </c>
      <c r="H153" s="1" t="s">
        <v>64</v>
      </c>
      <c r="I153" s="1" t="s">
        <v>109</v>
      </c>
      <c r="J153" s="1">
        <v>2</v>
      </c>
      <c r="K153" s="1">
        <f t="shared" si="16"/>
        <v>-1.6502599069543555</v>
      </c>
      <c r="L153" s="1">
        <v>3.7416573867739403E-2</v>
      </c>
    </row>
    <row r="154" spans="1:12" x14ac:dyDescent="0.2">
      <c r="A154" s="1" t="str">
        <f>A105</f>
        <v>weak filler, production and transport</v>
      </c>
      <c r="B154" s="1" t="str">
        <f t="shared" ref="B154:C154" si="20">B105</f>
        <v>weak_filler</v>
      </c>
      <c r="C154" s="1" t="str">
        <f t="shared" si="20"/>
        <v>NL</v>
      </c>
      <c r="D154" s="1">
        <f>10/1000</f>
        <v>0.01</v>
      </c>
      <c r="E154" s="1" t="s">
        <v>11</v>
      </c>
      <c r="F154" s="1" t="s">
        <v>24</v>
      </c>
      <c r="G154" s="1" t="s">
        <v>21</v>
      </c>
      <c r="H154" s="1" t="s">
        <v>64</v>
      </c>
      <c r="I154" s="1" t="s">
        <v>104</v>
      </c>
      <c r="J154" s="1">
        <v>2</v>
      </c>
      <c r="K154" s="1">
        <f t="shared" si="16"/>
        <v>-4.6051701859880909</v>
      </c>
      <c r="L154" s="1">
        <v>3.741657386773941E-2</v>
      </c>
    </row>
    <row r="156" spans="1:12" x14ac:dyDescent="0.2">
      <c r="A156" s="1" t="s">
        <v>1</v>
      </c>
      <c r="B156" s="1" t="s">
        <v>111</v>
      </c>
    </row>
    <row r="157" spans="1:12" x14ac:dyDescent="0.2">
      <c r="A157" s="1" t="s">
        <v>2</v>
      </c>
      <c r="B157" s="1" t="s">
        <v>84</v>
      </c>
    </row>
    <row r="158" spans="1:12" x14ac:dyDescent="0.2">
      <c r="A158" s="1" t="s">
        <v>3</v>
      </c>
      <c r="B158" s="1" t="s">
        <v>116</v>
      </c>
    </row>
    <row r="159" spans="1:12" x14ac:dyDescent="0.2">
      <c r="A159" s="1" t="s">
        <v>4</v>
      </c>
      <c r="B159" s="1" t="s">
        <v>17</v>
      </c>
    </row>
    <row r="160" spans="1:12" x14ac:dyDescent="0.2">
      <c r="A160" s="1" t="s">
        <v>5</v>
      </c>
      <c r="B160" s="1">
        <v>1</v>
      </c>
    </row>
    <row r="161" spans="1:12" x14ac:dyDescent="0.2">
      <c r="A161" s="1" t="s">
        <v>6</v>
      </c>
      <c r="B161" s="1" t="s">
        <v>11</v>
      </c>
    </row>
    <row r="162" spans="1:12" x14ac:dyDescent="0.2">
      <c r="A162" s="1" t="s">
        <v>7</v>
      </c>
      <c r="B162" s="1">
        <v>1</v>
      </c>
    </row>
    <row r="163" spans="1:12" x14ac:dyDescent="0.2">
      <c r="A163" s="1" t="s">
        <v>8</v>
      </c>
    </row>
    <row r="164" spans="1:12" x14ac:dyDescent="0.2">
      <c r="A164" s="1" t="s">
        <v>9</v>
      </c>
      <c r="B164" s="1" t="s">
        <v>2</v>
      </c>
      <c r="C164" s="1" t="s">
        <v>4</v>
      </c>
      <c r="D164" s="1" t="s">
        <v>5</v>
      </c>
      <c r="E164" s="1" t="s">
        <v>6</v>
      </c>
      <c r="F164" s="1" t="s">
        <v>0</v>
      </c>
      <c r="G164" s="1" t="s">
        <v>19</v>
      </c>
      <c r="H164" s="1" t="s">
        <v>22</v>
      </c>
      <c r="I164" s="1" t="s">
        <v>35</v>
      </c>
      <c r="J164" s="1" t="s">
        <v>28</v>
      </c>
      <c r="K164" s="1" t="s">
        <v>29</v>
      </c>
      <c r="L164" s="1" t="s">
        <v>30</v>
      </c>
    </row>
    <row r="165" spans="1:12" x14ac:dyDescent="0.2">
      <c r="A165" s="1" t="str">
        <f>B156</f>
        <v>SMA, materials and transport to plant</v>
      </c>
      <c r="B165" s="1" t="str">
        <f>B157</f>
        <v>SMA</v>
      </c>
      <c r="C165" s="1" t="str">
        <f>B159</f>
        <v>NL</v>
      </c>
      <c r="D165" s="1">
        <f>1000/1000</f>
        <v>1</v>
      </c>
      <c r="E165" s="1" t="s">
        <v>11</v>
      </c>
      <c r="F165" s="1" t="s">
        <v>24</v>
      </c>
      <c r="G165" s="1" t="s">
        <v>20</v>
      </c>
      <c r="H165" s="1" t="s">
        <v>64</v>
      </c>
      <c r="J165" s="1">
        <v>2</v>
      </c>
      <c r="K165" s="1">
        <f t="shared" ref="K165:K171" si="21">LN(D165)</f>
        <v>0</v>
      </c>
      <c r="L165" s="1">
        <v>3.741657386773941E-2</v>
      </c>
    </row>
    <row r="166" spans="1:12" x14ac:dyDescent="0.2">
      <c r="A166" s="1" t="str">
        <f>A36</f>
        <v>bitumen, production and transport</v>
      </c>
      <c r="B166" s="1" t="str">
        <f t="shared" ref="B166:C166" si="22">B36</f>
        <v>bitumen</v>
      </c>
      <c r="C166" s="1" t="str">
        <f t="shared" si="22"/>
        <v>NL</v>
      </c>
      <c r="D166" s="1">
        <f>68/1000</f>
        <v>6.8000000000000005E-2</v>
      </c>
      <c r="E166" s="1" t="s">
        <v>11</v>
      </c>
      <c r="F166" s="1" t="s">
        <v>24</v>
      </c>
      <c r="G166" s="1" t="s">
        <v>21</v>
      </c>
      <c r="H166" s="1" t="s">
        <v>64</v>
      </c>
      <c r="I166" s="1" t="s">
        <v>103</v>
      </c>
      <c r="J166" s="1">
        <v>2</v>
      </c>
      <c r="K166" s="1">
        <f t="shared" si="21"/>
        <v>-2.6882475738060303</v>
      </c>
      <c r="L166" s="1">
        <v>3.741657386773941E-2</v>
      </c>
    </row>
    <row r="167" spans="1:12" x14ac:dyDescent="0.2">
      <c r="A167" s="1" t="str">
        <f>A49</f>
        <v>crushed stone, production and transport</v>
      </c>
      <c r="B167" s="1" t="str">
        <f t="shared" ref="B167:C167" si="23">B49</f>
        <v xml:space="preserve">crushed stone  </v>
      </c>
      <c r="C167" s="1" t="str">
        <f t="shared" si="23"/>
        <v>NL</v>
      </c>
      <c r="D167" s="1">
        <f>676/1000</f>
        <v>0.67600000000000005</v>
      </c>
      <c r="E167" s="1" t="s">
        <v>11</v>
      </c>
      <c r="F167" s="1" t="s">
        <v>24</v>
      </c>
      <c r="G167" s="1" t="s">
        <v>21</v>
      </c>
      <c r="H167" s="1" t="s">
        <v>64</v>
      </c>
      <c r="I167" s="1" t="s">
        <v>107</v>
      </c>
      <c r="J167" s="1">
        <v>2</v>
      </c>
      <c r="K167" s="1">
        <f t="shared" si="21"/>
        <v>-0.39156220293917288</v>
      </c>
      <c r="L167" s="1">
        <v>3.741657386773941E-2</v>
      </c>
    </row>
    <row r="168" spans="1:12" x14ac:dyDescent="0.2">
      <c r="A168" s="1" t="str">
        <f>A63</f>
        <v>crushed sand, production and transport</v>
      </c>
      <c r="B168" s="1" t="str">
        <f t="shared" ref="B168:C168" si="24">B63</f>
        <v xml:space="preserve">crushed sand  </v>
      </c>
      <c r="C168" s="1" t="str">
        <f t="shared" si="24"/>
        <v>NL</v>
      </c>
      <c r="D168" s="1">
        <f>75/1000</f>
        <v>7.4999999999999997E-2</v>
      </c>
      <c r="E168" s="1" t="s">
        <v>11</v>
      </c>
      <c r="F168" s="1" t="s">
        <v>24</v>
      </c>
      <c r="G168" s="1" t="s">
        <v>21</v>
      </c>
      <c r="H168" s="1" t="s">
        <v>64</v>
      </c>
      <c r="I168" s="1" t="s">
        <v>106</v>
      </c>
      <c r="J168" s="1">
        <v>2</v>
      </c>
      <c r="K168" s="1">
        <f t="shared" si="21"/>
        <v>-2.5902671654458267</v>
      </c>
      <c r="L168" s="1">
        <v>3.741657386773941E-2</v>
      </c>
    </row>
    <row r="169" spans="1:12" x14ac:dyDescent="0.2">
      <c r="A169" s="1" t="str">
        <f>A77</f>
        <v>other fillers, production and transport</v>
      </c>
      <c r="B169" s="1" t="str">
        <f t="shared" ref="B169:C169" si="25">B77</f>
        <v>other fillers</v>
      </c>
      <c r="C169" s="1" t="str">
        <f t="shared" si="25"/>
        <v>NL</v>
      </c>
      <c r="D169" s="1">
        <f>91/1000</f>
        <v>9.0999999999999998E-2</v>
      </c>
      <c r="E169" s="1" t="s">
        <v>11</v>
      </c>
      <c r="F169" s="1" t="s">
        <v>24</v>
      </c>
      <c r="G169" s="1" t="s">
        <v>21</v>
      </c>
      <c r="H169" s="1" t="s">
        <v>64</v>
      </c>
      <c r="I169" s="1" t="s">
        <v>105</v>
      </c>
      <c r="J169" s="1">
        <v>2</v>
      </c>
      <c r="K169" s="1">
        <f t="shared" si="21"/>
        <v>-2.3968957724652871</v>
      </c>
      <c r="L169" s="1">
        <v>3.741657386773941E-2</v>
      </c>
    </row>
    <row r="170" spans="1:12" x14ac:dyDescent="0.2">
      <c r="A170" s="1" t="str">
        <f>A91</f>
        <v>natural sand, production and transport</v>
      </c>
      <c r="B170" s="1" t="str">
        <f t="shared" ref="B170:C170" si="26">B91</f>
        <v>natural sand</v>
      </c>
      <c r="C170" s="1" t="str">
        <f t="shared" si="26"/>
        <v>NL</v>
      </c>
      <c r="D170" s="1">
        <f>73/1000</f>
        <v>7.2999999999999995E-2</v>
      </c>
      <c r="E170" s="1" t="s">
        <v>11</v>
      </c>
      <c r="F170" s="1" t="s">
        <v>24</v>
      </c>
      <c r="G170" s="1" t="s">
        <v>21</v>
      </c>
      <c r="H170" s="1" t="s">
        <v>64</v>
      </c>
      <c r="I170" s="1" t="s">
        <v>109</v>
      </c>
      <c r="J170" s="1">
        <v>2</v>
      </c>
      <c r="K170" s="1">
        <f t="shared" si="21"/>
        <v>-2.6172958378337459</v>
      </c>
      <c r="L170" s="1">
        <v>3.7416573867739403E-2</v>
      </c>
    </row>
    <row r="171" spans="1:12" x14ac:dyDescent="0.2">
      <c r="A171" s="1" t="str">
        <f>A105</f>
        <v>weak filler, production and transport</v>
      </c>
      <c r="B171" s="1" t="str">
        <f t="shared" ref="B171:C171" si="27">B105</f>
        <v>weak_filler</v>
      </c>
      <c r="C171" s="1" t="str">
        <f t="shared" si="27"/>
        <v>NL</v>
      </c>
      <c r="D171" s="1">
        <f>14/1000</f>
        <v>1.4E-2</v>
      </c>
      <c r="E171" s="1" t="s">
        <v>11</v>
      </c>
      <c r="F171" s="1" t="s">
        <v>24</v>
      </c>
      <c r="G171" s="1" t="s">
        <v>21</v>
      </c>
      <c r="H171" s="1" t="s">
        <v>64</v>
      </c>
      <c r="I171" s="1" t="s">
        <v>104</v>
      </c>
      <c r="J171" s="1">
        <v>2</v>
      </c>
      <c r="K171" s="1">
        <f t="shared" si="21"/>
        <v>-4.2686979493668789</v>
      </c>
      <c r="L171" s="1">
        <v>3.741657386773941E-2</v>
      </c>
    </row>
    <row r="172" spans="1:12" x14ac:dyDescent="0.2">
      <c r="A172" s="1" t="str">
        <f>A118</f>
        <v>drip resistant material, production and transport</v>
      </c>
      <c r="B172" s="1" t="str">
        <f t="shared" ref="B172:C172" si="28">B118</f>
        <v>drip resistant material</v>
      </c>
      <c r="C172" s="1" t="str">
        <f t="shared" si="28"/>
        <v>NL</v>
      </c>
      <c r="D172" s="1">
        <f>3/1000</f>
        <v>3.0000000000000001E-3</v>
      </c>
      <c r="E172" s="1" t="s">
        <v>11</v>
      </c>
      <c r="F172" s="1" t="s">
        <v>24</v>
      </c>
      <c r="G172" s="1" t="s">
        <v>21</v>
      </c>
      <c r="H172" s="1" t="s">
        <v>64</v>
      </c>
      <c r="I172" s="1" t="s">
        <v>110</v>
      </c>
      <c r="J172" s="1">
        <v>2</v>
      </c>
      <c r="K172" s="1">
        <f t="shared" ref="K172" si="29">LN(D172)</f>
        <v>-5.8091429903140277</v>
      </c>
      <c r="L172" s="1">
        <v>3.7416573867739403E-2</v>
      </c>
    </row>
    <row r="174" spans="1:12" x14ac:dyDescent="0.2">
      <c r="A174" s="1" t="s">
        <v>1</v>
      </c>
      <c r="B174" s="1" t="s">
        <v>114</v>
      </c>
    </row>
    <row r="175" spans="1:12" x14ac:dyDescent="0.2">
      <c r="A175" s="1" t="s">
        <v>2</v>
      </c>
      <c r="B175" s="1" t="s">
        <v>115</v>
      </c>
    </row>
    <row r="176" spans="1:12" x14ac:dyDescent="0.2">
      <c r="A176" s="1" t="s">
        <v>3</v>
      </c>
      <c r="B176" s="1" t="s">
        <v>119</v>
      </c>
    </row>
    <row r="177" spans="1:12" x14ac:dyDescent="0.2">
      <c r="A177" s="1" t="s">
        <v>4</v>
      </c>
      <c r="B177" s="1" t="s">
        <v>17</v>
      </c>
    </row>
    <row r="178" spans="1:12" x14ac:dyDescent="0.2">
      <c r="A178" s="1" t="s">
        <v>5</v>
      </c>
      <c r="B178" s="1">
        <v>1</v>
      </c>
    </row>
    <row r="179" spans="1:12" x14ac:dyDescent="0.2">
      <c r="A179" s="1" t="s">
        <v>6</v>
      </c>
      <c r="B179" s="1" t="s">
        <v>11</v>
      </c>
    </row>
    <row r="180" spans="1:12" x14ac:dyDescent="0.2">
      <c r="A180" s="1" t="s">
        <v>7</v>
      </c>
      <c r="B180" s="1">
        <v>1</v>
      </c>
    </row>
    <row r="181" spans="1:12" x14ac:dyDescent="0.2">
      <c r="A181" s="1" t="s">
        <v>8</v>
      </c>
    </row>
    <row r="182" spans="1:12" x14ac:dyDescent="0.2">
      <c r="A182" s="1" t="s">
        <v>9</v>
      </c>
      <c r="B182" s="1" t="s">
        <v>2</v>
      </c>
      <c r="C182" s="1" t="s">
        <v>4</v>
      </c>
      <c r="D182" s="1" t="s">
        <v>5</v>
      </c>
      <c r="E182" s="1" t="s">
        <v>6</v>
      </c>
      <c r="F182" s="1" t="s">
        <v>0</v>
      </c>
      <c r="G182" s="1" t="s">
        <v>19</v>
      </c>
      <c r="H182" s="1" t="s">
        <v>22</v>
      </c>
      <c r="I182" s="1" t="s">
        <v>35</v>
      </c>
      <c r="J182" s="1" t="s">
        <v>28</v>
      </c>
      <c r="K182" s="1" t="s">
        <v>29</v>
      </c>
      <c r="L182" s="1" t="s">
        <v>30</v>
      </c>
    </row>
    <row r="183" spans="1:12" x14ac:dyDescent="0.2">
      <c r="A183" s="1" t="str">
        <f>B174</f>
        <v>AC Surf, production</v>
      </c>
      <c r="B183" s="1" t="str">
        <f>B175</f>
        <v xml:space="preserve">AC Surf </v>
      </c>
      <c r="C183" s="1" t="s">
        <v>17</v>
      </c>
      <c r="D183" s="1">
        <v>1</v>
      </c>
      <c r="E183" s="1" t="s">
        <v>11</v>
      </c>
      <c r="F183" s="1" t="s">
        <v>24</v>
      </c>
      <c r="G183" s="1" t="s">
        <v>20</v>
      </c>
      <c r="H183" s="1" t="s">
        <v>64</v>
      </c>
      <c r="J183" s="1">
        <v>0</v>
      </c>
    </row>
    <row r="184" spans="1:12" x14ac:dyDescent="0.2">
      <c r="A184" s="1" t="s">
        <v>10</v>
      </c>
      <c r="B184" s="1" t="s">
        <v>13</v>
      </c>
      <c r="C184" s="1" t="s">
        <v>17</v>
      </c>
      <c r="D184" s="1">
        <f>5.88/1000</f>
        <v>5.8799999999999998E-3</v>
      </c>
      <c r="E184" s="1" t="s">
        <v>12</v>
      </c>
      <c r="F184" s="1" t="s">
        <v>23</v>
      </c>
      <c r="G184" s="1" t="s">
        <v>21</v>
      </c>
      <c r="H184" s="1" t="s">
        <v>64</v>
      </c>
      <c r="I184" s="1" t="s">
        <v>125</v>
      </c>
      <c r="J184" s="1">
        <v>2</v>
      </c>
      <c r="K184" s="1">
        <f t="shared" ref="K184:K186" si="30">LN(D184)</f>
        <v>-5.1361985170716018</v>
      </c>
      <c r="L184" s="1">
        <v>3.4641016151377546E-2</v>
      </c>
    </row>
    <row r="185" spans="1:12" x14ac:dyDescent="0.2">
      <c r="A185" s="1" t="s">
        <v>37</v>
      </c>
      <c r="B185" s="1" t="s">
        <v>38</v>
      </c>
      <c r="C185" s="1" t="s">
        <v>39</v>
      </c>
      <c r="D185" s="1">
        <f>9.19*31.65/1000</f>
        <v>0.2908635</v>
      </c>
      <c r="E185" s="1" t="s">
        <v>14</v>
      </c>
      <c r="F185" s="2" t="s">
        <v>23</v>
      </c>
      <c r="G185" s="1" t="s">
        <v>21</v>
      </c>
      <c r="H185" s="1" t="s">
        <v>64</v>
      </c>
      <c r="I185" s="1" t="s">
        <v>153</v>
      </c>
      <c r="J185" s="1">
        <v>2</v>
      </c>
      <c r="K185" s="1">
        <f t="shared" si="30"/>
        <v>-1.2349011940243562</v>
      </c>
      <c r="L185" s="1">
        <v>3.4641016151377546E-2</v>
      </c>
    </row>
    <row r="186" spans="1:12" x14ac:dyDescent="0.2">
      <c r="A186" s="1" t="s">
        <v>40</v>
      </c>
      <c r="B186" s="1" t="s">
        <v>40</v>
      </c>
      <c r="C186" s="1" t="s">
        <v>15</v>
      </c>
      <c r="D186" s="1">
        <f>0.12*35.8/1000</f>
        <v>4.2959999999999995E-3</v>
      </c>
      <c r="E186" s="1" t="s">
        <v>14</v>
      </c>
      <c r="F186" s="2" t="s">
        <v>23</v>
      </c>
      <c r="G186" s="1" t="s">
        <v>21</v>
      </c>
      <c r="H186" s="1" t="s">
        <v>64</v>
      </c>
      <c r="I186" s="1" t="s">
        <v>126</v>
      </c>
      <c r="J186" s="1">
        <v>2</v>
      </c>
      <c r="K186" s="1">
        <f t="shared" si="30"/>
        <v>-5.4500709217755734</v>
      </c>
      <c r="L186" s="1">
        <v>3.4641016151377546E-2</v>
      </c>
    </row>
    <row r="187" spans="1:12" x14ac:dyDescent="0.2">
      <c r="A187" s="1" t="s">
        <v>56</v>
      </c>
      <c r="B187" s="1" t="s">
        <v>64</v>
      </c>
      <c r="C187" s="1" t="s">
        <v>64</v>
      </c>
      <c r="D187" s="1">
        <f>0.000068/1000</f>
        <v>6.8E-8</v>
      </c>
      <c r="E187" s="1" t="s">
        <v>11</v>
      </c>
      <c r="F187" s="1" t="s">
        <v>49</v>
      </c>
      <c r="G187" s="1" t="s">
        <v>48</v>
      </c>
      <c r="H187" s="1" t="s">
        <v>57</v>
      </c>
      <c r="J187" s="1">
        <v>0</v>
      </c>
    </row>
    <row r="188" spans="1:12" x14ac:dyDescent="0.2">
      <c r="A188" s="1" t="s">
        <v>58</v>
      </c>
      <c r="B188" s="1" t="s">
        <v>64</v>
      </c>
      <c r="C188" s="1" t="s">
        <v>64</v>
      </c>
      <c r="D188" s="1">
        <f>0.00729/1000</f>
        <v>7.2899999999999997E-6</v>
      </c>
      <c r="E188" s="1" t="s">
        <v>11</v>
      </c>
      <c r="F188" s="1" t="s">
        <v>49</v>
      </c>
      <c r="G188" s="1" t="s">
        <v>48</v>
      </c>
      <c r="H188" s="1" t="s">
        <v>57</v>
      </c>
      <c r="J188" s="1">
        <v>0</v>
      </c>
    </row>
    <row r="189" spans="1:12" x14ac:dyDescent="0.2">
      <c r="A189" s="1" t="s">
        <v>59</v>
      </c>
      <c r="B189" s="1" t="s">
        <v>64</v>
      </c>
      <c r="C189" s="1" t="s">
        <v>64</v>
      </c>
      <c r="D189" s="1">
        <f>0.00964/1000</f>
        <v>9.6399999999999992E-6</v>
      </c>
      <c r="E189" s="1" t="s">
        <v>11</v>
      </c>
      <c r="F189" s="1" t="s">
        <v>49</v>
      </c>
      <c r="G189" s="1" t="s">
        <v>48</v>
      </c>
      <c r="H189" s="1" t="s">
        <v>57</v>
      </c>
      <c r="J189" s="1">
        <v>0</v>
      </c>
    </row>
    <row r="190" spans="1:12" x14ac:dyDescent="0.2">
      <c r="A190" s="2"/>
    </row>
    <row r="191" spans="1:12" x14ac:dyDescent="0.2">
      <c r="A191" s="1" t="s">
        <v>1</v>
      </c>
      <c r="B191" s="1" t="s">
        <v>120</v>
      </c>
    </row>
    <row r="192" spans="1:12" x14ac:dyDescent="0.2">
      <c r="A192" s="1" t="s">
        <v>2</v>
      </c>
      <c r="B192" s="1" t="s">
        <v>83</v>
      </c>
    </row>
    <row r="193" spans="1:12" x14ac:dyDescent="0.2">
      <c r="A193" s="1" t="s">
        <v>3</v>
      </c>
      <c r="B193" s="1" t="s">
        <v>121</v>
      </c>
    </row>
    <row r="194" spans="1:12" x14ac:dyDescent="0.2">
      <c r="A194" s="1" t="s">
        <v>4</v>
      </c>
      <c r="B194" s="1" t="s">
        <v>17</v>
      </c>
    </row>
    <row r="195" spans="1:12" x14ac:dyDescent="0.2">
      <c r="A195" s="1" t="s">
        <v>5</v>
      </c>
      <c r="B195" s="1">
        <v>1</v>
      </c>
    </row>
    <row r="196" spans="1:12" x14ac:dyDescent="0.2">
      <c r="A196" s="1" t="s">
        <v>6</v>
      </c>
      <c r="B196" s="1" t="s">
        <v>11</v>
      </c>
    </row>
    <row r="197" spans="1:12" x14ac:dyDescent="0.2">
      <c r="A197" s="1" t="s">
        <v>7</v>
      </c>
      <c r="B197" s="1">
        <v>1</v>
      </c>
    </row>
    <row r="198" spans="1:12" x14ac:dyDescent="0.2">
      <c r="A198" s="1" t="s">
        <v>8</v>
      </c>
    </row>
    <row r="199" spans="1:12" x14ac:dyDescent="0.2">
      <c r="A199" s="1" t="s">
        <v>9</v>
      </c>
      <c r="B199" s="1" t="s">
        <v>2</v>
      </c>
      <c r="C199" s="1" t="s">
        <v>4</v>
      </c>
      <c r="D199" s="1" t="s">
        <v>5</v>
      </c>
      <c r="E199" s="1" t="s">
        <v>6</v>
      </c>
      <c r="F199" s="1" t="s">
        <v>0</v>
      </c>
      <c r="G199" s="1" t="s">
        <v>19</v>
      </c>
      <c r="H199" s="1" t="s">
        <v>22</v>
      </c>
      <c r="I199" s="1" t="s">
        <v>35</v>
      </c>
      <c r="J199" s="1" t="s">
        <v>28</v>
      </c>
      <c r="K199" s="1" t="s">
        <v>29</v>
      </c>
      <c r="L199" s="1" t="s">
        <v>30</v>
      </c>
    </row>
    <row r="200" spans="1:12" x14ac:dyDescent="0.2">
      <c r="A200" s="1" t="str">
        <f>B191</f>
        <v>AC Bin, production</v>
      </c>
      <c r="B200" s="1" t="str">
        <f>B192</f>
        <v>AC Bin</v>
      </c>
      <c r="C200" s="1" t="s">
        <v>17</v>
      </c>
      <c r="D200" s="1">
        <v>1</v>
      </c>
      <c r="E200" s="1" t="s">
        <v>11</v>
      </c>
      <c r="F200" s="1" t="s">
        <v>24</v>
      </c>
      <c r="G200" s="1" t="s">
        <v>20</v>
      </c>
      <c r="H200" s="1" t="s">
        <v>64</v>
      </c>
      <c r="J200" s="1">
        <v>0</v>
      </c>
    </row>
    <row r="201" spans="1:12" x14ac:dyDescent="0.2">
      <c r="A201" s="1" t="s">
        <v>10</v>
      </c>
      <c r="B201" s="1" t="s">
        <v>13</v>
      </c>
      <c r="C201" s="1" t="s">
        <v>17</v>
      </c>
      <c r="D201" s="1">
        <f>4.39/1000</f>
        <v>4.3899999999999998E-3</v>
      </c>
      <c r="E201" s="1" t="s">
        <v>12</v>
      </c>
      <c r="F201" s="1" t="s">
        <v>23</v>
      </c>
      <c r="G201" s="1" t="s">
        <v>21</v>
      </c>
      <c r="H201" s="1" t="s">
        <v>64</v>
      </c>
      <c r="I201" s="1" t="s">
        <v>125</v>
      </c>
      <c r="J201" s="1">
        <v>2</v>
      </c>
      <c r="K201" s="1">
        <f t="shared" ref="K201:K203" si="31">LN(D201)</f>
        <v>-5.4284260518950571</v>
      </c>
      <c r="L201" s="1">
        <v>3.4641016151377546E-2</v>
      </c>
    </row>
    <row r="202" spans="1:12" x14ac:dyDescent="0.2">
      <c r="A202" s="1" t="s">
        <v>37</v>
      </c>
      <c r="B202" s="1" t="s">
        <v>38</v>
      </c>
      <c r="C202" s="1" t="s">
        <v>39</v>
      </c>
      <c r="D202" s="1">
        <f>9.27*31.65/1000</f>
        <v>0.29339549999999998</v>
      </c>
      <c r="E202" s="1" t="s">
        <v>14</v>
      </c>
      <c r="F202" s="2" t="s">
        <v>23</v>
      </c>
      <c r="G202" s="1" t="s">
        <v>21</v>
      </c>
      <c r="H202" s="1" t="s">
        <v>64</v>
      </c>
      <c r="I202" s="1" t="s">
        <v>153</v>
      </c>
      <c r="J202" s="1">
        <v>2</v>
      </c>
      <c r="K202" s="1">
        <f t="shared" si="31"/>
        <v>-1.2262337508141881</v>
      </c>
      <c r="L202" s="1">
        <v>3.4641016151377546E-2</v>
      </c>
    </row>
    <row r="203" spans="1:12" x14ac:dyDescent="0.2">
      <c r="A203" s="1" t="s">
        <v>40</v>
      </c>
      <c r="B203" s="1" t="s">
        <v>40</v>
      </c>
      <c r="C203" s="1" t="s">
        <v>15</v>
      </c>
      <c r="D203" s="1">
        <f>0.12*35.8/1000</f>
        <v>4.2959999999999995E-3</v>
      </c>
      <c r="E203" s="1" t="s">
        <v>14</v>
      </c>
      <c r="F203" s="2" t="s">
        <v>23</v>
      </c>
      <c r="G203" s="1" t="s">
        <v>21</v>
      </c>
      <c r="H203" s="1" t="s">
        <v>64</v>
      </c>
      <c r="I203" s="1" t="s">
        <v>126</v>
      </c>
      <c r="J203" s="1">
        <v>2</v>
      </c>
      <c r="K203" s="1">
        <f t="shared" si="31"/>
        <v>-5.4500709217755734</v>
      </c>
      <c r="L203" s="1">
        <v>3.4641016151377546E-2</v>
      </c>
    </row>
    <row r="204" spans="1:12" x14ac:dyDescent="0.2">
      <c r="A204" s="1" t="s">
        <v>56</v>
      </c>
      <c r="B204" s="1" t="s">
        <v>64</v>
      </c>
      <c r="C204" s="1" t="s">
        <v>64</v>
      </c>
      <c r="D204" s="1">
        <f>0.000068/1000</f>
        <v>6.8E-8</v>
      </c>
      <c r="E204" s="1" t="s">
        <v>11</v>
      </c>
      <c r="F204" s="1" t="s">
        <v>49</v>
      </c>
      <c r="G204" s="1" t="s">
        <v>48</v>
      </c>
      <c r="H204" s="1" t="s">
        <v>57</v>
      </c>
      <c r="J204" s="1">
        <v>0</v>
      </c>
    </row>
    <row r="205" spans="1:12" x14ac:dyDescent="0.2">
      <c r="A205" s="1" t="s">
        <v>58</v>
      </c>
      <c r="B205" s="1" t="s">
        <v>64</v>
      </c>
      <c r="C205" s="1" t="s">
        <v>64</v>
      </c>
      <c r="D205" s="1">
        <f>0.00729/1000</f>
        <v>7.2899999999999997E-6</v>
      </c>
      <c r="E205" s="1" t="s">
        <v>11</v>
      </c>
      <c r="F205" s="1" t="s">
        <v>49</v>
      </c>
      <c r="G205" s="1" t="s">
        <v>48</v>
      </c>
      <c r="H205" s="1" t="s">
        <v>57</v>
      </c>
      <c r="J205" s="1">
        <v>0</v>
      </c>
    </row>
    <row r="206" spans="1:12" x14ac:dyDescent="0.2">
      <c r="A206" s="1" t="s">
        <v>59</v>
      </c>
      <c r="B206" s="1" t="s">
        <v>64</v>
      </c>
      <c r="C206" s="1" t="s">
        <v>64</v>
      </c>
      <c r="D206" s="1">
        <f>0.00964/1000</f>
        <v>9.6399999999999992E-6</v>
      </c>
      <c r="E206" s="1" t="s">
        <v>11</v>
      </c>
      <c r="F206" s="1" t="s">
        <v>49</v>
      </c>
      <c r="G206" s="1" t="s">
        <v>48</v>
      </c>
      <c r="H206" s="1" t="s">
        <v>57</v>
      </c>
      <c r="J206" s="1">
        <v>0</v>
      </c>
    </row>
    <row r="207" spans="1:12" x14ac:dyDescent="0.2">
      <c r="A207" s="2"/>
    </row>
    <row r="208" spans="1:12" x14ac:dyDescent="0.2">
      <c r="A208" s="1" t="s">
        <v>1</v>
      </c>
      <c r="B208" s="1" t="s">
        <v>122</v>
      </c>
    </row>
    <row r="209" spans="1:12" x14ac:dyDescent="0.2">
      <c r="A209" s="1" t="s">
        <v>2</v>
      </c>
      <c r="B209" s="1" t="s">
        <v>123</v>
      </c>
    </row>
    <row r="210" spans="1:12" x14ac:dyDescent="0.2">
      <c r="A210" s="1" t="s">
        <v>3</v>
      </c>
      <c r="B210" s="1" t="s">
        <v>124</v>
      </c>
    </row>
    <row r="211" spans="1:12" x14ac:dyDescent="0.2">
      <c r="A211" s="1" t="s">
        <v>4</v>
      </c>
      <c r="B211" s="1" t="s">
        <v>17</v>
      </c>
    </row>
    <row r="212" spans="1:12" x14ac:dyDescent="0.2">
      <c r="A212" s="1" t="s">
        <v>5</v>
      </c>
      <c r="B212" s="1">
        <v>1</v>
      </c>
    </row>
    <row r="213" spans="1:12" x14ac:dyDescent="0.2">
      <c r="A213" s="1" t="s">
        <v>6</v>
      </c>
      <c r="B213" s="1" t="s">
        <v>11</v>
      </c>
    </row>
    <row r="214" spans="1:12" x14ac:dyDescent="0.2">
      <c r="A214" s="1" t="s">
        <v>7</v>
      </c>
      <c r="B214" s="1">
        <v>1</v>
      </c>
    </row>
    <row r="215" spans="1:12" x14ac:dyDescent="0.2">
      <c r="A215" s="1" t="s">
        <v>8</v>
      </c>
    </row>
    <row r="216" spans="1:12" x14ac:dyDescent="0.2">
      <c r="A216" s="1" t="s">
        <v>9</v>
      </c>
      <c r="B216" s="1" t="s">
        <v>2</v>
      </c>
      <c r="C216" s="1" t="s">
        <v>4</v>
      </c>
      <c r="D216" s="1" t="s">
        <v>5</v>
      </c>
      <c r="E216" s="1" t="s">
        <v>6</v>
      </c>
      <c r="F216" s="1" t="s">
        <v>0</v>
      </c>
      <c r="G216" s="1" t="s">
        <v>19</v>
      </c>
      <c r="H216" s="1" t="s">
        <v>22</v>
      </c>
      <c r="I216" s="1" t="s">
        <v>35</v>
      </c>
      <c r="J216" s="1" t="s">
        <v>28</v>
      </c>
      <c r="K216" s="1" t="s">
        <v>29</v>
      </c>
      <c r="L216" s="1" t="s">
        <v>30</v>
      </c>
    </row>
    <row r="217" spans="1:12" x14ac:dyDescent="0.2">
      <c r="A217" s="1" t="str">
        <f>B208</f>
        <v>SMA, production</v>
      </c>
      <c r="B217" s="1" t="str">
        <f>B209</f>
        <v xml:space="preserve">SMA </v>
      </c>
      <c r="C217" s="1" t="s">
        <v>17</v>
      </c>
      <c r="D217" s="1">
        <v>1</v>
      </c>
      <c r="E217" s="1" t="s">
        <v>11</v>
      </c>
      <c r="F217" s="1" t="s">
        <v>24</v>
      </c>
      <c r="G217" s="1" t="s">
        <v>20</v>
      </c>
      <c r="H217" s="1" t="s">
        <v>64</v>
      </c>
      <c r="J217" s="1">
        <v>0</v>
      </c>
    </row>
    <row r="218" spans="1:12" x14ac:dyDescent="0.2">
      <c r="A218" s="1" t="s">
        <v>10</v>
      </c>
      <c r="B218" s="1" t="s">
        <v>13</v>
      </c>
      <c r="C218" s="1" t="s">
        <v>17</v>
      </c>
      <c r="D218" s="1">
        <f>7.14/1000</f>
        <v>7.1399999999999996E-3</v>
      </c>
      <c r="E218" s="1" t="s">
        <v>12</v>
      </c>
      <c r="F218" s="1" t="s">
        <v>23</v>
      </c>
      <c r="G218" s="1" t="s">
        <v>21</v>
      </c>
      <c r="H218" s="1" t="s">
        <v>64</v>
      </c>
      <c r="I218" s="1" t="s">
        <v>125</v>
      </c>
      <c r="J218" s="1">
        <v>2</v>
      </c>
      <c r="K218" s="1">
        <f t="shared" ref="K218:K220" si="32">LN(D218)</f>
        <v>-4.9420425026306445</v>
      </c>
      <c r="L218" s="1">
        <v>3.4641016151377546E-2</v>
      </c>
    </row>
    <row r="219" spans="1:12" x14ac:dyDescent="0.2">
      <c r="A219" s="1" t="s">
        <v>37</v>
      </c>
      <c r="B219" s="1" t="s">
        <v>38</v>
      </c>
      <c r="C219" s="1" t="s">
        <v>39</v>
      </c>
      <c r="D219" s="1">
        <f>8.02*31.65/1000</f>
        <v>0.25383299999999998</v>
      </c>
      <c r="E219" s="1" t="s">
        <v>14</v>
      </c>
      <c r="F219" s="2" t="s">
        <v>23</v>
      </c>
      <c r="G219" s="1" t="s">
        <v>21</v>
      </c>
      <c r="H219" s="1" t="s">
        <v>64</v>
      </c>
      <c r="I219" s="1" t="s">
        <v>153</v>
      </c>
      <c r="J219" s="1">
        <v>2</v>
      </c>
      <c r="K219" s="1">
        <f t="shared" si="32"/>
        <v>-1.3710787085135288</v>
      </c>
      <c r="L219" s="1">
        <v>3.4641016151377546E-2</v>
      </c>
    </row>
    <row r="220" spans="1:12" x14ac:dyDescent="0.2">
      <c r="A220" s="1" t="s">
        <v>40</v>
      </c>
      <c r="B220" s="1" t="s">
        <v>40</v>
      </c>
      <c r="C220" s="1" t="s">
        <v>15</v>
      </c>
      <c r="D220" s="1">
        <f>0.12*35.8/1000</f>
        <v>4.2959999999999995E-3</v>
      </c>
      <c r="E220" s="1" t="s">
        <v>14</v>
      </c>
      <c r="F220" s="2" t="s">
        <v>23</v>
      </c>
      <c r="G220" s="1" t="s">
        <v>21</v>
      </c>
      <c r="H220" s="1" t="s">
        <v>64</v>
      </c>
      <c r="I220" s="1" t="s">
        <v>126</v>
      </c>
      <c r="J220" s="1">
        <v>2</v>
      </c>
      <c r="K220" s="1">
        <f t="shared" si="32"/>
        <v>-5.4500709217755734</v>
      </c>
      <c r="L220" s="1">
        <v>3.4641016151377546E-2</v>
      </c>
    </row>
    <row r="221" spans="1:12" x14ac:dyDescent="0.2">
      <c r="A221" s="1" t="s">
        <v>56</v>
      </c>
      <c r="B221" s="1" t="s">
        <v>64</v>
      </c>
      <c r="C221" s="1" t="s">
        <v>64</v>
      </c>
      <c r="D221" s="1">
        <f>0.000068/1000</f>
        <v>6.8E-8</v>
      </c>
      <c r="E221" s="1" t="s">
        <v>11</v>
      </c>
      <c r="F221" s="1" t="s">
        <v>49</v>
      </c>
      <c r="G221" s="1" t="s">
        <v>48</v>
      </c>
      <c r="H221" s="1" t="s">
        <v>57</v>
      </c>
      <c r="J221" s="1">
        <v>0</v>
      </c>
    </row>
    <row r="222" spans="1:12" x14ac:dyDescent="0.2">
      <c r="A222" s="1" t="s">
        <v>58</v>
      </c>
      <c r="B222" s="1" t="s">
        <v>64</v>
      </c>
      <c r="C222" s="1" t="s">
        <v>64</v>
      </c>
      <c r="D222" s="1">
        <f>0.00729/1000</f>
        <v>7.2899999999999997E-6</v>
      </c>
      <c r="E222" s="1" t="s">
        <v>11</v>
      </c>
      <c r="F222" s="1" t="s">
        <v>49</v>
      </c>
      <c r="G222" s="1" t="s">
        <v>48</v>
      </c>
      <c r="H222" s="1" t="s">
        <v>57</v>
      </c>
      <c r="J222" s="1">
        <v>0</v>
      </c>
    </row>
    <row r="223" spans="1:12" x14ac:dyDescent="0.2">
      <c r="A223" s="1" t="s">
        <v>59</v>
      </c>
      <c r="B223" s="1" t="s">
        <v>64</v>
      </c>
      <c r="C223" s="1" t="s">
        <v>64</v>
      </c>
      <c r="D223" s="1">
        <f>0.00964/1000</f>
        <v>9.6399999999999992E-6</v>
      </c>
      <c r="E223" s="1" t="s">
        <v>11</v>
      </c>
      <c r="F223" s="1" t="s">
        <v>49</v>
      </c>
      <c r="G223" s="1" t="s">
        <v>48</v>
      </c>
      <c r="H223" s="1" t="s">
        <v>57</v>
      </c>
      <c r="J223" s="1">
        <v>0</v>
      </c>
    </row>
    <row r="225" spans="1:12" x14ac:dyDescent="0.2">
      <c r="A225" s="1" t="s">
        <v>1</v>
      </c>
      <c r="B225" s="1" t="s">
        <v>127</v>
      </c>
    </row>
    <row r="226" spans="1:12" x14ac:dyDescent="0.2">
      <c r="A226" s="1" t="s">
        <v>2</v>
      </c>
      <c r="B226" s="1" t="s">
        <v>127</v>
      </c>
    </row>
    <row r="227" spans="1:12" x14ac:dyDescent="0.2">
      <c r="A227" s="1" t="s">
        <v>3</v>
      </c>
      <c r="B227" s="1" t="s">
        <v>128</v>
      </c>
    </row>
    <row r="228" spans="1:12" x14ac:dyDescent="0.2">
      <c r="A228" s="1" t="s">
        <v>4</v>
      </c>
      <c r="B228" s="1" t="s">
        <v>17</v>
      </c>
    </row>
    <row r="229" spans="1:12" x14ac:dyDescent="0.2">
      <c r="A229" s="1" t="s">
        <v>5</v>
      </c>
      <c r="B229" s="1">
        <v>1</v>
      </c>
    </row>
    <row r="230" spans="1:12" x14ac:dyDescent="0.2">
      <c r="A230" s="1" t="s">
        <v>6</v>
      </c>
      <c r="B230" s="1" t="s">
        <v>11</v>
      </c>
    </row>
    <row r="231" spans="1:12" x14ac:dyDescent="0.2">
      <c r="A231" s="1" t="s">
        <v>7</v>
      </c>
      <c r="B231" s="1">
        <v>1</v>
      </c>
    </row>
    <row r="232" spans="1:12" x14ac:dyDescent="0.2">
      <c r="A232" s="1" t="s">
        <v>8</v>
      </c>
    </row>
    <row r="233" spans="1:12" x14ac:dyDescent="0.2">
      <c r="A233" s="1" t="s">
        <v>9</v>
      </c>
      <c r="B233" s="1" t="s">
        <v>2</v>
      </c>
      <c r="C233" s="1" t="s">
        <v>4</v>
      </c>
      <c r="D233" s="1" t="s">
        <v>5</v>
      </c>
      <c r="E233" s="1" t="s">
        <v>6</v>
      </c>
      <c r="F233" s="1" t="s">
        <v>0</v>
      </c>
      <c r="G233" s="1" t="s">
        <v>19</v>
      </c>
      <c r="H233" s="1" t="s">
        <v>22</v>
      </c>
      <c r="I233" s="1" t="s">
        <v>35</v>
      </c>
      <c r="J233" s="1" t="s">
        <v>28</v>
      </c>
      <c r="K233" s="1" t="s">
        <v>29</v>
      </c>
      <c r="L233" s="1" t="s">
        <v>30</v>
      </c>
    </row>
    <row r="234" spans="1:12" x14ac:dyDescent="0.2">
      <c r="A234" s="1" t="str">
        <f>B225</f>
        <v>asphalt, transport to site</v>
      </c>
      <c r="B234" s="1" t="str">
        <f>B226</f>
        <v>asphalt, transport to site</v>
      </c>
      <c r="C234" s="1" t="s">
        <v>17</v>
      </c>
      <c r="D234" s="1">
        <v>1</v>
      </c>
      <c r="E234" s="1" t="s">
        <v>11</v>
      </c>
      <c r="F234" s="2" t="s">
        <v>24</v>
      </c>
      <c r="G234" s="1" t="s">
        <v>20</v>
      </c>
      <c r="H234" s="1" t="s">
        <v>64</v>
      </c>
      <c r="J234" s="1">
        <v>0</v>
      </c>
    </row>
    <row r="235" spans="1:12" x14ac:dyDescent="0.2">
      <c r="A235" s="1" t="s">
        <v>42</v>
      </c>
      <c r="B235" s="1" t="s">
        <v>42</v>
      </c>
      <c r="C235" s="1" t="s">
        <v>16</v>
      </c>
      <c r="D235" s="1">
        <f>1/1000*33.3</f>
        <v>3.3299999999999996E-2</v>
      </c>
      <c r="E235" s="1" t="s">
        <v>18</v>
      </c>
      <c r="F235" s="2" t="s">
        <v>23</v>
      </c>
      <c r="G235" s="1" t="s">
        <v>21</v>
      </c>
      <c r="H235" s="1" t="s">
        <v>64</v>
      </c>
      <c r="I235" s="1" t="s">
        <v>145</v>
      </c>
      <c r="J235" s="1">
        <v>2</v>
      </c>
      <c r="K235" s="1">
        <f t="shared" ref="K235:K236" si="33">LN(D235)</f>
        <v>-3.4021978819957388</v>
      </c>
      <c r="L235" s="1">
        <v>0.34745503306183378</v>
      </c>
    </row>
    <row r="236" spans="1:12" x14ac:dyDescent="0.2">
      <c r="A236" s="1" t="s">
        <v>41</v>
      </c>
      <c r="B236" s="1" t="s">
        <v>45</v>
      </c>
      <c r="C236" s="1" t="s">
        <v>16</v>
      </c>
      <c r="D236" s="1">
        <f>1/1000*11.1</f>
        <v>1.11E-2</v>
      </c>
      <c r="E236" s="1" t="s">
        <v>18</v>
      </c>
      <c r="F236" s="2" t="s">
        <v>23</v>
      </c>
      <c r="G236" s="1" t="s">
        <v>21</v>
      </c>
      <c r="H236" s="1" t="s">
        <v>64</v>
      </c>
      <c r="I236" s="1" t="s">
        <v>146</v>
      </c>
      <c r="J236" s="1">
        <v>2</v>
      </c>
      <c r="K236" s="1">
        <f t="shared" si="33"/>
        <v>-4.5008101706638488</v>
      </c>
      <c r="L236" s="1">
        <v>0.34745503306183378</v>
      </c>
    </row>
    <row r="238" spans="1:12" x14ac:dyDescent="0.2">
      <c r="A238" s="1" t="s">
        <v>1</v>
      </c>
      <c r="B238" s="1" t="s">
        <v>129</v>
      </c>
    </row>
    <row r="239" spans="1:12" x14ac:dyDescent="0.2">
      <c r="A239" s="1" t="s">
        <v>2</v>
      </c>
      <c r="B239" s="1" t="s">
        <v>130</v>
      </c>
    </row>
    <row r="240" spans="1:12" x14ac:dyDescent="0.2">
      <c r="A240" s="1" t="s">
        <v>3</v>
      </c>
      <c r="B240" s="1" t="s">
        <v>131</v>
      </c>
    </row>
    <row r="241" spans="1:12" x14ac:dyDescent="0.2">
      <c r="A241" s="1" t="s">
        <v>4</v>
      </c>
      <c r="B241" s="1" t="s">
        <v>17</v>
      </c>
    </row>
    <row r="242" spans="1:12" x14ac:dyDescent="0.2">
      <c r="A242" s="1" t="s">
        <v>5</v>
      </c>
      <c r="B242" s="1">
        <v>1</v>
      </c>
    </row>
    <row r="243" spans="1:12" x14ac:dyDescent="0.2">
      <c r="A243" s="1" t="s">
        <v>6</v>
      </c>
      <c r="B243" s="1" t="s">
        <v>11</v>
      </c>
    </row>
    <row r="244" spans="1:12" x14ac:dyDescent="0.2">
      <c r="A244" s="1" t="s">
        <v>7</v>
      </c>
      <c r="B244" s="1">
        <v>1</v>
      </c>
    </row>
    <row r="245" spans="1:12" x14ac:dyDescent="0.2">
      <c r="A245" s="1" t="s">
        <v>8</v>
      </c>
    </row>
    <row r="246" spans="1:12" x14ac:dyDescent="0.2">
      <c r="A246" s="1" t="s">
        <v>9</v>
      </c>
      <c r="B246" s="1" t="s">
        <v>2</v>
      </c>
      <c r="C246" s="1" t="s">
        <v>4</v>
      </c>
      <c r="D246" s="1" t="s">
        <v>5</v>
      </c>
      <c r="E246" s="1" t="s">
        <v>6</v>
      </c>
      <c r="F246" s="1" t="s">
        <v>0</v>
      </c>
      <c r="G246" s="1" t="s">
        <v>19</v>
      </c>
      <c r="H246" s="1" t="s">
        <v>22</v>
      </c>
      <c r="I246" s="1" t="s">
        <v>35</v>
      </c>
      <c r="J246" s="1" t="s">
        <v>28</v>
      </c>
      <c r="K246" s="1" t="s">
        <v>29</v>
      </c>
      <c r="L246" s="1" t="s">
        <v>30</v>
      </c>
    </row>
    <row r="247" spans="1:12" x14ac:dyDescent="0.2">
      <c r="A247" s="1" t="str">
        <f>B238</f>
        <v>asphalt, construction</v>
      </c>
      <c r="B247" s="1" t="str">
        <f>B239</f>
        <v xml:space="preserve">asphalt </v>
      </c>
      <c r="C247" s="1" t="s">
        <v>17</v>
      </c>
      <c r="D247" s="1">
        <v>1</v>
      </c>
      <c r="E247" s="1" t="s">
        <v>11</v>
      </c>
      <c r="F247" s="2" t="s">
        <v>24</v>
      </c>
      <c r="G247" s="1" t="s">
        <v>20</v>
      </c>
      <c r="H247" s="1" t="s">
        <v>64</v>
      </c>
      <c r="J247" s="1">
        <v>0</v>
      </c>
    </row>
    <row r="248" spans="1:12" x14ac:dyDescent="0.2">
      <c r="A248" s="1" t="s">
        <v>40</v>
      </c>
      <c r="B248" s="1" t="s">
        <v>40</v>
      </c>
      <c r="C248" s="1" t="s">
        <v>15</v>
      </c>
      <c r="D248" s="1">
        <f>11.46/1000</f>
        <v>1.1460000000000001E-2</v>
      </c>
      <c r="E248" s="1" t="s">
        <v>14</v>
      </c>
      <c r="F248" s="2" t="s">
        <v>23</v>
      </c>
      <c r="G248" s="1" t="s">
        <v>21</v>
      </c>
      <c r="H248" s="1" t="s">
        <v>64</v>
      </c>
      <c r="I248" s="1" t="s">
        <v>60</v>
      </c>
      <c r="J248" s="1">
        <v>2</v>
      </c>
      <c r="K248" s="1">
        <f t="shared" ref="K248" si="34">LN(D248)</f>
        <v>-4.4688925676955433</v>
      </c>
      <c r="L248" s="1">
        <v>3.741657386773941E-2</v>
      </c>
    </row>
    <row r="250" spans="1:12" x14ac:dyDescent="0.2">
      <c r="A250" s="1" t="s">
        <v>1</v>
      </c>
      <c r="B250" s="1" t="s">
        <v>133</v>
      </c>
    </row>
    <row r="251" spans="1:12" x14ac:dyDescent="0.2">
      <c r="A251" s="1" t="s">
        <v>2</v>
      </c>
      <c r="B251" s="1" t="s">
        <v>132</v>
      </c>
    </row>
    <row r="252" spans="1:12" x14ac:dyDescent="0.2">
      <c r="A252" s="1" t="s">
        <v>3</v>
      </c>
      <c r="B252" s="1" t="s">
        <v>136</v>
      </c>
    </row>
    <row r="253" spans="1:12" x14ac:dyDescent="0.2">
      <c r="A253" s="1" t="s">
        <v>4</v>
      </c>
      <c r="B253" s="1" t="s">
        <v>17</v>
      </c>
    </row>
    <row r="254" spans="1:12" x14ac:dyDescent="0.2">
      <c r="A254" s="1" t="s">
        <v>5</v>
      </c>
      <c r="B254" s="1">
        <v>1</v>
      </c>
    </row>
    <row r="255" spans="1:12" x14ac:dyDescent="0.2">
      <c r="A255" s="1" t="s">
        <v>6</v>
      </c>
      <c r="B255" s="1" t="s">
        <v>65</v>
      </c>
    </row>
    <row r="256" spans="1:12" x14ac:dyDescent="0.2">
      <c r="A256" s="1" t="s">
        <v>7</v>
      </c>
      <c r="B256" s="1">
        <v>1</v>
      </c>
    </row>
    <row r="257" spans="1:12" x14ac:dyDescent="0.2">
      <c r="A257" s="1" t="s">
        <v>8</v>
      </c>
    </row>
    <row r="258" spans="1:12" x14ac:dyDescent="0.2">
      <c r="A258" s="1" t="s">
        <v>9</v>
      </c>
      <c r="B258" s="1" t="s">
        <v>2</v>
      </c>
      <c r="C258" s="1" t="s">
        <v>4</v>
      </c>
      <c r="D258" s="1" t="s">
        <v>5</v>
      </c>
      <c r="E258" s="1" t="s">
        <v>6</v>
      </c>
      <c r="F258" s="1" t="s">
        <v>0</v>
      </c>
      <c r="G258" s="1" t="s">
        <v>19</v>
      </c>
      <c r="H258" s="1" t="s">
        <v>22</v>
      </c>
      <c r="I258" s="1" t="s">
        <v>35</v>
      </c>
      <c r="J258" s="1" t="s">
        <v>28</v>
      </c>
      <c r="K258" s="1" t="s">
        <v>29</v>
      </c>
      <c r="L258" s="1" t="s">
        <v>30</v>
      </c>
    </row>
    <row r="259" spans="1:12" x14ac:dyDescent="0.2">
      <c r="A259" s="1" t="str">
        <f>B250</f>
        <v>asphalt, pvi, car</v>
      </c>
      <c r="B259" s="1" t="str">
        <f>B251</f>
        <v>extra fuel consumption</v>
      </c>
      <c r="C259" s="1" t="s">
        <v>17</v>
      </c>
      <c r="D259" s="1">
        <v>1</v>
      </c>
      <c r="E259" s="1" t="str">
        <f>B255</f>
        <v>kilometer</v>
      </c>
      <c r="F259" s="2" t="s">
        <v>24</v>
      </c>
      <c r="G259" s="1" t="s">
        <v>20</v>
      </c>
      <c r="H259" s="1" t="s">
        <v>64</v>
      </c>
      <c r="J259" s="1">
        <v>0</v>
      </c>
    </row>
    <row r="260" spans="1:12" x14ac:dyDescent="0.2">
      <c r="A260" s="1" t="s">
        <v>63</v>
      </c>
      <c r="B260" s="1" t="s">
        <v>63</v>
      </c>
      <c r="C260" s="1" t="s">
        <v>16</v>
      </c>
      <c r="D260" s="1">
        <v>0</v>
      </c>
      <c r="E260" s="1" t="s">
        <v>65</v>
      </c>
      <c r="F260" s="2" t="s">
        <v>23</v>
      </c>
      <c r="G260" s="1" t="s">
        <v>21</v>
      </c>
      <c r="H260" s="1" t="s">
        <v>64</v>
      </c>
      <c r="I260" s="1" t="s">
        <v>147</v>
      </c>
      <c r="J260" s="1">
        <v>0</v>
      </c>
    </row>
    <row r="262" spans="1:12" x14ac:dyDescent="0.2">
      <c r="A262" s="1" t="s">
        <v>1</v>
      </c>
      <c r="B262" s="1" t="s">
        <v>134</v>
      </c>
    </row>
    <row r="263" spans="1:12" x14ac:dyDescent="0.2">
      <c r="A263" s="1" t="s">
        <v>2</v>
      </c>
      <c r="B263" s="1" t="s">
        <v>132</v>
      </c>
    </row>
    <row r="264" spans="1:12" x14ac:dyDescent="0.2">
      <c r="A264" s="1" t="s">
        <v>3</v>
      </c>
      <c r="B264" s="1" t="s">
        <v>135</v>
      </c>
    </row>
    <row r="265" spans="1:12" x14ac:dyDescent="0.2">
      <c r="A265" s="1" t="s">
        <v>4</v>
      </c>
      <c r="B265" s="1" t="s">
        <v>17</v>
      </c>
    </row>
    <row r="266" spans="1:12" x14ac:dyDescent="0.2">
      <c r="A266" s="1" t="s">
        <v>5</v>
      </c>
      <c r="B266" s="1">
        <v>1</v>
      </c>
    </row>
    <row r="267" spans="1:12" x14ac:dyDescent="0.2">
      <c r="A267" s="1" t="s">
        <v>6</v>
      </c>
      <c r="B267" s="1" t="s">
        <v>65</v>
      </c>
    </row>
    <row r="268" spans="1:12" x14ac:dyDescent="0.2">
      <c r="A268" s="1" t="s">
        <v>7</v>
      </c>
      <c r="B268" s="1">
        <v>1</v>
      </c>
    </row>
    <row r="269" spans="1:12" x14ac:dyDescent="0.2">
      <c r="A269" s="1" t="s">
        <v>8</v>
      </c>
    </row>
    <row r="270" spans="1:12" x14ac:dyDescent="0.2">
      <c r="A270" s="1" t="s">
        <v>9</v>
      </c>
      <c r="B270" s="1" t="s">
        <v>2</v>
      </c>
      <c r="C270" s="1" t="s">
        <v>4</v>
      </c>
      <c r="D270" s="1" t="s">
        <v>5</v>
      </c>
      <c r="E270" s="1" t="s">
        <v>6</v>
      </c>
      <c r="F270" s="1" t="s">
        <v>0</v>
      </c>
      <c r="G270" s="1" t="s">
        <v>19</v>
      </c>
      <c r="H270" s="1" t="s">
        <v>22</v>
      </c>
      <c r="I270" s="1" t="s">
        <v>35</v>
      </c>
      <c r="J270" s="1" t="s">
        <v>28</v>
      </c>
      <c r="K270" s="1" t="s">
        <v>29</v>
      </c>
      <c r="L270" s="1" t="s">
        <v>30</v>
      </c>
    </row>
    <row r="271" spans="1:12" x14ac:dyDescent="0.2">
      <c r="A271" s="1" t="str">
        <f>B262</f>
        <v>asphalt, pvi, HDV</v>
      </c>
      <c r="B271" s="1" t="str">
        <f>B263</f>
        <v>extra fuel consumption</v>
      </c>
      <c r="C271" s="1" t="s">
        <v>17</v>
      </c>
      <c r="D271" s="1">
        <v>1</v>
      </c>
      <c r="E271" s="1" t="str">
        <f>B267</f>
        <v>kilometer</v>
      </c>
      <c r="F271" s="2" t="s">
        <v>24</v>
      </c>
      <c r="G271" s="1" t="s">
        <v>20</v>
      </c>
      <c r="H271" s="1" t="s">
        <v>64</v>
      </c>
      <c r="J271" s="1">
        <v>0</v>
      </c>
    </row>
    <row r="272" spans="1:12" x14ac:dyDescent="0.2">
      <c r="A272" s="1" t="s">
        <v>62</v>
      </c>
      <c r="B272" s="1" t="s">
        <v>62</v>
      </c>
      <c r="C272" s="1" t="s">
        <v>16</v>
      </c>
      <c r="D272" s="1">
        <v>0</v>
      </c>
      <c r="E272" s="1" t="s">
        <v>18</v>
      </c>
      <c r="F272" s="2" t="s">
        <v>23</v>
      </c>
      <c r="G272" s="1" t="s">
        <v>21</v>
      </c>
      <c r="H272" s="1" t="s">
        <v>64</v>
      </c>
      <c r="I272" s="1" t="s">
        <v>148</v>
      </c>
      <c r="J272" s="1">
        <v>0</v>
      </c>
    </row>
    <row r="274" spans="1:12" x14ac:dyDescent="0.2">
      <c r="A274" s="1" t="s">
        <v>1</v>
      </c>
      <c r="B274" s="1" t="s">
        <v>137</v>
      </c>
    </row>
    <row r="275" spans="1:12" x14ac:dyDescent="0.2">
      <c r="A275" s="1" t="s">
        <v>2</v>
      </c>
      <c r="B275" s="1" t="s">
        <v>132</v>
      </c>
    </row>
    <row r="276" spans="1:12" x14ac:dyDescent="0.2">
      <c r="A276" s="1" t="s">
        <v>3</v>
      </c>
      <c r="B276" s="1" t="s">
        <v>138</v>
      </c>
    </row>
    <row r="277" spans="1:12" x14ac:dyDescent="0.2">
      <c r="A277" s="1" t="s">
        <v>4</v>
      </c>
      <c r="B277" s="1" t="s">
        <v>17</v>
      </c>
    </row>
    <row r="278" spans="1:12" x14ac:dyDescent="0.2">
      <c r="A278" s="1" t="s">
        <v>5</v>
      </c>
      <c r="B278" s="1">
        <v>1</v>
      </c>
    </row>
    <row r="279" spans="1:12" x14ac:dyDescent="0.2">
      <c r="A279" s="1" t="s">
        <v>6</v>
      </c>
      <c r="B279" s="1" t="s">
        <v>65</v>
      </c>
    </row>
    <row r="280" spans="1:12" x14ac:dyDescent="0.2">
      <c r="A280" s="1" t="s">
        <v>7</v>
      </c>
      <c r="B280" s="1">
        <v>1</v>
      </c>
    </row>
    <row r="281" spans="1:12" x14ac:dyDescent="0.2">
      <c r="A281" s="1" t="s">
        <v>8</v>
      </c>
    </row>
    <row r="282" spans="1:12" x14ac:dyDescent="0.2">
      <c r="A282" s="1" t="s">
        <v>9</v>
      </c>
      <c r="B282" s="1" t="s">
        <v>2</v>
      </c>
      <c r="C282" s="1" t="s">
        <v>4</v>
      </c>
      <c r="D282" s="1" t="s">
        <v>5</v>
      </c>
      <c r="E282" s="1" t="s">
        <v>6</v>
      </c>
      <c r="F282" s="1" t="s">
        <v>0</v>
      </c>
      <c r="G282" s="1" t="s">
        <v>19</v>
      </c>
      <c r="H282" s="1" t="s">
        <v>22</v>
      </c>
      <c r="I282" s="1" t="s">
        <v>35</v>
      </c>
      <c r="J282" s="1" t="s">
        <v>28</v>
      </c>
      <c r="K282" s="1" t="s">
        <v>29</v>
      </c>
      <c r="L282" s="1" t="s">
        <v>30</v>
      </c>
    </row>
    <row r="283" spans="1:12" x14ac:dyDescent="0.2">
      <c r="A283" s="1" t="str">
        <f>B274</f>
        <v>asphalt, pvi, trailer</v>
      </c>
      <c r="B283" s="1" t="str">
        <f>B275</f>
        <v>extra fuel consumption</v>
      </c>
      <c r="C283" s="1" t="s">
        <v>17</v>
      </c>
      <c r="D283" s="1">
        <v>1</v>
      </c>
      <c r="E283" s="1" t="str">
        <f>B279</f>
        <v>kilometer</v>
      </c>
      <c r="F283" s="2" t="s">
        <v>24</v>
      </c>
      <c r="G283" s="1" t="s">
        <v>20</v>
      </c>
      <c r="H283" s="1" t="s">
        <v>64</v>
      </c>
      <c r="J283" s="1">
        <v>0</v>
      </c>
    </row>
    <row r="284" spans="1:12" x14ac:dyDescent="0.2">
      <c r="A284" s="1" t="s">
        <v>62</v>
      </c>
      <c r="B284" s="1" t="s">
        <v>62</v>
      </c>
      <c r="C284" s="1" t="s">
        <v>16</v>
      </c>
      <c r="D284" s="1">
        <v>0</v>
      </c>
      <c r="E284" s="1" t="s">
        <v>18</v>
      </c>
      <c r="F284" s="2" t="s">
        <v>23</v>
      </c>
      <c r="G284" s="1" t="s">
        <v>21</v>
      </c>
      <c r="H284" s="1" t="s">
        <v>64</v>
      </c>
      <c r="I284" s="1" t="s">
        <v>149</v>
      </c>
      <c r="J284" s="1">
        <v>0</v>
      </c>
    </row>
    <row r="286" spans="1:12" x14ac:dyDescent="0.2">
      <c r="A286" s="1" t="s">
        <v>1</v>
      </c>
      <c r="B286" s="1" t="s">
        <v>139</v>
      </c>
    </row>
    <row r="287" spans="1:12" x14ac:dyDescent="0.2">
      <c r="A287" s="1" t="s">
        <v>2</v>
      </c>
      <c r="B287" s="1" t="s">
        <v>24</v>
      </c>
    </row>
    <row r="288" spans="1:12" x14ac:dyDescent="0.2">
      <c r="A288" s="1" t="s">
        <v>3</v>
      </c>
      <c r="B288" s="1" t="s">
        <v>140</v>
      </c>
    </row>
    <row r="289" spans="1:12" x14ac:dyDescent="0.2">
      <c r="A289" s="1" t="s">
        <v>4</v>
      </c>
      <c r="B289" s="1" t="s">
        <v>17</v>
      </c>
    </row>
    <row r="290" spans="1:12" x14ac:dyDescent="0.2">
      <c r="A290" s="1" t="s">
        <v>5</v>
      </c>
      <c r="B290" s="1">
        <v>1</v>
      </c>
    </row>
    <row r="291" spans="1:12" x14ac:dyDescent="0.2">
      <c r="A291" s="1" t="s">
        <v>6</v>
      </c>
      <c r="B291" s="1" t="s">
        <v>11</v>
      </c>
    </row>
    <row r="292" spans="1:12" x14ac:dyDescent="0.2">
      <c r="A292" s="1" t="s">
        <v>7</v>
      </c>
      <c r="B292" s="1">
        <v>1</v>
      </c>
    </row>
    <row r="293" spans="1:12" x14ac:dyDescent="0.2">
      <c r="A293" s="1" t="s">
        <v>8</v>
      </c>
    </row>
    <row r="294" spans="1:12" x14ac:dyDescent="0.2">
      <c r="A294" s="1" t="s">
        <v>9</v>
      </c>
      <c r="B294" s="1" t="s">
        <v>2</v>
      </c>
      <c r="C294" s="1" t="s">
        <v>4</v>
      </c>
      <c r="D294" s="1" t="s">
        <v>5</v>
      </c>
      <c r="E294" s="1" t="s">
        <v>6</v>
      </c>
      <c r="F294" s="1" t="s">
        <v>0</v>
      </c>
      <c r="G294" s="1" t="s">
        <v>19</v>
      </c>
      <c r="H294" s="1" t="s">
        <v>22</v>
      </c>
      <c r="I294" s="1" t="s">
        <v>35</v>
      </c>
      <c r="J294" s="2" t="s">
        <v>28</v>
      </c>
      <c r="K294" s="1" t="s">
        <v>29</v>
      </c>
      <c r="L294" s="1" t="s">
        <v>30</v>
      </c>
    </row>
    <row r="295" spans="1:12" x14ac:dyDescent="0.2">
      <c r="A295" s="1" t="str">
        <f>B286</f>
        <v>asphalt, demolition</v>
      </c>
      <c r="B295" s="1" t="str">
        <f>B287</f>
        <v>asphalt</v>
      </c>
      <c r="C295" s="1" t="s">
        <v>17</v>
      </c>
      <c r="D295" s="1">
        <v>1</v>
      </c>
      <c r="E295" s="1" t="s">
        <v>11</v>
      </c>
      <c r="F295" s="2" t="s">
        <v>24</v>
      </c>
      <c r="G295" s="1" t="s">
        <v>20</v>
      </c>
      <c r="H295" s="1" t="s">
        <v>64</v>
      </c>
      <c r="J295" s="1">
        <v>0</v>
      </c>
    </row>
    <row r="296" spans="1:12" x14ac:dyDescent="0.2">
      <c r="A296" s="1" t="s">
        <v>40</v>
      </c>
      <c r="B296" s="1" t="s">
        <v>40</v>
      </c>
      <c r="C296" s="1" t="s">
        <v>15</v>
      </c>
      <c r="D296" s="1">
        <f>27.562/1000</f>
        <v>2.7562E-2</v>
      </c>
      <c r="E296" s="1" t="s">
        <v>14</v>
      </c>
      <c r="F296" s="2" t="s">
        <v>23</v>
      </c>
      <c r="G296" s="1" t="s">
        <v>21</v>
      </c>
      <c r="H296" s="1" t="s">
        <v>64</v>
      </c>
      <c r="I296" s="1" t="s">
        <v>150</v>
      </c>
      <c r="J296" s="1">
        <v>2</v>
      </c>
      <c r="K296" s="1">
        <f t="shared" ref="K296" si="35">LN(D296)</f>
        <v>-3.5913172665291841</v>
      </c>
      <c r="L296" s="1">
        <v>3.741657386773941E-2</v>
      </c>
    </row>
    <row r="298" spans="1:12" x14ac:dyDescent="0.2">
      <c r="A298" s="1" t="s">
        <v>1</v>
      </c>
      <c r="B298" s="1" t="s">
        <v>141</v>
      </c>
    </row>
    <row r="299" spans="1:12" x14ac:dyDescent="0.2">
      <c r="A299" s="1" t="s">
        <v>2</v>
      </c>
      <c r="B299" s="1" t="s">
        <v>130</v>
      </c>
    </row>
    <row r="300" spans="1:12" x14ac:dyDescent="0.2">
      <c r="A300" s="1" t="s">
        <v>3</v>
      </c>
      <c r="B300" s="1" t="s">
        <v>142</v>
      </c>
    </row>
    <row r="301" spans="1:12" x14ac:dyDescent="0.2">
      <c r="A301" s="1" t="s">
        <v>4</v>
      </c>
      <c r="B301" s="1" t="s">
        <v>17</v>
      </c>
    </row>
    <row r="302" spans="1:12" x14ac:dyDescent="0.2">
      <c r="A302" s="1" t="s">
        <v>5</v>
      </c>
      <c r="B302" s="1">
        <v>1</v>
      </c>
    </row>
    <row r="303" spans="1:12" x14ac:dyDescent="0.2">
      <c r="A303" s="1" t="s">
        <v>6</v>
      </c>
      <c r="B303" s="1" t="s">
        <v>11</v>
      </c>
    </row>
    <row r="304" spans="1:12" x14ac:dyDescent="0.2">
      <c r="A304" s="1" t="s">
        <v>7</v>
      </c>
      <c r="B304" s="1">
        <v>1</v>
      </c>
    </row>
    <row r="305" spans="1:12" x14ac:dyDescent="0.2">
      <c r="A305" s="1" t="s">
        <v>8</v>
      </c>
    </row>
    <row r="306" spans="1:12" x14ac:dyDescent="0.2">
      <c r="A306" s="1" t="s">
        <v>9</v>
      </c>
      <c r="B306" s="1" t="s">
        <v>2</v>
      </c>
      <c r="C306" s="1" t="s">
        <v>4</v>
      </c>
      <c r="D306" s="1" t="s">
        <v>5</v>
      </c>
      <c r="E306" s="1" t="s">
        <v>6</v>
      </c>
      <c r="F306" s="1" t="s">
        <v>0</v>
      </c>
      <c r="G306" s="1" t="s">
        <v>19</v>
      </c>
      <c r="H306" s="1" t="s">
        <v>22</v>
      </c>
      <c r="I306" s="1" t="s">
        <v>35</v>
      </c>
      <c r="J306" s="2" t="s">
        <v>28</v>
      </c>
      <c r="K306" s="1" t="s">
        <v>29</v>
      </c>
      <c r="L306" s="1" t="s">
        <v>30</v>
      </c>
    </row>
    <row r="307" spans="1:12" x14ac:dyDescent="0.2">
      <c r="A307" s="1" t="str">
        <f>B298</f>
        <v>asphalt, transport to processing</v>
      </c>
      <c r="B307" s="1" t="str">
        <f>B299</f>
        <v xml:space="preserve">asphalt </v>
      </c>
      <c r="C307" s="1" t="s">
        <v>17</v>
      </c>
      <c r="D307" s="1">
        <v>1</v>
      </c>
      <c r="E307" s="1" t="s">
        <v>11</v>
      </c>
      <c r="F307" s="2" t="s">
        <v>24</v>
      </c>
      <c r="G307" s="1" t="s">
        <v>20</v>
      </c>
      <c r="H307" s="1" t="s">
        <v>64</v>
      </c>
      <c r="J307" s="1">
        <v>0</v>
      </c>
    </row>
    <row r="308" spans="1:12" x14ac:dyDescent="0.2">
      <c r="A308" s="1" t="s">
        <v>42</v>
      </c>
      <c r="B308" s="1" t="s">
        <v>42</v>
      </c>
      <c r="C308" s="1" t="s">
        <v>16</v>
      </c>
      <c r="D308" s="1">
        <f>1/1000*33.3</f>
        <v>3.3299999999999996E-2</v>
      </c>
      <c r="E308" s="1" t="s">
        <v>18</v>
      </c>
      <c r="F308" s="2" t="s">
        <v>23</v>
      </c>
      <c r="G308" s="1" t="s">
        <v>21</v>
      </c>
      <c r="H308" s="1" t="s">
        <v>64</v>
      </c>
      <c r="I308" s="1" t="s">
        <v>151</v>
      </c>
      <c r="J308" s="1">
        <v>2</v>
      </c>
      <c r="K308" s="1">
        <f t="shared" ref="K308:K309" si="36">LN(D308)</f>
        <v>-3.4021978819957388</v>
      </c>
      <c r="L308" s="1">
        <v>0.34745503306183378</v>
      </c>
    </row>
    <row r="309" spans="1:12" x14ac:dyDescent="0.2">
      <c r="A309" s="1" t="s">
        <v>41</v>
      </c>
      <c r="B309" s="1" t="s">
        <v>45</v>
      </c>
      <c r="C309" s="1" t="s">
        <v>16</v>
      </c>
      <c r="D309" s="1">
        <f>1/1000*11.1</f>
        <v>1.11E-2</v>
      </c>
      <c r="E309" s="1" t="s">
        <v>18</v>
      </c>
      <c r="F309" s="2" t="s">
        <v>23</v>
      </c>
      <c r="G309" s="1" t="s">
        <v>21</v>
      </c>
      <c r="H309" s="1" t="s">
        <v>64</v>
      </c>
      <c r="I309" s="1" t="s">
        <v>152</v>
      </c>
      <c r="J309" s="1">
        <v>2</v>
      </c>
      <c r="K309" s="1">
        <f t="shared" si="36"/>
        <v>-4.5008101706638488</v>
      </c>
      <c r="L309" s="1">
        <v>0.34745503306183378</v>
      </c>
    </row>
    <row r="311" spans="1:12" x14ac:dyDescent="0.2">
      <c r="A311" s="1" t="s">
        <v>1</v>
      </c>
      <c r="B311" s="1" t="s">
        <v>143</v>
      </c>
    </row>
    <row r="312" spans="1:12" x14ac:dyDescent="0.2">
      <c r="A312" s="1" t="s">
        <v>2</v>
      </c>
      <c r="B312" s="1" t="s">
        <v>24</v>
      </c>
    </row>
    <row r="313" spans="1:12" x14ac:dyDescent="0.2">
      <c r="A313" s="1" t="s">
        <v>3</v>
      </c>
      <c r="B313" s="1" t="s">
        <v>144</v>
      </c>
    </row>
    <row r="314" spans="1:12" x14ac:dyDescent="0.2">
      <c r="A314" s="1" t="s">
        <v>4</v>
      </c>
      <c r="B314" s="1" t="s">
        <v>17</v>
      </c>
    </row>
    <row r="315" spans="1:12" x14ac:dyDescent="0.2">
      <c r="A315" s="1" t="s">
        <v>5</v>
      </c>
      <c r="B315" s="1">
        <v>1</v>
      </c>
    </row>
    <row r="316" spans="1:12" x14ac:dyDescent="0.2">
      <c r="A316" s="1" t="s">
        <v>6</v>
      </c>
      <c r="B316" s="1" t="s">
        <v>11</v>
      </c>
    </row>
    <row r="317" spans="1:12" x14ac:dyDescent="0.2">
      <c r="A317" s="1" t="s">
        <v>7</v>
      </c>
      <c r="B317" s="1">
        <v>1</v>
      </c>
    </row>
    <row r="318" spans="1:12" x14ac:dyDescent="0.2">
      <c r="A318" s="1" t="s">
        <v>8</v>
      </c>
    </row>
    <row r="319" spans="1:12" x14ac:dyDescent="0.2">
      <c r="A319" s="1" t="s">
        <v>9</v>
      </c>
      <c r="B319" s="1" t="s">
        <v>2</v>
      </c>
      <c r="C319" s="1" t="s">
        <v>4</v>
      </c>
      <c r="D319" s="1" t="s">
        <v>5</v>
      </c>
      <c r="E319" s="1" t="s">
        <v>6</v>
      </c>
      <c r="F319" s="1" t="s">
        <v>0</v>
      </c>
      <c r="G319" s="1" t="s">
        <v>19</v>
      </c>
      <c r="H319" s="1" t="s">
        <v>22</v>
      </c>
      <c r="I319" s="1" t="s">
        <v>35</v>
      </c>
      <c r="J319" s="2" t="s">
        <v>28</v>
      </c>
      <c r="K319" s="1" t="s">
        <v>29</v>
      </c>
      <c r="L319" s="1" t="s">
        <v>30</v>
      </c>
    </row>
    <row r="320" spans="1:12" x14ac:dyDescent="0.2">
      <c r="A320" s="1" t="str">
        <f>B311</f>
        <v>asphalt, processing</v>
      </c>
      <c r="B320" s="1" t="str">
        <f>B312</f>
        <v>asphalt</v>
      </c>
      <c r="C320" s="1" t="s">
        <v>17</v>
      </c>
      <c r="D320" s="1">
        <v>1</v>
      </c>
      <c r="E320" s="1" t="s">
        <v>11</v>
      </c>
      <c r="F320" s="2" t="s">
        <v>24</v>
      </c>
      <c r="G320" s="1" t="s">
        <v>20</v>
      </c>
      <c r="H320" s="1" t="s">
        <v>64</v>
      </c>
      <c r="J320" s="1">
        <v>0</v>
      </c>
    </row>
    <row r="321" spans="1:12" x14ac:dyDescent="0.2">
      <c r="A321" s="1" t="s">
        <v>40</v>
      </c>
      <c r="B321" s="1" t="s">
        <v>40</v>
      </c>
      <c r="C321" s="1" t="s">
        <v>15</v>
      </c>
      <c r="D321" s="1">
        <f>6.623/1000*2</f>
        <v>1.3246000000000001E-2</v>
      </c>
      <c r="E321" s="1" t="s">
        <v>14</v>
      </c>
      <c r="F321" s="2" t="s">
        <v>23</v>
      </c>
      <c r="G321" s="1" t="s">
        <v>21</v>
      </c>
      <c r="H321" s="1" t="s">
        <v>64</v>
      </c>
      <c r="I321" s="1" t="s">
        <v>61</v>
      </c>
      <c r="J321" s="1">
        <v>2</v>
      </c>
      <c r="K321" s="1">
        <f t="shared" ref="K321" si="37">LN(D321)</f>
        <v>-4.3240596589193494</v>
      </c>
      <c r="L321" s="1">
        <v>3.741657386773941E-2</v>
      </c>
    </row>
    <row r="322" spans="1:12" x14ac:dyDescent="0.2">
      <c r="F322" s="2"/>
    </row>
    <row r="323" spans="1:12" x14ac:dyDescent="0.2">
      <c r="A323" s="1" t="s">
        <v>1</v>
      </c>
      <c r="B323" s="1" t="s">
        <v>82</v>
      </c>
    </row>
    <row r="324" spans="1:12" x14ac:dyDescent="0.2">
      <c r="A324" s="1" t="s">
        <v>2</v>
      </c>
      <c r="B324" s="1" t="s">
        <v>24</v>
      </c>
    </row>
    <row r="325" spans="1:12" x14ac:dyDescent="0.2">
      <c r="A325" s="1" t="s">
        <v>3</v>
      </c>
      <c r="B325" s="1" t="s">
        <v>154</v>
      </c>
    </row>
    <row r="326" spans="1:12" x14ac:dyDescent="0.2">
      <c r="A326" s="1" t="s">
        <v>4</v>
      </c>
      <c r="B326" s="1" t="s">
        <v>17</v>
      </c>
    </row>
    <row r="327" spans="1:12" x14ac:dyDescent="0.2">
      <c r="A327" s="1" t="s">
        <v>5</v>
      </c>
      <c r="B327" s="1">
        <v>1</v>
      </c>
    </row>
    <row r="328" spans="1:12" x14ac:dyDescent="0.2">
      <c r="A328" s="1" t="s">
        <v>6</v>
      </c>
      <c r="B328" s="1" t="s">
        <v>11</v>
      </c>
    </row>
    <row r="329" spans="1:12" x14ac:dyDescent="0.2">
      <c r="A329" s="1" t="s">
        <v>7</v>
      </c>
      <c r="B329" s="1">
        <v>1</v>
      </c>
    </row>
    <row r="330" spans="1:12" x14ac:dyDescent="0.2">
      <c r="A330" s="1" t="s">
        <v>8</v>
      </c>
    </row>
    <row r="331" spans="1:12" x14ac:dyDescent="0.2">
      <c r="A331" s="1" t="s">
        <v>9</v>
      </c>
      <c r="B331" s="1" t="s">
        <v>2</v>
      </c>
      <c r="C331" s="1" t="s">
        <v>4</v>
      </c>
      <c r="D331" s="1" t="s">
        <v>5</v>
      </c>
      <c r="E331" s="1" t="s">
        <v>6</v>
      </c>
      <c r="F331" s="1" t="s">
        <v>0</v>
      </c>
      <c r="G331" s="1" t="s">
        <v>19</v>
      </c>
      <c r="H331" s="1" t="s">
        <v>22</v>
      </c>
      <c r="I331" s="1" t="s">
        <v>35</v>
      </c>
      <c r="J331" s="2" t="s">
        <v>28</v>
      </c>
      <c r="K331" s="1" t="s">
        <v>29</v>
      </c>
      <c r="L331" s="1" t="s">
        <v>30</v>
      </c>
    </row>
    <row r="332" spans="1:12" x14ac:dyDescent="0.2">
      <c r="A332" s="1" t="str">
        <f>B323</f>
        <v>AC Surf</v>
      </c>
      <c r="B332" s="1" t="str">
        <f>B324</f>
        <v>asphalt</v>
      </c>
      <c r="C332" s="1" t="s">
        <v>17</v>
      </c>
      <c r="D332" s="1">
        <v>1</v>
      </c>
      <c r="E332" s="1" t="s">
        <v>11</v>
      </c>
      <c r="F332" s="2" t="s">
        <v>24</v>
      </c>
      <c r="G332" s="1" t="s">
        <v>20</v>
      </c>
      <c r="H332" s="1" t="s">
        <v>64</v>
      </c>
      <c r="J332" s="1">
        <v>0</v>
      </c>
    </row>
    <row r="333" spans="1:12" x14ac:dyDescent="0.2">
      <c r="A333" s="1" t="str">
        <f>A131</f>
        <v>AC Surf, materials and transport to plant</v>
      </c>
      <c r="B333" s="1" t="str">
        <f t="shared" ref="B333:C333" si="38">B131</f>
        <v>AC Surf</v>
      </c>
      <c r="C333" s="1" t="str">
        <f t="shared" si="38"/>
        <v>NL</v>
      </c>
      <c r="D333" s="1">
        <v>1</v>
      </c>
      <c r="E333" s="1" t="s">
        <v>11</v>
      </c>
      <c r="F333" s="2" t="s">
        <v>24</v>
      </c>
      <c r="G333" s="1" t="s">
        <v>21</v>
      </c>
      <c r="H333" s="1" t="s">
        <v>64</v>
      </c>
      <c r="J333" s="1">
        <v>0</v>
      </c>
    </row>
    <row r="334" spans="1:12" x14ac:dyDescent="0.2">
      <c r="A334" s="1" t="str">
        <f>A183</f>
        <v>AC Surf, production</v>
      </c>
      <c r="B334" s="1" t="str">
        <f t="shared" ref="B334:C334" si="39">B183</f>
        <v xml:space="preserve">AC Surf </v>
      </c>
      <c r="C334" s="1" t="str">
        <f t="shared" si="39"/>
        <v>NL</v>
      </c>
      <c r="D334" s="1">
        <v>1</v>
      </c>
      <c r="E334" s="1" t="s">
        <v>11</v>
      </c>
      <c r="F334" s="2" t="s">
        <v>24</v>
      </c>
      <c r="G334" s="1" t="s">
        <v>21</v>
      </c>
      <c r="H334" s="1" t="s">
        <v>64</v>
      </c>
      <c r="J334" s="1">
        <v>0</v>
      </c>
    </row>
    <row r="335" spans="1:12" x14ac:dyDescent="0.2">
      <c r="A335" s="1" t="str">
        <f>A234</f>
        <v>asphalt, transport to site</v>
      </c>
      <c r="B335" s="1" t="str">
        <f t="shared" ref="B335:C335" si="40">B234</f>
        <v>asphalt, transport to site</v>
      </c>
      <c r="C335" s="1" t="str">
        <f t="shared" si="40"/>
        <v>NL</v>
      </c>
      <c r="D335" s="1">
        <v>1</v>
      </c>
      <c r="E335" s="1" t="s">
        <v>11</v>
      </c>
      <c r="F335" s="2" t="s">
        <v>24</v>
      </c>
      <c r="G335" s="1" t="s">
        <v>21</v>
      </c>
      <c r="H335" s="1" t="s">
        <v>64</v>
      </c>
      <c r="J335" s="1">
        <v>0</v>
      </c>
    </row>
    <row r="336" spans="1:12" x14ac:dyDescent="0.2">
      <c r="A336" s="1" t="str">
        <f>A247</f>
        <v>asphalt, construction</v>
      </c>
      <c r="B336" s="1" t="str">
        <f t="shared" ref="B336:C336" si="41">B247</f>
        <v xml:space="preserve">asphalt </v>
      </c>
      <c r="C336" s="1" t="str">
        <f t="shared" si="41"/>
        <v>NL</v>
      </c>
      <c r="D336" s="1">
        <v>1</v>
      </c>
      <c r="E336" s="1" t="s">
        <v>11</v>
      </c>
      <c r="F336" s="2" t="s">
        <v>24</v>
      </c>
      <c r="G336" s="1" t="s">
        <v>21</v>
      </c>
      <c r="H336" s="1" t="s">
        <v>64</v>
      </c>
      <c r="J336" s="1">
        <v>0</v>
      </c>
    </row>
    <row r="337" spans="1:12" x14ac:dyDescent="0.2">
      <c r="A337" s="1" t="str">
        <f>A259</f>
        <v>asphalt, pvi, car</v>
      </c>
      <c r="B337" s="1" t="str">
        <f t="shared" ref="B337:C337" si="42">B259</f>
        <v>extra fuel consumption</v>
      </c>
      <c r="C337" s="1" t="str">
        <f t="shared" si="42"/>
        <v>NL</v>
      </c>
      <c r="D337" s="1">
        <v>0</v>
      </c>
      <c r="E337" s="1" t="s">
        <v>65</v>
      </c>
      <c r="F337" s="2" t="s">
        <v>24</v>
      </c>
      <c r="G337" s="1" t="s">
        <v>21</v>
      </c>
      <c r="H337" s="1" t="s">
        <v>64</v>
      </c>
      <c r="J337" s="1">
        <v>0</v>
      </c>
    </row>
    <row r="338" spans="1:12" x14ac:dyDescent="0.2">
      <c r="A338" s="1" t="str">
        <f>A271</f>
        <v>asphalt, pvi, HDV</v>
      </c>
      <c r="B338" s="1" t="str">
        <f t="shared" ref="B338:C338" si="43">B271</f>
        <v>extra fuel consumption</v>
      </c>
      <c r="C338" s="1" t="str">
        <f t="shared" si="43"/>
        <v>NL</v>
      </c>
      <c r="D338" s="1">
        <v>0</v>
      </c>
      <c r="E338" s="1" t="s">
        <v>65</v>
      </c>
      <c r="F338" s="2" t="s">
        <v>24</v>
      </c>
      <c r="G338" s="1" t="s">
        <v>21</v>
      </c>
      <c r="H338" s="1" t="s">
        <v>64</v>
      </c>
      <c r="J338" s="1">
        <v>0</v>
      </c>
    </row>
    <row r="339" spans="1:12" x14ac:dyDescent="0.2">
      <c r="A339" s="1" t="str">
        <f>A283</f>
        <v>asphalt, pvi, trailer</v>
      </c>
      <c r="B339" s="1" t="str">
        <f t="shared" ref="B339:C339" si="44">B283</f>
        <v>extra fuel consumption</v>
      </c>
      <c r="C339" s="1" t="str">
        <f t="shared" si="44"/>
        <v>NL</v>
      </c>
      <c r="D339" s="1">
        <v>0</v>
      </c>
      <c r="E339" s="1" t="s">
        <v>65</v>
      </c>
      <c r="F339" s="2" t="s">
        <v>24</v>
      </c>
      <c r="G339" s="1" t="s">
        <v>21</v>
      </c>
      <c r="H339" s="1" t="s">
        <v>64</v>
      </c>
      <c r="J339" s="1">
        <v>0</v>
      </c>
    </row>
    <row r="340" spans="1:12" x14ac:dyDescent="0.2">
      <c r="A340" s="1" t="str">
        <f>A295</f>
        <v>asphalt, demolition</v>
      </c>
      <c r="B340" s="1" t="str">
        <f t="shared" ref="B340:C340" si="45">B295</f>
        <v>asphalt</v>
      </c>
      <c r="C340" s="1" t="str">
        <f t="shared" si="45"/>
        <v>NL</v>
      </c>
      <c r="D340" s="1">
        <v>1</v>
      </c>
      <c r="E340" s="1" t="s">
        <v>11</v>
      </c>
      <c r="F340" s="2" t="s">
        <v>24</v>
      </c>
      <c r="G340" s="1" t="s">
        <v>21</v>
      </c>
      <c r="H340" s="1" t="s">
        <v>64</v>
      </c>
      <c r="J340" s="1">
        <v>0</v>
      </c>
    </row>
    <row r="341" spans="1:12" x14ac:dyDescent="0.2">
      <c r="A341" s="1" t="str">
        <f>A307</f>
        <v>asphalt, transport to processing</v>
      </c>
      <c r="B341" s="1" t="str">
        <f t="shared" ref="B341:C341" si="46">B307</f>
        <v xml:space="preserve">asphalt </v>
      </c>
      <c r="C341" s="1" t="str">
        <f t="shared" si="46"/>
        <v>NL</v>
      </c>
      <c r="D341" s="1">
        <v>0</v>
      </c>
      <c r="E341" s="1" t="s">
        <v>11</v>
      </c>
      <c r="F341" s="2" t="s">
        <v>24</v>
      </c>
      <c r="G341" s="1" t="s">
        <v>21</v>
      </c>
      <c r="H341" s="1" t="s">
        <v>64</v>
      </c>
      <c r="J341" s="1">
        <v>0</v>
      </c>
    </row>
    <row r="342" spans="1:12" x14ac:dyDescent="0.2">
      <c r="A342" s="1" t="str">
        <f>A320</f>
        <v>asphalt, processing</v>
      </c>
      <c r="B342" s="1" t="str">
        <f t="shared" ref="B342:C342" si="47">B320</f>
        <v>asphalt</v>
      </c>
      <c r="C342" s="1" t="str">
        <f t="shared" si="47"/>
        <v>NL</v>
      </c>
      <c r="D342" s="1">
        <v>0</v>
      </c>
      <c r="E342" s="1" t="s">
        <v>11</v>
      </c>
      <c r="F342" s="2" t="s">
        <v>24</v>
      </c>
      <c r="G342" s="1" t="s">
        <v>21</v>
      </c>
      <c r="H342" s="1" t="s">
        <v>64</v>
      </c>
      <c r="J342" s="1">
        <v>0</v>
      </c>
    </row>
    <row r="343" spans="1:12" x14ac:dyDescent="0.2">
      <c r="F343" s="2"/>
    </row>
    <row r="344" spans="1:12" x14ac:dyDescent="0.2">
      <c r="A344" s="1" t="s">
        <v>1</v>
      </c>
      <c r="B344" s="1" t="s">
        <v>83</v>
      </c>
      <c r="F344" s="2"/>
    </row>
    <row r="345" spans="1:12" x14ac:dyDescent="0.2">
      <c r="A345" s="1" t="s">
        <v>2</v>
      </c>
      <c r="B345" s="1" t="s">
        <v>24</v>
      </c>
      <c r="F345" s="2"/>
    </row>
    <row r="346" spans="1:12" x14ac:dyDescent="0.2">
      <c r="A346" s="1" t="s">
        <v>3</v>
      </c>
      <c r="B346" s="1" t="s">
        <v>155</v>
      </c>
      <c r="F346" s="2"/>
    </row>
    <row r="347" spans="1:12" x14ac:dyDescent="0.2">
      <c r="A347" s="1" t="s">
        <v>4</v>
      </c>
      <c r="B347" s="1" t="s">
        <v>17</v>
      </c>
    </row>
    <row r="348" spans="1:12" x14ac:dyDescent="0.2">
      <c r="A348" s="1" t="s">
        <v>5</v>
      </c>
      <c r="B348" s="1">
        <v>1</v>
      </c>
    </row>
    <row r="349" spans="1:12" x14ac:dyDescent="0.2">
      <c r="A349" s="1" t="s">
        <v>6</v>
      </c>
      <c r="B349" s="1" t="s">
        <v>11</v>
      </c>
    </row>
    <row r="350" spans="1:12" x14ac:dyDescent="0.2">
      <c r="A350" s="1" t="s">
        <v>7</v>
      </c>
      <c r="B350" s="1">
        <v>1</v>
      </c>
    </row>
    <row r="351" spans="1:12" x14ac:dyDescent="0.2">
      <c r="A351" s="1" t="s">
        <v>8</v>
      </c>
    </row>
    <row r="352" spans="1:12" x14ac:dyDescent="0.2">
      <c r="A352" s="1" t="s">
        <v>9</v>
      </c>
      <c r="B352" s="1" t="s">
        <v>2</v>
      </c>
      <c r="C352" s="1" t="s">
        <v>4</v>
      </c>
      <c r="D352" s="1" t="s">
        <v>5</v>
      </c>
      <c r="E352" s="1" t="s">
        <v>6</v>
      </c>
      <c r="F352" s="1" t="s">
        <v>0</v>
      </c>
      <c r="G352" s="1" t="s">
        <v>19</v>
      </c>
      <c r="H352" s="1" t="s">
        <v>22</v>
      </c>
      <c r="I352" s="1" t="s">
        <v>35</v>
      </c>
      <c r="J352" s="1" t="s">
        <v>28</v>
      </c>
      <c r="K352" s="1" t="s">
        <v>29</v>
      </c>
      <c r="L352" s="1" t="s">
        <v>30</v>
      </c>
    </row>
    <row r="353" spans="1:10" x14ac:dyDescent="0.2">
      <c r="A353" s="1" t="str">
        <f>B344</f>
        <v>AC Bin</v>
      </c>
      <c r="B353" s="1" t="str">
        <f>B345</f>
        <v>asphalt</v>
      </c>
      <c r="C353" s="1" t="s">
        <v>17</v>
      </c>
      <c r="D353" s="1">
        <v>1</v>
      </c>
      <c r="E353" s="1" t="s">
        <v>11</v>
      </c>
      <c r="F353" s="1" t="s">
        <v>24</v>
      </c>
      <c r="G353" s="1" t="s">
        <v>20</v>
      </c>
      <c r="H353" s="1" t="s">
        <v>64</v>
      </c>
      <c r="J353" s="1">
        <v>0</v>
      </c>
    </row>
    <row r="354" spans="1:10" x14ac:dyDescent="0.2">
      <c r="A354" s="1" t="str">
        <f>A148</f>
        <v>AC Bin, materials and transport to plant</v>
      </c>
      <c r="B354" s="1" t="str">
        <f t="shared" ref="B354:C354" si="48">B148</f>
        <v>AC Bin</v>
      </c>
      <c r="C354" s="1" t="str">
        <f t="shared" si="48"/>
        <v>NL</v>
      </c>
      <c r="D354" s="1">
        <v>1</v>
      </c>
      <c r="E354" s="1" t="s">
        <v>11</v>
      </c>
      <c r="F354" s="1" t="s">
        <v>24</v>
      </c>
      <c r="G354" s="1" t="s">
        <v>21</v>
      </c>
      <c r="H354" s="1" t="s">
        <v>64</v>
      </c>
      <c r="J354" s="1">
        <v>0</v>
      </c>
    </row>
    <row r="355" spans="1:10" x14ac:dyDescent="0.2">
      <c r="A355" s="1" t="str">
        <f>A200</f>
        <v>AC Bin, production</v>
      </c>
      <c r="B355" s="1" t="str">
        <f t="shared" ref="B355:C355" si="49">B200</f>
        <v>AC Bin</v>
      </c>
      <c r="C355" s="1" t="str">
        <f t="shared" si="49"/>
        <v>NL</v>
      </c>
      <c r="D355" s="1">
        <v>1</v>
      </c>
      <c r="E355" s="1" t="s">
        <v>11</v>
      </c>
      <c r="F355" s="1" t="s">
        <v>24</v>
      </c>
      <c r="G355" s="1" t="s">
        <v>21</v>
      </c>
      <c r="H355" s="1" t="s">
        <v>64</v>
      </c>
      <c r="J355" s="1">
        <v>0</v>
      </c>
    </row>
    <row r="356" spans="1:10" x14ac:dyDescent="0.2">
      <c r="A356" s="1" t="str">
        <f>A335</f>
        <v>asphalt, transport to site</v>
      </c>
      <c r="B356" s="1" t="str">
        <f t="shared" ref="B356:C356" si="50">B335</f>
        <v>asphalt, transport to site</v>
      </c>
      <c r="C356" s="1" t="str">
        <f t="shared" si="50"/>
        <v>NL</v>
      </c>
      <c r="D356" s="1">
        <v>1</v>
      </c>
      <c r="E356" s="1" t="s">
        <v>11</v>
      </c>
      <c r="F356" s="1" t="s">
        <v>24</v>
      </c>
      <c r="G356" s="1" t="s">
        <v>21</v>
      </c>
      <c r="H356" s="1" t="s">
        <v>64</v>
      </c>
      <c r="J356" s="2">
        <v>0</v>
      </c>
    </row>
    <row r="357" spans="1:10" x14ac:dyDescent="0.2">
      <c r="A357" s="1" t="str">
        <f t="shared" ref="A357:C363" si="51">A336</f>
        <v>asphalt, construction</v>
      </c>
      <c r="B357" s="1" t="str">
        <f t="shared" si="51"/>
        <v xml:space="preserve">asphalt </v>
      </c>
      <c r="C357" s="1" t="str">
        <f t="shared" si="51"/>
        <v>NL</v>
      </c>
      <c r="D357" s="1">
        <v>1</v>
      </c>
      <c r="E357" s="1" t="s">
        <v>11</v>
      </c>
      <c r="F357" s="2" t="s">
        <v>24</v>
      </c>
      <c r="G357" s="1" t="s">
        <v>21</v>
      </c>
      <c r="H357" s="1" t="s">
        <v>64</v>
      </c>
      <c r="J357" s="1">
        <v>0</v>
      </c>
    </row>
    <row r="358" spans="1:10" x14ac:dyDescent="0.2">
      <c r="A358" s="1" t="str">
        <f t="shared" si="51"/>
        <v>asphalt, pvi, car</v>
      </c>
      <c r="B358" s="1" t="str">
        <f t="shared" si="51"/>
        <v>extra fuel consumption</v>
      </c>
      <c r="C358" s="1" t="str">
        <f t="shared" si="51"/>
        <v>NL</v>
      </c>
      <c r="D358" s="1">
        <v>0</v>
      </c>
      <c r="E358" s="1" t="s">
        <v>65</v>
      </c>
      <c r="F358" s="2" t="s">
        <v>24</v>
      </c>
      <c r="G358" s="1" t="s">
        <v>21</v>
      </c>
      <c r="H358" s="1" t="s">
        <v>64</v>
      </c>
      <c r="J358" s="1">
        <v>0</v>
      </c>
    </row>
    <row r="359" spans="1:10" x14ac:dyDescent="0.2">
      <c r="A359" s="1" t="str">
        <f t="shared" si="51"/>
        <v>asphalt, pvi, HDV</v>
      </c>
      <c r="B359" s="1" t="str">
        <f t="shared" si="51"/>
        <v>extra fuel consumption</v>
      </c>
      <c r="C359" s="1" t="str">
        <f t="shared" si="51"/>
        <v>NL</v>
      </c>
      <c r="D359" s="1">
        <v>0</v>
      </c>
      <c r="E359" s="1" t="s">
        <v>65</v>
      </c>
      <c r="F359" s="2" t="s">
        <v>24</v>
      </c>
      <c r="G359" s="1" t="s">
        <v>21</v>
      </c>
      <c r="H359" s="1" t="s">
        <v>64</v>
      </c>
      <c r="J359" s="1">
        <v>0</v>
      </c>
    </row>
    <row r="360" spans="1:10" x14ac:dyDescent="0.2">
      <c r="A360" s="1" t="str">
        <f t="shared" si="51"/>
        <v>asphalt, pvi, trailer</v>
      </c>
      <c r="B360" s="1" t="str">
        <f t="shared" si="51"/>
        <v>extra fuel consumption</v>
      </c>
      <c r="C360" s="1" t="str">
        <f t="shared" si="51"/>
        <v>NL</v>
      </c>
      <c r="D360" s="1">
        <v>0</v>
      </c>
      <c r="E360" s="1" t="s">
        <v>65</v>
      </c>
      <c r="F360" s="2" t="s">
        <v>24</v>
      </c>
      <c r="G360" s="1" t="s">
        <v>21</v>
      </c>
      <c r="H360" s="1" t="s">
        <v>64</v>
      </c>
      <c r="J360" s="1">
        <v>0</v>
      </c>
    </row>
    <row r="361" spans="1:10" x14ac:dyDescent="0.2">
      <c r="A361" s="1" t="str">
        <f t="shared" si="51"/>
        <v>asphalt, demolition</v>
      </c>
      <c r="B361" s="1" t="str">
        <f t="shared" si="51"/>
        <v>asphalt</v>
      </c>
      <c r="C361" s="1" t="str">
        <f t="shared" si="51"/>
        <v>NL</v>
      </c>
      <c r="D361" s="1">
        <v>1</v>
      </c>
      <c r="E361" s="1" t="s">
        <v>11</v>
      </c>
      <c r="F361" s="2" t="s">
        <v>24</v>
      </c>
      <c r="G361" s="1" t="s">
        <v>21</v>
      </c>
      <c r="H361" s="1" t="s">
        <v>64</v>
      </c>
      <c r="J361" s="1">
        <v>0</v>
      </c>
    </row>
    <row r="362" spans="1:10" x14ac:dyDescent="0.2">
      <c r="A362" s="1" t="str">
        <f t="shared" si="51"/>
        <v>asphalt, transport to processing</v>
      </c>
      <c r="B362" s="1" t="str">
        <f t="shared" si="51"/>
        <v xml:space="preserve">asphalt </v>
      </c>
      <c r="C362" s="1" t="str">
        <f t="shared" si="51"/>
        <v>NL</v>
      </c>
      <c r="D362" s="1">
        <v>0</v>
      </c>
      <c r="E362" s="1" t="s">
        <v>11</v>
      </c>
      <c r="F362" s="2" t="s">
        <v>24</v>
      </c>
      <c r="G362" s="1" t="s">
        <v>21</v>
      </c>
      <c r="H362" s="1" t="s">
        <v>64</v>
      </c>
      <c r="J362" s="1">
        <v>0</v>
      </c>
    </row>
    <row r="363" spans="1:10" x14ac:dyDescent="0.2">
      <c r="A363" s="1" t="str">
        <f t="shared" si="51"/>
        <v>asphalt, processing</v>
      </c>
      <c r="B363" s="1" t="str">
        <f t="shared" si="51"/>
        <v>asphalt</v>
      </c>
      <c r="C363" s="1" t="str">
        <f t="shared" si="51"/>
        <v>NL</v>
      </c>
      <c r="D363" s="1">
        <v>0</v>
      </c>
      <c r="E363" s="1" t="s">
        <v>11</v>
      </c>
      <c r="F363" s="2" t="s">
        <v>24</v>
      </c>
      <c r="G363" s="1" t="s">
        <v>21</v>
      </c>
      <c r="H363" s="1" t="s">
        <v>64</v>
      </c>
      <c r="J363" s="1">
        <v>0</v>
      </c>
    </row>
    <row r="364" spans="1:10" x14ac:dyDescent="0.2">
      <c r="F364" s="2"/>
    </row>
    <row r="365" spans="1:10" x14ac:dyDescent="0.2">
      <c r="A365" s="1" t="s">
        <v>1</v>
      </c>
      <c r="B365" s="1" t="s">
        <v>84</v>
      </c>
      <c r="F365" s="2"/>
    </row>
    <row r="366" spans="1:10" x14ac:dyDescent="0.2">
      <c r="A366" s="1" t="s">
        <v>2</v>
      </c>
      <c r="B366" s="1" t="s">
        <v>24</v>
      </c>
      <c r="F366" s="2"/>
    </row>
    <row r="367" spans="1:10" x14ac:dyDescent="0.2">
      <c r="A367" s="1" t="s">
        <v>3</v>
      </c>
      <c r="B367" s="1" t="s">
        <v>156</v>
      </c>
      <c r="F367" s="2"/>
    </row>
    <row r="368" spans="1:10" x14ac:dyDescent="0.2">
      <c r="A368" s="1" t="s">
        <v>4</v>
      </c>
      <c r="B368" s="1" t="s">
        <v>17</v>
      </c>
    </row>
    <row r="369" spans="1:12" x14ac:dyDescent="0.2">
      <c r="A369" s="1" t="s">
        <v>5</v>
      </c>
      <c r="B369" s="1">
        <v>1</v>
      </c>
    </row>
    <row r="370" spans="1:12" x14ac:dyDescent="0.2">
      <c r="A370" s="1" t="s">
        <v>6</v>
      </c>
      <c r="B370" s="1" t="s">
        <v>11</v>
      </c>
    </row>
    <row r="371" spans="1:12" x14ac:dyDescent="0.2">
      <c r="A371" s="1" t="s">
        <v>7</v>
      </c>
      <c r="B371" s="1">
        <v>1</v>
      </c>
    </row>
    <row r="372" spans="1:12" x14ac:dyDescent="0.2">
      <c r="A372" s="1" t="s">
        <v>8</v>
      </c>
    </row>
    <row r="373" spans="1:12" x14ac:dyDescent="0.2">
      <c r="A373" s="1" t="s">
        <v>9</v>
      </c>
      <c r="B373" s="1" t="s">
        <v>2</v>
      </c>
      <c r="C373" s="1" t="s">
        <v>4</v>
      </c>
      <c r="D373" s="1" t="s">
        <v>5</v>
      </c>
      <c r="E373" s="1" t="s">
        <v>6</v>
      </c>
      <c r="F373" s="1" t="s">
        <v>0</v>
      </c>
      <c r="G373" s="1" t="s">
        <v>19</v>
      </c>
      <c r="H373" s="1" t="s">
        <v>22</v>
      </c>
      <c r="I373" s="1" t="s">
        <v>35</v>
      </c>
      <c r="J373" s="1" t="s">
        <v>28</v>
      </c>
      <c r="K373" s="1" t="s">
        <v>29</v>
      </c>
      <c r="L373" s="1" t="s">
        <v>30</v>
      </c>
    </row>
    <row r="374" spans="1:12" x14ac:dyDescent="0.2">
      <c r="A374" s="1" t="str">
        <f>B365</f>
        <v>SMA</v>
      </c>
      <c r="B374" s="1" t="str">
        <f>B366</f>
        <v>asphalt</v>
      </c>
      <c r="C374" s="1" t="s">
        <v>17</v>
      </c>
      <c r="D374" s="1">
        <v>1</v>
      </c>
      <c r="E374" s="1" t="s">
        <v>11</v>
      </c>
      <c r="F374" s="1" t="s">
        <v>24</v>
      </c>
      <c r="G374" s="1" t="s">
        <v>20</v>
      </c>
      <c r="H374" s="1" t="s">
        <v>64</v>
      </c>
      <c r="J374" s="1">
        <v>0</v>
      </c>
    </row>
    <row r="375" spans="1:12" x14ac:dyDescent="0.2">
      <c r="A375" s="1" t="str">
        <f>A165</f>
        <v>SMA, materials and transport to plant</v>
      </c>
      <c r="B375" s="1" t="str">
        <f>B165</f>
        <v>SMA</v>
      </c>
      <c r="C375" s="1" t="str">
        <f>C165</f>
        <v>NL</v>
      </c>
      <c r="D375" s="1">
        <v>1</v>
      </c>
      <c r="E375" s="1" t="s">
        <v>11</v>
      </c>
      <c r="F375" s="1" t="s">
        <v>24</v>
      </c>
      <c r="G375" s="1" t="s">
        <v>21</v>
      </c>
      <c r="H375" s="1" t="s">
        <v>64</v>
      </c>
      <c r="J375" s="1">
        <v>0</v>
      </c>
    </row>
    <row r="376" spans="1:12" x14ac:dyDescent="0.2">
      <c r="A376" s="1" t="str">
        <f>A217</f>
        <v>SMA, production</v>
      </c>
      <c r="B376" s="1" t="str">
        <f>B217</f>
        <v xml:space="preserve">SMA </v>
      </c>
      <c r="C376" s="1" t="str">
        <f>C217</f>
        <v>NL</v>
      </c>
      <c r="D376" s="1">
        <v>1</v>
      </c>
      <c r="E376" s="1" t="s">
        <v>11</v>
      </c>
      <c r="F376" s="1" t="s">
        <v>24</v>
      </c>
      <c r="G376" s="1" t="s">
        <v>21</v>
      </c>
      <c r="H376" s="1" t="s">
        <v>64</v>
      </c>
      <c r="J376" s="1">
        <v>0</v>
      </c>
    </row>
    <row r="377" spans="1:12" x14ac:dyDescent="0.2">
      <c r="A377" s="1" t="str">
        <f>A356</f>
        <v>asphalt, transport to site</v>
      </c>
      <c r="B377" s="1" t="str">
        <f t="shared" ref="B377:C377" si="52">B356</f>
        <v>asphalt, transport to site</v>
      </c>
      <c r="C377" s="1" t="str">
        <f t="shared" si="52"/>
        <v>NL</v>
      </c>
      <c r="D377" s="1">
        <v>1</v>
      </c>
      <c r="E377" s="1" t="s">
        <v>11</v>
      </c>
      <c r="F377" s="1" t="s">
        <v>24</v>
      </c>
      <c r="G377" s="1" t="s">
        <v>21</v>
      </c>
      <c r="H377" s="1" t="s">
        <v>64</v>
      </c>
      <c r="J377" s="2">
        <v>0</v>
      </c>
    </row>
    <row r="378" spans="1:12" x14ac:dyDescent="0.2">
      <c r="A378" s="1" t="str">
        <f t="shared" ref="A378:C378" si="53">A357</f>
        <v>asphalt, construction</v>
      </c>
      <c r="B378" s="1" t="str">
        <f t="shared" si="53"/>
        <v xml:space="preserve">asphalt </v>
      </c>
      <c r="C378" s="1" t="str">
        <f t="shared" si="53"/>
        <v>NL</v>
      </c>
      <c r="D378" s="1">
        <v>1</v>
      </c>
      <c r="E378" s="1" t="s">
        <v>11</v>
      </c>
      <c r="F378" s="2" t="s">
        <v>24</v>
      </c>
      <c r="G378" s="1" t="s">
        <v>21</v>
      </c>
      <c r="H378" s="1" t="s">
        <v>64</v>
      </c>
      <c r="J378" s="1">
        <v>0</v>
      </c>
    </row>
    <row r="379" spans="1:12" x14ac:dyDescent="0.2">
      <c r="A379" s="1" t="str">
        <f t="shared" ref="A379:C379" si="54">A358</f>
        <v>asphalt, pvi, car</v>
      </c>
      <c r="B379" s="1" t="str">
        <f t="shared" si="54"/>
        <v>extra fuel consumption</v>
      </c>
      <c r="C379" s="1" t="str">
        <f t="shared" si="54"/>
        <v>NL</v>
      </c>
      <c r="D379" s="1">
        <v>0</v>
      </c>
      <c r="E379" s="1" t="s">
        <v>65</v>
      </c>
      <c r="F379" s="2" t="s">
        <v>24</v>
      </c>
      <c r="G379" s="1" t="s">
        <v>21</v>
      </c>
      <c r="H379" s="1" t="s">
        <v>64</v>
      </c>
      <c r="J379" s="1">
        <v>0</v>
      </c>
    </row>
    <row r="380" spans="1:12" x14ac:dyDescent="0.2">
      <c r="A380" s="1" t="str">
        <f t="shared" ref="A380:C380" si="55">A359</f>
        <v>asphalt, pvi, HDV</v>
      </c>
      <c r="B380" s="1" t="str">
        <f t="shared" si="55"/>
        <v>extra fuel consumption</v>
      </c>
      <c r="C380" s="1" t="str">
        <f t="shared" si="55"/>
        <v>NL</v>
      </c>
      <c r="D380" s="1">
        <v>0</v>
      </c>
      <c r="E380" s="1" t="s">
        <v>65</v>
      </c>
      <c r="F380" s="2" t="s">
        <v>24</v>
      </c>
      <c r="G380" s="1" t="s">
        <v>21</v>
      </c>
      <c r="H380" s="1" t="s">
        <v>64</v>
      </c>
      <c r="J380" s="1">
        <v>0</v>
      </c>
    </row>
    <row r="381" spans="1:12" x14ac:dyDescent="0.2">
      <c r="A381" s="1" t="str">
        <f t="shared" ref="A381:C381" si="56">A360</f>
        <v>asphalt, pvi, trailer</v>
      </c>
      <c r="B381" s="1" t="str">
        <f t="shared" si="56"/>
        <v>extra fuel consumption</v>
      </c>
      <c r="C381" s="1" t="str">
        <f t="shared" si="56"/>
        <v>NL</v>
      </c>
      <c r="D381" s="1">
        <v>0</v>
      </c>
      <c r="E381" s="1" t="s">
        <v>65</v>
      </c>
      <c r="F381" s="2" t="s">
        <v>24</v>
      </c>
      <c r="G381" s="1" t="s">
        <v>21</v>
      </c>
      <c r="H381" s="1" t="s">
        <v>64</v>
      </c>
      <c r="J381" s="1">
        <v>0</v>
      </c>
    </row>
    <row r="382" spans="1:12" x14ac:dyDescent="0.2">
      <c r="A382" s="1" t="str">
        <f t="shared" ref="A382:C382" si="57">A361</f>
        <v>asphalt, demolition</v>
      </c>
      <c r="B382" s="1" t="str">
        <f t="shared" si="57"/>
        <v>asphalt</v>
      </c>
      <c r="C382" s="1" t="str">
        <f t="shared" si="57"/>
        <v>NL</v>
      </c>
      <c r="D382" s="1">
        <v>1</v>
      </c>
      <c r="E382" s="1" t="s">
        <v>11</v>
      </c>
      <c r="F382" s="2" t="s">
        <v>24</v>
      </c>
      <c r="G382" s="1" t="s">
        <v>21</v>
      </c>
      <c r="H382" s="1" t="s">
        <v>64</v>
      </c>
      <c r="J382" s="1">
        <v>0</v>
      </c>
    </row>
    <row r="383" spans="1:12" x14ac:dyDescent="0.2">
      <c r="A383" s="1" t="str">
        <f t="shared" ref="A383:C383" si="58">A362</f>
        <v>asphalt, transport to processing</v>
      </c>
      <c r="B383" s="1" t="str">
        <f t="shared" si="58"/>
        <v xml:space="preserve">asphalt </v>
      </c>
      <c r="C383" s="1" t="str">
        <f t="shared" si="58"/>
        <v>NL</v>
      </c>
      <c r="D383" s="1">
        <v>0</v>
      </c>
      <c r="E383" s="1" t="s">
        <v>11</v>
      </c>
      <c r="F383" s="2" t="s">
        <v>24</v>
      </c>
      <c r="G383" s="1" t="s">
        <v>21</v>
      </c>
      <c r="H383" s="1" t="s">
        <v>64</v>
      </c>
      <c r="J383" s="1">
        <v>0</v>
      </c>
    </row>
    <row r="384" spans="1:12" x14ac:dyDescent="0.2">
      <c r="A384" s="1" t="str">
        <f t="shared" ref="A384:C384" si="59">A363</f>
        <v>asphalt, processing</v>
      </c>
      <c r="B384" s="1" t="str">
        <f t="shared" si="59"/>
        <v>asphalt</v>
      </c>
      <c r="C384" s="1" t="str">
        <f t="shared" si="59"/>
        <v>NL</v>
      </c>
      <c r="D384" s="1">
        <v>0</v>
      </c>
      <c r="E384" s="1" t="s">
        <v>11</v>
      </c>
      <c r="F384" s="2" t="s">
        <v>24</v>
      </c>
      <c r="G384" s="1" t="s">
        <v>21</v>
      </c>
      <c r="H384" s="1" t="s">
        <v>64</v>
      </c>
      <c r="J384" s="1">
        <v>0</v>
      </c>
    </row>
    <row r="386" spans="1:12" x14ac:dyDescent="0.2">
      <c r="A386" s="1" t="s">
        <v>1</v>
      </c>
      <c r="B386" s="1" t="s">
        <v>157</v>
      </c>
      <c r="F386" s="2"/>
    </row>
    <row r="387" spans="1:12" x14ac:dyDescent="0.2">
      <c r="A387" s="1" t="s">
        <v>2</v>
      </c>
      <c r="B387" s="1" t="s">
        <v>157</v>
      </c>
      <c r="F387" s="2"/>
    </row>
    <row r="388" spans="1:12" x14ac:dyDescent="0.2">
      <c r="A388" s="1" t="s">
        <v>3</v>
      </c>
      <c r="B388" s="1" t="s">
        <v>158</v>
      </c>
      <c r="F388" s="2"/>
    </row>
    <row r="389" spans="1:12" x14ac:dyDescent="0.2">
      <c r="A389" s="1" t="s">
        <v>4</v>
      </c>
      <c r="B389" s="1" t="s">
        <v>17</v>
      </c>
    </row>
    <row r="390" spans="1:12" x14ac:dyDescent="0.2">
      <c r="A390" s="1" t="s">
        <v>5</v>
      </c>
      <c r="B390" s="1">
        <v>1</v>
      </c>
    </row>
    <row r="391" spans="1:12" x14ac:dyDescent="0.2">
      <c r="A391" s="1" t="s">
        <v>6</v>
      </c>
      <c r="B391" s="1" t="s">
        <v>65</v>
      </c>
    </row>
    <row r="392" spans="1:12" x14ac:dyDescent="0.2">
      <c r="A392" s="1" t="s">
        <v>7</v>
      </c>
      <c r="B392" s="1">
        <v>1</v>
      </c>
    </row>
    <row r="393" spans="1:12" x14ac:dyDescent="0.2">
      <c r="A393" s="1" t="s">
        <v>8</v>
      </c>
    </row>
    <row r="394" spans="1:12" x14ac:dyDescent="0.2">
      <c r="A394" s="1" t="s">
        <v>9</v>
      </c>
      <c r="B394" s="1" t="s">
        <v>2</v>
      </c>
      <c r="C394" s="1" t="s">
        <v>4</v>
      </c>
      <c r="D394" s="1" t="s">
        <v>5</v>
      </c>
      <c r="E394" s="1" t="s">
        <v>6</v>
      </c>
      <c r="F394" s="1" t="s">
        <v>0</v>
      </c>
      <c r="G394" s="1" t="s">
        <v>19</v>
      </c>
      <c r="H394" s="1" t="s">
        <v>22</v>
      </c>
      <c r="I394" s="1" t="s">
        <v>35</v>
      </c>
      <c r="J394" s="1" t="s">
        <v>28</v>
      </c>
      <c r="K394" s="1" t="s">
        <v>29</v>
      </c>
      <c r="L394" s="1" t="s">
        <v>30</v>
      </c>
    </row>
    <row r="395" spans="1:12" x14ac:dyDescent="0.2">
      <c r="A395" s="1" t="str">
        <f>B386</f>
        <v>pavement structure</v>
      </c>
      <c r="B395" s="1" t="str">
        <f>B387</f>
        <v>pavement structure</v>
      </c>
      <c r="C395" s="1" t="s">
        <v>17</v>
      </c>
      <c r="D395" s="1">
        <v>1</v>
      </c>
      <c r="E395" s="1" t="str">
        <f>B391</f>
        <v>kilometer</v>
      </c>
      <c r="F395" s="1" t="s">
        <v>24</v>
      </c>
      <c r="G395" s="1" t="s">
        <v>20</v>
      </c>
      <c r="H395" s="1" t="s">
        <v>64</v>
      </c>
      <c r="J395" s="1">
        <v>0</v>
      </c>
    </row>
    <row r="396" spans="1:12" x14ac:dyDescent="0.2">
      <c r="A396" s="1" t="str">
        <f>A332</f>
        <v>AC Surf</v>
      </c>
      <c r="B396" s="1" t="str">
        <f t="shared" ref="B396:C396" si="60">B332</f>
        <v>asphalt</v>
      </c>
      <c r="C396" s="1" t="str">
        <f t="shared" si="60"/>
        <v>NL</v>
      </c>
      <c r="D396" s="1">
        <f>(3.75*6*0.038*1000)*2350</f>
        <v>2009250</v>
      </c>
      <c r="E396" s="1" t="s">
        <v>11</v>
      </c>
      <c r="F396" s="1" t="s">
        <v>24</v>
      </c>
      <c r="G396" s="1" t="s">
        <v>21</v>
      </c>
      <c r="H396" s="1" t="s">
        <v>64</v>
      </c>
      <c r="I396" s="1" t="s">
        <v>159</v>
      </c>
      <c r="J396" s="1">
        <v>0</v>
      </c>
    </row>
    <row r="397" spans="1:12" x14ac:dyDescent="0.2">
      <c r="A397" s="1" t="str">
        <f>A353</f>
        <v>AC Bin</v>
      </c>
      <c r="B397" s="1" t="str">
        <f t="shared" ref="B397:C397" si="61">B353</f>
        <v>asphalt</v>
      </c>
      <c r="C397" s="1" t="str">
        <f t="shared" si="61"/>
        <v>NL</v>
      </c>
      <c r="D397" s="1">
        <f>(3.75*6*0.051*1000)*2370</f>
        <v>2719575</v>
      </c>
      <c r="E397" s="1" t="s">
        <v>11</v>
      </c>
      <c r="F397" s="1" t="s">
        <v>24</v>
      </c>
      <c r="G397" s="1" t="s">
        <v>21</v>
      </c>
      <c r="H397" s="1" t="s">
        <v>64</v>
      </c>
      <c r="I397" s="1" t="s">
        <v>160</v>
      </c>
      <c r="J397" s="1">
        <v>0</v>
      </c>
    </row>
    <row r="398" spans="1:12" x14ac:dyDescent="0.2">
      <c r="A398" s="1" t="str">
        <f>A353</f>
        <v>AC Bin</v>
      </c>
      <c r="B398" s="1" t="str">
        <f t="shared" ref="B398:C398" si="62">B353</f>
        <v>asphalt</v>
      </c>
      <c r="C398" s="1" t="str">
        <f t="shared" si="62"/>
        <v>NL</v>
      </c>
      <c r="D398" s="1">
        <f>(3.75*6*0.254*1000)*2370</f>
        <v>13544550</v>
      </c>
      <c r="E398" s="1" t="s">
        <v>11</v>
      </c>
      <c r="F398" s="1" t="s">
        <v>24</v>
      </c>
      <c r="G398" s="1" t="s">
        <v>21</v>
      </c>
      <c r="H398" s="1" t="s">
        <v>64</v>
      </c>
      <c r="I398" s="1" t="s">
        <v>161</v>
      </c>
      <c r="J398" s="2">
        <v>0</v>
      </c>
    </row>
    <row r="399" spans="1:12" x14ac:dyDescent="0.2">
      <c r="F399" s="2"/>
    </row>
    <row r="400" spans="1:12" x14ac:dyDescent="0.2">
      <c r="F400" s="2"/>
    </row>
    <row r="401" spans="6:6" x14ac:dyDescent="0.2">
      <c r="F401" s="2"/>
    </row>
    <row r="402" spans="6:6" x14ac:dyDescent="0.2">
      <c r="F402" s="2"/>
    </row>
    <row r="403" spans="6:6" x14ac:dyDescent="0.2">
      <c r="F403" s="2"/>
    </row>
    <row r="404" spans="6:6" x14ac:dyDescent="0.2">
      <c r="F404" s="2"/>
    </row>
    <row r="405" spans="6:6" x14ac:dyDescent="0.2">
      <c r="F405" s="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Vargas </cp:lastModifiedBy>
  <dcterms:created xsi:type="dcterms:W3CDTF">2022-11-21T15:52:33Z</dcterms:created>
  <dcterms:modified xsi:type="dcterms:W3CDTF">2024-07-22T15:04:32Z</dcterms:modified>
</cp:coreProperties>
</file>