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ua_pmlca/ua_pmlca/notebooks/"/>
    </mc:Choice>
  </mc:AlternateContent>
  <xr:revisionPtr revIDLastSave="0" documentId="13_ncr:1_{FF47100C-E885-DF44-97CE-C08B58F3A28A}" xr6:coauthVersionLast="47" xr6:coauthVersionMax="47" xr10:uidLastSave="{00000000-0000-0000-0000-000000000000}"/>
  <bookViews>
    <workbookView xWindow="32960" yWindow="5640" windowWidth="27280" windowHeight="1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D281" i="1"/>
  <c r="E281" i="1"/>
  <c r="F281" i="1"/>
  <c r="G281" i="1"/>
  <c r="H281" i="1"/>
  <c r="J281" i="1"/>
  <c r="D282" i="1"/>
  <c r="E282" i="1"/>
  <c r="F282" i="1"/>
  <c r="G282" i="1"/>
  <c r="H282" i="1"/>
  <c r="J282" i="1"/>
  <c r="D283" i="1"/>
  <c r="E283" i="1"/>
  <c r="F283" i="1"/>
  <c r="G283" i="1"/>
  <c r="H283" i="1"/>
  <c r="J283" i="1"/>
  <c r="D284" i="1"/>
  <c r="E284" i="1"/>
  <c r="F284" i="1"/>
  <c r="G284" i="1"/>
  <c r="H284" i="1"/>
  <c r="J284" i="1"/>
  <c r="D285" i="1"/>
  <c r="E285" i="1"/>
  <c r="F285" i="1"/>
  <c r="G285" i="1"/>
  <c r="H285" i="1"/>
  <c r="J285" i="1"/>
  <c r="D286" i="1"/>
  <c r="E286" i="1"/>
  <c r="F286" i="1"/>
  <c r="G286" i="1"/>
  <c r="H286" i="1"/>
  <c r="J286" i="1"/>
  <c r="D287" i="1"/>
  <c r="E287" i="1"/>
  <c r="F287" i="1"/>
  <c r="G287" i="1"/>
  <c r="H287" i="1"/>
  <c r="J287" i="1"/>
  <c r="D288" i="1"/>
  <c r="E288" i="1"/>
  <c r="F288" i="1"/>
  <c r="G288" i="1"/>
  <c r="H288" i="1"/>
  <c r="J288" i="1"/>
  <c r="B299" i="1"/>
  <c r="A299" i="1"/>
  <c r="B280" i="1"/>
  <c r="A280" i="1"/>
  <c r="C263" i="1"/>
  <c r="C302" i="1" s="1"/>
  <c r="C262" i="1"/>
  <c r="C301" i="1" s="1"/>
  <c r="C242" i="1"/>
  <c r="C282" i="1" s="1"/>
  <c r="C243" i="1"/>
  <c r="C283" i="1" s="1"/>
  <c r="D261" i="1"/>
  <c r="D300" i="1" s="1"/>
  <c r="E261" i="1"/>
  <c r="E300" i="1" s="1"/>
  <c r="F261" i="1"/>
  <c r="F300" i="1" s="1"/>
  <c r="G261" i="1"/>
  <c r="G300" i="1" s="1"/>
  <c r="H261" i="1"/>
  <c r="H300" i="1" s="1"/>
  <c r="J261" i="1"/>
  <c r="J300" i="1" s="1"/>
  <c r="D262" i="1"/>
  <c r="D301" i="1" s="1"/>
  <c r="E262" i="1"/>
  <c r="E301" i="1" s="1"/>
  <c r="F262" i="1"/>
  <c r="F301" i="1" s="1"/>
  <c r="G262" i="1"/>
  <c r="G301" i="1" s="1"/>
  <c r="H262" i="1"/>
  <c r="H301" i="1" s="1"/>
  <c r="J262" i="1"/>
  <c r="J301" i="1" s="1"/>
  <c r="D263" i="1"/>
  <c r="D302" i="1" s="1"/>
  <c r="E263" i="1"/>
  <c r="E302" i="1" s="1"/>
  <c r="F263" i="1"/>
  <c r="F302" i="1" s="1"/>
  <c r="G263" i="1"/>
  <c r="G302" i="1" s="1"/>
  <c r="H263" i="1"/>
  <c r="H302" i="1" s="1"/>
  <c r="J263" i="1"/>
  <c r="J302" i="1" s="1"/>
  <c r="D264" i="1"/>
  <c r="D303" i="1" s="1"/>
  <c r="E264" i="1"/>
  <c r="E303" i="1" s="1"/>
  <c r="F264" i="1"/>
  <c r="F303" i="1" s="1"/>
  <c r="G264" i="1"/>
  <c r="G303" i="1" s="1"/>
  <c r="H264" i="1"/>
  <c r="H303" i="1" s="1"/>
  <c r="J264" i="1"/>
  <c r="J303" i="1" s="1"/>
  <c r="D265" i="1"/>
  <c r="D304" i="1" s="1"/>
  <c r="E265" i="1"/>
  <c r="E304" i="1" s="1"/>
  <c r="F265" i="1"/>
  <c r="F304" i="1" s="1"/>
  <c r="G265" i="1"/>
  <c r="G304" i="1" s="1"/>
  <c r="H265" i="1"/>
  <c r="H304" i="1" s="1"/>
  <c r="J265" i="1"/>
  <c r="J304" i="1" s="1"/>
  <c r="D266" i="1"/>
  <c r="E266" i="1"/>
  <c r="F266" i="1"/>
  <c r="G266" i="1"/>
  <c r="H266" i="1"/>
  <c r="J266" i="1"/>
  <c r="D267" i="1"/>
  <c r="D305" i="1" s="1"/>
  <c r="E267" i="1"/>
  <c r="E305" i="1" s="1"/>
  <c r="F267" i="1"/>
  <c r="F305" i="1" s="1"/>
  <c r="G267" i="1"/>
  <c r="G305" i="1" s="1"/>
  <c r="H267" i="1"/>
  <c r="H305" i="1" s="1"/>
  <c r="J267" i="1"/>
  <c r="J305" i="1" s="1"/>
  <c r="D268" i="1"/>
  <c r="D306" i="1" s="1"/>
  <c r="E268" i="1"/>
  <c r="E306" i="1" s="1"/>
  <c r="F268" i="1"/>
  <c r="F306" i="1" s="1"/>
  <c r="G268" i="1"/>
  <c r="G306" i="1" s="1"/>
  <c r="H268" i="1"/>
  <c r="H306" i="1" s="1"/>
  <c r="J268" i="1"/>
  <c r="J306" i="1" s="1"/>
  <c r="D269" i="1"/>
  <c r="D307" i="1" s="1"/>
  <c r="E269" i="1"/>
  <c r="E307" i="1" s="1"/>
  <c r="F269" i="1"/>
  <c r="F307" i="1" s="1"/>
  <c r="G269" i="1"/>
  <c r="G307" i="1" s="1"/>
  <c r="H269" i="1"/>
  <c r="H307" i="1" s="1"/>
  <c r="J269" i="1"/>
  <c r="J307" i="1" s="1"/>
  <c r="B260" i="1"/>
  <c r="A260" i="1"/>
  <c r="C244" i="1"/>
  <c r="C264" i="1" s="1"/>
  <c r="C303" i="1" s="1"/>
  <c r="C245" i="1"/>
  <c r="C265" i="1" s="1"/>
  <c r="C304" i="1" s="1"/>
  <c r="C246" i="1"/>
  <c r="C266" i="1" s="1"/>
  <c r="C247" i="1"/>
  <c r="C286" i="1" s="1"/>
  <c r="C248" i="1"/>
  <c r="C287" i="1" s="1"/>
  <c r="C249" i="1"/>
  <c r="C288" i="1" s="1"/>
  <c r="D191" i="1"/>
  <c r="D190" i="1"/>
  <c r="B188" i="1"/>
  <c r="B246" i="1" s="1"/>
  <c r="A188" i="1"/>
  <c r="A246" i="1" s="1"/>
  <c r="A266" i="1" s="1"/>
  <c r="B240" i="1"/>
  <c r="A240" i="1"/>
  <c r="D147" i="1"/>
  <c r="K147" i="1" s="1"/>
  <c r="D148" i="1"/>
  <c r="K148" i="1" s="1"/>
  <c r="D114" i="1"/>
  <c r="D135" i="1" s="1"/>
  <c r="K135" i="1" s="1"/>
  <c r="D113" i="1"/>
  <c r="K113" i="1" s="1"/>
  <c r="D112" i="1"/>
  <c r="D133" i="1" s="1"/>
  <c r="K133" i="1" s="1"/>
  <c r="D111" i="1"/>
  <c r="K111" i="1" s="1"/>
  <c r="D110" i="1"/>
  <c r="D128" i="1" s="1"/>
  <c r="K128" i="1" s="1"/>
  <c r="D108" i="1"/>
  <c r="K108" i="1" s="1"/>
  <c r="D109" i="1"/>
  <c r="D126" i="1" s="1"/>
  <c r="K126" i="1" s="1"/>
  <c r="D152" i="1"/>
  <c r="D151" i="1"/>
  <c r="D150" i="1"/>
  <c r="D149" i="1"/>
  <c r="K149" i="1" s="1"/>
  <c r="B146" i="1"/>
  <c r="B263" i="1" s="1"/>
  <c r="B302" i="1" s="1"/>
  <c r="A146" i="1"/>
  <c r="A263" i="1" s="1"/>
  <c r="A302" i="1" s="1"/>
  <c r="B125" i="1"/>
  <c r="B262" i="1" s="1"/>
  <c r="B301" i="1" s="1"/>
  <c r="A125" i="1"/>
  <c r="A262" i="1" s="1"/>
  <c r="A301" i="1" s="1"/>
  <c r="D107" i="1"/>
  <c r="C107" i="1"/>
  <c r="C261" i="1" s="1"/>
  <c r="C300" i="1" s="1"/>
  <c r="B107" i="1"/>
  <c r="B261" i="1" s="1"/>
  <c r="B300" i="1" s="1"/>
  <c r="A107" i="1"/>
  <c r="A261" i="1" s="1"/>
  <c r="A300" i="1" s="1"/>
  <c r="D92" i="1"/>
  <c r="D91" i="1"/>
  <c r="D228" i="1"/>
  <c r="K228" i="1" s="1"/>
  <c r="D229" i="1"/>
  <c r="K229" i="1" s="1"/>
  <c r="B214" i="1"/>
  <c r="B248" i="1" s="1"/>
  <c r="B227" i="1"/>
  <c r="B249" i="1" s="1"/>
  <c r="A227" i="1"/>
  <c r="A249" i="1" s="1"/>
  <c r="D216" i="1"/>
  <c r="K216" i="1" s="1"/>
  <c r="D215" i="1"/>
  <c r="K215" i="1" s="1"/>
  <c r="A214" i="1"/>
  <c r="A248" i="1" s="1"/>
  <c r="A268" i="1" s="1"/>
  <c r="A306" i="1" s="1"/>
  <c r="D96" i="1"/>
  <c r="D95" i="1"/>
  <c r="D94" i="1"/>
  <c r="D58" i="1"/>
  <c r="D79" i="1" s="1"/>
  <c r="K79" i="1" s="1"/>
  <c r="D57" i="1"/>
  <c r="D78" i="1" s="1"/>
  <c r="K78" i="1" s="1"/>
  <c r="D56" i="1"/>
  <c r="D77" i="1" s="1"/>
  <c r="K77" i="1" s="1"/>
  <c r="D55" i="1"/>
  <c r="D75" i="1" s="1"/>
  <c r="D54" i="1"/>
  <c r="D73" i="1" s="1"/>
  <c r="D53" i="1"/>
  <c r="K53" i="1" s="1"/>
  <c r="D52" i="1"/>
  <c r="D51" i="1"/>
  <c r="K51" i="1" s="1"/>
  <c r="B38" i="1"/>
  <c r="A38" i="1"/>
  <c r="C12" i="1"/>
  <c r="C51" i="1"/>
  <c r="C241" i="1" s="1"/>
  <c r="C281" i="1" s="1"/>
  <c r="B23" i="1"/>
  <c r="A23" i="1"/>
  <c r="B12" i="1"/>
  <c r="A12" i="1"/>
  <c r="B202" i="1"/>
  <c r="B247" i="1" s="1"/>
  <c r="B267" i="1" s="1"/>
  <c r="B305" i="1" s="1"/>
  <c r="A202" i="1"/>
  <c r="A247" i="1" s="1"/>
  <c r="A267" i="1" s="1"/>
  <c r="A305" i="1" s="1"/>
  <c r="B176" i="1"/>
  <c r="B245" i="1" s="1"/>
  <c r="A176" i="1"/>
  <c r="A245" i="1" s="1"/>
  <c r="B163" i="1"/>
  <c r="B244" i="1" s="1"/>
  <c r="B284" i="1" s="1"/>
  <c r="A163" i="1"/>
  <c r="A244" i="1" s="1"/>
  <c r="B90" i="1"/>
  <c r="B243" i="1" s="1"/>
  <c r="B283" i="1" s="1"/>
  <c r="A90" i="1"/>
  <c r="A243" i="1" s="1"/>
  <c r="A283" i="1" s="1"/>
  <c r="B69" i="1"/>
  <c r="B242" i="1" s="1"/>
  <c r="B282" i="1" s="1"/>
  <c r="A69" i="1"/>
  <c r="A242" i="1" s="1"/>
  <c r="A282" i="1" s="1"/>
  <c r="B51" i="1"/>
  <c r="B241" i="1" s="1"/>
  <c r="B281" i="1" s="1"/>
  <c r="A51" i="1"/>
  <c r="A241" i="1" s="1"/>
  <c r="A281" i="1" s="1"/>
  <c r="D177" i="1"/>
  <c r="K177" i="1" s="1"/>
  <c r="C269" i="1" l="1"/>
  <c r="C307" i="1" s="1"/>
  <c r="D130" i="1"/>
  <c r="K130" i="1" s="1"/>
  <c r="C267" i="1"/>
  <c r="C305" i="1" s="1"/>
  <c r="B264" i="1"/>
  <c r="B303" i="1" s="1"/>
  <c r="C284" i="1"/>
  <c r="A269" i="1"/>
  <c r="A307" i="1" s="1"/>
  <c r="A288" i="1"/>
  <c r="B269" i="1"/>
  <c r="B307" i="1" s="1"/>
  <c r="B288" i="1"/>
  <c r="B287" i="1"/>
  <c r="B268" i="1"/>
  <c r="B306" i="1" s="1"/>
  <c r="A285" i="1"/>
  <c r="A265" i="1"/>
  <c r="A304" i="1" s="1"/>
  <c r="B285" i="1"/>
  <c r="B265" i="1"/>
  <c r="B304" i="1" s="1"/>
  <c r="A284" i="1"/>
  <c r="A264" i="1"/>
  <c r="A303" i="1" s="1"/>
  <c r="A287" i="1"/>
  <c r="B266" i="1"/>
  <c r="B286" i="1"/>
  <c r="A286" i="1"/>
  <c r="C268" i="1"/>
  <c r="C306" i="1" s="1"/>
  <c r="C285" i="1"/>
  <c r="D131" i="1"/>
  <c r="K131" i="1" s="1"/>
  <c r="D132" i="1"/>
  <c r="K132" i="1" s="1"/>
  <c r="D129" i="1"/>
  <c r="K129" i="1" s="1"/>
  <c r="K112" i="1"/>
  <c r="K109" i="1"/>
  <c r="K110" i="1"/>
  <c r="D127" i="1"/>
  <c r="K127" i="1" s="1"/>
  <c r="D134" i="1"/>
  <c r="K134" i="1" s="1"/>
  <c r="K114" i="1"/>
  <c r="D76" i="1"/>
  <c r="K76" i="1" s="1"/>
  <c r="K58" i="1"/>
  <c r="K57" i="1"/>
  <c r="D74" i="1"/>
  <c r="D70" i="1"/>
  <c r="K56" i="1"/>
  <c r="D72" i="1"/>
  <c r="D71" i="1"/>
  <c r="K54" i="1"/>
  <c r="D203" i="1" l="1"/>
  <c r="K203" i="1" s="1"/>
  <c r="D165" i="1"/>
  <c r="K165" i="1" s="1"/>
  <c r="D164" i="1"/>
  <c r="K164" i="1" s="1"/>
  <c r="D93" i="1"/>
  <c r="K93" i="1" s="1"/>
  <c r="K92" i="1"/>
  <c r="K91" i="1"/>
  <c r="K70" i="1" l="1"/>
  <c r="K71" i="1"/>
  <c r="K72" i="1"/>
  <c r="K73" i="1"/>
</calcChain>
</file>

<file path=xl/sharedStrings.xml><?xml version="1.0" encoding="utf-8"?>
<sst xmlns="http://schemas.openxmlformats.org/spreadsheetml/2006/main" count="1085" uniqueCount="121">
  <si>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</si>
  <si>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</si>
  <si>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</si>
  <si>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</si>
  <si>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</si>
  <si>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</si>
  <si>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</si>
  <si>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</si>
  <si>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</si>
  <si>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</si>
  <si>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</si>
  <si>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</si>
  <si>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</si>
  <si>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</si>
  <si>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</si>
  <si>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</si>
  <si>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</si>
  <si>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</si>
  <si>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</si>
  <si>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</si>
  <si>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</si>
  <si>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</si>
  <si>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</si>
  <si>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</si>
  <si>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</si>
  <si>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</si>
  <si>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</si>
  <si>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</si>
  <si>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</si>
  <si>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</si>
  <si>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</si>
  <si>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</si>
  <si>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</si>
  <si>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</si>
  <si>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</si>
  <si>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</si>
  <si>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</si>
  <si>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market for transport, freight, sea, ferry</t>
  </si>
  <si>
    <t>crushed stone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</si>
  <si>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</si>
  <si>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</si>
  <si>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</si>
  <si>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</si>
  <si>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</si>
  <si>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</si>
  <si>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Removal</t>
  </si>
  <si>
    <t>Breaking</t>
  </si>
  <si>
    <t>Shovel</t>
  </si>
  <si>
    <t>lime</t>
  </si>
  <si>
    <t>bitumen adhesive compound production, hot</t>
  </si>
  <si>
    <t>transport, freight, lorry &gt;32 metric ton, EURO6</t>
  </si>
  <si>
    <t>rap</t>
  </si>
  <si>
    <t>transport, freight, sea, ferry</t>
  </si>
  <si>
    <t>asphalt granulate, secondary material</t>
  </si>
  <si>
    <t>asphalt granulate, free of burden</t>
  </si>
  <si>
    <t>asphalt_granulate</t>
  </si>
  <si>
    <t>basalt</t>
  </si>
  <si>
    <t>basalt quarry operation (for crushed stone)</t>
  </si>
  <si>
    <t>biosphere</t>
  </si>
  <si>
    <t>biosphere3</t>
  </si>
  <si>
    <t>crushed stone, from quarry in Europe, excluding transport to the Netherlands</t>
  </si>
  <si>
    <t>crushed_stone</t>
  </si>
  <si>
    <t>medium filler</t>
  </si>
  <si>
    <t>medium_filler</t>
  </si>
  <si>
    <t>RoW</t>
  </si>
  <si>
    <t>lime production, milled, loose</t>
  </si>
  <si>
    <t>market for lime, hydrated, packed</t>
  </si>
  <si>
    <t>A1, pavement, materials</t>
  </si>
  <si>
    <t>cellulose fibre production</t>
  </si>
  <si>
    <t>cellulose fibre</t>
  </si>
  <si>
    <t>drip resistant material</t>
  </si>
  <si>
    <t>own material</t>
  </si>
  <si>
    <t>filler</t>
  </si>
  <si>
    <t>crushed sand</t>
  </si>
  <si>
    <t>A2, pavement, transport to plant</t>
  </si>
  <si>
    <t>A3, pavement, production</t>
  </si>
  <si>
    <t>Benzo(a)pyrene</t>
  </si>
  <si>
    <t>air</t>
  </si>
  <si>
    <t>Naphthalene</t>
  </si>
  <si>
    <t>PAH, polycyclic aromatic hydrocarbons</t>
  </si>
  <si>
    <t>A4, pavement, transport to site</t>
  </si>
  <si>
    <t>A4_transport_to_site</t>
  </si>
  <si>
    <t>A5, pavement, construction</t>
  </si>
  <si>
    <t>A5_construction</t>
  </si>
  <si>
    <t>C1, pavement, demolition</t>
  </si>
  <si>
    <t>C1_demolition</t>
  </si>
  <si>
    <t>C2, pavement, transport to processing</t>
  </si>
  <si>
    <t>C2_transport</t>
  </si>
  <si>
    <t>C3, pavement, processing</t>
  </si>
  <si>
    <t>C3_processing</t>
  </si>
  <si>
    <t>C1, diesel, burned in building machine</t>
  </si>
  <si>
    <t>A5, diesel, burned in building machine</t>
  </si>
  <si>
    <t>A1, pavement, materials, B</t>
  </si>
  <si>
    <t>A2, pavement, transport to plant, B</t>
  </si>
  <si>
    <t>A3, pavement, production, B</t>
  </si>
  <si>
    <t>A1, pavement, materials, A</t>
  </si>
  <si>
    <t>A2, pavement, transport to plant, A</t>
  </si>
  <si>
    <t>A3, pavement, production, A</t>
  </si>
  <si>
    <t>DZOAB, B</t>
  </si>
  <si>
    <t>pavement, complete</t>
  </si>
  <si>
    <t>B, pavement, use</t>
  </si>
  <si>
    <t>B_use</t>
  </si>
  <si>
    <t>transport, freight, lorry 7.5-16 metric ton, EURO5</t>
  </si>
  <si>
    <t>transport, passenger car, medium size, petrol, EURO 5</t>
  </si>
  <si>
    <t>HDV</t>
  </si>
  <si>
    <t>HDV+</t>
  </si>
  <si>
    <t>Car</t>
  </si>
  <si>
    <t>DZOAB, A</t>
  </si>
  <si>
    <t>DZOAB, B, PVI</t>
  </si>
  <si>
    <t>DZOAB, A, PVI</t>
  </si>
  <si>
    <t>(unknown)</t>
  </si>
  <si>
    <t>A3_production_A</t>
  </si>
  <si>
    <t>A1_materials_A</t>
  </si>
  <si>
    <t>A2_transport_to_plant_A</t>
  </si>
  <si>
    <t>A2_transport_to_plant_B</t>
  </si>
  <si>
    <t>A3_production_B</t>
  </si>
  <si>
    <t>A1_materials_B</t>
  </si>
  <si>
    <t>kilometer</t>
  </si>
  <si>
    <t>lime, hydrated, packed</t>
  </si>
  <si>
    <t>B, transport, freight, lorry 7.5-16 metric ton, EURO5</t>
  </si>
  <si>
    <t>B, transport, passenger car, medium size, petrol, EURO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</si>
</sst>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tabSelected="1" topLeftCell="A179" workbookViewId="0">
      <selection activeCell="J272" sqref="J272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8.8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54</v>
      </c>
    </row>
    <row r="4" spans="1:12" x14ac:dyDescent="0.2">
      <c r="A4" s="1" t="s">
        <v>2</v>
      </c>
      <c r="B4" s="1" t="s">
        <v>53</v>
      </c>
    </row>
    <row r="5" spans="1:12" x14ac:dyDescent="0.2">
      <c r="A5" s="1" t="s">
        <v>3</v>
      </c>
      <c r="B5" s="1" t="s">
        <v>55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asphalt granulate, free of burden</v>
      </c>
      <c r="B12" s="1" t="str">
        <f>B4</f>
        <v>asphalt granulate, secondary material</v>
      </c>
      <c r="C12" s="1" t="str">
        <f>B6</f>
        <v>NL</v>
      </c>
      <c r="D12" s="1">
        <v>1</v>
      </c>
      <c r="E12" s="1" t="s">
        <v>11</v>
      </c>
      <c r="F12" s="1" t="s">
        <v>23</v>
      </c>
      <c r="G12" s="1" t="s">
        <v>20</v>
      </c>
      <c r="H12" s="1" t="s">
        <v>110</v>
      </c>
      <c r="J12" s="1">
        <v>0</v>
      </c>
    </row>
    <row r="14" spans="1:12" x14ac:dyDescent="0.2">
      <c r="A14" s="1" t="s">
        <v>1</v>
      </c>
      <c r="B14" s="1" t="s">
        <v>60</v>
      </c>
    </row>
    <row r="15" spans="1:12" x14ac:dyDescent="0.2">
      <c r="A15" s="1" t="s">
        <v>2</v>
      </c>
      <c r="B15" s="1" t="s">
        <v>38</v>
      </c>
    </row>
    <row r="16" spans="1:12" x14ac:dyDescent="0.2">
      <c r="A16" s="1" t="s">
        <v>3</v>
      </c>
      <c r="B16" s="1" t="s">
        <v>61</v>
      </c>
    </row>
    <row r="17" spans="1:12" x14ac:dyDescent="0.2">
      <c r="A17" s="1" t="s">
        <v>4</v>
      </c>
      <c r="B17" s="1" t="s">
        <v>17</v>
      </c>
    </row>
    <row r="18" spans="1:12" x14ac:dyDescent="0.2">
      <c r="A18" s="1" t="s">
        <v>5</v>
      </c>
      <c r="B18" s="1">
        <v>1</v>
      </c>
    </row>
    <row r="19" spans="1:12" x14ac:dyDescent="0.2">
      <c r="A19" s="1" t="s">
        <v>6</v>
      </c>
      <c r="B19" s="1" t="s">
        <v>11</v>
      </c>
    </row>
    <row r="20" spans="1:12" x14ac:dyDescent="0.2">
      <c r="A20" s="1" t="s">
        <v>7</v>
      </c>
      <c r="B20" s="1">
        <v>1</v>
      </c>
    </row>
    <row r="21" spans="1:12" x14ac:dyDescent="0.2">
      <c r="A21" s="1" t="s">
        <v>8</v>
      </c>
    </row>
    <row r="22" spans="1:12" x14ac:dyDescent="0.2">
      <c r="A22" s="1" t="s">
        <v>9</v>
      </c>
      <c r="B22" s="1" t="s">
        <v>2</v>
      </c>
      <c r="C22" s="1" t="s">
        <v>4</v>
      </c>
      <c r="D22" s="1" t="s">
        <v>5</v>
      </c>
      <c r="E22" s="1" t="s">
        <v>6</v>
      </c>
      <c r="F22" s="1" t="s">
        <v>0</v>
      </c>
      <c r="G22" s="1" t="s">
        <v>19</v>
      </c>
      <c r="H22" s="1" t="s">
        <v>22</v>
      </c>
      <c r="I22" s="1" t="s">
        <v>35</v>
      </c>
      <c r="J22" s="1" t="s">
        <v>28</v>
      </c>
      <c r="K22" s="1" t="s">
        <v>29</v>
      </c>
      <c r="L22" s="1" t="s">
        <v>30</v>
      </c>
    </row>
    <row r="23" spans="1:12" x14ac:dyDescent="0.2">
      <c r="A23" s="1" t="str">
        <f>B14</f>
        <v>crushed stone, from quarry in Europe, excluding transport to the Netherlands</v>
      </c>
      <c r="B23" s="1" t="str">
        <f>B15</f>
        <v>crushed stone</v>
      </c>
      <c r="C23" s="1" t="s">
        <v>17</v>
      </c>
      <c r="D23" s="1">
        <v>1</v>
      </c>
      <c r="E23" s="1" t="s">
        <v>11</v>
      </c>
      <c r="F23" s="1" t="s">
        <v>23</v>
      </c>
      <c r="G23" s="1" t="s">
        <v>20</v>
      </c>
      <c r="H23" s="1" t="s">
        <v>110</v>
      </c>
      <c r="J23" s="1">
        <v>0</v>
      </c>
    </row>
    <row r="24" spans="1:12" x14ac:dyDescent="0.2">
      <c r="A24" s="1" t="s">
        <v>42</v>
      </c>
      <c r="B24" s="1" t="s">
        <v>42</v>
      </c>
      <c r="C24" s="1" t="s">
        <v>15</v>
      </c>
      <c r="D24" s="1">
        <v>2.4840000000000001E-3</v>
      </c>
      <c r="E24" s="1" t="s">
        <v>14</v>
      </c>
      <c r="F24" s="1" t="s">
        <v>23</v>
      </c>
      <c r="G24" s="1" t="s">
        <v>21</v>
      </c>
      <c r="H24" s="1" t="s">
        <v>110</v>
      </c>
      <c r="J24" s="1">
        <v>0</v>
      </c>
    </row>
    <row r="25" spans="1:12" x14ac:dyDescent="0.2">
      <c r="A25" s="1" t="s">
        <v>42</v>
      </c>
      <c r="B25" s="1" t="s">
        <v>42</v>
      </c>
      <c r="C25" s="1" t="s">
        <v>15</v>
      </c>
      <c r="D25" s="1">
        <v>2.4840000000000001E-3</v>
      </c>
      <c r="E25" s="1" t="s">
        <v>14</v>
      </c>
      <c r="F25" s="1" t="s">
        <v>23</v>
      </c>
      <c r="G25" s="1" t="s">
        <v>21</v>
      </c>
      <c r="H25" s="1" t="s">
        <v>110</v>
      </c>
      <c r="J25" s="1">
        <v>0</v>
      </c>
    </row>
    <row r="26" spans="1:12" x14ac:dyDescent="0.2">
      <c r="A26" s="1" t="s">
        <v>26</v>
      </c>
      <c r="B26" s="1" t="s">
        <v>27</v>
      </c>
      <c r="C26" s="1" t="s">
        <v>64</v>
      </c>
      <c r="D26" s="1">
        <v>1</v>
      </c>
      <c r="E26" s="1" t="s">
        <v>11</v>
      </c>
      <c r="F26" s="1" t="s">
        <v>23</v>
      </c>
      <c r="G26" s="1" t="s">
        <v>21</v>
      </c>
      <c r="H26" s="1" t="s">
        <v>110</v>
      </c>
      <c r="J26" s="1">
        <v>0</v>
      </c>
    </row>
    <row r="27" spans="1:12" x14ac:dyDescent="0.2">
      <c r="A27" s="1" t="s">
        <v>57</v>
      </c>
      <c r="B27" s="1" t="s">
        <v>56</v>
      </c>
      <c r="C27" s="1" t="s">
        <v>16</v>
      </c>
      <c r="D27" s="1">
        <v>1</v>
      </c>
      <c r="E27" s="1" t="s">
        <v>11</v>
      </c>
      <c r="F27" s="1" t="s">
        <v>23</v>
      </c>
      <c r="G27" s="1" t="s">
        <v>21</v>
      </c>
      <c r="H27" s="1" t="s">
        <v>110</v>
      </c>
      <c r="J27" s="1">
        <v>0</v>
      </c>
    </row>
    <row r="29" spans="1:12" x14ac:dyDescent="0.2">
      <c r="A29" s="1" t="s">
        <v>1</v>
      </c>
      <c r="B29" s="1" t="s">
        <v>62</v>
      </c>
    </row>
    <row r="30" spans="1:12" x14ac:dyDescent="0.2">
      <c r="A30" s="1" t="s">
        <v>2</v>
      </c>
      <c r="B30" s="1" t="s">
        <v>62</v>
      </c>
    </row>
    <row r="31" spans="1:12" x14ac:dyDescent="0.2">
      <c r="A31" s="1" t="s">
        <v>3</v>
      </c>
      <c r="B31" s="1" t="s">
        <v>63</v>
      </c>
    </row>
    <row r="32" spans="1:12" x14ac:dyDescent="0.2">
      <c r="A32" s="1" t="s">
        <v>4</v>
      </c>
      <c r="B32" s="1" t="s">
        <v>17</v>
      </c>
    </row>
    <row r="33" spans="1:12" x14ac:dyDescent="0.2">
      <c r="A33" s="1" t="s">
        <v>5</v>
      </c>
      <c r="B33" s="1">
        <v>1</v>
      </c>
    </row>
    <row r="34" spans="1:12" x14ac:dyDescent="0.2">
      <c r="A34" s="1" t="s">
        <v>6</v>
      </c>
      <c r="B34" s="1" t="s">
        <v>11</v>
      </c>
    </row>
    <row r="35" spans="1:12" x14ac:dyDescent="0.2">
      <c r="A35" s="1" t="s">
        <v>7</v>
      </c>
      <c r="B35" s="1">
        <v>1</v>
      </c>
    </row>
    <row r="36" spans="1:12" x14ac:dyDescent="0.2">
      <c r="A36" s="1" t="s">
        <v>8</v>
      </c>
    </row>
    <row r="37" spans="1:12" x14ac:dyDescent="0.2">
      <c r="A37" s="1" t="s">
        <v>9</v>
      </c>
      <c r="B37" s="1" t="s">
        <v>2</v>
      </c>
      <c r="C37" s="1" t="s">
        <v>4</v>
      </c>
      <c r="D37" s="1" t="s">
        <v>5</v>
      </c>
      <c r="E37" s="1" t="s">
        <v>6</v>
      </c>
      <c r="F37" s="1" t="s">
        <v>0</v>
      </c>
      <c r="G37" s="1" t="s">
        <v>19</v>
      </c>
      <c r="H37" s="1" t="s">
        <v>22</v>
      </c>
      <c r="I37" s="1" t="s">
        <v>35</v>
      </c>
      <c r="J37" s="1" t="s">
        <v>28</v>
      </c>
      <c r="K37" s="1" t="s">
        <v>29</v>
      </c>
      <c r="L37" s="1" t="s">
        <v>30</v>
      </c>
    </row>
    <row r="38" spans="1:12" x14ac:dyDescent="0.2">
      <c r="A38" s="1" t="str">
        <f>B29</f>
        <v>medium filler</v>
      </c>
      <c r="B38" s="1" t="str">
        <f>B30</f>
        <v>medium filler</v>
      </c>
      <c r="C38" s="1" t="s">
        <v>17</v>
      </c>
      <c r="D38" s="1">
        <v>1</v>
      </c>
      <c r="E38" s="1" t="s">
        <v>11</v>
      </c>
      <c r="F38" s="1" t="s">
        <v>23</v>
      </c>
      <c r="G38" s="1" t="s">
        <v>20</v>
      </c>
      <c r="H38" s="1" t="s">
        <v>110</v>
      </c>
      <c r="J38" s="1">
        <v>0</v>
      </c>
    </row>
    <row r="39" spans="1:12" x14ac:dyDescent="0.2">
      <c r="A39" s="1" t="s">
        <v>65</v>
      </c>
      <c r="B39" s="1" t="s">
        <v>48</v>
      </c>
      <c r="C39" s="1" t="s">
        <v>64</v>
      </c>
      <c r="D39" s="1">
        <v>0.7</v>
      </c>
      <c r="E39" s="1" t="s">
        <v>11</v>
      </c>
      <c r="F39" s="1" t="s">
        <v>23</v>
      </c>
      <c r="G39" s="1" t="s">
        <v>21</v>
      </c>
      <c r="H39" s="1" t="s">
        <v>110</v>
      </c>
      <c r="J39" s="1">
        <v>0</v>
      </c>
    </row>
    <row r="40" spans="1:12" x14ac:dyDescent="0.2">
      <c r="A40" s="1" t="s">
        <v>66</v>
      </c>
      <c r="B40" s="1" t="s">
        <v>118</v>
      </c>
      <c r="C40" s="1" t="s">
        <v>64</v>
      </c>
      <c r="D40" s="1">
        <v>0.3</v>
      </c>
      <c r="E40" s="1" t="s">
        <v>11</v>
      </c>
      <c r="F40" s="1" t="s">
        <v>23</v>
      </c>
      <c r="G40" s="1" t="s">
        <v>21</v>
      </c>
      <c r="H40" s="1" t="s">
        <v>110</v>
      </c>
      <c r="J40" s="1">
        <v>0</v>
      </c>
    </row>
    <row r="42" spans="1:12" x14ac:dyDescent="0.2">
      <c r="A42" s="1" t="s">
        <v>1</v>
      </c>
      <c r="B42" s="1" t="s">
        <v>92</v>
      </c>
    </row>
    <row r="43" spans="1:12" x14ac:dyDescent="0.2">
      <c r="A43" s="1" t="s">
        <v>2</v>
      </c>
      <c r="B43" s="1" t="s">
        <v>67</v>
      </c>
    </row>
    <row r="44" spans="1:12" x14ac:dyDescent="0.2">
      <c r="A44" s="1" t="s">
        <v>3</v>
      </c>
      <c r="B44" s="1" t="s">
        <v>116</v>
      </c>
    </row>
    <row r="45" spans="1:12" x14ac:dyDescent="0.2">
      <c r="A45" s="1" t="s">
        <v>4</v>
      </c>
      <c r="B45" s="1" t="s">
        <v>17</v>
      </c>
    </row>
    <row r="46" spans="1:12" x14ac:dyDescent="0.2">
      <c r="A46" s="1" t="s">
        <v>5</v>
      </c>
      <c r="B46" s="1">
        <v>1</v>
      </c>
    </row>
    <row r="47" spans="1:12" x14ac:dyDescent="0.2">
      <c r="A47" s="1" t="s">
        <v>6</v>
      </c>
      <c r="B47" s="1" t="s">
        <v>11</v>
      </c>
    </row>
    <row r="48" spans="1:12" x14ac:dyDescent="0.2">
      <c r="A48" s="1" t="s">
        <v>7</v>
      </c>
      <c r="B48" s="1">
        <v>1</v>
      </c>
    </row>
    <row r="49" spans="1:12" x14ac:dyDescent="0.2">
      <c r="A49" s="1" t="s">
        <v>8</v>
      </c>
    </row>
    <row r="50" spans="1:12" x14ac:dyDescent="0.2">
      <c r="A50" s="1" t="s">
        <v>9</v>
      </c>
      <c r="B50" s="1" t="s">
        <v>2</v>
      </c>
      <c r="C50" s="1" t="s">
        <v>4</v>
      </c>
      <c r="D50" s="1" t="s">
        <v>5</v>
      </c>
      <c r="E50" s="1" t="s">
        <v>6</v>
      </c>
      <c r="F50" s="1" t="s">
        <v>0</v>
      </c>
      <c r="G50" s="1" t="s">
        <v>19</v>
      </c>
      <c r="H50" s="1" t="s">
        <v>22</v>
      </c>
      <c r="I50" s="1" t="s">
        <v>35</v>
      </c>
      <c r="J50" s="1" t="s">
        <v>28</v>
      </c>
      <c r="K50" s="1" t="s">
        <v>29</v>
      </c>
      <c r="L50" s="1" t="s">
        <v>30</v>
      </c>
    </row>
    <row r="51" spans="1:12" x14ac:dyDescent="0.2">
      <c r="A51" s="1" t="str">
        <f>B42</f>
        <v>A1, pavement, materials, B</v>
      </c>
      <c r="B51" s="1" t="str">
        <f>B43</f>
        <v>A1, pavement, materials</v>
      </c>
      <c r="C51" s="1" t="str">
        <f>B45</f>
        <v>NL</v>
      </c>
      <c r="D51" s="1">
        <f>1000/1000</f>
        <v>1</v>
      </c>
      <c r="E51" s="1" t="s">
        <v>11</v>
      </c>
      <c r="F51" s="1" t="s">
        <v>23</v>
      </c>
      <c r="G51" s="1" t="s">
        <v>20</v>
      </c>
      <c r="H51" s="1" t="s">
        <v>110</v>
      </c>
      <c r="J51" s="1">
        <v>2</v>
      </c>
      <c r="K51" s="1">
        <f t="shared" ref="K51" si="0">LN(D51)</f>
        <v>0</v>
      </c>
      <c r="L51" s="1">
        <v>3.741657386773941E-2</v>
      </c>
    </row>
    <row r="52" spans="1:12" x14ac:dyDescent="0.2">
      <c r="A52" s="1" t="s">
        <v>54</v>
      </c>
      <c r="B52" s="1" t="s">
        <v>53</v>
      </c>
      <c r="C52" s="1" t="s">
        <v>17</v>
      </c>
      <c r="D52" s="1">
        <f>0/1000</f>
        <v>0</v>
      </c>
      <c r="E52" s="1" t="s">
        <v>11</v>
      </c>
      <c r="F52" s="1" t="s">
        <v>23</v>
      </c>
      <c r="G52" s="1" t="s">
        <v>21</v>
      </c>
      <c r="H52" s="1" t="s">
        <v>110</v>
      </c>
      <c r="I52" s="1" t="s">
        <v>51</v>
      </c>
      <c r="J52" s="1">
        <v>0</v>
      </c>
    </row>
    <row r="53" spans="1:12" x14ac:dyDescent="0.2">
      <c r="A53" s="1" t="s">
        <v>49</v>
      </c>
      <c r="B53" s="1" t="s">
        <v>25</v>
      </c>
      <c r="C53" s="1" t="s">
        <v>16</v>
      </c>
      <c r="D53" s="1">
        <f>52/1000</f>
        <v>5.1999999999999998E-2</v>
      </c>
      <c r="E53" s="1" t="s">
        <v>11</v>
      </c>
      <c r="F53" s="1" t="s">
        <v>23</v>
      </c>
      <c r="G53" s="1" t="s">
        <v>21</v>
      </c>
      <c r="H53" s="1" t="s">
        <v>110</v>
      </c>
      <c r="I53" s="1" t="s">
        <v>36</v>
      </c>
      <c r="J53" s="1">
        <v>2</v>
      </c>
      <c r="K53" s="1">
        <f t="shared" ref="K53:K58" si="1">LN(D53)</f>
        <v>-2.9565115604007097</v>
      </c>
      <c r="L53" s="1">
        <v>3.741657386773941E-2</v>
      </c>
    </row>
    <row r="54" spans="1:12" x14ac:dyDescent="0.2">
      <c r="A54" s="1" t="s">
        <v>60</v>
      </c>
      <c r="B54" s="1" t="s">
        <v>38</v>
      </c>
      <c r="C54" s="1" t="s">
        <v>17</v>
      </c>
      <c r="D54" s="1">
        <f>852/1000</f>
        <v>0.85199999999999998</v>
      </c>
      <c r="E54" s="1" t="s">
        <v>11</v>
      </c>
      <c r="F54" s="1" t="s">
        <v>23</v>
      </c>
      <c r="G54" s="1" t="s">
        <v>21</v>
      </c>
      <c r="H54" s="1" t="s">
        <v>110</v>
      </c>
      <c r="I54" s="1" t="s">
        <v>38</v>
      </c>
      <c r="J54" s="1">
        <v>2</v>
      </c>
      <c r="K54" s="1">
        <f t="shared" si="1"/>
        <v>-0.16016875215282134</v>
      </c>
      <c r="L54" s="1">
        <v>3.741657386773941E-2</v>
      </c>
    </row>
    <row r="55" spans="1:12" x14ac:dyDescent="0.2">
      <c r="A55" s="1" t="s">
        <v>60</v>
      </c>
      <c r="B55" s="1" t="s">
        <v>38</v>
      </c>
      <c r="C55" s="1" t="s">
        <v>17</v>
      </c>
      <c r="D55" s="1">
        <f>0/1000</f>
        <v>0</v>
      </c>
      <c r="E55" s="1" t="s">
        <v>11</v>
      </c>
      <c r="F55" s="1" t="s">
        <v>23</v>
      </c>
      <c r="G55" s="1" t="s">
        <v>21</v>
      </c>
      <c r="H55" s="1" t="s">
        <v>110</v>
      </c>
      <c r="I55" s="1" t="s">
        <v>71</v>
      </c>
      <c r="J55" s="1">
        <v>0</v>
      </c>
    </row>
    <row r="56" spans="1:12" x14ac:dyDescent="0.2">
      <c r="A56" s="1" t="s">
        <v>26</v>
      </c>
      <c r="B56" s="1" t="s">
        <v>27</v>
      </c>
      <c r="C56" s="1" t="s">
        <v>64</v>
      </c>
      <c r="D56" s="1">
        <f>43/1000</f>
        <v>4.2999999999999997E-2</v>
      </c>
      <c r="E56" s="1" t="s">
        <v>11</v>
      </c>
      <c r="F56" s="1" t="s">
        <v>23</v>
      </c>
      <c r="G56" s="1" t="s">
        <v>21</v>
      </c>
      <c r="H56" s="1" t="s">
        <v>110</v>
      </c>
      <c r="I56" s="1" t="s">
        <v>73</v>
      </c>
      <c r="J56" s="1">
        <v>2</v>
      </c>
      <c r="K56" s="1">
        <f t="shared" si="1"/>
        <v>-3.1465551632885749</v>
      </c>
      <c r="L56" s="1">
        <v>3.741657386773941E-2</v>
      </c>
    </row>
    <row r="57" spans="1:12" x14ac:dyDescent="0.2">
      <c r="A57" s="1" t="s">
        <v>68</v>
      </c>
      <c r="B57" s="1" t="s">
        <v>69</v>
      </c>
      <c r="C57" s="1" t="s">
        <v>64</v>
      </c>
      <c r="D57" s="1">
        <f>2/1000</f>
        <v>2E-3</v>
      </c>
      <c r="E57" s="1" t="s">
        <v>11</v>
      </c>
      <c r="F57" s="1" t="s">
        <v>23</v>
      </c>
      <c r="G57" s="1" t="s">
        <v>21</v>
      </c>
      <c r="H57" s="1" t="s">
        <v>110</v>
      </c>
      <c r="I57" s="1" t="s">
        <v>70</v>
      </c>
      <c r="J57" s="1">
        <v>2</v>
      </c>
      <c r="K57" s="1">
        <f t="shared" si="1"/>
        <v>-6.2146080984221914</v>
      </c>
      <c r="L57" s="1">
        <v>3.741657386773941E-2</v>
      </c>
    </row>
    <row r="58" spans="1:12" x14ac:dyDescent="0.2">
      <c r="A58" s="1" t="s">
        <v>62</v>
      </c>
      <c r="B58" s="1" t="s">
        <v>62</v>
      </c>
      <c r="C58" s="1" t="s">
        <v>17</v>
      </c>
      <c r="D58" s="1">
        <f>51/1000</f>
        <v>5.0999999999999997E-2</v>
      </c>
      <c r="E58" s="1" t="s">
        <v>11</v>
      </c>
      <c r="F58" s="1" t="s">
        <v>23</v>
      </c>
      <c r="G58" s="1" t="s">
        <v>21</v>
      </c>
      <c r="H58" s="1" t="s">
        <v>110</v>
      </c>
      <c r="I58" s="1" t="s">
        <v>72</v>
      </c>
      <c r="J58" s="1">
        <v>2</v>
      </c>
      <c r="K58" s="1">
        <f t="shared" si="1"/>
        <v>-2.9759296462578115</v>
      </c>
      <c r="L58" s="1">
        <v>3.741657386773941E-2</v>
      </c>
    </row>
    <row r="60" spans="1:12" x14ac:dyDescent="0.2">
      <c r="A60" s="1" t="s">
        <v>1</v>
      </c>
      <c r="B60" s="1" t="s">
        <v>93</v>
      </c>
    </row>
    <row r="61" spans="1:12" x14ac:dyDescent="0.2">
      <c r="A61" s="1" t="s">
        <v>2</v>
      </c>
      <c r="B61" s="1" t="s">
        <v>74</v>
      </c>
    </row>
    <row r="62" spans="1:12" x14ac:dyDescent="0.2">
      <c r="A62" s="1" t="s">
        <v>3</v>
      </c>
      <c r="B62" s="1" t="s">
        <v>114</v>
      </c>
    </row>
    <row r="63" spans="1:12" x14ac:dyDescent="0.2">
      <c r="A63" s="1" t="s">
        <v>4</v>
      </c>
      <c r="B63" s="1" t="s">
        <v>17</v>
      </c>
    </row>
    <row r="64" spans="1:12" x14ac:dyDescent="0.2">
      <c r="A64" s="1" t="s">
        <v>5</v>
      </c>
      <c r="B64" s="1">
        <v>1</v>
      </c>
    </row>
    <row r="65" spans="1:12" x14ac:dyDescent="0.2">
      <c r="A65" s="1" t="s">
        <v>6</v>
      </c>
      <c r="B65" s="1" t="s">
        <v>11</v>
      </c>
    </row>
    <row r="66" spans="1:12" x14ac:dyDescent="0.2">
      <c r="A66" s="1" t="s">
        <v>7</v>
      </c>
      <c r="B66" s="1">
        <v>1</v>
      </c>
    </row>
    <row r="67" spans="1:12" x14ac:dyDescent="0.2">
      <c r="A67" s="1" t="s">
        <v>8</v>
      </c>
    </row>
    <row r="68" spans="1:12" x14ac:dyDescent="0.2">
      <c r="A68" s="1" t="s">
        <v>9</v>
      </c>
      <c r="B68" s="1" t="s">
        <v>2</v>
      </c>
      <c r="C68" s="1" t="s">
        <v>4</v>
      </c>
      <c r="D68" s="1" t="s">
        <v>5</v>
      </c>
      <c r="E68" s="1" t="s">
        <v>6</v>
      </c>
      <c r="F68" s="1" t="s">
        <v>0</v>
      </c>
      <c r="G68" s="1" t="s">
        <v>19</v>
      </c>
      <c r="H68" s="1" t="s">
        <v>22</v>
      </c>
      <c r="I68" s="1" t="s">
        <v>35</v>
      </c>
      <c r="J68" s="1" t="s">
        <v>28</v>
      </c>
      <c r="K68" s="1" t="s">
        <v>29</v>
      </c>
      <c r="L68" s="1" t="s">
        <v>30</v>
      </c>
    </row>
    <row r="69" spans="1:12" x14ac:dyDescent="0.2">
      <c r="A69" s="1" t="str">
        <f>B60</f>
        <v>A2, pavement, transport to plant, B</v>
      </c>
      <c r="B69" s="1" t="str">
        <f>B61</f>
        <v>A2, pavement, transport to plant</v>
      </c>
      <c r="C69" s="1" t="s">
        <v>17</v>
      </c>
      <c r="D69" s="1">
        <v>1</v>
      </c>
      <c r="E69" s="1" t="s">
        <v>11</v>
      </c>
      <c r="F69" s="1" t="s">
        <v>23</v>
      </c>
      <c r="G69" s="1" t="s">
        <v>20</v>
      </c>
      <c r="H69" s="1" t="s">
        <v>110</v>
      </c>
      <c r="J69" s="1">
        <v>0</v>
      </c>
    </row>
    <row r="70" spans="1:12" x14ac:dyDescent="0.2">
      <c r="A70" s="2" t="s">
        <v>32</v>
      </c>
      <c r="B70" s="1" t="s">
        <v>34</v>
      </c>
      <c r="C70" s="1" t="s">
        <v>16</v>
      </c>
      <c r="D70" s="1">
        <f>D53/1000*250</f>
        <v>1.2999999999999999E-2</v>
      </c>
      <c r="E70" s="1" t="s">
        <v>18</v>
      </c>
      <c r="F70" s="1" t="s">
        <v>23</v>
      </c>
      <c r="G70" s="1" t="s">
        <v>21</v>
      </c>
      <c r="H70" s="1" t="s">
        <v>110</v>
      </c>
      <c r="I70" s="1" t="s">
        <v>36</v>
      </c>
      <c r="J70" s="1">
        <v>2</v>
      </c>
      <c r="K70" s="1">
        <f t="shared" ref="K70:K79" si="2">LN(D70)</f>
        <v>-4.3428059215206005</v>
      </c>
      <c r="L70" s="1">
        <v>0.34745503306183378</v>
      </c>
    </row>
    <row r="71" spans="1:12" x14ac:dyDescent="0.2">
      <c r="A71" s="2" t="s">
        <v>37</v>
      </c>
      <c r="B71" s="1" t="s">
        <v>52</v>
      </c>
      <c r="C71" s="1" t="s">
        <v>15</v>
      </c>
      <c r="D71" s="1">
        <f>D54/1000*933</f>
        <v>0.79491599999999996</v>
      </c>
      <c r="E71" s="1" t="s">
        <v>18</v>
      </c>
      <c r="F71" s="1" t="s">
        <v>23</v>
      </c>
      <c r="G71" s="1" t="s">
        <v>21</v>
      </c>
      <c r="H71" s="1" t="s">
        <v>110</v>
      </c>
      <c r="I71" s="1" t="s">
        <v>38</v>
      </c>
      <c r="J71" s="1">
        <v>2</v>
      </c>
      <c r="K71" s="1">
        <f>LN(D71)</f>
        <v>-0.22951883028761461</v>
      </c>
      <c r="L71" s="1">
        <v>0.34745503306183378</v>
      </c>
    </row>
    <row r="72" spans="1:12" x14ac:dyDescent="0.2">
      <c r="A72" s="1" t="s">
        <v>31</v>
      </c>
      <c r="B72" s="1" t="s">
        <v>33</v>
      </c>
      <c r="C72" s="1" t="s">
        <v>16</v>
      </c>
      <c r="D72" s="1">
        <f>D54/1000*53</f>
        <v>4.5156000000000002E-2</v>
      </c>
      <c r="E72" s="1" t="s">
        <v>18</v>
      </c>
      <c r="F72" s="1" t="s">
        <v>23</v>
      </c>
      <c r="G72" s="1" t="s">
        <v>21</v>
      </c>
      <c r="H72" s="1" t="s">
        <v>110</v>
      </c>
      <c r="I72" s="1" t="s">
        <v>38</v>
      </c>
      <c r="J72" s="1">
        <v>2</v>
      </c>
      <c r="K72" s="1">
        <f>LN(D72)</f>
        <v>-3.0976321175828363</v>
      </c>
      <c r="L72" s="1">
        <v>0.34745503306183378</v>
      </c>
    </row>
    <row r="73" spans="1:12" x14ac:dyDescent="0.2">
      <c r="A73" s="2" t="s">
        <v>32</v>
      </c>
      <c r="B73" s="1" t="s">
        <v>34</v>
      </c>
      <c r="C73" s="1" t="s">
        <v>16</v>
      </c>
      <c r="D73" s="1">
        <f>D54/1000*25</f>
        <v>2.1299999999999999E-2</v>
      </c>
      <c r="E73" s="1" t="s">
        <v>18</v>
      </c>
      <c r="F73" s="1" t="s">
        <v>23</v>
      </c>
      <c r="G73" s="1" t="s">
        <v>21</v>
      </c>
      <c r="H73" s="1" t="s">
        <v>110</v>
      </c>
      <c r="I73" s="1" t="s">
        <v>38</v>
      </c>
      <c r="J73" s="1">
        <v>2</v>
      </c>
      <c r="K73" s="1">
        <f>LN(D73)</f>
        <v>-3.8490482062667577</v>
      </c>
      <c r="L73" s="1">
        <v>0.34745503306183378</v>
      </c>
    </row>
    <row r="74" spans="1:12" x14ac:dyDescent="0.2">
      <c r="A74" s="1" t="s">
        <v>31</v>
      </c>
      <c r="B74" s="1" t="s">
        <v>33</v>
      </c>
      <c r="C74" s="1" t="s">
        <v>16</v>
      </c>
      <c r="D74" s="1">
        <f>D55/1000*53</f>
        <v>0</v>
      </c>
      <c r="E74" s="1" t="s">
        <v>18</v>
      </c>
      <c r="F74" s="1" t="s">
        <v>23</v>
      </c>
      <c r="G74" s="1" t="s">
        <v>21</v>
      </c>
      <c r="H74" s="1" t="s">
        <v>110</v>
      </c>
      <c r="I74" s="1" t="s">
        <v>71</v>
      </c>
      <c r="J74" s="1">
        <v>0</v>
      </c>
    </row>
    <row r="75" spans="1:12" x14ac:dyDescent="0.2">
      <c r="A75" s="2" t="s">
        <v>32</v>
      </c>
      <c r="B75" s="1" t="s">
        <v>34</v>
      </c>
      <c r="C75" s="1" t="s">
        <v>16</v>
      </c>
      <c r="D75" s="1">
        <f>D55/1000*25</f>
        <v>0</v>
      </c>
      <c r="E75" s="1" t="s">
        <v>18</v>
      </c>
      <c r="F75" s="1" t="s">
        <v>23</v>
      </c>
      <c r="G75" s="1" t="s">
        <v>21</v>
      </c>
      <c r="H75" s="1" t="s">
        <v>110</v>
      </c>
      <c r="I75" s="1" t="s">
        <v>71</v>
      </c>
      <c r="J75" s="1">
        <v>0</v>
      </c>
    </row>
    <row r="76" spans="1:12" x14ac:dyDescent="0.2">
      <c r="A76" s="1" t="s">
        <v>31</v>
      </c>
      <c r="B76" s="1" t="s">
        <v>33</v>
      </c>
      <c r="C76" s="1" t="s">
        <v>16</v>
      </c>
      <c r="D76" s="1">
        <f>D56/1000*660</f>
        <v>2.8379999999999996E-2</v>
      </c>
      <c r="E76" s="1" t="s">
        <v>18</v>
      </c>
      <c r="F76" s="1" t="s">
        <v>23</v>
      </c>
      <c r="G76" s="1" t="s">
        <v>21</v>
      </c>
      <c r="H76" s="1" t="s">
        <v>110</v>
      </c>
      <c r="I76" s="1" t="s">
        <v>73</v>
      </c>
      <c r="J76" s="1">
        <v>2</v>
      </c>
      <c r="K76" s="1">
        <f>LN(D76)</f>
        <v>-3.5620706072502406</v>
      </c>
      <c r="L76" s="1">
        <v>0.34745503306183401</v>
      </c>
    </row>
    <row r="77" spans="1:12" x14ac:dyDescent="0.2">
      <c r="A77" s="2" t="s">
        <v>32</v>
      </c>
      <c r="B77" s="1" t="s">
        <v>34</v>
      </c>
      <c r="C77" s="1" t="s">
        <v>16</v>
      </c>
      <c r="D77" s="1">
        <f>D56/1000*25</f>
        <v>1.0749999999999998E-3</v>
      </c>
      <c r="E77" s="1" t="s">
        <v>18</v>
      </c>
      <c r="F77" s="1" t="s">
        <v>23</v>
      </c>
      <c r="G77" s="1" t="s">
        <v>21</v>
      </c>
      <c r="H77" s="1" t="s">
        <v>110</v>
      </c>
      <c r="I77" s="1" t="s">
        <v>73</v>
      </c>
      <c r="J77" s="1">
        <v>2</v>
      </c>
      <c r="K77" s="1">
        <f>LN(D77)</f>
        <v>-6.8354346174025116</v>
      </c>
      <c r="L77" s="1">
        <v>0.34745503306183401</v>
      </c>
    </row>
    <row r="78" spans="1:12" x14ac:dyDescent="0.2">
      <c r="A78" s="2" t="s">
        <v>32</v>
      </c>
      <c r="B78" s="1" t="s">
        <v>34</v>
      </c>
      <c r="C78" s="1" t="s">
        <v>16</v>
      </c>
      <c r="D78" s="1">
        <f>D57/1000*177</f>
        <v>3.5399999999999999E-4</v>
      </c>
      <c r="E78" s="1" t="s">
        <v>18</v>
      </c>
      <c r="F78" s="1" t="s">
        <v>23</v>
      </c>
      <c r="G78" s="1" t="s">
        <v>21</v>
      </c>
      <c r="H78" s="1" t="s">
        <v>110</v>
      </c>
      <c r="I78" s="1" t="s">
        <v>70</v>
      </c>
      <c r="J78" s="1">
        <v>2</v>
      </c>
      <c r="K78" s="1">
        <f>LN(D78)</f>
        <v>-7.9462136448304994</v>
      </c>
      <c r="L78" s="1">
        <v>0.34745503306183401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D58/1000*136</f>
        <v>6.9360000000000003E-3</v>
      </c>
      <c r="E79" s="1" t="s">
        <v>18</v>
      </c>
      <c r="F79" s="1" t="s">
        <v>23</v>
      </c>
      <c r="G79" s="1" t="s">
        <v>21</v>
      </c>
      <c r="H79" s="1" t="s">
        <v>110</v>
      </c>
      <c r="I79" s="1" t="s">
        <v>72</v>
      </c>
      <c r="J79" s="1">
        <v>2</v>
      </c>
      <c r="K79" s="1">
        <f t="shared" si="2"/>
        <v>-4.971030039503896</v>
      </c>
      <c r="L79" s="1">
        <v>0.34745503306183378</v>
      </c>
    </row>
    <row r="81" spans="1:12" x14ac:dyDescent="0.2">
      <c r="A81" s="1" t="s">
        <v>1</v>
      </c>
      <c r="B81" s="1" t="s">
        <v>94</v>
      </c>
    </row>
    <row r="82" spans="1:12" x14ac:dyDescent="0.2">
      <c r="A82" s="1" t="s">
        <v>2</v>
      </c>
      <c r="B82" s="1" t="s">
        <v>75</v>
      </c>
    </row>
    <row r="83" spans="1:12" x14ac:dyDescent="0.2">
      <c r="A83" s="1" t="s">
        <v>3</v>
      </c>
      <c r="B83" s="1" t="s">
        <v>115</v>
      </c>
    </row>
    <row r="84" spans="1:12" x14ac:dyDescent="0.2">
      <c r="A84" s="1" t="s">
        <v>4</v>
      </c>
      <c r="B84" s="1" t="s">
        <v>17</v>
      </c>
    </row>
    <row r="85" spans="1:12" x14ac:dyDescent="0.2">
      <c r="A85" s="1" t="s">
        <v>5</v>
      </c>
      <c r="B85" s="1">
        <v>1</v>
      </c>
    </row>
    <row r="86" spans="1:12" x14ac:dyDescent="0.2">
      <c r="A86" s="1" t="s">
        <v>6</v>
      </c>
      <c r="B86" s="1" t="s">
        <v>11</v>
      </c>
    </row>
    <row r="87" spans="1:12" x14ac:dyDescent="0.2">
      <c r="A87" s="1" t="s">
        <v>7</v>
      </c>
      <c r="B87" s="1">
        <v>1</v>
      </c>
    </row>
    <row r="88" spans="1:12" x14ac:dyDescent="0.2">
      <c r="A88" s="1" t="s">
        <v>8</v>
      </c>
    </row>
    <row r="89" spans="1:12" x14ac:dyDescent="0.2">
      <c r="A89" s="1" t="s">
        <v>9</v>
      </c>
      <c r="B89" s="1" t="s">
        <v>2</v>
      </c>
      <c r="C89" s="1" t="s">
        <v>4</v>
      </c>
      <c r="D89" s="1" t="s">
        <v>5</v>
      </c>
      <c r="E89" s="1" t="s">
        <v>6</v>
      </c>
      <c r="F89" s="1" t="s">
        <v>0</v>
      </c>
      <c r="G89" s="1" t="s">
        <v>19</v>
      </c>
      <c r="H89" s="1" t="s">
        <v>22</v>
      </c>
      <c r="I89" s="1" t="s">
        <v>35</v>
      </c>
      <c r="J89" s="1" t="s">
        <v>28</v>
      </c>
      <c r="K89" s="1" t="s">
        <v>29</v>
      </c>
      <c r="L89" s="1" t="s">
        <v>30</v>
      </c>
    </row>
    <row r="90" spans="1:12" x14ac:dyDescent="0.2">
      <c r="A90" s="1" t="str">
        <f>B81</f>
        <v>A3, pavement, production, B</v>
      </c>
      <c r="B90" s="1" t="str">
        <f>B82</f>
        <v>A3, pavement, production</v>
      </c>
      <c r="C90" s="1" t="s">
        <v>17</v>
      </c>
      <c r="D90" s="1">
        <v>1</v>
      </c>
      <c r="E90" s="1" t="s">
        <v>11</v>
      </c>
      <c r="F90" s="1" t="s">
        <v>23</v>
      </c>
      <c r="G90" s="1" t="s">
        <v>20</v>
      </c>
      <c r="H90" s="1" t="s">
        <v>110</v>
      </c>
      <c r="J90" s="1">
        <v>0</v>
      </c>
    </row>
    <row r="91" spans="1:12" x14ac:dyDescent="0.2">
      <c r="A91" s="1" t="s">
        <v>10</v>
      </c>
      <c r="B91" s="1" t="s">
        <v>13</v>
      </c>
      <c r="C91" s="1" t="s">
        <v>17</v>
      </c>
      <c r="D91" s="1">
        <f>6.23/1000</f>
        <v>6.2300000000000003E-3</v>
      </c>
      <c r="E91" s="1" t="s">
        <v>12</v>
      </c>
      <c r="F91" s="1" t="s">
        <v>23</v>
      </c>
      <c r="G91" s="1" t="s">
        <v>21</v>
      </c>
      <c r="H91" s="1" t="s">
        <v>110</v>
      </c>
      <c r="J91" s="1">
        <v>2</v>
      </c>
      <c r="K91" s="1">
        <f t="shared" ref="K91:K93" si="3">LN(D91)</f>
        <v>-5.0783789461827755</v>
      </c>
      <c r="L91" s="1">
        <v>3.4641016151377546E-2</v>
      </c>
    </row>
    <row r="92" spans="1:12" x14ac:dyDescent="0.2">
      <c r="A92" s="1" t="s">
        <v>39</v>
      </c>
      <c r="B92" s="1" t="s">
        <v>40</v>
      </c>
      <c r="C92" s="1" t="s">
        <v>41</v>
      </c>
      <c r="D92" s="1">
        <f>7.43*31.65/1000</f>
        <v>0.23515949999999999</v>
      </c>
      <c r="E92" s="1" t="s">
        <v>14</v>
      </c>
      <c r="F92" s="2" t="s">
        <v>23</v>
      </c>
      <c r="G92" s="1" t="s">
        <v>21</v>
      </c>
      <c r="H92" s="1" t="s">
        <v>110</v>
      </c>
      <c r="J92" s="1">
        <v>2</v>
      </c>
      <c r="K92" s="1">
        <f t="shared" si="3"/>
        <v>-1.4474912716622841</v>
      </c>
      <c r="L92" s="1">
        <v>3.4641016151377546E-2</v>
      </c>
    </row>
    <row r="93" spans="1:12" x14ac:dyDescent="0.2">
      <c r="A93" s="1" t="s">
        <v>42</v>
      </c>
      <c r="B93" s="1" t="s">
        <v>42</v>
      </c>
      <c r="C93" s="1" t="s">
        <v>15</v>
      </c>
      <c r="D93" s="1">
        <f>0.12*35.8/1000</f>
        <v>4.2959999999999995E-3</v>
      </c>
      <c r="E93" s="1" t="s">
        <v>14</v>
      </c>
      <c r="F93" s="2" t="s">
        <v>23</v>
      </c>
      <c r="G93" s="1" t="s">
        <v>21</v>
      </c>
      <c r="H93" s="1" t="s">
        <v>110</v>
      </c>
      <c r="J93" s="1">
        <v>2</v>
      </c>
      <c r="K93" s="1">
        <f t="shared" si="3"/>
        <v>-5.4500709217755734</v>
      </c>
      <c r="L93" s="1">
        <v>3.4641016151377546E-2</v>
      </c>
    </row>
    <row r="94" spans="1:12" x14ac:dyDescent="0.2">
      <c r="A94" s="1" t="s">
        <v>76</v>
      </c>
      <c r="B94" s="1" t="s">
        <v>110</v>
      </c>
      <c r="C94" s="1" t="s">
        <v>110</v>
      </c>
      <c r="D94" s="1">
        <f>0.000068/1000</f>
        <v>6.8E-8</v>
      </c>
      <c r="E94" s="1" t="s">
        <v>11</v>
      </c>
      <c r="F94" s="1" t="s">
        <v>59</v>
      </c>
      <c r="G94" s="1" t="s">
        <v>58</v>
      </c>
      <c r="H94" s="1" t="s">
        <v>77</v>
      </c>
      <c r="J94" s="1">
        <v>0</v>
      </c>
    </row>
    <row r="95" spans="1:12" x14ac:dyDescent="0.2">
      <c r="A95" s="1" t="s">
        <v>78</v>
      </c>
      <c r="B95" s="1" t="s">
        <v>110</v>
      </c>
      <c r="C95" s="1" t="s">
        <v>110</v>
      </c>
      <c r="D95" s="1">
        <f>0.00729/1000</f>
        <v>7.2899999999999997E-6</v>
      </c>
      <c r="E95" s="1" t="s">
        <v>11</v>
      </c>
      <c r="F95" s="1" t="s">
        <v>59</v>
      </c>
      <c r="G95" s="1" t="s">
        <v>58</v>
      </c>
      <c r="H95" s="1" t="s">
        <v>77</v>
      </c>
      <c r="J95" s="1">
        <v>0</v>
      </c>
    </row>
    <row r="96" spans="1:12" x14ac:dyDescent="0.2">
      <c r="A96" s="1" t="s">
        <v>79</v>
      </c>
      <c r="B96" s="1" t="s">
        <v>110</v>
      </c>
      <c r="C96" s="1" t="s">
        <v>110</v>
      </c>
      <c r="D96" s="1">
        <f>0.00964/1000</f>
        <v>9.6399999999999992E-6</v>
      </c>
      <c r="E96" s="1" t="s">
        <v>11</v>
      </c>
      <c r="F96" s="1" t="s">
        <v>59</v>
      </c>
      <c r="G96" s="1" t="s">
        <v>58</v>
      </c>
      <c r="H96" s="1" t="s">
        <v>77</v>
      </c>
      <c r="J96" s="1">
        <v>0</v>
      </c>
    </row>
    <row r="98" spans="1:12" x14ac:dyDescent="0.2">
      <c r="A98" s="1" t="s">
        <v>1</v>
      </c>
      <c r="B98" s="1" t="s">
        <v>95</v>
      </c>
    </row>
    <row r="99" spans="1:12" x14ac:dyDescent="0.2">
      <c r="A99" s="1" t="s">
        <v>2</v>
      </c>
      <c r="B99" s="1" t="s">
        <v>67</v>
      </c>
    </row>
    <row r="100" spans="1:12" x14ac:dyDescent="0.2">
      <c r="A100" s="1" t="s">
        <v>3</v>
      </c>
      <c r="B100" s="1" t="s">
        <v>112</v>
      </c>
    </row>
    <row r="101" spans="1:12" x14ac:dyDescent="0.2">
      <c r="A101" s="1" t="s">
        <v>4</v>
      </c>
      <c r="B101" s="1" t="s">
        <v>17</v>
      </c>
    </row>
    <row r="102" spans="1:12" x14ac:dyDescent="0.2">
      <c r="A102" s="1" t="s">
        <v>5</v>
      </c>
      <c r="B102" s="1">
        <v>1</v>
      </c>
    </row>
    <row r="103" spans="1:12" x14ac:dyDescent="0.2">
      <c r="A103" s="1" t="s">
        <v>6</v>
      </c>
      <c r="B103" s="1" t="s">
        <v>11</v>
      </c>
    </row>
    <row r="104" spans="1:12" x14ac:dyDescent="0.2">
      <c r="A104" s="1" t="s">
        <v>7</v>
      </c>
      <c r="B104" s="1">
        <v>1</v>
      </c>
    </row>
    <row r="105" spans="1:12" x14ac:dyDescent="0.2">
      <c r="A105" s="1" t="s">
        <v>8</v>
      </c>
    </row>
    <row r="106" spans="1:12" x14ac:dyDescent="0.2">
      <c r="A106" s="1" t="s">
        <v>9</v>
      </c>
      <c r="B106" s="1" t="s">
        <v>2</v>
      </c>
      <c r="C106" s="1" t="s">
        <v>4</v>
      </c>
      <c r="D106" s="1" t="s">
        <v>5</v>
      </c>
      <c r="E106" s="1" t="s">
        <v>6</v>
      </c>
      <c r="F106" s="1" t="s">
        <v>0</v>
      </c>
      <c r="G106" s="1" t="s">
        <v>19</v>
      </c>
      <c r="H106" s="1" t="s">
        <v>22</v>
      </c>
      <c r="I106" s="1" t="s">
        <v>35</v>
      </c>
      <c r="J106" s="1" t="s">
        <v>28</v>
      </c>
      <c r="K106" s="1" t="s">
        <v>29</v>
      </c>
      <c r="L106" s="1" t="s">
        <v>30</v>
      </c>
    </row>
    <row r="107" spans="1:12" x14ac:dyDescent="0.2">
      <c r="A107" s="1" t="str">
        <f>B98</f>
        <v>A1, pavement, materials, A</v>
      </c>
      <c r="B107" s="1" t="str">
        <f>B99</f>
        <v>A1, pavement, materials</v>
      </c>
      <c r="C107" s="1" t="str">
        <f>B101</f>
        <v>NL</v>
      </c>
      <c r="D107" s="1">
        <f>1000/1000</f>
        <v>1</v>
      </c>
      <c r="E107" s="1" t="s">
        <v>11</v>
      </c>
      <c r="F107" s="1" t="s">
        <v>23</v>
      </c>
      <c r="G107" s="1" t="s">
        <v>20</v>
      </c>
      <c r="H107" s="1" t="s">
        <v>110</v>
      </c>
      <c r="J107" s="1">
        <v>0</v>
      </c>
    </row>
    <row r="108" spans="1:12" x14ac:dyDescent="0.2">
      <c r="A108" s="1" t="s">
        <v>54</v>
      </c>
      <c r="B108" s="1" t="s">
        <v>53</v>
      </c>
      <c r="C108" s="1" t="s">
        <v>17</v>
      </c>
      <c r="D108" s="1">
        <f>300/1000</f>
        <v>0.3</v>
      </c>
      <c r="E108" s="1" t="s">
        <v>11</v>
      </c>
      <c r="F108" s="1" t="s">
        <v>23</v>
      </c>
      <c r="G108" s="1" t="s">
        <v>21</v>
      </c>
      <c r="H108" s="1" t="s">
        <v>110</v>
      </c>
      <c r="I108" s="1" t="s">
        <v>51</v>
      </c>
      <c r="J108" s="1">
        <v>2</v>
      </c>
      <c r="K108" s="1">
        <f t="shared" ref="K108:K111" si="4">LN(D108)</f>
        <v>-1.2039728043259361</v>
      </c>
      <c r="L108" s="1">
        <v>3.741657386773941E-2</v>
      </c>
    </row>
    <row r="109" spans="1:12" x14ac:dyDescent="0.2">
      <c r="A109" s="1" t="s">
        <v>49</v>
      </c>
      <c r="B109" s="1" t="s">
        <v>25</v>
      </c>
      <c r="C109" s="1" t="s">
        <v>16</v>
      </c>
      <c r="D109" s="1">
        <f>41.2/1000</f>
        <v>4.1200000000000001E-2</v>
      </c>
      <c r="E109" s="1" t="s">
        <v>11</v>
      </c>
      <c r="F109" s="1" t="s">
        <v>23</v>
      </c>
      <c r="G109" s="1" t="s">
        <v>21</v>
      </c>
      <c r="H109" s="1" t="s">
        <v>110</v>
      </c>
      <c r="I109" s="1" t="s">
        <v>36</v>
      </c>
      <c r="J109" s="1">
        <v>2</v>
      </c>
      <c r="K109" s="1">
        <f t="shared" si="4"/>
        <v>-3.1893170226266565</v>
      </c>
      <c r="L109" s="1">
        <v>3.741657386773941E-2</v>
      </c>
    </row>
    <row r="110" spans="1:12" x14ac:dyDescent="0.2">
      <c r="A110" s="1" t="s">
        <v>60</v>
      </c>
      <c r="B110" s="1" t="s">
        <v>38</v>
      </c>
      <c r="C110" s="1" t="s">
        <v>17</v>
      </c>
      <c r="D110" s="1">
        <f>586.1/1000</f>
        <v>0.58610000000000007</v>
      </c>
      <c r="E110" s="1" t="s">
        <v>11</v>
      </c>
      <c r="F110" s="1" t="s">
        <v>23</v>
      </c>
      <c r="G110" s="1" t="s">
        <v>21</v>
      </c>
      <c r="H110" s="1" t="s">
        <v>110</v>
      </c>
      <c r="I110" s="1" t="s">
        <v>38</v>
      </c>
      <c r="J110" s="1">
        <v>2</v>
      </c>
      <c r="K110" s="1">
        <f t="shared" si="4"/>
        <v>-0.53426485549975344</v>
      </c>
      <c r="L110" s="1">
        <v>3.741657386773941E-2</v>
      </c>
    </row>
    <row r="111" spans="1:12" x14ac:dyDescent="0.2">
      <c r="A111" s="1" t="s">
        <v>60</v>
      </c>
      <c r="B111" s="1" t="s">
        <v>38</v>
      </c>
      <c r="C111" s="1" t="s">
        <v>17</v>
      </c>
      <c r="D111" s="1">
        <f>9.4/1000</f>
        <v>9.4000000000000004E-3</v>
      </c>
      <c r="E111" s="1" t="s">
        <v>11</v>
      </c>
      <c r="F111" s="1" t="s">
        <v>23</v>
      </c>
      <c r="G111" s="1" t="s">
        <v>21</v>
      </c>
      <c r="H111" s="1" t="s">
        <v>110</v>
      </c>
      <c r="I111" s="1" t="s">
        <v>71</v>
      </c>
      <c r="J111" s="1">
        <v>2</v>
      </c>
      <c r="K111" s="1">
        <f t="shared" si="4"/>
        <v>-4.6670455897061789</v>
      </c>
      <c r="L111" s="1">
        <v>3.741657386773941E-2</v>
      </c>
    </row>
    <row r="112" spans="1:12" x14ac:dyDescent="0.2">
      <c r="A112" s="1" t="s">
        <v>26</v>
      </c>
      <c r="B112" s="1" t="s">
        <v>27</v>
      </c>
      <c r="C112" s="1" t="s">
        <v>64</v>
      </c>
      <c r="D112" s="1">
        <f>34.2/1000</f>
        <v>3.4200000000000001E-2</v>
      </c>
      <c r="E112" s="1" t="s">
        <v>11</v>
      </c>
      <c r="F112" s="1" t="s">
        <v>23</v>
      </c>
      <c r="G112" s="1" t="s">
        <v>21</v>
      </c>
      <c r="H112" s="1" t="s">
        <v>110</v>
      </c>
      <c r="I112" s="1" t="s">
        <v>73</v>
      </c>
      <c r="J112" s="1">
        <v>2</v>
      </c>
      <c r="K112" s="1">
        <f t="shared" ref="K112:K114" si="5">LN(D112)</f>
        <v>-3.3755296349135775</v>
      </c>
      <c r="L112" s="1">
        <v>3.741657386773941E-2</v>
      </c>
    </row>
    <row r="113" spans="1:12" x14ac:dyDescent="0.2">
      <c r="A113" s="1" t="s">
        <v>68</v>
      </c>
      <c r="B113" s="1" t="s">
        <v>69</v>
      </c>
      <c r="C113" s="1" t="s">
        <v>64</v>
      </c>
      <c r="D113" s="1">
        <f>2.1/1000</f>
        <v>2.1000000000000003E-3</v>
      </c>
      <c r="E113" s="1" t="s">
        <v>11</v>
      </c>
      <c r="F113" s="1" t="s">
        <v>23</v>
      </c>
      <c r="G113" s="1" t="s">
        <v>21</v>
      </c>
      <c r="H113" s="1" t="s">
        <v>110</v>
      </c>
      <c r="I113" s="1" t="s">
        <v>70</v>
      </c>
      <c r="J113" s="1">
        <v>2</v>
      </c>
      <c r="K113" s="1">
        <f t="shared" si="5"/>
        <v>-6.1658179342527593</v>
      </c>
      <c r="L113" s="1">
        <v>3.741657386773941E-2</v>
      </c>
    </row>
    <row r="114" spans="1:12" x14ac:dyDescent="0.2">
      <c r="A114" s="1" t="s">
        <v>62</v>
      </c>
      <c r="B114" s="1" t="s">
        <v>62</v>
      </c>
      <c r="C114" s="1" t="s">
        <v>17</v>
      </c>
      <c r="D114" s="1">
        <f>27/1000</f>
        <v>2.7E-2</v>
      </c>
      <c r="E114" s="1" t="s">
        <v>11</v>
      </c>
      <c r="F114" s="1" t="s">
        <v>23</v>
      </c>
      <c r="G114" s="1" t="s">
        <v>21</v>
      </c>
      <c r="H114" s="1" t="s">
        <v>110</v>
      </c>
      <c r="I114" s="1" t="s">
        <v>72</v>
      </c>
      <c r="J114" s="1">
        <v>2</v>
      </c>
      <c r="K114" s="1">
        <f t="shared" si="5"/>
        <v>-3.6119184129778081</v>
      </c>
      <c r="L114" s="1">
        <v>3.741657386773941E-2</v>
      </c>
    </row>
    <row r="116" spans="1:12" x14ac:dyDescent="0.2">
      <c r="A116" s="1" t="s">
        <v>1</v>
      </c>
      <c r="B116" s="1" t="s">
        <v>96</v>
      </c>
    </row>
    <row r="117" spans="1:12" x14ac:dyDescent="0.2">
      <c r="A117" s="1" t="s">
        <v>2</v>
      </c>
      <c r="B117" s="1" t="s">
        <v>74</v>
      </c>
    </row>
    <row r="118" spans="1:12" x14ac:dyDescent="0.2">
      <c r="A118" s="1" t="s">
        <v>3</v>
      </c>
      <c r="B118" s="1" t="s">
        <v>113</v>
      </c>
    </row>
    <row r="119" spans="1:12" x14ac:dyDescent="0.2">
      <c r="A119" s="1" t="s">
        <v>4</v>
      </c>
      <c r="B119" s="1" t="s">
        <v>17</v>
      </c>
    </row>
    <row r="120" spans="1:12" x14ac:dyDescent="0.2">
      <c r="A120" s="1" t="s">
        <v>5</v>
      </c>
      <c r="B120" s="1">
        <v>1</v>
      </c>
    </row>
    <row r="121" spans="1:12" x14ac:dyDescent="0.2">
      <c r="A121" s="1" t="s">
        <v>6</v>
      </c>
      <c r="B121" s="1" t="s">
        <v>11</v>
      </c>
    </row>
    <row r="122" spans="1:12" x14ac:dyDescent="0.2">
      <c r="A122" s="1" t="s">
        <v>7</v>
      </c>
      <c r="B122" s="1">
        <v>1</v>
      </c>
    </row>
    <row r="123" spans="1:12" x14ac:dyDescent="0.2">
      <c r="A123" s="1" t="s">
        <v>8</v>
      </c>
    </row>
    <row r="124" spans="1:12" x14ac:dyDescent="0.2">
      <c r="A124" s="1" t="s">
        <v>9</v>
      </c>
      <c r="B124" s="1" t="s">
        <v>2</v>
      </c>
      <c r="C124" s="1" t="s">
        <v>4</v>
      </c>
      <c r="D124" s="1" t="s">
        <v>5</v>
      </c>
      <c r="E124" s="1" t="s">
        <v>6</v>
      </c>
      <c r="F124" s="1" t="s">
        <v>0</v>
      </c>
      <c r="G124" s="1" t="s">
        <v>19</v>
      </c>
      <c r="H124" s="1" t="s">
        <v>22</v>
      </c>
      <c r="I124" s="1" t="s">
        <v>35</v>
      </c>
      <c r="J124" s="1" t="s">
        <v>28</v>
      </c>
      <c r="K124" s="1" t="s">
        <v>29</v>
      </c>
      <c r="L124" s="1" t="s">
        <v>30</v>
      </c>
    </row>
    <row r="125" spans="1:12" x14ac:dyDescent="0.2">
      <c r="A125" s="1" t="str">
        <f>B116</f>
        <v>A2, pavement, transport to plant, A</v>
      </c>
      <c r="B125" s="1" t="str">
        <f>B117</f>
        <v>A2, pavement, transport to plant</v>
      </c>
      <c r="C125" s="1" t="s">
        <v>17</v>
      </c>
      <c r="D125" s="1">
        <v>1</v>
      </c>
      <c r="E125" s="1" t="s">
        <v>11</v>
      </c>
      <c r="F125" s="1" t="s">
        <v>23</v>
      </c>
      <c r="G125" s="1" t="s">
        <v>20</v>
      </c>
      <c r="H125" s="1" t="s">
        <v>110</v>
      </c>
      <c r="J125" s="1">
        <v>0</v>
      </c>
    </row>
    <row r="126" spans="1:12" x14ac:dyDescent="0.2">
      <c r="A126" s="2" t="s">
        <v>32</v>
      </c>
      <c r="B126" s="1" t="s">
        <v>34</v>
      </c>
      <c r="C126" s="1" t="s">
        <v>16</v>
      </c>
      <c r="D126" s="1">
        <f>D109/1000*250</f>
        <v>1.03E-2</v>
      </c>
      <c r="E126" s="1" t="s">
        <v>18</v>
      </c>
      <c r="F126" s="1" t="s">
        <v>23</v>
      </c>
      <c r="G126" s="1" t="s">
        <v>21</v>
      </c>
      <c r="H126" s="1" t="s">
        <v>110</v>
      </c>
      <c r="I126" s="1" t="s">
        <v>36</v>
      </c>
      <c r="J126" s="1">
        <v>2</v>
      </c>
      <c r="K126" s="1">
        <f t="shared" ref="K126" si="6">LN(D126)</f>
        <v>-4.5756113837465469</v>
      </c>
      <c r="L126" s="1">
        <v>0.34745503306183378</v>
      </c>
    </row>
    <row r="127" spans="1:12" x14ac:dyDescent="0.2">
      <c r="A127" s="2" t="s">
        <v>37</v>
      </c>
      <c r="B127" s="1" t="s">
        <v>52</v>
      </c>
      <c r="C127" s="1" t="s">
        <v>15</v>
      </c>
      <c r="D127" s="1">
        <f>D110/1000*933</f>
        <v>0.54683130000000013</v>
      </c>
      <c r="E127" s="1" t="s">
        <v>18</v>
      </c>
      <c r="F127" s="1" t="s">
        <v>23</v>
      </c>
      <c r="G127" s="1" t="s">
        <v>21</v>
      </c>
      <c r="H127" s="1" t="s">
        <v>110</v>
      </c>
      <c r="I127" s="1" t="s">
        <v>38</v>
      </c>
      <c r="J127" s="1">
        <v>2</v>
      </c>
      <c r="K127" s="1">
        <f t="shared" ref="K127:K134" si="7">LN(D127)</f>
        <v>-0.60361493363454655</v>
      </c>
      <c r="L127" s="1">
        <v>0.34745503306183378</v>
      </c>
    </row>
    <row r="128" spans="1:12" x14ac:dyDescent="0.2">
      <c r="A128" s="1" t="s">
        <v>31</v>
      </c>
      <c r="B128" s="1" t="s">
        <v>33</v>
      </c>
      <c r="C128" s="1" t="s">
        <v>16</v>
      </c>
      <c r="D128" s="1">
        <f>D110/1000*53</f>
        <v>3.1063300000000005E-2</v>
      </c>
      <c r="E128" s="1" t="s">
        <v>18</v>
      </c>
      <c r="F128" s="1" t="s">
        <v>23</v>
      </c>
      <c r="G128" s="1" t="s">
        <v>21</v>
      </c>
      <c r="H128" s="1" t="s">
        <v>110</v>
      </c>
      <c r="I128" s="1" t="s">
        <v>38</v>
      </c>
      <c r="J128" s="1">
        <v>2</v>
      </c>
      <c r="K128" s="1">
        <f t="shared" si="7"/>
        <v>-3.4717282209297684</v>
      </c>
      <c r="L128" s="1">
        <v>0.34745503306183378</v>
      </c>
    </row>
    <row r="129" spans="1:12" x14ac:dyDescent="0.2">
      <c r="A129" s="2" t="s">
        <v>32</v>
      </c>
      <c r="B129" s="1" t="s">
        <v>34</v>
      </c>
      <c r="C129" s="1" t="s">
        <v>16</v>
      </c>
      <c r="D129" s="1">
        <f>D110/1000*25</f>
        <v>1.4652500000000002E-2</v>
      </c>
      <c r="E129" s="1" t="s">
        <v>18</v>
      </c>
      <c r="F129" s="1" t="s">
        <v>23</v>
      </c>
      <c r="G129" s="1" t="s">
        <v>21</v>
      </c>
      <c r="H129" s="1" t="s">
        <v>110</v>
      </c>
      <c r="I129" s="1" t="s">
        <v>38</v>
      </c>
      <c r="J129" s="1">
        <v>2</v>
      </c>
      <c r="K129" s="1">
        <f t="shared" si="7"/>
        <v>-4.2231443096136898</v>
      </c>
      <c r="L129" s="1">
        <v>0.34745503306183378</v>
      </c>
    </row>
    <row r="130" spans="1:12" x14ac:dyDescent="0.2">
      <c r="A130" s="1" t="s">
        <v>31</v>
      </c>
      <c r="B130" s="1" t="s">
        <v>33</v>
      </c>
      <c r="C130" s="1" t="s">
        <v>16</v>
      </c>
      <c r="D130" s="1">
        <f>D111/1000*53</f>
        <v>4.9819999999999997E-4</v>
      </c>
      <c r="E130" s="1" t="s">
        <v>18</v>
      </c>
      <c r="F130" s="1" t="s">
        <v>23</v>
      </c>
      <c r="G130" s="1" t="s">
        <v>21</v>
      </c>
      <c r="H130" s="1" t="s">
        <v>110</v>
      </c>
      <c r="I130" s="1" t="s">
        <v>71</v>
      </c>
      <c r="J130" s="1">
        <v>2</v>
      </c>
      <c r="K130" s="1">
        <f t="shared" si="7"/>
        <v>-7.6045089551361942</v>
      </c>
      <c r="L130" s="1">
        <v>0.34745503306183401</v>
      </c>
    </row>
    <row r="131" spans="1:12" x14ac:dyDescent="0.2">
      <c r="A131" s="2" t="s">
        <v>32</v>
      </c>
      <c r="B131" s="1" t="s">
        <v>34</v>
      </c>
      <c r="C131" s="1" t="s">
        <v>16</v>
      </c>
      <c r="D131" s="1">
        <f>D111/1000*25</f>
        <v>2.3499999999999999E-4</v>
      </c>
      <c r="E131" s="1" t="s">
        <v>18</v>
      </c>
      <c r="F131" s="1" t="s">
        <v>23</v>
      </c>
      <c r="G131" s="1" t="s">
        <v>21</v>
      </c>
      <c r="H131" s="1" t="s">
        <v>110</v>
      </c>
      <c r="I131" s="1" t="s">
        <v>71</v>
      </c>
      <c r="J131" s="1">
        <v>2</v>
      </c>
      <c r="K131" s="1">
        <f t="shared" si="7"/>
        <v>-8.3559250438201147</v>
      </c>
      <c r="L131" s="1">
        <v>0.34745503306183401</v>
      </c>
    </row>
    <row r="132" spans="1:12" x14ac:dyDescent="0.2">
      <c r="A132" s="1" t="s">
        <v>31</v>
      </c>
      <c r="B132" s="1" t="s">
        <v>33</v>
      </c>
      <c r="C132" s="1" t="s">
        <v>16</v>
      </c>
      <c r="D132" s="1">
        <f>D112/1000*660</f>
        <v>2.2572000000000002E-2</v>
      </c>
      <c r="E132" s="1" t="s">
        <v>18</v>
      </c>
      <c r="F132" s="1" t="s">
        <v>23</v>
      </c>
      <c r="G132" s="1" t="s">
        <v>21</v>
      </c>
      <c r="H132" s="1" t="s">
        <v>110</v>
      </c>
      <c r="I132" s="1" t="s">
        <v>73</v>
      </c>
      <c r="J132" s="1">
        <v>2</v>
      </c>
      <c r="K132" s="1">
        <f t="shared" si="7"/>
        <v>-3.7910450788752432</v>
      </c>
      <c r="L132" s="1">
        <v>0.34745503306183401</v>
      </c>
    </row>
    <row r="133" spans="1:12" x14ac:dyDescent="0.2">
      <c r="A133" s="2" t="s">
        <v>32</v>
      </c>
      <c r="B133" s="1" t="s">
        <v>34</v>
      </c>
      <c r="C133" s="1" t="s">
        <v>16</v>
      </c>
      <c r="D133" s="1">
        <f>D112/1000*25</f>
        <v>8.5500000000000007E-4</v>
      </c>
      <c r="E133" s="1" t="s">
        <v>18</v>
      </c>
      <c r="F133" s="1" t="s">
        <v>23</v>
      </c>
      <c r="G133" s="1" t="s">
        <v>21</v>
      </c>
      <c r="H133" s="1" t="s">
        <v>110</v>
      </c>
      <c r="I133" s="1" t="s">
        <v>73</v>
      </c>
      <c r="J133" s="1">
        <v>2</v>
      </c>
      <c r="K133" s="1">
        <f t="shared" si="7"/>
        <v>-7.0644090890275137</v>
      </c>
      <c r="L133" s="1">
        <v>0.34745503306183401</v>
      </c>
    </row>
    <row r="134" spans="1:12" x14ac:dyDescent="0.2">
      <c r="A134" s="2" t="s">
        <v>32</v>
      </c>
      <c r="B134" s="1" t="s">
        <v>34</v>
      </c>
      <c r="C134" s="1" t="s">
        <v>16</v>
      </c>
      <c r="D134" s="1">
        <f>D113/1000*177</f>
        <v>3.7170000000000004E-4</v>
      </c>
      <c r="E134" s="1" t="s">
        <v>18</v>
      </c>
      <c r="F134" s="1" t="s">
        <v>23</v>
      </c>
      <c r="G134" s="1" t="s">
        <v>21</v>
      </c>
      <c r="H134" s="1" t="s">
        <v>110</v>
      </c>
      <c r="I134" s="1" t="s">
        <v>70</v>
      </c>
      <c r="J134" s="1">
        <v>2</v>
      </c>
      <c r="K134" s="1">
        <f t="shared" si="7"/>
        <v>-7.8974234806610673</v>
      </c>
      <c r="L134" s="1">
        <v>0.34745503306183401</v>
      </c>
    </row>
    <row r="135" spans="1:12" x14ac:dyDescent="0.2">
      <c r="A135" s="2" t="s">
        <v>32</v>
      </c>
      <c r="B135" s="1" t="s">
        <v>34</v>
      </c>
      <c r="C135" s="1" t="s">
        <v>16</v>
      </c>
      <c r="D135" s="1">
        <f>D114/1000*136</f>
        <v>3.6719999999999999E-3</v>
      </c>
      <c r="E135" s="1" t="s">
        <v>18</v>
      </c>
      <c r="F135" s="1" t="s">
        <v>23</v>
      </c>
      <c r="G135" s="1" t="s">
        <v>21</v>
      </c>
      <c r="H135" s="1" t="s">
        <v>110</v>
      </c>
      <c r="I135" s="1" t="s">
        <v>72</v>
      </c>
      <c r="J135" s="1">
        <v>2</v>
      </c>
      <c r="K135" s="1">
        <f t="shared" ref="K135" si="8">LN(D135)</f>
        <v>-5.607018806223893</v>
      </c>
      <c r="L135" s="1">
        <v>0.34745503306183378</v>
      </c>
    </row>
    <row r="137" spans="1:12" x14ac:dyDescent="0.2">
      <c r="A137" s="1" t="s">
        <v>1</v>
      </c>
      <c r="B137" s="1" t="s">
        <v>97</v>
      </c>
    </row>
    <row r="138" spans="1:12" x14ac:dyDescent="0.2">
      <c r="A138" s="1" t="s">
        <v>2</v>
      </c>
      <c r="B138" s="1" t="s">
        <v>75</v>
      </c>
    </row>
    <row r="139" spans="1:12" x14ac:dyDescent="0.2">
      <c r="A139" s="1" t="s">
        <v>3</v>
      </c>
      <c r="B139" s="1" t="s">
        <v>111</v>
      </c>
    </row>
    <row r="140" spans="1:12" x14ac:dyDescent="0.2">
      <c r="A140" s="1" t="s">
        <v>4</v>
      </c>
      <c r="B140" s="1" t="s">
        <v>17</v>
      </c>
    </row>
    <row r="141" spans="1:12" x14ac:dyDescent="0.2">
      <c r="A141" s="1" t="s">
        <v>5</v>
      </c>
      <c r="B141" s="1">
        <v>1</v>
      </c>
    </row>
    <row r="142" spans="1:12" x14ac:dyDescent="0.2">
      <c r="A142" s="1" t="s">
        <v>6</v>
      </c>
      <c r="B142" s="1" t="s">
        <v>11</v>
      </c>
    </row>
    <row r="143" spans="1:12" x14ac:dyDescent="0.2">
      <c r="A143" s="1" t="s">
        <v>7</v>
      </c>
      <c r="B143" s="1">
        <v>1</v>
      </c>
    </row>
    <row r="144" spans="1:12" x14ac:dyDescent="0.2">
      <c r="A144" s="1" t="s">
        <v>8</v>
      </c>
    </row>
    <row r="145" spans="1:12" x14ac:dyDescent="0.2">
      <c r="A145" s="1" t="s">
        <v>9</v>
      </c>
      <c r="B145" s="1" t="s">
        <v>2</v>
      </c>
      <c r="C145" s="1" t="s">
        <v>4</v>
      </c>
      <c r="D145" s="1" t="s">
        <v>5</v>
      </c>
      <c r="E145" s="1" t="s">
        <v>6</v>
      </c>
      <c r="F145" s="1" t="s">
        <v>0</v>
      </c>
      <c r="G145" s="1" t="s">
        <v>19</v>
      </c>
      <c r="H145" s="1" t="s">
        <v>22</v>
      </c>
      <c r="I145" s="1" t="s">
        <v>35</v>
      </c>
      <c r="J145" s="1" t="s">
        <v>28</v>
      </c>
      <c r="K145" s="1" t="s">
        <v>29</v>
      </c>
      <c r="L145" s="1" t="s">
        <v>30</v>
      </c>
    </row>
    <row r="146" spans="1:12" x14ac:dyDescent="0.2">
      <c r="A146" s="1" t="str">
        <f>B137</f>
        <v>A3, pavement, production, A</v>
      </c>
      <c r="B146" s="1" t="str">
        <f>B138</f>
        <v>A3, pavement, production</v>
      </c>
      <c r="C146" s="1" t="s">
        <v>17</v>
      </c>
      <c r="D146" s="1">
        <v>1</v>
      </c>
      <c r="E146" s="1" t="s">
        <v>11</v>
      </c>
      <c r="F146" s="1" t="s">
        <v>23</v>
      </c>
      <c r="G146" s="1" t="s">
        <v>20</v>
      </c>
      <c r="H146" s="1" t="s">
        <v>110</v>
      </c>
      <c r="J146" s="1">
        <v>0</v>
      </c>
    </row>
    <row r="147" spans="1:12" x14ac:dyDescent="0.2">
      <c r="A147" s="1" t="s">
        <v>10</v>
      </c>
      <c r="B147" s="1" t="s">
        <v>13</v>
      </c>
      <c r="C147" s="1" t="s">
        <v>17</v>
      </c>
      <c r="D147" s="1">
        <f>5.61/1000</f>
        <v>5.6100000000000004E-3</v>
      </c>
      <c r="E147" s="1" t="s">
        <v>12</v>
      </c>
      <c r="F147" s="1" t="s">
        <v>23</v>
      </c>
      <c r="G147" s="1" t="s">
        <v>21</v>
      </c>
      <c r="H147" s="1" t="s">
        <v>110</v>
      </c>
      <c r="J147" s="1">
        <v>2</v>
      </c>
      <c r="K147" s="1">
        <f t="shared" ref="K147:K149" si="9">LN(D147)</f>
        <v>-5.1832045594475318</v>
      </c>
      <c r="L147" s="1">
        <v>3.4641016151377546E-2</v>
      </c>
    </row>
    <row r="148" spans="1:12" x14ac:dyDescent="0.2">
      <c r="A148" s="1" t="s">
        <v>39</v>
      </c>
      <c r="B148" s="1" t="s">
        <v>40</v>
      </c>
      <c r="C148" s="1" t="s">
        <v>41</v>
      </c>
      <c r="D148" s="1">
        <f>8*31.65/1000</f>
        <v>0.25319999999999998</v>
      </c>
      <c r="E148" s="1" t="s">
        <v>14</v>
      </c>
      <c r="F148" s="2" t="s">
        <v>23</v>
      </c>
      <c r="G148" s="1" t="s">
        <v>21</v>
      </c>
      <c r="H148" s="1" t="s">
        <v>110</v>
      </c>
      <c r="J148" s="1">
        <v>2</v>
      </c>
      <c r="K148" s="1">
        <f t="shared" si="9"/>
        <v>-1.3735755887121159</v>
      </c>
      <c r="L148" s="1">
        <v>3.4641016151377546E-2</v>
      </c>
    </row>
    <row r="149" spans="1:12" x14ac:dyDescent="0.2">
      <c r="A149" s="1" t="s">
        <v>42</v>
      </c>
      <c r="B149" s="1" t="s">
        <v>42</v>
      </c>
      <c r="C149" s="1" t="s">
        <v>15</v>
      </c>
      <c r="D149" s="1">
        <f>0.12*35.8/1000</f>
        <v>4.2959999999999995E-3</v>
      </c>
      <c r="E149" s="1" t="s">
        <v>14</v>
      </c>
      <c r="F149" s="2" t="s">
        <v>23</v>
      </c>
      <c r="G149" s="1" t="s">
        <v>21</v>
      </c>
      <c r="H149" s="1" t="s">
        <v>110</v>
      </c>
      <c r="J149" s="1">
        <v>2</v>
      </c>
      <c r="K149" s="1">
        <f t="shared" si="9"/>
        <v>-5.4500709217755734</v>
      </c>
      <c r="L149" s="1">
        <v>3.4641016151377546E-2</v>
      </c>
    </row>
    <row r="150" spans="1:12" x14ac:dyDescent="0.2">
      <c r="A150" s="1" t="s">
        <v>76</v>
      </c>
      <c r="B150" s="1" t="s">
        <v>110</v>
      </c>
      <c r="C150" s="1" t="s">
        <v>110</v>
      </c>
      <c r="D150" s="1">
        <f>0.000068/1000</f>
        <v>6.8E-8</v>
      </c>
      <c r="E150" s="1" t="s">
        <v>11</v>
      </c>
      <c r="F150" s="1" t="s">
        <v>59</v>
      </c>
      <c r="G150" s="1" t="s">
        <v>58</v>
      </c>
      <c r="H150" s="1" t="s">
        <v>77</v>
      </c>
      <c r="J150" s="1">
        <v>0</v>
      </c>
    </row>
    <row r="151" spans="1:12" x14ac:dyDescent="0.2">
      <c r="A151" s="1" t="s">
        <v>78</v>
      </c>
      <c r="B151" s="1" t="s">
        <v>110</v>
      </c>
      <c r="C151" s="1" t="s">
        <v>110</v>
      </c>
      <c r="D151" s="1">
        <f>0.00729/1000</f>
        <v>7.2899999999999997E-6</v>
      </c>
      <c r="E151" s="1" t="s">
        <v>11</v>
      </c>
      <c r="F151" s="1" t="s">
        <v>59</v>
      </c>
      <c r="G151" s="1" t="s">
        <v>58</v>
      </c>
      <c r="H151" s="1" t="s">
        <v>77</v>
      </c>
      <c r="J151" s="1">
        <v>0</v>
      </c>
    </row>
    <row r="152" spans="1:12" x14ac:dyDescent="0.2">
      <c r="A152" s="1" t="s">
        <v>79</v>
      </c>
      <c r="B152" s="1" t="s">
        <v>110</v>
      </c>
      <c r="C152" s="1" t="s">
        <v>110</v>
      </c>
      <c r="D152" s="1">
        <f>0.00964/1000</f>
        <v>9.6399999999999992E-6</v>
      </c>
      <c r="E152" s="1" t="s">
        <v>11</v>
      </c>
      <c r="F152" s="1" t="s">
        <v>59</v>
      </c>
      <c r="G152" s="1" t="s">
        <v>58</v>
      </c>
      <c r="H152" s="1" t="s">
        <v>77</v>
      </c>
      <c r="J152" s="1">
        <v>0</v>
      </c>
    </row>
    <row r="154" spans="1:12" x14ac:dyDescent="0.2">
      <c r="A154" s="1" t="s">
        <v>1</v>
      </c>
      <c r="B154" s="1" t="s">
        <v>80</v>
      </c>
    </row>
    <row r="155" spans="1:12" x14ac:dyDescent="0.2">
      <c r="A155" s="1" t="s">
        <v>2</v>
      </c>
      <c r="B155" s="1" t="s">
        <v>80</v>
      </c>
    </row>
    <row r="156" spans="1:12" x14ac:dyDescent="0.2">
      <c r="A156" s="1" t="s">
        <v>3</v>
      </c>
      <c r="B156" s="1" t="s">
        <v>81</v>
      </c>
    </row>
    <row r="157" spans="1:12" x14ac:dyDescent="0.2">
      <c r="A157" s="1" t="s">
        <v>4</v>
      </c>
      <c r="B157" s="1" t="s">
        <v>17</v>
      </c>
    </row>
    <row r="158" spans="1:12" x14ac:dyDescent="0.2">
      <c r="A158" s="1" t="s">
        <v>5</v>
      </c>
      <c r="B158" s="1">
        <v>1</v>
      </c>
    </row>
    <row r="159" spans="1:12" x14ac:dyDescent="0.2">
      <c r="A159" s="1" t="s">
        <v>6</v>
      </c>
      <c r="B159" s="1" t="s">
        <v>11</v>
      </c>
    </row>
    <row r="160" spans="1:12" x14ac:dyDescent="0.2">
      <c r="A160" s="1" t="s">
        <v>7</v>
      </c>
      <c r="B160" s="1">
        <v>1</v>
      </c>
    </row>
    <row r="161" spans="1:12" x14ac:dyDescent="0.2">
      <c r="A161" s="1" t="s">
        <v>8</v>
      </c>
    </row>
    <row r="162" spans="1:12" x14ac:dyDescent="0.2">
      <c r="A162" s="1" t="s">
        <v>9</v>
      </c>
      <c r="B162" s="1" t="s">
        <v>2</v>
      </c>
      <c r="C162" s="1" t="s">
        <v>4</v>
      </c>
      <c r="D162" s="1" t="s">
        <v>5</v>
      </c>
      <c r="E162" s="1" t="s">
        <v>6</v>
      </c>
      <c r="F162" s="1" t="s">
        <v>0</v>
      </c>
      <c r="G162" s="1" t="s">
        <v>19</v>
      </c>
      <c r="H162" s="1" t="s">
        <v>22</v>
      </c>
      <c r="I162" s="1" t="s">
        <v>35</v>
      </c>
      <c r="J162" s="1" t="s">
        <v>28</v>
      </c>
      <c r="K162" s="1" t="s">
        <v>29</v>
      </c>
      <c r="L162" s="1" t="s">
        <v>30</v>
      </c>
    </row>
    <row r="163" spans="1:12" x14ac:dyDescent="0.2">
      <c r="A163" s="1" t="str">
        <f>B154</f>
        <v>A4, pavement, transport to site</v>
      </c>
      <c r="B163" s="1" t="str">
        <f>B155</f>
        <v>A4, pavement, transport to site</v>
      </c>
      <c r="C163" s="1" t="s">
        <v>17</v>
      </c>
      <c r="D163" s="1">
        <v>1</v>
      </c>
      <c r="E163" s="1" t="s">
        <v>11</v>
      </c>
      <c r="F163" s="2" t="s">
        <v>23</v>
      </c>
      <c r="G163" s="1" t="s">
        <v>20</v>
      </c>
      <c r="H163" s="1" t="s">
        <v>110</v>
      </c>
      <c r="J163" s="1">
        <v>0</v>
      </c>
    </row>
    <row r="164" spans="1:12" x14ac:dyDescent="0.2">
      <c r="A164" s="1" t="s">
        <v>44</v>
      </c>
      <c r="B164" s="1" t="s">
        <v>44</v>
      </c>
      <c r="C164" s="1" t="s">
        <v>16</v>
      </c>
      <c r="D164" s="1">
        <f>1/1000*33.3</f>
        <v>3.3299999999999996E-2</v>
      </c>
      <c r="E164" s="1" t="s">
        <v>18</v>
      </c>
      <c r="F164" s="2" t="s">
        <v>23</v>
      </c>
      <c r="G164" s="1" t="s">
        <v>21</v>
      </c>
      <c r="H164" s="1" t="s">
        <v>110</v>
      </c>
      <c r="J164" s="1">
        <v>2</v>
      </c>
      <c r="K164" s="1">
        <f t="shared" ref="K164:K165" si="10">LN(D164)</f>
        <v>-3.4021978819957388</v>
      </c>
      <c r="L164" s="1">
        <v>0.34745503306183378</v>
      </c>
    </row>
    <row r="165" spans="1:12" x14ac:dyDescent="0.2">
      <c r="A165" s="1" t="s">
        <v>43</v>
      </c>
      <c r="B165" s="1" t="s">
        <v>50</v>
      </c>
      <c r="C165" s="1" t="s">
        <v>16</v>
      </c>
      <c r="D165" s="1">
        <f>1/1000*11.1</f>
        <v>1.11E-2</v>
      </c>
      <c r="E165" s="1" t="s">
        <v>18</v>
      </c>
      <c r="F165" s="2" t="s">
        <v>23</v>
      </c>
      <c r="G165" s="1" t="s">
        <v>21</v>
      </c>
      <c r="H165" s="1" t="s">
        <v>110</v>
      </c>
      <c r="J165" s="1">
        <v>2</v>
      </c>
      <c r="K165" s="1">
        <f t="shared" si="10"/>
        <v>-4.5008101706638488</v>
      </c>
      <c r="L165" s="1">
        <v>0.34745503306183378</v>
      </c>
    </row>
    <row r="167" spans="1:12" x14ac:dyDescent="0.2">
      <c r="A167" s="1" t="s">
        <v>1</v>
      </c>
      <c r="B167" s="1" t="s">
        <v>82</v>
      </c>
    </row>
    <row r="168" spans="1:12" x14ac:dyDescent="0.2">
      <c r="A168" s="1" t="s">
        <v>2</v>
      </c>
      <c r="B168" s="1" t="s">
        <v>82</v>
      </c>
    </row>
    <row r="169" spans="1:12" x14ac:dyDescent="0.2">
      <c r="A169" s="1" t="s">
        <v>3</v>
      </c>
      <c r="B169" s="1" t="s">
        <v>83</v>
      </c>
    </row>
    <row r="170" spans="1:12" x14ac:dyDescent="0.2">
      <c r="A170" s="1" t="s">
        <v>4</v>
      </c>
      <c r="B170" s="1" t="s">
        <v>17</v>
      </c>
    </row>
    <row r="171" spans="1:12" x14ac:dyDescent="0.2">
      <c r="A171" s="1" t="s">
        <v>5</v>
      </c>
      <c r="B171" s="1">
        <v>1</v>
      </c>
    </row>
    <row r="172" spans="1:12" x14ac:dyDescent="0.2">
      <c r="A172" s="1" t="s">
        <v>6</v>
      </c>
      <c r="B172" s="1" t="s">
        <v>11</v>
      </c>
    </row>
    <row r="173" spans="1:12" x14ac:dyDescent="0.2">
      <c r="A173" s="1" t="s">
        <v>7</v>
      </c>
      <c r="B173" s="1">
        <v>1</v>
      </c>
    </row>
    <row r="174" spans="1:12" x14ac:dyDescent="0.2">
      <c r="A174" s="1" t="s">
        <v>8</v>
      </c>
    </row>
    <row r="175" spans="1:12" x14ac:dyDescent="0.2">
      <c r="A175" s="1" t="s">
        <v>9</v>
      </c>
      <c r="B175" s="1" t="s">
        <v>2</v>
      </c>
      <c r="C175" s="1" t="s">
        <v>4</v>
      </c>
      <c r="D175" s="1" t="s">
        <v>5</v>
      </c>
      <c r="E175" s="1" t="s">
        <v>6</v>
      </c>
      <c r="F175" s="1" t="s">
        <v>0</v>
      </c>
      <c r="G175" s="1" t="s">
        <v>19</v>
      </c>
      <c r="H175" s="1" t="s">
        <v>22</v>
      </c>
      <c r="I175" s="1" t="s">
        <v>35</v>
      </c>
      <c r="J175" s="1" t="s">
        <v>28</v>
      </c>
      <c r="K175" s="1" t="s">
        <v>29</v>
      </c>
      <c r="L175" s="1" t="s">
        <v>30</v>
      </c>
    </row>
    <row r="176" spans="1:12" x14ac:dyDescent="0.2">
      <c r="A176" s="1" t="str">
        <f>B167</f>
        <v>A5, pavement, construction</v>
      </c>
      <c r="B176" s="1" t="str">
        <f>B168</f>
        <v>A5, pavement, construction</v>
      </c>
      <c r="C176" s="1" t="s">
        <v>17</v>
      </c>
      <c r="D176" s="1">
        <v>1</v>
      </c>
      <c r="E176" s="1" t="s">
        <v>11</v>
      </c>
      <c r="F176" s="2" t="s">
        <v>23</v>
      </c>
      <c r="G176" s="1" t="s">
        <v>20</v>
      </c>
      <c r="H176" s="1" t="s">
        <v>110</v>
      </c>
      <c r="J176" s="1">
        <v>0</v>
      </c>
    </row>
    <row r="177" spans="1:12" x14ac:dyDescent="0.2">
      <c r="A177" s="1" t="s">
        <v>91</v>
      </c>
      <c r="B177" s="1" t="s">
        <v>42</v>
      </c>
      <c r="C177" s="1" t="s">
        <v>15</v>
      </c>
      <c r="D177" s="1">
        <f>11.46/1000</f>
        <v>1.1460000000000001E-2</v>
      </c>
      <c r="E177" s="1" t="s">
        <v>14</v>
      </c>
      <c r="F177" s="2" t="s">
        <v>23</v>
      </c>
      <c r="G177" s="1" t="s">
        <v>21</v>
      </c>
      <c r="H177" s="1" t="s">
        <v>110</v>
      </c>
      <c r="J177" s="1">
        <v>2</v>
      </c>
      <c r="K177" s="1">
        <f t="shared" ref="K177" si="11">LN(D177)</f>
        <v>-4.4688925676955433</v>
      </c>
      <c r="L177" s="1">
        <v>3.741657386773941E-2</v>
      </c>
    </row>
    <row r="179" spans="1:12" x14ac:dyDescent="0.2">
      <c r="A179" s="1" t="s">
        <v>1</v>
      </c>
      <c r="B179" s="1" t="s">
        <v>100</v>
      </c>
    </row>
    <row r="180" spans="1:12" x14ac:dyDescent="0.2">
      <c r="A180" s="1" t="s">
        <v>2</v>
      </c>
      <c r="B180" s="1" t="s">
        <v>100</v>
      </c>
    </row>
    <row r="181" spans="1:12" x14ac:dyDescent="0.2">
      <c r="A181" s="1" t="s">
        <v>3</v>
      </c>
      <c r="B181" s="1" t="s">
        <v>101</v>
      </c>
    </row>
    <row r="182" spans="1:12" x14ac:dyDescent="0.2">
      <c r="A182" s="1" t="s">
        <v>4</v>
      </c>
      <c r="B182" s="1" t="s">
        <v>17</v>
      </c>
    </row>
    <row r="183" spans="1:12" x14ac:dyDescent="0.2">
      <c r="A183" s="1" t="s">
        <v>5</v>
      </c>
      <c r="B183" s="1">
        <v>1</v>
      </c>
    </row>
    <row r="184" spans="1:12" x14ac:dyDescent="0.2">
      <c r="A184" s="1" t="s">
        <v>6</v>
      </c>
      <c r="B184" s="1" t="s">
        <v>11</v>
      </c>
    </row>
    <row r="185" spans="1:12" x14ac:dyDescent="0.2">
      <c r="A185" s="1" t="s">
        <v>7</v>
      </c>
      <c r="B185" s="1">
        <v>1</v>
      </c>
    </row>
    <row r="186" spans="1:12" x14ac:dyDescent="0.2">
      <c r="A186" s="1" t="s">
        <v>8</v>
      </c>
    </row>
    <row r="187" spans="1:12" x14ac:dyDescent="0.2">
      <c r="A187" s="1" t="s">
        <v>9</v>
      </c>
      <c r="B187" s="1" t="s">
        <v>2</v>
      </c>
      <c r="C187" s="1" t="s">
        <v>4</v>
      </c>
      <c r="D187" s="1" t="s">
        <v>5</v>
      </c>
      <c r="E187" s="1" t="s">
        <v>6</v>
      </c>
      <c r="F187" s="1" t="s">
        <v>0</v>
      </c>
      <c r="G187" s="1" t="s">
        <v>19</v>
      </c>
      <c r="H187" s="1" t="s">
        <v>22</v>
      </c>
      <c r="I187" s="1" t="s">
        <v>35</v>
      </c>
      <c r="J187" s="1" t="s">
        <v>28</v>
      </c>
      <c r="K187" s="1" t="s">
        <v>29</v>
      </c>
      <c r="L187" s="1" t="s">
        <v>30</v>
      </c>
    </row>
    <row r="188" spans="1:12" x14ac:dyDescent="0.2">
      <c r="A188" s="1" t="str">
        <f>B179</f>
        <v>B, pavement, use</v>
      </c>
      <c r="B188" s="1" t="str">
        <f>B180</f>
        <v>B, pavement, use</v>
      </c>
      <c r="C188" s="1" t="s">
        <v>17</v>
      </c>
      <c r="D188" s="1">
        <v>1</v>
      </c>
      <c r="E188" s="1" t="s">
        <v>11</v>
      </c>
      <c r="F188" s="2" t="s">
        <v>23</v>
      </c>
      <c r="G188" s="1" t="s">
        <v>20</v>
      </c>
      <c r="H188" s="1" t="s">
        <v>110</v>
      </c>
      <c r="J188" s="1">
        <v>0</v>
      </c>
    </row>
    <row r="189" spans="1:12" x14ac:dyDescent="0.2">
      <c r="A189" s="1" t="s">
        <v>119</v>
      </c>
      <c r="B189" s="1" t="s">
        <v>102</v>
      </c>
      <c r="C189" s="1" t="s">
        <v>16</v>
      </c>
      <c r="D189" s="1">
        <f>17728.99574/0.0563/1050/1000</f>
        <v>0.29990688894527606</v>
      </c>
      <c r="E189" s="1" t="s">
        <v>18</v>
      </c>
      <c r="F189" s="2" t="s">
        <v>23</v>
      </c>
      <c r="G189" s="1" t="s">
        <v>21</v>
      </c>
      <c r="H189" s="1" t="s">
        <v>110</v>
      </c>
      <c r="I189" s="1" t="s">
        <v>104</v>
      </c>
      <c r="J189" s="1">
        <v>1</v>
      </c>
    </row>
    <row r="190" spans="1:12" x14ac:dyDescent="0.2">
      <c r="A190" s="1" t="s">
        <v>119</v>
      </c>
      <c r="B190" s="1" t="s">
        <v>102</v>
      </c>
      <c r="C190" s="1" t="s">
        <v>16</v>
      </c>
      <c r="D190" s="1">
        <f>58536.78096/0.0563/1050/1000</f>
        <v>0.99021874245115438</v>
      </c>
      <c r="E190" s="1" t="s">
        <v>18</v>
      </c>
      <c r="F190" s="2" t="s">
        <v>23</v>
      </c>
      <c r="G190" s="1" t="s">
        <v>21</v>
      </c>
      <c r="H190" s="1" t="s">
        <v>110</v>
      </c>
      <c r="I190" s="1" t="s">
        <v>105</v>
      </c>
      <c r="J190" s="1">
        <v>1</v>
      </c>
    </row>
    <row r="191" spans="1:12" x14ac:dyDescent="0.2">
      <c r="A191" s="1" t="s">
        <v>120</v>
      </c>
      <c r="B191" s="1" t="s">
        <v>103</v>
      </c>
      <c r="C191" s="1" t="s">
        <v>16</v>
      </c>
      <c r="D191" s="1">
        <f>68967.83821/0.0833/1050/1000</f>
        <v>0.78851927296632951</v>
      </c>
      <c r="E191" s="1" t="s">
        <v>117</v>
      </c>
      <c r="F191" s="2" t="s">
        <v>23</v>
      </c>
      <c r="G191" s="1" t="s">
        <v>21</v>
      </c>
      <c r="H191" s="1" t="s">
        <v>110</v>
      </c>
      <c r="I191" s="1" t="s">
        <v>106</v>
      </c>
      <c r="J191" s="1">
        <v>1</v>
      </c>
    </row>
    <row r="193" spans="1:12" x14ac:dyDescent="0.2">
      <c r="A193" s="1" t="s">
        <v>1</v>
      </c>
      <c r="B193" s="1" t="s">
        <v>84</v>
      </c>
    </row>
    <row r="194" spans="1:12" x14ac:dyDescent="0.2">
      <c r="A194" s="1" t="s">
        <v>2</v>
      </c>
      <c r="B194" s="1" t="s">
        <v>84</v>
      </c>
    </row>
    <row r="195" spans="1:12" x14ac:dyDescent="0.2">
      <c r="A195" s="1" t="s">
        <v>3</v>
      </c>
      <c r="B195" s="1" t="s">
        <v>85</v>
      </c>
    </row>
    <row r="196" spans="1:12" x14ac:dyDescent="0.2">
      <c r="A196" s="1" t="s">
        <v>4</v>
      </c>
      <c r="B196" s="1" t="s">
        <v>17</v>
      </c>
    </row>
    <row r="197" spans="1:12" x14ac:dyDescent="0.2">
      <c r="A197" s="1" t="s">
        <v>5</v>
      </c>
      <c r="B197" s="1">
        <v>1</v>
      </c>
    </row>
    <row r="198" spans="1:12" x14ac:dyDescent="0.2">
      <c r="A198" s="1" t="s">
        <v>6</v>
      </c>
      <c r="B198" s="1" t="s">
        <v>11</v>
      </c>
    </row>
    <row r="199" spans="1:12" x14ac:dyDescent="0.2">
      <c r="A199" s="1" t="s">
        <v>7</v>
      </c>
      <c r="B199" s="1">
        <v>1</v>
      </c>
    </row>
    <row r="200" spans="1:12" x14ac:dyDescent="0.2">
      <c r="A200" s="1" t="s">
        <v>8</v>
      </c>
    </row>
    <row r="201" spans="1:12" x14ac:dyDescent="0.2">
      <c r="A201" s="1" t="s">
        <v>9</v>
      </c>
      <c r="B201" s="1" t="s">
        <v>2</v>
      </c>
      <c r="C201" s="1" t="s">
        <v>4</v>
      </c>
      <c r="D201" s="1" t="s">
        <v>5</v>
      </c>
      <c r="E201" s="1" t="s">
        <v>6</v>
      </c>
      <c r="F201" s="1" t="s">
        <v>0</v>
      </c>
      <c r="G201" s="1" t="s">
        <v>19</v>
      </c>
      <c r="H201" s="1" t="s">
        <v>22</v>
      </c>
      <c r="I201" s="1" t="s">
        <v>35</v>
      </c>
      <c r="J201" s="2" t="s">
        <v>28</v>
      </c>
      <c r="K201" s="1" t="s">
        <v>29</v>
      </c>
      <c r="L201" s="1" t="s">
        <v>30</v>
      </c>
    </row>
    <row r="202" spans="1:12" x14ac:dyDescent="0.2">
      <c r="A202" s="1" t="str">
        <f>B193</f>
        <v>C1, pavement, demolition</v>
      </c>
      <c r="B202" s="1" t="str">
        <f>B194</f>
        <v>C1, pavement, demolition</v>
      </c>
      <c r="C202" s="1" t="s">
        <v>17</v>
      </c>
      <c r="D202" s="1">
        <v>1</v>
      </c>
      <c r="E202" s="1" t="s">
        <v>11</v>
      </c>
      <c r="F202" s="2" t="s">
        <v>23</v>
      </c>
      <c r="G202" s="1" t="s">
        <v>20</v>
      </c>
      <c r="H202" s="1" t="s">
        <v>110</v>
      </c>
      <c r="J202" s="1">
        <v>0</v>
      </c>
    </row>
    <row r="203" spans="1:12" x14ac:dyDescent="0.2">
      <c r="A203" s="1" t="s">
        <v>90</v>
      </c>
      <c r="B203" s="1" t="s">
        <v>42</v>
      </c>
      <c r="C203" s="1" t="s">
        <v>15</v>
      </c>
      <c r="D203" s="1">
        <f>27.562/1000</f>
        <v>2.7562E-2</v>
      </c>
      <c r="E203" s="1" t="s">
        <v>14</v>
      </c>
      <c r="F203" s="2" t="s">
        <v>23</v>
      </c>
      <c r="G203" s="1" t="s">
        <v>21</v>
      </c>
      <c r="H203" s="1" t="s">
        <v>110</v>
      </c>
      <c r="I203" s="1" t="s">
        <v>45</v>
      </c>
      <c r="J203" s="1">
        <v>2</v>
      </c>
      <c r="K203" s="1">
        <f t="shared" ref="K203" si="12">LN(D203)</f>
        <v>-3.5913172665291841</v>
      </c>
      <c r="L203" s="1">
        <v>3.741657386773941E-2</v>
      </c>
    </row>
    <row r="205" spans="1:12" x14ac:dyDescent="0.2">
      <c r="A205" s="1" t="s">
        <v>1</v>
      </c>
      <c r="B205" s="1" t="s">
        <v>86</v>
      </c>
    </row>
    <row r="206" spans="1:12" x14ac:dyDescent="0.2">
      <c r="A206" s="1" t="s">
        <v>2</v>
      </c>
      <c r="B206" s="1" t="s">
        <v>86</v>
      </c>
    </row>
    <row r="207" spans="1:12" x14ac:dyDescent="0.2">
      <c r="A207" s="1" t="s">
        <v>3</v>
      </c>
      <c r="B207" s="1" t="s">
        <v>87</v>
      </c>
    </row>
    <row r="208" spans="1:12" x14ac:dyDescent="0.2">
      <c r="A208" s="1" t="s">
        <v>4</v>
      </c>
      <c r="B208" s="1" t="s">
        <v>17</v>
      </c>
    </row>
    <row r="209" spans="1:12" x14ac:dyDescent="0.2">
      <c r="A209" s="1" t="s">
        <v>5</v>
      </c>
      <c r="B209" s="1">
        <v>1</v>
      </c>
    </row>
    <row r="210" spans="1:12" x14ac:dyDescent="0.2">
      <c r="A210" s="1" t="s">
        <v>6</v>
      </c>
      <c r="B210" s="1" t="s">
        <v>11</v>
      </c>
    </row>
    <row r="211" spans="1:12" x14ac:dyDescent="0.2">
      <c r="A211" s="1" t="s">
        <v>7</v>
      </c>
      <c r="B211" s="1">
        <v>1</v>
      </c>
    </row>
    <row r="212" spans="1:12" x14ac:dyDescent="0.2">
      <c r="A212" s="1" t="s">
        <v>8</v>
      </c>
    </row>
    <row r="213" spans="1:12" x14ac:dyDescent="0.2">
      <c r="A213" s="1" t="s">
        <v>9</v>
      </c>
      <c r="B213" s="1" t="s">
        <v>2</v>
      </c>
      <c r="C213" s="1" t="s">
        <v>4</v>
      </c>
      <c r="D213" s="1" t="s">
        <v>5</v>
      </c>
      <c r="E213" s="1" t="s">
        <v>6</v>
      </c>
      <c r="F213" s="1" t="s">
        <v>0</v>
      </c>
      <c r="G213" s="1" t="s">
        <v>19</v>
      </c>
      <c r="H213" s="1" t="s">
        <v>22</v>
      </c>
      <c r="I213" s="1" t="s">
        <v>35</v>
      </c>
      <c r="J213" s="2" t="s">
        <v>28</v>
      </c>
      <c r="K213" s="1" t="s">
        <v>29</v>
      </c>
      <c r="L213" s="1" t="s">
        <v>30</v>
      </c>
    </row>
    <row r="214" spans="1:12" x14ac:dyDescent="0.2">
      <c r="A214" s="1" t="str">
        <f>B205</f>
        <v>C2, pavement, transport to processing</v>
      </c>
      <c r="B214" s="1" t="str">
        <f>B206</f>
        <v>C2, pavement, transport to processing</v>
      </c>
      <c r="C214" s="1" t="s">
        <v>17</v>
      </c>
      <c r="D214" s="1">
        <v>1</v>
      </c>
      <c r="E214" s="1" t="s">
        <v>11</v>
      </c>
      <c r="F214" s="2" t="s">
        <v>23</v>
      </c>
      <c r="G214" s="1" t="s">
        <v>20</v>
      </c>
      <c r="H214" s="1" t="s">
        <v>110</v>
      </c>
      <c r="J214" s="1">
        <v>0</v>
      </c>
    </row>
    <row r="215" spans="1:12" x14ac:dyDescent="0.2">
      <c r="A215" s="1" t="s">
        <v>44</v>
      </c>
      <c r="B215" s="1" t="s">
        <v>44</v>
      </c>
      <c r="C215" s="1" t="s">
        <v>16</v>
      </c>
      <c r="D215" s="1">
        <f>1/1000*33.3</f>
        <v>3.3299999999999996E-2</v>
      </c>
      <c r="E215" s="1" t="s">
        <v>18</v>
      </c>
      <c r="F215" s="2" t="s">
        <v>23</v>
      </c>
      <c r="G215" s="1" t="s">
        <v>21</v>
      </c>
      <c r="H215" s="1" t="s">
        <v>110</v>
      </c>
      <c r="J215" s="1">
        <v>2</v>
      </c>
      <c r="K215" s="1">
        <f t="shared" ref="K215:K216" si="13">LN(D215)</f>
        <v>-3.4021978819957388</v>
      </c>
      <c r="L215" s="1">
        <v>0.34745503306183378</v>
      </c>
    </row>
    <row r="216" spans="1:12" x14ac:dyDescent="0.2">
      <c r="A216" s="1" t="s">
        <v>43</v>
      </c>
      <c r="B216" s="1" t="s">
        <v>50</v>
      </c>
      <c r="C216" s="1" t="s">
        <v>16</v>
      </c>
      <c r="D216" s="1">
        <f>1/1000*11.1</f>
        <v>1.11E-2</v>
      </c>
      <c r="E216" s="1" t="s">
        <v>18</v>
      </c>
      <c r="F216" s="2" t="s">
        <v>23</v>
      </c>
      <c r="G216" s="1" t="s">
        <v>21</v>
      </c>
      <c r="H216" s="1" t="s">
        <v>110</v>
      </c>
      <c r="J216" s="1">
        <v>2</v>
      </c>
      <c r="K216" s="1">
        <f t="shared" si="13"/>
        <v>-4.5008101706638488</v>
      </c>
      <c r="L216" s="1">
        <v>0.34745503306183378</v>
      </c>
    </row>
    <row r="218" spans="1:12" x14ac:dyDescent="0.2">
      <c r="A218" s="1" t="s">
        <v>1</v>
      </c>
      <c r="B218" s="1" t="s">
        <v>88</v>
      </c>
    </row>
    <row r="219" spans="1:12" x14ac:dyDescent="0.2">
      <c r="A219" s="1" t="s">
        <v>2</v>
      </c>
      <c r="B219" s="1" t="s">
        <v>88</v>
      </c>
    </row>
    <row r="220" spans="1:12" x14ac:dyDescent="0.2">
      <c r="A220" s="1" t="s">
        <v>3</v>
      </c>
      <c r="B220" s="1" t="s">
        <v>89</v>
      </c>
    </row>
    <row r="221" spans="1:12" x14ac:dyDescent="0.2">
      <c r="A221" s="1" t="s">
        <v>4</v>
      </c>
      <c r="B221" s="1" t="s">
        <v>17</v>
      </c>
    </row>
    <row r="222" spans="1:12" x14ac:dyDescent="0.2">
      <c r="A222" s="1" t="s">
        <v>5</v>
      </c>
      <c r="B222" s="1">
        <v>1</v>
      </c>
    </row>
    <row r="223" spans="1:12" x14ac:dyDescent="0.2">
      <c r="A223" s="1" t="s">
        <v>6</v>
      </c>
      <c r="B223" s="1" t="s">
        <v>11</v>
      </c>
    </row>
    <row r="224" spans="1:12" x14ac:dyDescent="0.2">
      <c r="A224" s="1" t="s">
        <v>7</v>
      </c>
      <c r="B224" s="1">
        <v>1</v>
      </c>
    </row>
    <row r="225" spans="1:12" x14ac:dyDescent="0.2">
      <c r="A225" s="1" t="s">
        <v>8</v>
      </c>
    </row>
    <row r="226" spans="1:12" x14ac:dyDescent="0.2">
      <c r="A226" s="1" t="s">
        <v>9</v>
      </c>
      <c r="B226" s="1" t="s">
        <v>2</v>
      </c>
      <c r="C226" s="1" t="s">
        <v>4</v>
      </c>
      <c r="D226" s="1" t="s">
        <v>5</v>
      </c>
      <c r="E226" s="1" t="s">
        <v>6</v>
      </c>
      <c r="F226" s="1" t="s">
        <v>0</v>
      </c>
      <c r="G226" s="1" t="s">
        <v>19</v>
      </c>
      <c r="H226" s="1" t="s">
        <v>22</v>
      </c>
      <c r="I226" s="1" t="s">
        <v>35</v>
      </c>
      <c r="J226" s="2" t="s">
        <v>28</v>
      </c>
      <c r="K226" s="1" t="s">
        <v>29</v>
      </c>
      <c r="L226" s="1" t="s">
        <v>30</v>
      </c>
    </row>
    <row r="227" spans="1:12" x14ac:dyDescent="0.2">
      <c r="A227" s="1" t="str">
        <f>B218</f>
        <v>C3, pavement, processing</v>
      </c>
      <c r="B227" s="1" t="str">
        <f>B219</f>
        <v>C3, pavement, processing</v>
      </c>
      <c r="C227" s="1" t="s">
        <v>17</v>
      </c>
      <c r="D227" s="1">
        <v>1</v>
      </c>
      <c r="E227" s="1" t="s">
        <v>11</v>
      </c>
      <c r="F227" s="2" t="s">
        <v>23</v>
      </c>
      <c r="G227" s="1" t="s">
        <v>20</v>
      </c>
      <c r="H227" s="1" t="s">
        <v>110</v>
      </c>
      <c r="J227" s="1">
        <v>0</v>
      </c>
    </row>
    <row r="228" spans="1:12" x14ac:dyDescent="0.2">
      <c r="A228" s="1" t="s">
        <v>42</v>
      </c>
      <c r="B228" s="1" t="s">
        <v>42</v>
      </c>
      <c r="C228" s="1" t="s">
        <v>15</v>
      </c>
      <c r="D228" s="1">
        <f>6.623/1000</f>
        <v>6.6230000000000004E-3</v>
      </c>
      <c r="E228" s="1" t="s">
        <v>14</v>
      </c>
      <c r="F228" s="2" t="s">
        <v>23</v>
      </c>
      <c r="G228" s="1" t="s">
        <v>21</v>
      </c>
      <c r="H228" s="1" t="s">
        <v>110</v>
      </c>
      <c r="I228" s="1" t="s">
        <v>47</v>
      </c>
      <c r="J228" s="1">
        <v>2</v>
      </c>
      <c r="K228" s="1">
        <f t="shared" ref="K228:K229" si="14">LN(D228)</f>
        <v>-5.0172068394792948</v>
      </c>
      <c r="L228" s="1">
        <v>3.741657386773941E-2</v>
      </c>
    </row>
    <row r="229" spans="1:12" x14ac:dyDescent="0.2">
      <c r="A229" s="1" t="s">
        <v>42</v>
      </c>
      <c r="B229" s="1" t="s">
        <v>42</v>
      </c>
      <c r="C229" s="1" t="s">
        <v>15</v>
      </c>
      <c r="D229" s="1">
        <f>6.623/1000</f>
        <v>6.6230000000000004E-3</v>
      </c>
      <c r="E229" s="1" t="s">
        <v>14</v>
      </c>
      <c r="F229" s="2" t="s">
        <v>23</v>
      </c>
      <c r="G229" s="1" t="s">
        <v>21</v>
      </c>
      <c r="H229" s="1" t="s">
        <v>110</v>
      </c>
      <c r="I229" s="1" t="s">
        <v>46</v>
      </c>
      <c r="J229" s="1">
        <v>2</v>
      </c>
      <c r="K229" s="1">
        <f t="shared" si="14"/>
        <v>-5.0172068394792948</v>
      </c>
      <c r="L229" s="1">
        <v>3.741657386773941E-2</v>
      </c>
    </row>
    <row r="231" spans="1:12" x14ac:dyDescent="0.2">
      <c r="A231" s="1" t="s">
        <v>1</v>
      </c>
      <c r="B231" s="1" t="s">
        <v>108</v>
      </c>
    </row>
    <row r="232" spans="1:12" x14ac:dyDescent="0.2">
      <c r="A232" s="1" t="s">
        <v>2</v>
      </c>
      <c r="B232" s="1" t="s">
        <v>99</v>
      </c>
    </row>
    <row r="233" spans="1:12" x14ac:dyDescent="0.2">
      <c r="A233" s="1" t="s">
        <v>3</v>
      </c>
      <c r="B233" s="1" t="s">
        <v>108</v>
      </c>
    </row>
    <row r="234" spans="1:12" x14ac:dyDescent="0.2">
      <c r="A234" s="1" t="s">
        <v>4</v>
      </c>
      <c r="B234" s="1" t="s">
        <v>17</v>
      </c>
    </row>
    <row r="235" spans="1:12" x14ac:dyDescent="0.2">
      <c r="A235" s="1" t="s">
        <v>5</v>
      </c>
      <c r="B235" s="1">
        <v>1</v>
      </c>
    </row>
    <row r="236" spans="1:12" x14ac:dyDescent="0.2">
      <c r="A236" s="1" t="s">
        <v>6</v>
      </c>
      <c r="B236" s="1" t="s">
        <v>11</v>
      </c>
    </row>
    <row r="237" spans="1:12" x14ac:dyDescent="0.2">
      <c r="A237" s="1" t="s">
        <v>7</v>
      </c>
      <c r="B237" s="1">
        <v>1</v>
      </c>
    </row>
    <row r="238" spans="1:12" x14ac:dyDescent="0.2">
      <c r="A238" s="1" t="s">
        <v>8</v>
      </c>
    </row>
    <row r="239" spans="1:12" x14ac:dyDescent="0.2">
      <c r="A239" s="1" t="s">
        <v>9</v>
      </c>
      <c r="B239" s="1" t="s">
        <v>2</v>
      </c>
      <c r="C239" s="1" t="s">
        <v>4</v>
      </c>
      <c r="D239" s="1" t="s">
        <v>5</v>
      </c>
      <c r="E239" s="1" t="s">
        <v>6</v>
      </c>
      <c r="F239" s="1" t="s">
        <v>0</v>
      </c>
      <c r="G239" s="1" t="s">
        <v>19</v>
      </c>
      <c r="H239" s="1" t="s">
        <v>22</v>
      </c>
      <c r="I239" s="1" t="s">
        <v>35</v>
      </c>
      <c r="J239" s="2" t="s">
        <v>28</v>
      </c>
      <c r="K239" s="1" t="s">
        <v>29</v>
      </c>
      <c r="L239" s="1" t="s">
        <v>30</v>
      </c>
    </row>
    <row r="240" spans="1:12" x14ac:dyDescent="0.2">
      <c r="A240" s="1" t="str">
        <f>B231</f>
        <v>DZOAB, B, PVI</v>
      </c>
      <c r="B240" s="1" t="str">
        <f>B232</f>
        <v>pavement, complete</v>
      </c>
      <c r="C240" s="1" t="s">
        <v>17</v>
      </c>
      <c r="D240" s="1">
        <v>1</v>
      </c>
      <c r="E240" s="1" t="s">
        <v>11</v>
      </c>
      <c r="F240" s="2" t="s">
        <v>23</v>
      </c>
      <c r="G240" s="1" t="s">
        <v>20</v>
      </c>
      <c r="H240" s="1" t="s">
        <v>110</v>
      </c>
      <c r="J240" s="1">
        <v>0</v>
      </c>
    </row>
    <row r="241" spans="1:10" x14ac:dyDescent="0.2">
      <c r="A241" s="1" t="str">
        <f>A51</f>
        <v>A1, pavement, materials, B</v>
      </c>
      <c r="B241" s="1" t="str">
        <f>B51</f>
        <v>A1, pavement, materials</v>
      </c>
      <c r="C241" s="1" t="str">
        <f>C51</f>
        <v>NL</v>
      </c>
      <c r="D241" s="1">
        <v>1</v>
      </c>
      <c r="E241" s="1" t="s">
        <v>11</v>
      </c>
      <c r="F241" s="2" t="s">
        <v>23</v>
      </c>
      <c r="G241" s="1" t="s">
        <v>21</v>
      </c>
      <c r="H241" s="1" t="s">
        <v>110</v>
      </c>
      <c r="J241" s="1">
        <v>0</v>
      </c>
    </row>
    <row r="242" spans="1:10" x14ac:dyDescent="0.2">
      <c r="A242" s="1" t="str">
        <f>A69</f>
        <v>A2, pavement, transport to plant, B</v>
      </c>
      <c r="B242" s="1" t="str">
        <f t="shared" ref="B242:C242" si="15">B69</f>
        <v>A2, pavement, transport to plant</v>
      </c>
      <c r="C242" s="1" t="str">
        <f t="shared" si="15"/>
        <v>NL</v>
      </c>
      <c r="D242" s="1">
        <v>1</v>
      </c>
      <c r="E242" s="1" t="s">
        <v>11</v>
      </c>
      <c r="F242" s="2" t="s">
        <v>23</v>
      </c>
      <c r="G242" s="1" t="s">
        <v>21</v>
      </c>
      <c r="H242" s="1" t="s">
        <v>110</v>
      </c>
      <c r="J242" s="1">
        <v>0</v>
      </c>
    </row>
    <row r="243" spans="1:10" x14ac:dyDescent="0.2">
      <c r="A243" s="1" t="str">
        <f>A90</f>
        <v>A3, pavement, production, B</v>
      </c>
      <c r="B243" s="1" t="str">
        <f t="shared" ref="B243:C243" si="16">B90</f>
        <v>A3, pavement, production</v>
      </c>
      <c r="C243" s="1" t="str">
        <f t="shared" si="16"/>
        <v>NL</v>
      </c>
      <c r="D243" s="1">
        <v>1</v>
      </c>
      <c r="E243" s="1" t="s">
        <v>11</v>
      </c>
      <c r="F243" s="2" t="s">
        <v>23</v>
      </c>
      <c r="G243" s="1" t="s">
        <v>21</v>
      </c>
      <c r="H243" s="1" t="s">
        <v>110</v>
      </c>
      <c r="J243" s="1">
        <v>0</v>
      </c>
    </row>
    <row r="244" spans="1:10" x14ac:dyDescent="0.2">
      <c r="A244" s="1" t="str">
        <f>A163</f>
        <v>A4, pavement, transport to site</v>
      </c>
      <c r="B244" s="1" t="str">
        <f t="shared" ref="B244:C244" si="17">B163</f>
        <v>A4, pavement, transport to site</v>
      </c>
      <c r="C244" s="1" t="str">
        <f t="shared" si="17"/>
        <v>NL</v>
      </c>
      <c r="D244" s="1">
        <v>1</v>
      </c>
      <c r="E244" s="1" t="s">
        <v>11</v>
      </c>
      <c r="F244" s="2" t="s">
        <v>23</v>
      </c>
      <c r="G244" s="1" t="s">
        <v>21</v>
      </c>
      <c r="H244" s="1" t="s">
        <v>110</v>
      </c>
      <c r="J244" s="1">
        <v>0</v>
      </c>
    </row>
    <row r="245" spans="1:10" x14ac:dyDescent="0.2">
      <c r="A245" s="1" t="str">
        <f>A176</f>
        <v>A5, pavement, construction</v>
      </c>
      <c r="B245" s="1" t="str">
        <f t="shared" ref="B245:C245" si="18">B176</f>
        <v>A5, pavement, construction</v>
      </c>
      <c r="C245" s="1" t="str">
        <f t="shared" si="18"/>
        <v>NL</v>
      </c>
      <c r="D245" s="1">
        <v>1</v>
      </c>
      <c r="E245" s="1" t="s">
        <v>11</v>
      </c>
      <c r="F245" s="2" t="s">
        <v>23</v>
      </c>
      <c r="G245" s="1" t="s">
        <v>21</v>
      </c>
      <c r="H245" s="1" t="s">
        <v>110</v>
      </c>
      <c r="J245" s="1">
        <v>0</v>
      </c>
    </row>
    <row r="246" spans="1:10" x14ac:dyDescent="0.2">
      <c r="A246" s="1" t="str">
        <f>A188</f>
        <v>B, pavement, use</v>
      </c>
      <c r="B246" s="1" t="str">
        <f t="shared" ref="B246:C246" si="19">B188</f>
        <v>B, pavement, use</v>
      </c>
      <c r="C246" s="1" t="str">
        <f t="shared" si="19"/>
        <v>NL</v>
      </c>
      <c r="D246" s="1">
        <v>1</v>
      </c>
      <c r="E246" s="1" t="s">
        <v>11</v>
      </c>
      <c r="F246" s="2" t="s">
        <v>23</v>
      </c>
      <c r="G246" s="1" t="s">
        <v>21</v>
      </c>
      <c r="H246" s="1" t="s">
        <v>110</v>
      </c>
      <c r="J246" s="1">
        <v>0</v>
      </c>
    </row>
    <row r="247" spans="1:10" x14ac:dyDescent="0.2">
      <c r="A247" s="1" t="str">
        <f>A202</f>
        <v>C1, pavement, demolition</v>
      </c>
      <c r="B247" s="1" t="str">
        <f t="shared" ref="B247:C247" si="20">B202</f>
        <v>C1, pavement, demolition</v>
      </c>
      <c r="C247" s="1" t="str">
        <f t="shared" si="20"/>
        <v>NL</v>
      </c>
      <c r="D247" s="1">
        <v>1</v>
      </c>
      <c r="E247" s="1" t="s">
        <v>11</v>
      </c>
      <c r="F247" s="2" t="s">
        <v>23</v>
      </c>
      <c r="G247" s="1" t="s">
        <v>21</v>
      </c>
      <c r="H247" s="1" t="s">
        <v>110</v>
      </c>
      <c r="J247" s="1">
        <v>0</v>
      </c>
    </row>
    <row r="248" spans="1:10" x14ac:dyDescent="0.2">
      <c r="A248" s="1" t="str">
        <f>A214</f>
        <v>C2, pavement, transport to processing</v>
      </c>
      <c r="B248" s="1" t="str">
        <f t="shared" ref="B248:C248" si="21">B214</f>
        <v>C2, pavement, transport to processing</v>
      </c>
      <c r="C248" s="1" t="str">
        <f t="shared" si="21"/>
        <v>NL</v>
      </c>
      <c r="D248" s="1">
        <v>1</v>
      </c>
      <c r="E248" s="1" t="s">
        <v>11</v>
      </c>
      <c r="F248" s="2" t="s">
        <v>23</v>
      </c>
      <c r="G248" s="1" t="s">
        <v>21</v>
      </c>
      <c r="H248" s="1" t="s">
        <v>110</v>
      </c>
      <c r="J248" s="1">
        <v>0</v>
      </c>
    </row>
    <row r="249" spans="1:10" x14ac:dyDescent="0.2">
      <c r="A249" s="1" t="str">
        <f>A227</f>
        <v>C3, pavement, processing</v>
      </c>
      <c r="B249" s="1" t="str">
        <f t="shared" ref="B249:C249" si="22">B227</f>
        <v>C3, pavement, processing</v>
      </c>
      <c r="C249" s="1" t="str">
        <f t="shared" si="22"/>
        <v>NL</v>
      </c>
      <c r="D249" s="1">
        <v>1</v>
      </c>
      <c r="E249" s="1" t="s">
        <v>11</v>
      </c>
      <c r="F249" s="2" t="s">
        <v>23</v>
      </c>
      <c r="G249" s="1" t="s">
        <v>21</v>
      </c>
      <c r="H249" s="1" t="s">
        <v>110</v>
      </c>
      <c r="J249" s="1">
        <v>0</v>
      </c>
    </row>
    <row r="251" spans="1:10" x14ac:dyDescent="0.2">
      <c r="A251" s="1" t="s">
        <v>1</v>
      </c>
      <c r="B251" s="1" t="s">
        <v>109</v>
      </c>
    </row>
    <row r="252" spans="1:10" x14ac:dyDescent="0.2">
      <c r="A252" s="1" t="s">
        <v>2</v>
      </c>
      <c r="B252" s="1" t="s">
        <v>99</v>
      </c>
    </row>
    <row r="253" spans="1:10" x14ac:dyDescent="0.2">
      <c r="A253" s="1" t="s">
        <v>3</v>
      </c>
      <c r="B253" s="1" t="s">
        <v>109</v>
      </c>
    </row>
    <row r="254" spans="1:10" x14ac:dyDescent="0.2">
      <c r="A254" s="1" t="s">
        <v>4</v>
      </c>
      <c r="B254" s="1" t="s">
        <v>17</v>
      </c>
    </row>
    <row r="255" spans="1:10" x14ac:dyDescent="0.2">
      <c r="A255" s="1" t="s">
        <v>5</v>
      </c>
      <c r="B255" s="1">
        <v>1</v>
      </c>
    </row>
    <row r="256" spans="1:10" x14ac:dyDescent="0.2">
      <c r="A256" s="1" t="s">
        <v>6</v>
      </c>
      <c r="B256" s="1" t="s">
        <v>11</v>
      </c>
    </row>
    <row r="257" spans="1:12" x14ac:dyDescent="0.2">
      <c r="A257" s="1" t="s">
        <v>7</v>
      </c>
      <c r="B257" s="1">
        <v>1</v>
      </c>
    </row>
    <row r="258" spans="1:12" x14ac:dyDescent="0.2">
      <c r="A258" s="1" t="s">
        <v>8</v>
      </c>
    </row>
    <row r="259" spans="1:12" x14ac:dyDescent="0.2">
      <c r="A259" s="1" t="s">
        <v>9</v>
      </c>
      <c r="B259" s="1" t="s">
        <v>2</v>
      </c>
      <c r="C259" s="1" t="s">
        <v>4</v>
      </c>
      <c r="D259" s="1" t="s">
        <v>5</v>
      </c>
      <c r="E259" s="1" t="s">
        <v>6</v>
      </c>
      <c r="F259" s="1" t="s">
        <v>0</v>
      </c>
      <c r="G259" s="1" t="s">
        <v>19</v>
      </c>
      <c r="H259" s="1" t="s">
        <v>22</v>
      </c>
      <c r="I259" s="1" t="s">
        <v>35</v>
      </c>
      <c r="J259" s="2" t="s">
        <v>28</v>
      </c>
      <c r="K259" s="1" t="s">
        <v>29</v>
      </c>
      <c r="L259" s="1" t="s">
        <v>30</v>
      </c>
    </row>
    <row r="260" spans="1:12" x14ac:dyDescent="0.2">
      <c r="A260" s="1" t="str">
        <f>B251</f>
        <v>DZOAB, A, PVI</v>
      </c>
      <c r="B260" s="1" t="str">
        <f>B252</f>
        <v>pavement, complete</v>
      </c>
      <c r="C260" s="1" t="s">
        <v>17</v>
      </c>
      <c r="D260" s="1">
        <v>1</v>
      </c>
      <c r="E260" s="1" t="s">
        <v>11</v>
      </c>
      <c r="F260" s="2" t="s">
        <v>23</v>
      </c>
      <c r="G260" s="1" t="s">
        <v>20</v>
      </c>
      <c r="J260" s="1">
        <v>0</v>
      </c>
    </row>
    <row r="261" spans="1:12" x14ac:dyDescent="0.2">
      <c r="A261" s="1" t="str">
        <f>A107</f>
        <v>A1, pavement, materials, A</v>
      </c>
      <c r="B261" s="1" t="str">
        <f t="shared" ref="B261:C261" si="23">B107</f>
        <v>A1, pavement, materials</v>
      </c>
      <c r="C261" s="1" t="str">
        <f t="shared" si="23"/>
        <v>NL</v>
      </c>
      <c r="D261" s="1">
        <f t="shared" ref="D261:J261" si="24">D241</f>
        <v>1</v>
      </c>
      <c r="E261" s="1" t="str">
        <f t="shared" si="24"/>
        <v>kilogram</v>
      </c>
      <c r="F261" s="2" t="str">
        <f t="shared" si="24"/>
        <v>ecoinvent-391-cutoff</v>
      </c>
      <c r="G261" s="1" t="str">
        <f t="shared" si="24"/>
        <v>technosphere</v>
      </c>
      <c r="H261" s="1" t="str">
        <f t="shared" si="24"/>
        <v>(unknown)</v>
      </c>
      <c r="J261" s="1">
        <f t="shared" si="24"/>
        <v>0</v>
      </c>
    </row>
    <row r="262" spans="1:12" x14ac:dyDescent="0.2">
      <c r="A262" s="1" t="str">
        <f>A125</f>
        <v>A2, pavement, transport to plant, A</v>
      </c>
      <c r="B262" s="1" t="str">
        <f t="shared" ref="B262:C262" si="25">B125</f>
        <v>A2, pavement, transport to plant</v>
      </c>
      <c r="C262" s="1" t="str">
        <f t="shared" si="25"/>
        <v>NL</v>
      </c>
      <c r="D262" s="1">
        <f t="shared" ref="D262:J262" si="26">D242</f>
        <v>1</v>
      </c>
      <c r="E262" s="1" t="str">
        <f t="shared" si="26"/>
        <v>kilogram</v>
      </c>
      <c r="F262" s="2" t="str">
        <f t="shared" si="26"/>
        <v>ecoinvent-391-cutoff</v>
      </c>
      <c r="G262" s="1" t="str">
        <f t="shared" si="26"/>
        <v>technosphere</v>
      </c>
      <c r="H262" s="1" t="str">
        <f t="shared" si="26"/>
        <v>(unknown)</v>
      </c>
      <c r="J262" s="1">
        <f t="shared" si="26"/>
        <v>0</v>
      </c>
    </row>
    <row r="263" spans="1:12" x14ac:dyDescent="0.2">
      <c r="A263" s="1" t="str">
        <f>A146</f>
        <v>A3, pavement, production, A</v>
      </c>
      <c r="B263" s="1" t="str">
        <f>B146</f>
        <v>A3, pavement, production</v>
      </c>
      <c r="C263" s="1" t="str">
        <f>C146</f>
        <v>NL</v>
      </c>
      <c r="D263" s="1">
        <f t="shared" ref="D263:J263" si="27">D243</f>
        <v>1</v>
      </c>
      <c r="E263" s="1" t="str">
        <f t="shared" si="27"/>
        <v>kilogram</v>
      </c>
      <c r="F263" s="2" t="str">
        <f t="shared" si="27"/>
        <v>ecoinvent-391-cutoff</v>
      </c>
      <c r="G263" s="1" t="str">
        <f t="shared" si="27"/>
        <v>technosphere</v>
      </c>
      <c r="H263" s="1" t="str">
        <f t="shared" si="27"/>
        <v>(unknown)</v>
      </c>
      <c r="J263" s="1">
        <f t="shared" si="27"/>
        <v>0</v>
      </c>
    </row>
    <row r="264" spans="1:12" x14ac:dyDescent="0.2">
      <c r="A264" s="1" t="str">
        <f t="shared" ref="A264:J264" si="28">A244</f>
        <v>A4, pavement, transport to site</v>
      </c>
      <c r="B264" s="1" t="str">
        <f t="shared" si="28"/>
        <v>A4, pavement, transport to site</v>
      </c>
      <c r="C264" s="1" t="str">
        <f t="shared" si="28"/>
        <v>NL</v>
      </c>
      <c r="D264" s="1">
        <f t="shared" si="28"/>
        <v>1</v>
      </c>
      <c r="E264" s="1" t="str">
        <f t="shared" si="28"/>
        <v>kilogram</v>
      </c>
      <c r="F264" s="2" t="str">
        <f t="shared" si="28"/>
        <v>ecoinvent-391-cutoff</v>
      </c>
      <c r="G264" s="1" t="str">
        <f t="shared" si="28"/>
        <v>technosphere</v>
      </c>
      <c r="H264" s="1" t="str">
        <f t="shared" si="28"/>
        <v>(unknown)</v>
      </c>
      <c r="J264" s="1">
        <f t="shared" si="28"/>
        <v>0</v>
      </c>
    </row>
    <row r="265" spans="1:12" x14ac:dyDescent="0.2">
      <c r="A265" s="1" t="str">
        <f t="shared" ref="A265:J265" si="29">A245</f>
        <v>A5, pavement, construction</v>
      </c>
      <c r="B265" s="1" t="str">
        <f t="shared" si="29"/>
        <v>A5, pavement, construction</v>
      </c>
      <c r="C265" s="1" t="str">
        <f t="shared" si="29"/>
        <v>NL</v>
      </c>
      <c r="D265" s="1">
        <f t="shared" si="29"/>
        <v>1</v>
      </c>
      <c r="E265" s="1" t="str">
        <f t="shared" si="29"/>
        <v>kilogram</v>
      </c>
      <c r="F265" s="2" t="str">
        <f t="shared" si="29"/>
        <v>ecoinvent-391-cutoff</v>
      </c>
      <c r="G265" s="1" t="str">
        <f t="shared" si="29"/>
        <v>technosphere</v>
      </c>
      <c r="H265" s="1" t="str">
        <f t="shared" si="29"/>
        <v>(unknown)</v>
      </c>
      <c r="J265" s="1">
        <f t="shared" si="29"/>
        <v>0</v>
      </c>
    </row>
    <row r="266" spans="1:12" x14ac:dyDescent="0.2">
      <c r="A266" s="1" t="str">
        <f t="shared" ref="A266:J266" si="30">A246</f>
        <v>B, pavement, use</v>
      </c>
      <c r="B266" s="1" t="str">
        <f t="shared" si="30"/>
        <v>B, pavement, use</v>
      </c>
      <c r="C266" s="1" t="str">
        <f t="shared" si="30"/>
        <v>NL</v>
      </c>
      <c r="D266" s="1">
        <f t="shared" si="30"/>
        <v>1</v>
      </c>
      <c r="E266" s="1" t="str">
        <f t="shared" si="30"/>
        <v>kilogram</v>
      </c>
      <c r="F266" s="2" t="str">
        <f t="shared" si="30"/>
        <v>ecoinvent-391-cutoff</v>
      </c>
      <c r="G266" s="1" t="str">
        <f t="shared" si="30"/>
        <v>technosphere</v>
      </c>
      <c r="H266" s="1" t="str">
        <f t="shared" si="30"/>
        <v>(unknown)</v>
      </c>
      <c r="J266" s="1">
        <f t="shared" si="30"/>
        <v>0</v>
      </c>
    </row>
    <row r="267" spans="1:12" x14ac:dyDescent="0.2">
      <c r="A267" s="1" t="str">
        <f t="shared" ref="A267:J267" si="31">A247</f>
        <v>C1, pavement, demolition</v>
      </c>
      <c r="B267" s="1" t="str">
        <f t="shared" si="31"/>
        <v>C1, pavement, demolition</v>
      </c>
      <c r="C267" s="1" t="str">
        <f t="shared" si="31"/>
        <v>NL</v>
      </c>
      <c r="D267" s="1">
        <f t="shared" si="31"/>
        <v>1</v>
      </c>
      <c r="E267" s="1" t="str">
        <f t="shared" si="31"/>
        <v>kilogram</v>
      </c>
      <c r="F267" s="2" t="str">
        <f t="shared" si="31"/>
        <v>ecoinvent-391-cutoff</v>
      </c>
      <c r="G267" s="1" t="str">
        <f t="shared" si="31"/>
        <v>technosphere</v>
      </c>
      <c r="H267" s="1" t="str">
        <f t="shared" si="31"/>
        <v>(unknown)</v>
      </c>
      <c r="J267" s="1">
        <f t="shared" si="31"/>
        <v>0</v>
      </c>
    </row>
    <row r="268" spans="1:12" x14ac:dyDescent="0.2">
      <c r="A268" s="1" t="str">
        <f t="shared" ref="A268:J268" si="32">A248</f>
        <v>C2, pavement, transport to processing</v>
      </c>
      <c r="B268" s="1" t="str">
        <f t="shared" si="32"/>
        <v>C2, pavement, transport to processing</v>
      </c>
      <c r="C268" s="1" t="str">
        <f t="shared" si="32"/>
        <v>NL</v>
      </c>
      <c r="D268" s="1">
        <f t="shared" si="32"/>
        <v>1</v>
      </c>
      <c r="E268" s="1" t="str">
        <f t="shared" si="32"/>
        <v>kilogram</v>
      </c>
      <c r="F268" s="2" t="str">
        <f t="shared" si="32"/>
        <v>ecoinvent-391-cutoff</v>
      </c>
      <c r="G268" s="1" t="str">
        <f t="shared" si="32"/>
        <v>technosphere</v>
      </c>
      <c r="H268" s="1" t="str">
        <f t="shared" si="32"/>
        <v>(unknown)</v>
      </c>
      <c r="J268" s="1">
        <f t="shared" si="32"/>
        <v>0</v>
      </c>
    </row>
    <row r="269" spans="1:12" x14ac:dyDescent="0.2">
      <c r="A269" s="1" t="str">
        <f t="shared" ref="A269:J269" si="33">A249</f>
        <v>C3, pavement, processing</v>
      </c>
      <c r="B269" s="1" t="str">
        <f t="shared" si="33"/>
        <v>C3, pavement, processing</v>
      </c>
      <c r="C269" s="1" t="str">
        <f t="shared" si="33"/>
        <v>NL</v>
      </c>
      <c r="D269" s="1">
        <f t="shared" si="33"/>
        <v>1</v>
      </c>
      <c r="E269" s="1" t="str">
        <f t="shared" si="33"/>
        <v>kilogram</v>
      </c>
      <c r="F269" s="2" t="str">
        <f t="shared" si="33"/>
        <v>ecoinvent-391-cutoff</v>
      </c>
      <c r="G269" s="1" t="str">
        <f t="shared" si="33"/>
        <v>technosphere</v>
      </c>
      <c r="H269" s="1" t="str">
        <f t="shared" si="33"/>
        <v>(unknown)</v>
      </c>
      <c r="J269" s="1">
        <f t="shared" si="33"/>
        <v>0</v>
      </c>
    </row>
    <row r="271" spans="1:12" x14ac:dyDescent="0.2">
      <c r="A271" s="1" t="s">
        <v>1</v>
      </c>
      <c r="B271" s="1" t="s">
        <v>98</v>
      </c>
    </row>
    <row r="272" spans="1:12" x14ac:dyDescent="0.2">
      <c r="A272" s="1" t="s">
        <v>2</v>
      </c>
      <c r="B272" s="1" t="s">
        <v>99</v>
      </c>
    </row>
    <row r="273" spans="1:12" x14ac:dyDescent="0.2">
      <c r="A273" s="1" t="s">
        <v>3</v>
      </c>
      <c r="B273" s="1" t="s">
        <v>98</v>
      </c>
    </row>
    <row r="274" spans="1:12" x14ac:dyDescent="0.2">
      <c r="A274" s="1" t="s">
        <v>4</v>
      </c>
      <c r="B274" s="1" t="s">
        <v>17</v>
      </c>
    </row>
    <row r="275" spans="1:12" x14ac:dyDescent="0.2">
      <c r="A275" s="1" t="s">
        <v>5</v>
      </c>
      <c r="B275" s="1">
        <v>1</v>
      </c>
    </row>
    <row r="276" spans="1:12" x14ac:dyDescent="0.2">
      <c r="A276" s="1" t="s">
        <v>6</v>
      </c>
      <c r="B276" s="1" t="s">
        <v>11</v>
      </c>
    </row>
    <row r="277" spans="1:12" x14ac:dyDescent="0.2">
      <c r="A277" s="1" t="s">
        <v>7</v>
      </c>
      <c r="B277" s="1">
        <v>1</v>
      </c>
    </row>
    <row r="278" spans="1:12" x14ac:dyDescent="0.2">
      <c r="A278" s="1" t="s">
        <v>8</v>
      </c>
    </row>
    <row r="279" spans="1:12" x14ac:dyDescent="0.2">
      <c r="A279" s="1" t="s">
        <v>9</v>
      </c>
      <c r="B279" s="1" t="s">
        <v>2</v>
      </c>
      <c r="C279" s="1" t="s">
        <v>4</v>
      </c>
      <c r="D279" s="1" t="s">
        <v>5</v>
      </c>
      <c r="E279" s="1" t="s">
        <v>6</v>
      </c>
      <c r="F279" s="1" t="s">
        <v>0</v>
      </c>
      <c r="G279" s="1" t="s">
        <v>19</v>
      </c>
      <c r="H279" s="1" t="s">
        <v>22</v>
      </c>
      <c r="I279" s="1" t="s">
        <v>35</v>
      </c>
      <c r="J279" s="2" t="s">
        <v>28</v>
      </c>
      <c r="K279" s="1" t="s">
        <v>29</v>
      </c>
      <c r="L279" s="1" t="s">
        <v>30</v>
      </c>
    </row>
    <row r="280" spans="1:12" x14ac:dyDescent="0.2">
      <c r="A280" s="1" t="str">
        <f>B271</f>
        <v>DZOAB, B</v>
      </c>
      <c r="B280" s="1" t="str">
        <f>B272</f>
        <v>pavement, complete</v>
      </c>
      <c r="C280" s="1" t="s">
        <v>17</v>
      </c>
      <c r="D280" s="1">
        <v>1</v>
      </c>
      <c r="E280" s="1" t="s">
        <v>11</v>
      </c>
      <c r="F280" s="2" t="s">
        <v>23</v>
      </c>
      <c r="G280" s="1" t="s">
        <v>20</v>
      </c>
      <c r="H280" s="1" t="s">
        <v>110</v>
      </c>
      <c r="J280" s="1">
        <v>0</v>
      </c>
    </row>
    <row r="281" spans="1:12" x14ac:dyDescent="0.2">
      <c r="A281" s="1" t="str">
        <f t="shared" ref="A281:J281" si="34">A241</f>
        <v>A1, pavement, materials, B</v>
      </c>
      <c r="B281" s="1" t="str">
        <f t="shared" si="34"/>
        <v>A1, pavement, materials</v>
      </c>
      <c r="C281" s="1" t="str">
        <f t="shared" si="34"/>
        <v>NL</v>
      </c>
      <c r="D281" s="1">
        <f t="shared" si="34"/>
        <v>1</v>
      </c>
      <c r="E281" s="1" t="str">
        <f t="shared" si="34"/>
        <v>kilogram</v>
      </c>
      <c r="F281" s="2" t="str">
        <f t="shared" si="34"/>
        <v>ecoinvent-391-cutoff</v>
      </c>
      <c r="G281" s="1" t="str">
        <f t="shared" si="34"/>
        <v>technosphere</v>
      </c>
      <c r="H281" s="1" t="str">
        <f t="shared" si="34"/>
        <v>(unknown)</v>
      </c>
      <c r="J281" s="1">
        <f t="shared" si="34"/>
        <v>0</v>
      </c>
    </row>
    <row r="282" spans="1:12" x14ac:dyDescent="0.2">
      <c r="A282" s="1" t="str">
        <f t="shared" ref="A282:J282" si="35">A242</f>
        <v>A2, pavement, transport to plant, B</v>
      </c>
      <c r="B282" s="1" t="str">
        <f t="shared" si="35"/>
        <v>A2, pavement, transport to plant</v>
      </c>
      <c r="C282" s="1" t="str">
        <f t="shared" si="35"/>
        <v>NL</v>
      </c>
      <c r="D282" s="1">
        <f t="shared" si="35"/>
        <v>1</v>
      </c>
      <c r="E282" s="1" t="str">
        <f t="shared" si="35"/>
        <v>kilogram</v>
      </c>
      <c r="F282" s="2" t="str">
        <f t="shared" si="35"/>
        <v>ecoinvent-391-cutoff</v>
      </c>
      <c r="G282" s="1" t="str">
        <f t="shared" si="35"/>
        <v>technosphere</v>
      </c>
      <c r="H282" s="1" t="str">
        <f t="shared" si="35"/>
        <v>(unknown)</v>
      </c>
      <c r="J282" s="1">
        <f t="shared" si="35"/>
        <v>0</v>
      </c>
    </row>
    <row r="283" spans="1:12" x14ac:dyDescent="0.2">
      <c r="A283" s="1" t="str">
        <f t="shared" ref="A283:J283" si="36">A243</f>
        <v>A3, pavement, production, B</v>
      </c>
      <c r="B283" s="1" t="str">
        <f t="shared" si="36"/>
        <v>A3, pavement, production</v>
      </c>
      <c r="C283" s="1" t="str">
        <f t="shared" si="36"/>
        <v>NL</v>
      </c>
      <c r="D283" s="1">
        <f t="shared" si="36"/>
        <v>1</v>
      </c>
      <c r="E283" s="1" t="str">
        <f t="shared" si="36"/>
        <v>kilogram</v>
      </c>
      <c r="F283" s="2" t="str">
        <f t="shared" si="36"/>
        <v>ecoinvent-391-cutoff</v>
      </c>
      <c r="G283" s="1" t="str">
        <f t="shared" si="36"/>
        <v>technosphere</v>
      </c>
      <c r="H283" s="1" t="str">
        <f t="shared" si="36"/>
        <v>(unknown)</v>
      </c>
      <c r="J283" s="1">
        <f t="shared" si="36"/>
        <v>0</v>
      </c>
    </row>
    <row r="284" spans="1:12" x14ac:dyDescent="0.2">
      <c r="A284" s="1" t="str">
        <f t="shared" ref="A284:J284" si="37">A244</f>
        <v>A4, pavement, transport to site</v>
      </c>
      <c r="B284" s="1" t="str">
        <f t="shared" si="37"/>
        <v>A4, pavement, transport to site</v>
      </c>
      <c r="C284" s="1" t="str">
        <f t="shared" si="37"/>
        <v>NL</v>
      </c>
      <c r="D284" s="1">
        <f t="shared" si="37"/>
        <v>1</v>
      </c>
      <c r="E284" s="1" t="str">
        <f t="shared" si="37"/>
        <v>kilogram</v>
      </c>
      <c r="F284" s="2" t="str">
        <f t="shared" si="37"/>
        <v>ecoinvent-391-cutoff</v>
      </c>
      <c r="G284" s="1" t="str">
        <f t="shared" si="37"/>
        <v>technosphere</v>
      </c>
      <c r="H284" s="1" t="str">
        <f t="shared" si="37"/>
        <v>(unknown)</v>
      </c>
      <c r="J284" s="1">
        <f t="shared" si="37"/>
        <v>0</v>
      </c>
    </row>
    <row r="285" spans="1:12" x14ac:dyDescent="0.2">
      <c r="A285" s="1" t="str">
        <f t="shared" ref="A285:J285" si="38">A245</f>
        <v>A5, pavement, construction</v>
      </c>
      <c r="B285" s="1" t="str">
        <f t="shared" si="38"/>
        <v>A5, pavement, construction</v>
      </c>
      <c r="C285" s="1" t="str">
        <f t="shared" si="38"/>
        <v>NL</v>
      </c>
      <c r="D285" s="1">
        <f t="shared" si="38"/>
        <v>1</v>
      </c>
      <c r="E285" s="1" t="str">
        <f t="shared" si="38"/>
        <v>kilogram</v>
      </c>
      <c r="F285" s="2" t="str">
        <f t="shared" si="38"/>
        <v>ecoinvent-391-cutoff</v>
      </c>
      <c r="G285" s="1" t="str">
        <f t="shared" si="38"/>
        <v>technosphere</v>
      </c>
      <c r="H285" s="1" t="str">
        <f t="shared" si="38"/>
        <v>(unknown)</v>
      </c>
      <c r="J285" s="1">
        <f t="shared" si="38"/>
        <v>0</v>
      </c>
    </row>
    <row r="286" spans="1:12" x14ac:dyDescent="0.2">
      <c r="A286" s="1" t="str">
        <f t="shared" ref="A286:J286" si="39">A247</f>
        <v>C1, pavement, demolition</v>
      </c>
      <c r="B286" s="1" t="str">
        <f t="shared" si="39"/>
        <v>C1, pavement, demolition</v>
      </c>
      <c r="C286" s="1" t="str">
        <f t="shared" si="39"/>
        <v>NL</v>
      </c>
      <c r="D286" s="1">
        <f t="shared" si="39"/>
        <v>1</v>
      </c>
      <c r="E286" s="1" t="str">
        <f t="shared" si="39"/>
        <v>kilogram</v>
      </c>
      <c r="F286" s="2" t="str">
        <f t="shared" si="39"/>
        <v>ecoinvent-391-cutoff</v>
      </c>
      <c r="G286" s="1" t="str">
        <f t="shared" si="39"/>
        <v>technosphere</v>
      </c>
      <c r="H286" s="1" t="str">
        <f t="shared" si="39"/>
        <v>(unknown)</v>
      </c>
      <c r="J286" s="1">
        <f t="shared" si="39"/>
        <v>0</v>
      </c>
    </row>
    <row r="287" spans="1:12" x14ac:dyDescent="0.2">
      <c r="A287" s="1" t="str">
        <f t="shared" ref="A287:J287" si="40">A248</f>
        <v>C2, pavement, transport to processing</v>
      </c>
      <c r="B287" s="1" t="str">
        <f t="shared" si="40"/>
        <v>C2, pavement, transport to processing</v>
      </c>
      <c r="C287" s="1" t="str">
        <f t="shared" si="40"/>
        <v>NL</v>
      </c>
      <c r="D287" s="1">
        <f t="shared" si="40"/>
        <v>1</v>
      </c>
      <c r="E287" s="1" t="str">
        <f t="shared" si="40"/>
        <v>kilogram</v>
      </c>
      <c r="F287" s="2" t="str">
        <f t="shared" si="40"/>
        <v>ecoinvent-391-cutoff</v>
      </c>
      <c r="G287" s="1" t="str">
        <f t="shared" si="40"/>
        <v>technosphere</v>
      </c>
      <c r="H287" s="1" t="str">
        <f t="shared" si="40"/>
        <v>(unknown)</v>
      </c>
      <c r="J287" s="1">
        <f t="shared" si="40"/>
        <v>0</v>
      </c>
    </row>
    <row r="288" spans="1:12" x14ac:dyDescent="0.2">
      <c r="A288" s="1" t="str">
        <f t="shared" ref="A288:J288" si="41">A249</f>
        <v>C3, pavement, processing</v>
      </c>
      <c r="B288" s="1" t="str">
        <f t="shared" si="41"/>
        <v>C3, pavement, processing</v>
      </c>
      <c r="C288" s="1" t="str">
        <f t="shared" si="41"/>
        <v>NL</v>
      </c>
      <c r="D288" s="1">
        <f t="shared" si="41"/>
        <v>1</v>
      </c>
      <c r="E288" s="1" t="str">
        <f t="shared" si="41"/>
        <v>kilogram</v>
      </c>
      <c r="F288" s="2" t="str">
        <f t="shared" si="41"/>
        <v>ecoinvent-391-cutoff</v>
      </c>
      <c r="G288" s="1" t="str">
        <f t="shared" si="41"/>
        <v>technosphere</v>
      </c>
      <c r="H288" s="1" t="str">
        <f t="shared" si="41"/>
        <v>(unknown)</v>
      </c>
      <c r="J288" s="1">
        <f t="shared" si="41"/>
        <v>0</v>
      </c>
    </row>
    <row r="290" spans="1:12" x14ac:dyDescent="0.2">
      <c r="A290" s="1" t="s">
        <v>1</v>
      </c>
      <c r="B290" s="1" t="s">
        <v>107</v>
      </c>
    </row>
    <row r="291" spans="1:12" x14ac:dyDescent="0.2">
      <c r="A291" s="1" t="s">
        <v>2</v>
      </c>
      <c r="B291" s="1" t="s">
        <v>99</v>
      </c>
    </row>
    <row r="292" spans="1:12" x14ac:dyDescent="0.2">
      <c r="A292" s="1" t="s">
        <v>3</v>
      </c>
      <c r="B292" s="1" t="s">
        <v>107</v>
      </c>
    </row>
    <row r="293" spans="1:12" x14ac:dyDescent="0.2">
      <c r="A293" s="1" t="s">
        <v>4</v>
      </c>
      <c r="B293" s="1" t="s">
        <v>17</v>
      </c>
    </row>
    <row r="294" spans="1:12" x14ac:dyDescent="0.2">
      <c r="A294" s="1" t="s">
        <v>5</v>
      </c>
      <c r="B294" s="1">
        <v>1</v>
      </c>
    </row>
    <row r="295" spans="1:12" x14ac:dyDescent="0.2">
      <c r="A295" s="1" t="s">
        <v>6</v>
      </c>
      <c r="B295" s="1" t="s">
        <v>11</v>
      </c>
    </row>
    <row r="296" spans="1:12" x14ac:dyDescent="0.2">
      <c r="A296" s="1" t="s">
        <v>7</v>
      </c>
      <c r="B296" s="1">
        <v>1</v>
      </c>
    </row>
    <row r="297" spans="1:12" x14ac:dyDescent="0.2">
      <c r="A297" s="1" t="s">
        <v>8</v>
      </c>
    </row>
    <row r="298" spans="1:12" x14ac:dyDescent="0.2">
      <c r="A298" s="1" t="s">
        <v>9</v>
      </c>
      <c r="B298" s="1" t="s">
        <v>2</v>
      </c>
      <c r="C298" s="1" t="s">
        <v>4</v>
      </c>
      <c r="D298" s="1" t="s">
        <v>5</v>
      </c>
      <c r="E298" s="1" t="s">
        <v>6</v>
      </c>
      <c r="F298" s="1" t="s">
        <v>0</v>
      </c>
      <c r="G298" s="1" t="s">
        <v>19</v>
      </c>
      <c r="H298" s="1" t="s">
        <v>22</v>
      </c>
      <c r="I298" s="1" t="s">
        <v>35</v>
      </c>
      <c r="J298" s="2" t="s">
        <v>28</v>
      </c>
      <c r="K298" s="1" t="s">
        <v>29</v>
      </c>
      <c r="L298" s="1" t="s">
        <v>30</v>
      </c>
    </row>
    <row r="299" spans="1:12" x14ac:dyDescent="0.2">
      <c r="A299" s="1" t="str">
        <f>B290</f>
        <v>DZOAB, A</v>
      </c>
      <c r="B299" s="1" t="str">
        <f>B291</f>
        <v>pavement, complete</v>
      </c>
      <c r="C299" s="1" t="s">
        <v>17</v>
      </c>
      <c r="D299" s="1">
        <v>1</v>
      </c>
      <c r="E299" s="1" t="s">
        <v>11</v>
      </c>
      <c r="F299" s="2" t="s">
        <v>23</v>
      </c>
      <c r="G299" s="1" t="s">
        <v>20</v>
      </c>
      <c r="H299" s="1" t="s">
        <v>110</v>
      </c>
      <c r="J299" s="1">
        <v>0</v>
      </c>
    </row>
    <row r="300" spans="1:12" x14ac:dyDescent="0.2">
      <c r="A300" s="1" t="str">
        <f t="shared" ref="A300:J300" si="42">A261</f>
        <v>A1, pavement, materials, A</v>
      </c>
      <c r="B300" s="1" t="str">
        <f t="shared" si="42"/>
        <v>A1, pavement, materials</v>
      </c>
      <c r="C300" s="1" t="str">
        <f t="shared" si="42"/>
        <v>NL</v>
      </c>
      <c r="D300" s="1">
        <f t="shared" si="42"/>
        <v>1</v>
      </c>
      <c r="E300" s="1" t="str">
        <f t="shared" si="42"/>
        <v>kilogram</v>
      </c>
      <c r="F300" s="2" t="str">
        <f t="shared" si="42"/>
        <v>ecoinvent-391-cutoff</v>
      </c>
      <c r="G300" s="1" t="str">
        <f t="shared" si="42"/>
        <v>technosphere</v>
      </c>
      <c r="H300" s="1" t="str">
        <f t="shared" si="42"/>
        <v>(unknown)</v>
      </c>
      <c r="J300" s="1">
        <f t="shared" si="42"/>
        <v>0</v>
      </c>
    </row>
    <row r="301" spans="1:12" x14ac:dyDescent="0.2">
      <c r="A301" s="1" t="str">
        <f t="shared" ref="A301:J301" si="43">A262</f>
        <v>A2, pavement, transport to plant, A</v>
      </c>
      <c r="B301" s="1" t="str">
        <f t="shared" si="43"/>
        <v>A2, pavement, transport to plant</v>
      </c>
      <c r="C301" s="1" t="str">
        <f t="shared" si="43"/>
        <v>NL</v>
      </c>
      <c r="D301" s="1">
        <f t="shared" si="43"/>
        <v>1</v>
      </c>
      <c r="E301" s="1" t="str">
        <f t="shared" si="43"/>
        <v>kilogram</v>
      </c>
      <c r="F301" s="2" t="str">
        <f t="shared" si="43"/>
        <v>ecoinvent-391-cutoff</v>
      </c>
      <c r="G301" s="1" t="str">
        <f t="shared" si="43"/>
        <v>technosphere</v>
      </c>
      <c r="H301" s="1" t="str">
        <f t="shared" si="43"/>
        <v>(unknown)</v>
      </c>
      <c r="J301" s="1">
        <f t="shared" si="43"/>
        <v>0</v>
      </c>
    </row>
    <row r="302" spans="1:12" x14ac:dyDescent="0.2">
      <c r="A302" s="1" t="str">
        <f t="shared" ref="A302:J302" si="44">A263</f>
        <v>A3, pavement, production, A</v>
      </c>
      <c r="B302" s="1" t="str">
        <f t="shared" si="44"/>
        <v>A3, pavement, production</v>
      </c>
      <c r="C302" s="1" t="str">
        <f t="shared" si="44"/>
        <v>NL</v>
      </c>
      <c r="D302" s="1">
        <f t="shared" si="44"/>
        <v>1</v>
      </c>
      <c r="E302" s="1" t="str">
        <f t="shared" si="44"/>
        <v>kilogram</v>
      </c>
      <c r="F302" s="2" t="str">
        <f t="shared" si="44"/>
        <v>ecoinvent-391-cutoff</v>
      </c>
      <c r="G302" s="1" t="str">
        <f t="shared" si="44"/>
        <v>technosphere</v>
      </c>
      <c r="H302" s="1" t="str">
        <f t="shared" si="44"/>
        <v>(unknown)</v>
      </c>
      <c r="J302" s="1">
        <f t="shared" si="44"/>
        <v>0</v>
      </c>
    </row>
    <row r="303" spans="1:12" x14ac:dyDescent="0.2">
      <c r="A303" s="1" t="str">
        <f t="shared" ref="A303:J303" si="45">A264</f>
        <v>A4, pavement, transport to site</v>
      </c>
      <c r="B303" s="1" t="str">
        <f t="shared" si="45"/>
        <v>A4, pavement, transport to site</v>
      </c>
      <c r="C303" s="1" t="str">
        <f t="shared" si="45"/>
        <v>NL</v>
      </c>
      <c r="D303" s="1">
        <f t="shared" si="45"/>
        <v>1</v>
      </c>
      <c r="E303" s="1" t="str">
        <f t="shared" si="45"/>
        <v>kilogram</v>
      </c>
      <c r="F303" s="2" t="str">
        <f t="shared" si="45"/>
        <v>ecoinvent-391-cutoff</v>
      </c>
      <c r="G303" s="1" t="str">
        <f t="shared" si="45"/>
        <v>technosphere</v>
      </c>
      <c r="H303" s="1" t="str">
        <f t="shared" si="45"/>
        <v>(unknown)</v>
      </c>
      <c r="J303" s="1">
        <f t="shared" si="45"/>
        <v>0</v>
      </c>
    </row>
    <row r="304" spans="1:12" x14ac:dyDescent="0.2">
      <c r="A304" s="1" t="str">
        <f t="shared" ref="A304:J304" si="46">A265</f>
        <v>A5, pavement, construction</v>
      </c>
      <c r="B304" s="1" t="str">
        <f t="shared" si="46"/>
        <v>A5, pavement, construction</v>
      </c>
      <c r="C304" s="1" t="str">
        <f t="shared" si="46"/>
        <v>NL</v>
      </c>
      <c r="D304" s="1">
        <f t="shared" si="46"/>
        <v>1</v>
      </c>
      <c r="E304" s="1" t="str">
        <f t="shared" si="46"/>
        <v>kilogram</v>
      </c>
      <c r="F304" s="2" t="str">
        <f t="shared" si="46"/>
        <v>ecoinvent-391-cutoff</v>
      </c>
      <c r="G304" s="1" t="str">
        <f t="shared" si="46"/>
        <v>technosphere</v>
      </c>
      <c r="H304" s="1" t="str">
        <f t="shared" si="46"/>
        <v>(unknown)</v>
      </c>
      <c r="J304" s="1">
        <f t="shared" si="46"/>
        <v>0</v>
      </c>
    </row>
    <row r="305" spans="1:10" x14ac:dyDescent="0.2">
      <c r="A305" s="1" t="str">
        <f t="shared" ref="A305:J305" si="47">A267</f>
        <v>C1, pavement, demolition</v>
      </c>
      <c r="B305" s="1" t="str">
        <f t="shared" si="47"/>
        <v>C1, pavement, demolition</v>
      </c>
      <c r="C305" s="1" t="str">
        <f t="shared" si="47"/>
        <v>NL</v>
      </c>
      <c r="D305" s="1">
        <f t="shared" si="47"/>
        <v>1</v>
      </c>
      <c r="E305" s="1" t="str">
        <f t="shared" si="47"/>
        <v>kilogram</v>
      </c>
      <c r="F305" s="2" t="str">
        <f t="shared" si="47"/>
        <v>ecoinvent-391-cutoff</v>
      </c>
      <c r="G305" s="1" t="str">
        <f t="shared" si="47"/>
        <v>technosphere</v>
      </c>
      <c r="H305" s="1" t="str">
        <f t="shared" si="47"/>
        <v>(unknown)</v>
      </c>
      <c r="J305" s="1">
        <f t="shared" si="47"/>
        <v>0</v>
      </c>
    </row>
    <row r="306" spans="1:10" x14ac:dyDescent="0.2">
      <c r="A306" s="1" t="str">
        <f t="shared" ref="A306:J306" si="48">A268</f>
        <v>C2, pavement, transport to processing</v>
      </c>
      <c r="B306" s="1" t="str">
        <f t="shared" si="48"/>
        <v>C2, pavement, transport to processing</v>
      </c>
      <c r="C306" s="1" t="str">
        <f t="shared" si="48"/>
        <v>NL</v>
      </c>
      <c r="D306" s="1">
        <f t="shared" si="48"/>
        <v>1</v>
      </c>
      <c r="E306" s="1" t="str">
        <f t="shared" si="48"/>
        <v>kilogram</v>
      </c>
      <c r="F306" s="2" t="str">
        <f t="shared" si="48"/>
        <v>ecoinvent-391-cutoff</v>
      </c>
      <c r="G306" s="1" t="str">
        <f t="shared" si="48"/>
        <v>technosphere</v>
      </c>
      <c r="H306" s="1" t="str">
        <f t="shared" si="48"/>
        <v>(unknown)</v>
      </c>
      <c r="J306" s="1">
        <f t="shared" si="48"/>
        <v>0</v>
      </c>
    </row>
    <row r="307" spans="1:10" x14ac:dyDescent="0.2">
      <c r="A307" s="1" t="str">
        <f t="shared" ref="A307:J307" si="49">A269</f>
        <v>C3, pavement, processing</v>
      </c>
      <c r="B307" s="1" t="str">
        <f t="shared" si="49"/>
        <v>C3, pavement, processing</v>
      </c>
      <c r="C307" s="1" t="str">
        <f t="shared" si="49"/>
        <v>NL</v>
      </c>
      <c r="D307" s="1">
        <f t="shared" si="49"/>
        <v>1</v>
      </c>
      <c r="E307" s="1" t="str">
        <f t="shared" si="49"/>
        <v>kilogram</v>
      </c>
      <c r="F307" s="2" t="str">
        <f t="shared" si="49"/>
        <v>ecoinvent-391-cutoff</v>
      </c>
      <c r="G307" s="1" t="str">
        <f t="shared" si="49"/>
        <v>technosphere</v>
      </c>
      <c r="H307" s="1" t="str">
        <f t="shared" si="49"/>
        <v>(unknown)</v>
      </c>
      <c r="J307" s="1">
        <f t="shared" si="49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2024-02-21T11:16:03Z</dcterms:modified>
</cp:coreProperties>
</file>